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wu.sharepoint.com/sites/ABT-GRU/GRU/07_Publikationen/2025/Water and copper/Data/Reports/"/>
    </mc:Choice>
  </mc:AlternateContent>
  <xr:revisionPtr revIDLastSave="0" documentId="8_{03FA7B57-0262-436A-B2C4-09F71BBA3D77}" xr6:coauthVersionLast="47" xr6:coauthVersionMax="47" xr10:uidLastSave="{00000000-0000-0000-0000-000000000000}"/>
  <workbookProtection workbookAlgorithmName="SHA-512" workbookHashValue="AclYEpvtLF3yF1Zr7OryIl8lOuzD0ZrBicYL5pkKTCSphgjqqzCpAAJo/1YRSijK5SmZoE0kD/qFT05iyU/Acg==" workbookSaltValue="ZCbr3WhuXH4jyJw6hnJsyA==" workbookSpinCount="100000" lockStructure="1"/>
  <bookViews>
    <workbookView xWindow="28680" yWindow="-120" windowWidth="29040" windowHeight="17520" tabRatio="938" xr2:uid="{0CCC4CE3-7BC0-47F6-B7FD-0E018C36D06D}"/>
  </bookViews>
  <sheets>
    <sheet name="Cover Page &amp; Directory" sheetId="1" r:id="rId1"/>
    <sheet name="GRI &amp; SASB Index" sheetId="2" r:id="rId2"/>
    <sheet name="Performance Summary" sheetId="5" r:id="rId3"/>
    <sheet name="Workforce" sheetId="6" r:id="rId4"/>
    <sheet name="Economic Performance" sheetId="7" r:id="rId5"/>
    <sheet name="Health &amp; Safety" sheetId="8" r:id="rId6"/>
    <sheet name="Energy &amp; Emissions" sheetId="9" r:id="rId7"/>
    <sheet name="Water Management" sheetId="10" r:id="rId8"/>
    <sheet name="Materials, Tailings &amp; Waste " sheetId="11" r:id="rId9"/>
    <sheet name="Environmental Stewardship" sheetId="12" r:id="rId10"/>
    <sheet name="Communities &amp; Indigenous People" sheetId="13" r:id="rId1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5" i="13" l="1"/>
  <c r="D10" i="10" l="1"/>
  <c r="E10" i="10"/>
  <c r="F10" i="10"/>
  <c r="G10" i="10"/>
  <c r="H10" i="10"/>
  <c r="I10" i="10"/>
  <c r="C10" i="10"/>
  <c r="D21" i="7" l="1"/>
  <c r="E21" i="7"/>
  <c r="F21" i="7"/>
  <c r="G21" i="7"/>
  <c r="H21" i="7"/>
  <c r="I21" i="7"/>
  <c r="B78" i="11" l="1"/>
  <c r="B79" i="11"/>
  <c r="B12" i="10"/>
  <c r="B11" i="10"/>
  <c r="C20" i="11" l="1"/>
  <c r="D20" i="11"/>
  <c r="E20" i="11"/>
  <c r="F20" i="11"/>
  <c r="G20" i="11"/>
  <c r="H20" i="11"/>
  <c r="I20" i="11"/>
  <c r="B20" i="11"/>
  <c r="B46" i="11"/>
  <c r="E36" i="11"/>
  <c r="D36" i="11"/>
  <c r="C36" i="11" l="1"/>
  <c r="F36" i="11"/>
  <c r="G36" i="11"/>
  <c r="H36" i="11"/>
  <c r="I36" i="11"/>
  <c r="C31" i="11"/>
  <c r="B62" i="11" l="1"/>
  <c r="C63" i="11" l="1"/>
  <c r="D63" i="11"/>
  <c r="E63" i="11"/>
  <c r="F63" i="11"/>
  <c r="G63" i="11"/>
  <c r="H63" i="11"/>
  <c r="I63" i="11"/>
  <c r="B63" i="11"/>
  <c r="B16" i="10"/>
  <c r="B34" i="9"/>
  <c r="C22" i="6"/>
  <c r="D22" i="6"/>
  <c r="E22" i="6"/>
  <c r="F22" i="6"/>
  <c r="G22" i="6"/>
  <c r="H22" i="6"/>
  <c r="I22" i="6"/>
  <c r="J22" i="6"/>
  <c r="K22" i="6"/>
  <c r="L22" i="6"/>
  <c r="M22" i="6"/>
  <c r="N22" i="6"/>
  <c r="O22" i="6"/>
  <c r="B22" i="6"/>
  <c r="C44" i="11" l="1"/>
  <c r="D44" i="11"/>
  <c r="E44" i="11"/>
  <c r="F44" i="11"/>
  <c r="H44" i="11"/>
  <c r="I44" i="11"/>
  <c r="B44" i="11"/>
  <c r="B43" i="11" l="1"/>
  <c r="B42" i="11"/>
  <c r="E26" i="11" l="1"/>
  <c r="E31" i="11" l="1"/>
  <c r="E25" i="11" s="1"/>
  <c r="F37" i="11"/>
  <c r="B25" i="11" l="1"/>
  <c r="B39" i="13" l="1"/>
  <c r="B35" i="13"/>
  <c r="B36" i="13"/>
  <c r="B37" i="13"/>
  <c r="B38" i="13"/>
  <c r="B40" i="13"/>
  <c r="B41" i="13"/>
  <c r="B42" i="13"/>
  <c r="B43" i="13"/>
  <c r="B44" i="13"/>
  <c r="B34" i="13"/>
  <c r="B38" i="12" l="1"/>
  <c r="B73" i="11"/>
  <c r="B71" i="11"/>
  <c r="B85" i="6" l="1"/>
  <c r="B84" i="6"/>
  <c r="B69" i="6" l="1"/>
  <c r="B70" i="6"/>
  <c r="B68" i="6"/>
  <c r="C18" i="11" l="1"/>
  <c r="D18" i="11"/>
  <c r="E18" i="11"/>
  <c r="G18" i="11"/>
  <c r="H18" i="11"/>
  <c r="I18" i="11"/>
  <c r="C61" i="11"/>
  <c r="D61" i="11"/>
  <c r="E61" i="11"/>
  <c r="F61" i="11"/>
  <c r="G61" i="11"/>
  <c r="H61" i="11"/>
  <c r="I61" i="11"/>
  <c r="B61" i="11"/>
  <c r="C51" i="11"/>
  <c r="D51" i="11"/>
  <c r="E51" i="11"/>
  <c r="F51" i="11"/>
  <c r="G51" i="11"/>
  <c r="H51" i="11"/>
  <c r="I51" i="11"/>
  <c r="I17" i="11" s="1"/>
  <c r="I19" i="11" s="1"/>
  <c r="B51" i="11"/>
  <c r="C45" i="11"/>
  <c r="D45" i="11"/>
  <c r="E45" i="11"/>
  <c r="F45" i="11"/>
  <c r="G45" i="11"/>
  <c r="H45" i="11"/>
  <c r="I45" i="11"/>
  <c r="C46" i="11"/>
  <c r="D46" i="11"/>
  <c r="E46" i="11"/>
  <c r="F46" i="11"/>
  <c r="G46" i="11"/>
  <c r="H46" i="11"/>
  <c r="I46" i="11"/>
  <c r="B38" i="11"/>
  <c r="B39" i="11"/>
  <c r="B40" i="11"/>
  <c r="B37" i="11"/>
  <c r="I47" i="11"/>
  <c r="I21" i="11" l="1"/>
  <c r="F62" i="11"/>
  <c r="B67" i="11"/>
  <c r="F67" i="11"/>
  <c r="F18" i="11"/>
  <c r="I62" i="11"/>
  <c r="E62" i="11"/>
  <c r="I67" i="11"/>
  <c r="E67" i="11"/>
  <c r="H62" i="11"/>
  <c r="D62" i="11"/>
  <c r="H67" i="11"/>
  <c r="D67" i="11"/>
  <c r="G62" i="11"/>
  <c r="C62" i="11"/>
  <c r="G67" i="11"/>
  <c r="C67" i="11"/>
  <c r="H17" i="11"/>
  <c r="H19" i="11" s="1"/>
  <c r="H21" i="11" s="1"/>
  <c r="H47" i="11"/>
  <c r="G17" i="11" l="1"/>
  <c r="G19" i="11" s="1"/>
  <c r="G21" i="11" s="1"/>
  <c r="G47" i="11"/>
  <c r="F47" i="11" l="1"/>
  <c r="F17" i="11"/>
  <c r="F19" i="11" s="1"/>
  <c r="F21" i="11" s="1"/>
  <c r="E17" i="11" l="1"/>
  <c r="E19" i="11" s="1"/>
  <c r="E21" i="11" s="1"/>
  <c r="E47" i="11"/>
  <c r="D17" i="11" l="1"/>
  <c r="D19" i="11" s="1"/>
  <c r="D21" i="11" s="1"/>
  <c r="D47" i="11"/>
  <c r="C47" i="11" l="1"/>
  <c r="C17" i="11"/>
  <c r="C19" i="11" s="1"/>
  <c r="C21" i="11" s="1"/>
  <c r="B26" i="11" l="1"/>
  <c r="B27" i="11"/>
  <c r="B28" i="11"/>
  <c r="B29" i="11"/>
  <c r="B30" i="11"/>
  <c r="B31" i="11"/>
  <c r="B32" i="11"/>
  <c r="B33" i="11"/>
  <c r="B34" i="11"/>
  <c r="B35" i="11"/>
  <c r="B45" i="11" l="1"/>
  <c r="B36" i="11"/>
  <c r="B18" i="11"/>
  <c r="B47" i="11"/>
  <c r="B17" i="11"/>
  <c r="B19" i="11" l="1"/>
  <c r="B21" i="11" s="1"/>
  <c r="B18" i="9"/>
  <c r="C15" i="10" l="1"/>
  <c r="D15" i="10"/>
  <c r="E15" i="10"/>
  <c r="F15" i="10"/>
  <c r="G15" i="10"/>
  <c r="H15" i="10"/>
  <c r="I15" i="10"/>
  <c r="B15" i="10"/>
  <c r="D17" i="9" l="1"/>
  <c r="E17" i="9"/>
  <c r="F17" i="9"/>
  <c r="G17" i="9"/>
  <c r="H17" i="9"/>
  <c r="I17" i="9"/>
  <c r="C17" i="9"/>
  <c r="B21" i="9"/>
  <c r="B19" i="9"/>
  <c r="B17" i="9" l="1"/>
  <c r="B13" i="9"/>
  <c r="B14" i="9"/>
  <c r="B15" i="9"/>
  <c r="B16" i="9"/>
  <c r="B12" i="9"/>
  <c r="C21" i="7" l="1"/>
  <c r="E54" i="5" l="1"/>
  <c r="G74" i="5" l="1"/>
  <c r="F74" i="5"/>
  <c r="E74" i="5"/>
  <c r="D74" i="5"/>
  <c r="G65" i="5"/>
  <c r="G68" i="5" s="1"/>
  <c r="F65" i="5"/>
  <c r="F68" i="5" s="1"/>
  <c r="E65" i="5"/>
  <c r="E68" i="5" s="1"/>
  <c r="D65" i="5"/>
  <c r="D68" i="5" s="1"/>
  <c r="C65" i="5"/>
  <c r="C68" i="5" s="1"/>
  <c r="F54" i="5"/>
  <c r="D54" i="5"/>
  <c r="D53" i="5"/>
  <c r="G48" i="5"/>
  <c r="F48" i="5"/>
  <c r="E48" i="5"/>
  <c r="D48" i="5"/>
  <c r="C48" i="5"/>
  <c r="C38" i="5"/>
  <c r="G34" i="5"/>
  <c r="E34" i="5"/>
  <c r="G27" i="5"/>
  <c r="F27" i="5"/>
  <c r="E27" i="5"/>
  <c r="D27" i="5"/>
  <c r="C27" i="5"/>
  <c r="C28" i="5" s="1"/>
  <c r="G24" i="5"/>
  <c r="F24" i="5"/>
  <c r="E24" i="5"/>
  <c r="D24" i="5"/>
  <c r="C24" i="5"/>
  <c r="G23" i="5"/>
  <c r="F23" i="5"/>
  <c r="E23" i="5"/>
  <c r="D23" i="5"/>
  <c r="C23" i="5"/>
  <c r="F55" i="5" l="1"/>
  <c r="E55" i="5"/>
  <c r="D55" i="5"/>
</calcChain>
</file>

<file path=xl/sharedStrings.xml><?xml version="1.0" encoding="utf-8"?>
<sst xmlns="http://schemas.openxmlformats.org/spreadsheetml/2006/main" count="1896" uniqueCount="866">
  <si>
    <t>Operations</t>
  </si>
  <si>
    <t>GRI 301-1
SASB EM-MM-000.A</t>
  </si>
  <si>
    <t>Production</t>
  </si>
  <si>
    <t/>
  </si>
  <si>
    <t>Total Ore processed (tonnes)</t>
  </si>
  <si>
    <t>Total Gold (Oz)</t>
  </si>
  <si>
    <t>Health, Safety &amp; Wellness</t>
  </si>
  <si>
    <t>Global Safety Performance</t>
  </si>
  <si>
    <t>GRI 403-09
SASB EM-MM-320a.1</t>
  </si>
  <si>
    <t>Person-hours worked</t>
  </si>
  <si>
    <t>Number of fatalities</t>
  </si>
  <si>
    <t>Environmental Stewardship</t>
  </si>
  <si>
    <t>Energy &amp; Climate Change</t>
  </si>
  <si>
    <t>GRI 302-1
SASB EM-MM-130a.1</t>
  </si>
  <si>
    <t>Energy Consumption</t>
  </si>
  <si>
    <t>Total Electricity (GWh)</t>
  </si>
  <si>
    <t>% Renewable Electricity</t>
  </si>
  <si>
    <t>Total Energy Consumption (GJ)</t>
  </si>
  <si>
    <t>GRI 302-3</t>
  </si>
  <si>
    <t>Energy Intensity</t>
  </si>
  <si>
    <t>Electricity Intensity (per tonne of ore processed) (GWh/t)</t>
  </si>
  <si>
    <t>Energy Intensity (per tonne of ore processed) (GJ/t)</t>
  </si>
  <si>
    <t>GRI 305-1
SASB EM-MM-110a.1</t>
  </si>
  <si>
    <t>GRI 305-2</t>
  </si>
  <si>
    <t>GRI 305-4</t>
  </si>
  <si>
    <t>GRI 305-7
SASB EM-MM-120a.1</t>
  </si>
  <si>
    <t>Air Emissions</t>
  </si>
  <si>
    <t>Noxides (Nox) (tonnes)</t>
  </si>
  <si>
    <t>Sulfur oxides (Sox) (tonnes)</t>
  </si>
  <si>
    <t>Water Management</t>
  </si>
  <si>
    <t>GRI 303-3
SASB EM-MM-140a.1</t>
  </si>
  <si>
    <t>Water Withdrawal</t>
  </si>
  <si>
    <t>Total Water Withdrawn (m3)</t>
  </si>
  <si>
    <t>Water Withdrawn Intensity (m3 of water per tonned of ore processed)</t>
  </si>
  <si>
    <t>GRI 303-4</t>
  </si>
  <si>
    <t>Water Discharged</t>
  </si>
  <si>
    <t>Total Water Discharged (m3)</t>
  </si>
  <si>
    <t>GRI 303-5
SASB EM-MM-140a.1</t>
  </si>
  <si>
    <t>Water Consumption</t>
  </si>
  <si>
    <t>Total Water Used (m3)</t>
  </si>
  <si>
    <t>Total Water Recycled (%)</t>
  </si>
  <si>
    <t>Tailings &amp; Waste Management</t>
  </si>
  <si>
    <t>GRI 306-2
SASB EM-MM-150a.1</t>
  </si>
  <si>
    <t>Mineral Wastes</t>
  </si>
  <si>
    <t>Total Waste Rock Mined (tonnes)</t>
  </si>
  <si>
    <t>Total Tailings Produced (tonnes)</t>
  </si>
  <si>
    <t>Total Mineral Wastes (tonnes)</t>
  </si>
  <si>
    <t>% Tailings Recycled</t>
  </si>
  <si>
    <t>GRI 306-2
SASB EM-MM-150a.2</t>
  </si>
  <si>
    <t>Non-Mineral Wastes</t>
  </si>
  <si>
    <t>Total Hazardous Waste (tonnes)</t>
  </si>
  <si>
    <t>N/A</t>
  </si>
  <si>
    <t>Total Domestic (non-hazardous waste) (tonnes)</t>
  </si>
  <si>
    <t>% Domestic Waste Recycled</t>
  </si>
  <si>
    <t>Total (hazardous + domestic) (tonnes)</t>
  </si>
  <si>
    <t>GRI 306-2</t>
  </si>
  <si>
    <t>Environmental Compliance</t>
  </si>
  <si>
    <t>GRI 306-3</t>
  </si>
  <si>
    <t>Significant spills</t>
  </si>
  <si>
    <t>Number of significant spills</t>
  </si>
  <si>
    <t>Total Volume (L) of significant spills</t>
  </si>
  <si>
    <t>-</t>
  </si>
  <si>
    <t>GRI 307-1</t>
  </si>
  <si>
    <t>Environmental Fines and Sanctions</t>
  </si>
  <si>
    <t>Total number of fines and sanctions</t>
  </si>
  <si>
    <t>Monetary value of fines ($CAD)</t>
  </si>
  <si>
    <t>Our People</t>
  </si>
  <si>
    <t>GRI 102-08
SASB EM-MM-000.B</t>
  </si>
  <si>
    <t xml:space="preserve">Total Workforce </t>
  </si>
  <si>
    <t>Contractors</t>
  </si>
  <si>
    <t>Employees</t>
  </si>
  <si>
    <t>% Contractors</t>
  </si>
  <si>
    <t>GRI 102-08</t>
  </si>
  <si>
    <t>Diversity and Inclusion</t>
  </si>
  <si>
    <t>GRI 405-1</t>
  </si>
  <si>
    <t>% Female Board of Directors</t>
  </si>
  <si>
    <t>Retaining, Training and Developing Our People</t>
  </si>
  <si>
    <t>Training</t>
  </si>
  <si>
    <t>Average Hours of training per employee</t>
  </si>
  <si>
    <t>GRI MM04
SASB EM-MM-310a.2</t>
  </si>
  <si>
    <t>Number of Strikes and Lockouts</t>
  </si>
  <si>
    <t>Socio-Economic Development</t>
  </si>
  <si>
    <t>Generating Economic Benefits</t>
  </si>
  <si>
    <t>GRI 204-1</t>
  </si>
  <si>
    <t>Proportion of spending on local suppliers</t>
  </si>
  <si>
    <t>% local spend</t>
  </si>
  <si>
    <r>
      <t xml:space="preserve">Frequency </t>
    </r>
    <r>
      <rPr>
        <sz val="11"/>
        <color rgb="FF000000"/>
        <rFont val="Avenir Next LT Pro"/>
        <family val="2"/>
        <scheme val="minor"/>
      </rPr>
      <t>(combined lost-time accidents and restricted workcases per 200,000 person hours worked)</t>
    </r>
  </si>
  <si>
    <r>
      <t xml:space="preserve">Direct (Scope 1) GHG Emissions
</t>
    </r>
    <r>
      <rPr>
        <sz val="11"/>
        <color rgb="FF000000"/>
        <rFont val="Avenir Next LT Pro"/>
        <family val="2"/>
        <scheme val="minor"/>
      </rPr>
      <t>(tonnes of CO2E)</t>
    </r>
  </si>
  <si>
    <r>
      <t xml:space="preserve">Indirect (Scope 2) GHG Emissions 
</t>
    </r>
    <r>
      <rPr>
        <sz val="11"/>
        <color rgb="FF000000"/>
        <rFont val="Avenir Next LT Pro"/>
        <family val="2"/>
        <scheme val="minor"/>
      </rPr>
      <t>(tonnes of CO2E)</t>
    </r>
  </si>
  <si>
    <r>
      <t xml:space="preserve">Total (Scope 1 + 2) GHG Emissions
</t>
    </r>
    <r>
      <rPr>
        <sz val="11"/>
        <color rgb="FF000000"/>
        <rFont val="Avenir Next LT Pro"/>
        <family val="2"/>
        <scheme val="minor"/>
      </rPr>
      <t xml:space="preserve"> (tonnes of CO2E)</t>
    </r>
  </si>
  <si>
    <r>
      <t xml:space="preserve">GHG Intensity </t>
    </r>
    <r>
      <rPr>
        <sz val="11"/>
        <color rgb="FF000000"/>
        <rFont val="Avenir Next LT Pro"/>
        <family val="2"/>
        <scheme val="minor"/>
      </rPr>
      <t>(tonnes of CO2 eq. per tonne of ore processed)</t>
    </r>
  </si>
  <si>
    <r>
      <t>Total Wastes</t>
    </r>
    <r>
      <rPr>
        <sz val="11"/>
        <color rgb="FF000000"/>
        <rFont val="Avenir Next LT Pro"/>
        <family val="2"/>
        <scheme val="minor"/>
      </rPr>
      <t xml:space="preserve"> (tonnes)</t>
    </r>
  </si>
  <si>
    <r>
      <t>% Female Employees</t>
    </r>
    <r>
      <rPr>
        <b/>
        <sz val="11"/>
        <color rgb="FF000000"/>
        <rFont val="Calibri"/>
        <family val="2"/>
      </rPr>
      <t>¹</t>
    </r>
  </si>
  <si>
    <r>
      <t>Total Permament Employee Turnover</t>
    </r>
    <r>
      <rPr>
        <b/>
        <sz val="11"/>
        <color rgb="FF000000"/>
        <rFont val="Calibri"/>
        <family val="2"/>
      </rPr>
      <t>¹</t>
    </r>
  </si>
  <si>
    <r>
      <t>Permanent Employee Turnover Rate (%)</t>
    </r>
    <r>
      <rPr>
        <b/>
        <sz val="11"/>
        <color rgb="FF000000"/>
        <rFont val="Calibri"/>
        <family val="2"/>
      </rPr>
      <t>¹</t>
    </r>
  </si>
  <si>
    <t xml:space="preserve">    Surface water (m3)</t>
  </si>
  <si>
    <t xml:space="preserve">    Groundwater (m3)</t>
  </si>
  <si>
    <t xml:space="preserve">    Third-party water (m3)</t>
  </si>
  <si>
    <t>Workforce Composition¹</t>
  </si>
  <si>
    <r>
      <rPr>
        <sz val="11"/>
        <color theme="1"/>
        <rFont val="Calibri"/>
        <family val="2"/>
      </rPr>
      <t>¹</t>
    </r>
    <r>
      <rPr>
        <sz val="11"/>
        <color theme="1"/>
        <rFont val="Arial"/>
        <family val="2"/>
      </rPr>
      <t xml:space="preserve"> </t>
    </r>
    <r>
      <rPr>
        <i/>
        <sz val="11"/>
        <color theme="1"/>
        <rFont val="Arial"/>
        <family val="2"/>
      </rPr>
      <t>Data on gender and employee turnover from 2015-2017 only includes active operations, exploration and office numbers are not included</t>
    </r>
  </si>
  <si>
    <t>GRI 401-01</t>
  </si>
  <si>
    <t>GRI &amp; SASB Index</t>
  </si>
  <si>
    <t>Workforce</t>
  </si>
  <si>
    <t>Health &amp; Safety</t>
  </si>
  <si>
    <t>Topic</t>
  </si>
  <si>
    <t>Organizational Profile</t>
  </si>
  <si>
    <t>Name of the organization</t>
  </si>
  <si>
    <t>Agnico Eagle Mines Limited</t>
  </si>
  <si>
    <t>Yes</t>
  </si>
  <si>
    <t>Activities, brands, products, and services</t>
  </si>
  <si>
    <t>Location of headquarters</t>
  </si>
  <si>
    <t>Toronto, Ontario (Canada)</t>
  </si>
  <si>
    <t>Location of operations</t>
  </si>
  <si>
    <t>Ownership and legal form</t>
  </si>
  <si>
    <t>Markets served</t>
  </si>
  <si>
    <t>Scale of the organization</t>
  </si>
  <si>
    <t>Information on employees and other workers</t>
  </si>
  <si>
    <t>Supply chain</t>
  </si>
  <si>
    <t>No</t>
  </si>
  <si>
    <t>Significant changes to the organization and its supply chain</t>
  </si>
  <si>
    <t>2019 Annual Report</t>
  </si>
  <si>
    <t>Precautionary Principle or approach</t>
  </si>
  <si>
    <t>External initiatives</t>
  </si>
  <si>
    <t xml:space="preserve">Membership of associations </t>
  </si>
  <si>
    <t>Strategy</t>
  </si>
  <si>
    <t>Statement from senior decision-maker</t>
  </si>
  <si>
    <t>Key impacts, risks, and opportunities</t>
  </si>
  <si>
    <t>Ethics and integrity</t>
  </si>
  <si>
    <t xml:space="preserve">Values, principles, standards, and norms of behavior </t>
  </si>
  <si>
    <t>Mechanisms for advice and concerns about ethics</t>
  </si>
  <si>
    <t>Governance</t>
  </si>
  <si>
    <t xml:space="preserve">Governance structure </t>
  </si>
  <si>
    <t xml:space="preserve">Executive-level responsibility for economic, environmental, and social topics </t>
  </si>
  <si>
    <t xml:space="preserve">Consulting stakeholders on economic, environmental, and social topics </t>
  </si>
  <si>
    <t xml:space="preserve">Composition of the highest governance body and its committees </t>
  </si>
  <si>
    <t xml:space="preserve">Chair of the highest governance body </t>
  </si>
  <si>
    <t xml:space="preserve">Nominating and selecting the highest governance body </t>
  </si>
  <si>
    <t>Role of highest governance body in setting purpose, values, and strategy</t>
  </si>
  <si>
    <t>Collective knowledge of highest governance body</t>
  </si>
  <si>
    <t xml:space="preserve">Evaluating the highest governance body’s performance </t>
  </si>
  <si>
    <t>Identifying and managing economic, environmental, and social impacts</t>
  </si>
  <si>
    <t xml:space="preserve">Effectiveness of risk management processes </t>
  </si>
  <si>
    <t>Review of economic, environmental, and social topics</t>
  </si>
  <si>
    <t xml:space="preserve">Highest governance body’s role in sustainability reporting </t>
  </si>
  <si>
    <t>Communicating critical concerns</t>
  </si>
  <si>
    <t>Nature and total number of critical concerns</t>
  </si>
  <si>
    <t>Remuneration policies</t>
  </si>
  <si>
    <t xml:space="preserve">Process for determining remuneration </t>
  </si>
  <si>
    <t xml:space="preserve">Stakeholders’ involvement in remuneration </t>
  </si>
  <si>
    <t>Stakeholder Engagement</t>
  </si>
  <si>
    <t xml:space="preserve">List of stakeholder groups </t>
  </si>
  <si>
    <t xml:space="preserve">Identifying and selecting stakeholders </t>
  </si>
  <si>
    <t>Approach to stakeholder engagement</t>
  </si>
  <si>
    <t>Key topics and concerns raised</t>
  </si>
  <si>
    <t>Reporting Practice</t>
  </si>
  <si>
    <t xml:space="preserve">Entities included in the consolidated financial statements </t>
  </si>
  <si>
    <t xml:space="preserve">Defining report content and topic Boundaries </t>
  </si>
  <si>
    <t xml:space="preserve">List of material topics </t>
  </si>
  <si>
    <t>Restatements of information</t>
  </si>
  <si>
    <t xml:space="preserve">Changes in reporting </t>
  </si>
  <si>
    <t xml:space="preserve">Reporting period </t>
  </si>
  <si>
    <t>January 1 - December 31, 2019 (unless otherwise stated)</t>
  </si>
  <si>
    <t xml:space="preserve">Date of most recent report </t>
  </si>
  <si>
    <t>April, 2019</t>
  </si>
  <si>
    <t>Reporting cycle</t>
  </si>
  <si>
    <t>Annual</t>
  </si>
  <si>
    <t xml:space="preserve">Contact point for questions regarding the report </t>
  </si>
  <si>
    <t>GRI content index</t>
  </si>
  <si>
    <t>Direct economic value generated and distributed</t>
  </si>
  <si>
    <t>Financial implications and other risks and opportunities due to climate change</t>
  </si>
  <si>
    <t>Defined benefit plan obligations and other retirement plans</t>
  </si>
  <si>
    <t xml:space="preserve">Ratios of standard entry level wage by gender compared to local minimum wage </t>
  </si>
  <si>
    <t>Proportion of senior management hired from the local community</t>
  </si>
  <si>
    <t>Infrastructure investments and services supported</t>
  </si>
  <si>
    <t>Significant indirect economic impacts</t>
  </si>
  <si>
    <t xml:space="preserve">Proportion of spending on local suppliers </t>
  </si>
  <si>
    <t>Operations assessed for risks related to corruption</t>
  </si>
  <si>
    <t>Communication and training about anti-corruption policies and procedures</t>
  </si>
  <si>
    <t>Confirmed incidents of corruption and actions taken</t>
  </si>
  <si>
    <t>Legal actions for anti-competitive behavior, anti-trust, and monopoly practices</t>
  </si>
  <si>
    <t>Materials used by weight or volume</t>
  </si>
  <si>
    <t>Energy consumption within the organization</t>
  </si>
  <si>
    <t>Energy intensity</t>
  </si>
  <si>
    <t>Reduction of energy consumption</t>
  </si>
  <si>
    <t>Interactions with water as a shared resource</t>
  </si>
  <si>
    <t>Management of water discharge-related impacts</t>
  </si>
  <si>
    <t>Water withdrawal</t>
  </si>
  <si>
    <t>Water discharge</t>
  </si>
  <si>
    <t>Water consumption</t>
  </si>
  <si>
    <t>Operational sites owned, leased, managed in, or adjacent to, protected areas and areas of high biodiversity value outside protected areas</t>
  </si>
  <si>
    <t>Significant impacts of activities, products, and services on biodiversity</t>
  </si>
  <si>
    <t>Habitats protected or restored</t>
  </si>
  <si>
    <t>IUCN Red List species and national conservation list species with habitats in areas affected by operations</t>
  </si>
  <si>
    <t>Direct (Scope 1) GHG Emissions</t>
  </si>
  <si>
    <t>Energy indirect (Scope 2) GHG emissions</t>
  </si>
  <si>
    <t>Other indirect (Scope 3) GHG emissions</t>
  </si>
  <si>
    <t>GHG emissions intensity</t>
  </si>
  <si>
    <t>Reduction of GHG Emissions</t>
  </si>
  <si>
    <t>Water discharge by quality and destination</t>
  </si>
  <si>
    <t>Waste type and disposal method</t>
  </si>
  <si>
    <t>Transport of hazardous waste</t>
  </si>
  <si>
    <t>Water bodies affected by water discharges and/or runoff</t>
  </si>
  <si>
    <t>Non-compliance with environmental laws and regulations</t>
  </si>
  <si>
    <t>401-01</t>
  </si>
  <si>
    <t xml:space="preserve">New employee hires and employee turnover </t>
  </si>
  <si>
    <t>Benefits provided to full-time employees that are not provided to temporary or part-time employees</t>
  </si>
  <si>
    <t xml:space="preserve">Parental leave </t>
  </si>
  <si>
    <t xml:space="preserve">Minimum notice periods regarding operational changes </t>
  </si>
  <si>
    <t>Strikes and Lockouts</t>
  </si>
  <si>
    <t>Occupational health and safety management system</t>
  </si>
  <si>
    <t>Hazard identification, risk assessment, and incident investigation</t>
  </si>
  <si>
    <t>Occupational health services</t>
  </si>
  <si>
    <t>Worker participation, consultation, and communication on occupational health and safety</t>
  </si>
  <si>
    <t>Worker training on occupational health and safety</t>
  </si>
  <si>
    <t>Promotion of worker health</t>
  </si>
  <si>
    <t>Prevention and mitigation of occupational health and safety impacts directly linked by business relationships</t>
  </si>
  <si>
    <t xml:space="preserve">Workers covered by an occupational health and safety management system </t>
  </si>
  <si>
    <t>Work-related injuries</t>
  </si>
  <si>
    <t>404-1</t>
  </si>
  <si>
    <t>Average hours of training per year per employee</t>
  </si>
  <si>
    <t>Programs for upgrading employee skills and transition assistance programs</t>
  </si>
  <si>
    <t>404-3</t>
  </si>
  <si>
    <t>Percentage of employees receiving regular performance and career development reviews</t>
  </si>
  <si>
    <t>405-1</t>
  </si>
  <si>
    <t>Diversity of governance bodies and employees</t>
  </si>
  <si>
    <t>405-2</t>
  </si>
  <si>
    <t>Ratio of basic salary and remuneration of women to men</t>
  </si>
  <si>
    <t>406-1</t>
  </si>
  <si>
    <t>Incidents of discrimination and corrective actions taken</t>
  </si>
  <si>
    <t>Operations and suppliers in which the right to freedom of association and collective bargaining may be at risk</t>
  </si>
  <si>
    <t>Operations and suppliers at significant risk for incidents of child labor</t>
  </si>
  <si>
    <t>Operations and suppliers at significant risk for incidents of forced or compulsory labor</t>
  </si>
  <si>
    <t>Security personnel trained in human rights policies or procedures</t>
  </si>
  <si>
    <t>Incidents of violations involving rights of indigenous peoples</t>
  </si>
  <si>
    <t>Operations taking place in or near indigenous territory</t>
  </si>
  <si>
    <t>Operations that have been subject to human rights reviews or impact assessments</t>
  </si>
  <si>
    <t>Employee training on human rights policies or procedures</t>
  </si>
  <si>
    <t>Operations with local community engagement, impact assessments, and development programs</t>
  </si>
  <si>
    <t>Operations with significant actual and potential negative impacts on local communities</t>
  </si>
  <si>
    <t>Disputes relating to land use, customary rights or local communities and indigenous peoples</t>
  </si>
  <si>
    <t>Use of grievances mechanisms &amp; outcomes</t>
  </si>
  <si>
    <t>Political contributions</t>
  </si>
  <si>
    <t>Non-compliance with laws and regulations in the social and economic area</t>
  </si>
  <si>
    <t>Description</t>
  </si>
  <si>
    <t>Reference</t>
  </si>
  <si>
    <t>Economic Performance</t>
  </si>
  <si>
    <t>Market Presence</t>
  </si>
  <si>
    <t>Indirect Economic Impacts</t>
  </si>
  <si>
    <t>Procurement Practices</t>
  </si>
  <si>
    <t>Anti-corruption</t>
  </si>
  <si>
    <t>Materials</t>
  </si>
  <si>
    <t>Energy</t>
  </si>
  <si>
    <t>Water and Effluents</t>
  </si>
  <si>
    <t>Biodiversity</t>
  </si>
  <si>
    <t>Emissions</t>
  </si>
  <si>
    <t>Effluents and Waste</t>
  </si>
  <si>
    <t>Employment</t>
  </si>
  <si>
    <t>Labor/Management Relations</t>
  </si>
  <si>
    <t>Occupational Health and Safety</t>
  </si>
  <si>
    <t>Training and Education</t>
  </si>
  <si>
    <t>Diversity and Equal Opportunity</t>
  </si>
  <si>
    <t>Non-Discrimination</t>
  </si>
  <si>
    <t>Freedom of Association and Collective Bargaining</t>
  </si>
  <si>
    <t>Child Labor</t>
  </si>
  <si>
    <t>Forced or Compulsory Labor</t>
  </si>
  <si>
    <t>Security Practices</t>
  </si>
  <si>
    <t>Local Communities</t>
  </si>
  <si>
    <t>Public Policy</t>
  </si>
  <si>
    <t>Socio-Economic Compliance</t>
  </si>
  <si>
    <t>Workbook Directory</t>
  </si>
  <si>
    <t>Go to data</t>
  </si>
  <si>
    <t>Workforce data is compiled using the number of employees as of year-end.
Workforce data includes permanent, temporary and on-call employees unless otherwise stated.</t>
  </si>
  <si>
    <t>Global Workforce by Employment Type, Contract, Gender and Region</t>
  </si>
  <si>
    <t>Global AEM</t>
  </si>
  <si>
    <t>Laronde</t>
  </si>
  <si>
    <t>Goldex</t>
  </si>
  <si>
    <t>Kittila</t>
  </si>
  <si>
    <t>Pinos Altos</t>
  </si>
  <si>
    <t>La India</t>
  </si>
  <si>
    <t>Meadowbank</t>
  </si>
  <si>
    <t>Meliadine</t>
  </si>
  <si>
    <t>Exploration Canada &amp; USA</t>
  </si>
  <si>
    <t>Exploration Europe Sweden</t>
  </si>
  <si>
    <t>Exploration Europe Finland</t>
  </si>
  <si>
    <t>Exploration Mexico</t>
  </si>
  <si>
    <t>Administration Regional CSD</t>
  </si>
  <si>
    <t>Administration (head office)</t>
  </si>
  <si>
    <t>Total Workforce</t>
  </si>
  <si>
    <t xml:space="preserve">        Permanent Male</t>
  </si>
  <si>
    <t xml:space="preserve">        Permanent Female</t>
  </si>
  <si>
    <t xml:space="preserve">  Total Contractors</t>
  </si>
  <si>
    <t xml:space="preserve">  Total Agnico Employees</t>
  </si>
  <si>
    <t xml:space="preserve">    Total Agnico Permanent</t>
  </si>
  <si>
    <t xml:space="preserve">    Total Agnico On-Call</t>
  </si>
  <si>
    <r>
      <t xml:space="preserve">    Total Agnico Temporary</t>
    </r>
    <r>
      <rPr>
        <sz val="11"/>
        <color theme="1"/>
        <rFont val="Calibri"/>
        <family val="2"/>
      </rPr>
      <t>¹</t>
    </r>
  </si>
  <si>
    <t xml:space="preserve">        Temporary Male</t>
  </si>
  <si>
    <t xml:space="preserve">        Temporary Female</t>
  </si>
  <si>
    <t>2019 Sustainability Performance Data</t>
  </si>
  <si>
    <r>
      <rPr>
        <i/>
        <sz val="11"/>
        <color theme="1"/>
        <rFont val="Avenir Next LT Pro"/>
        <family val="2"/>
        <scheme val="minor"/>
      </rPr>
      <t xml:space="preserve">To be disclosed in </t>
    </r>
    <r>
      <rPr>
        <sz val="11"/>
        <color theme="1"/>
        <rFont val="Avenir Next LT Pro"/>
        <family val="2"/>
        <scheme val="minor"/>
      </rPr>
      <t>Agnico Eagle's 2019 CDP Climate Change Response</t>
    </r>
  </si>
  <si>
    <r>
      <t xml:space="preserve">        </t>
    </r>
    <r>
      <rPr>
        <i/>
        <sz val="11"/>
        <color theme="1"/>
        <rFont val="Avenir Next LT Pro"/>
        <family val="2"/>
        <scheme val="minor"/>
      </rPr>
      <t>Total Employees Male</t>
    </r>
  </si>
  <si>
    <r>
      <t xml:space="preserve">        </t>
    </r>
    <r>
      <rPr>
        <i/>
        <sz val="11"/>
        <color theme="1"/>
        <rFont val="Avenir Next LT Pro"/>
        <family val="2"/>
        <scheme val="minor"/>
      </rPr>
      <t>Total Employees Female</t>
    </r>
  </si>
  <si>
    <t xml:space="preserve">GRI 202-1
</t>
  </si>
  <si>
    <t>Local Minimum Wage in Local Currency</t>
  </si>
  <si>
    <t>Ratio of Female Entry Level Wage to Local Minimum Wage</t>
  </si>
  <si>
    <t>Ratio of Male Entry Level Wage to Local Minimum Wage</t>
  </si>
  <si>
    <t>¹ Temporary employees includes students</t>
  </si>
  <si>
    <r>
      <rPr>
        <sz val="9"/>
        <color theme="1"/>
        <rFont val="Arial"/>
        <family val="2"/>
      </rPr>
      <t>²</t>
    </r>
    <r>
      <rPr>
        <sz val="9"/>
        <color theme="1"/>
        <rFont val="Avenir Next LT Pro"/>
        <family val="2"/>
        <scheme val="minor"/>
      </rPr>
      <t>Local is defined as employees who are living and/or working in the region in which the division operates.</t>
    </r>
  </si>
  <si>
    <t>¹ Senior management is defined by their compensation band, which is determined by job responsibilities</t>
  </si>
  <si>
    <t>% Senior management positions filled by locals</t>
  </si>
  <si>
    <r>
      <t>Proportion of senior management</t>
    </r>
    <r>
      <rPr>
        <b/>
        <sz val="14"/>
        <rFont val="Arial"/>
        <family val="2"/>
      </rPr>
      <t>¹</t>
    </r>
    <r>
      <rPr>
        <b/>
        <sz val="14"/>
        <rFont val="Avenir Next LT Pro"/>
        <family val="2"/>
        <scheme val="minor"/>
      </rPr>
      <t xml:space="preserve"> hired from the local</t>
    </r>
    <r>
      <rPr>
        <b/>
        <sz val="14"/>
        <rFont val="Arial"/>
        <family val="2"/>
      </rPr>
      <t>²</t>
    </r>
    <r>
      <rPr>
        <b/>
        <sz val="14"/>
        <rFont val="Avenir Next LT Pro"/>
        <family val="2"/>
        <scheme val="minor"/>
      </rPr>
      <t xml:space="preserve"> community</t>
    </r>
  </si>
  <si>
    <t>% of spending on local suppliers</t>
  </si>
  <si>
    <t>Total purchases from local region (USD)</t>
  </si>
  <si>
    <t>Total purchases (USD)</t>
  </si>
  <si>
    <r>
      <t>Proportion of spending on local</t>
    </r>
    <r>
      <rPr>
        <b/>
        <sz val="14"/>
        <rFont val="Arial"/>
        <family val="2"/>
      </rPr>
      <t>¹</t>
    </r>
    <r>
      <rPr>
        <b/>
        <sz val="14"/>
        <rFont val="Avenir Next LT Pro"/>
        <family val="2"/>
        <scheme val="minor"/>
      </rPr>
      <t xml:space="preserve"> suppliers </t>
    </r>
  </si>
  <si>
    <t>¹ Local is defined as the region in which the division operates</t>
  </si>
  <si>
    <t xml:space="preserve">2019 Sustainability Performance Data
</t>
  </si>
  <si>
    <t>Materials,Tailings and Waste</t>
  </si>
  <si>
    <t>Economic Performance &amp; Contributions</t>
  </si>
  <si>
    <t>Mill Zinc (t)</t>
  </si>
  <si>
    <t>Mill Copper (t)</t>
  </si>
  <si>
    <r>
      <t>Laronde</t>
    </r>
    <r>
      <rPr>
        <sz val="11"/>
        <color rgb="FF000000"/>
        <rFont val="Arial"/>
        <family val="2"/>
      </rPr>
      <t>²</t>
    </r>
  </si>
  <si>
    <r>
      <rPr>
        <sz val="9"/>
        <color theme="1"/>
        <rFont val="Arial"/>
        <family val="2"/>
      </rPr>
      <t>²</t>
    </r>
    <r>
      <rPr>
        <sz val="9"/>
        <color theme="1"/>
        <rFont val="Avenir Next LT Pro"/>
        <family val="2"/>
        <scheme val="minor"/>
      </rPr>
      <t xml:space="preserve"> Purchases for  the decommissioned Lapa operations are included with Laronde </t>
    </r>
  </si>
  <si>
    <t>Total Silver (thousands of Oz)</t>
  </si>
  <si>
    <t xml:space="preserve">GRI 302-1
</t>
  </si>
  <si>
    <t>Fuel Consumption</t>
  </si>
  <si>
    <t>Diesel (L)</t>
  </si>
  <si>
    <t>Liquid Petroleum Gas (LPG) (L)</t>
  </si>
  <si>
    <r>
      <t>Natural Gas Consumption (m</t>
    </r>
    <r>
      <rPr>
        <sz val="11"/>
        <color theme="1"/>
        <rFont val="Arial"/>
        <family val="2"/>
      </rPr>
      <t>³</t>
    </r>
    <r>
      <rPr>
        <sz val="11"/>
        <color theme="1"/>
        <rFont val="Avenir Next LT Pro"/>
        <family val="2"/>
        <scheme val="minor"/>
      </rPr>
      <t>)</t>
    </r>
  </si>
  <si>
    <t>Aviation Fuel (L)</t>
  </si>
  <si>
    <t>Propane Gas Consumption (L)</t>
  </si>
  <si>
    <t>Explosives (tonnes)</t>
  </si>
  <si>
    <t>Non-Renewable Electricity Purchased from Grid (kWh)</t>
  </si>
  <si>
    <t>Total Electricity Consumption (kWh)</t>
  </si>
  <si>
    <t>Non-Renewable Electricity Generated On-site (kWh)</t>
  </si>
  <si>
    <t>Renewable Electricity Purchased from Grid (kWh)</t>
  </si>
  <si>
    <t xml:space="preserve">GRI 302-3
</t>
  </si>
  <si>
    <t>Energy Consumption Within The Organization</t>
  </si>
  <si>
    <t>Total Freshwater Withdrawal</t>
  </si>
  <si>
    <t>Water Discharge</t>
  </si>
  <si>
    <r>
      <t>Surface water (m</t>
    </r>
    <r>
      <rPr>
        <sz val="11"/>
        <color rgb="FF000000"/>
        <rFont val="Arial"/>
        <family val="2"/>
      </rPr>
      <t>³</t>
    </r>
    <r>
      <rPr>
        <sz val="11"/>
        <color rgb="FF000000"/>
        <rFont val="Avenir Next LT Pro"/>
        <family val="2"/>
        <scheme val="minor"/>
      </rPr>
      <t>)</t>
    </r>
  </si>
  <si>
    <r>
      <t>Groundwater (m</t>
    </r>
    <r>
      <rPr>
        <sz val="11"/>
        <color theme="1"/>
        <rFont val="Arial"/>
        <family val="2"/>
      </rPr>
      <t>³</t>
    </r>
    <r>
      <rPr>
        <sz val="11"/>
        <color theme="1"/>
        <rFont val="Avenir Next LT Pro"/>
        <family val="2"/>
        <scheme val="minor"/>
      </rPr>
      <t>)</t>
    </r>
  </si>
  <si>
    <r>
      <t>Third-party water (m</t>
    </r>
    <r>
      <rPr>
        <sz val="11"/>
        <color theme="1"/>
        <rFont val="Arial"/>
        <family val="2"/>
      </rPr>
      <t>³</t>
    </r>
    <r>
      <rPr>
        <sz val="11"/>
        <color theme="1"/>
        <rFont val="Avenir Next LT Pro"/>
        <family val="2"/>
        <scheme val="minor"/>
      </rPr>
      <t>)</t>
    </r>
  </si>
  <si>
    <r>
      <t>Water Discharged to Fresh Water Bodies (m</t>
    </r>
    <r>
      <rPr>
        <b/>
        <sz val="11"/>
        <color rgb="FF000000"/>
        <rFont val="Arial"/>
        <family val="2"/>
      </rPr>
      <t>³</t>
    </r>
    <r>
      <rPr>
        <b/>
        <sz val="11"/>
        <color rgb="FF000000"/>
        <rFont val="Avenir Next LT Pro"/>
        <family val="2"/>
        <scheme val="minor"/>
      </rPr>
      <t>)</t>
    </r>
  </si>
  <si>
    <t>Water Withdrawn Intensity</t>
  </si>
  <si>
    <t>Fresh water recycled %</t>
  </si>
  <si>
    <r>
      <t>Total Water Used (m</t>
    </r>
    <r>
      <rPr>
        <b/>
        <sz val="11"/>
        <color rgb="FF000000"/>
        <rFont val="Arial"/>
        <family val="2"/>
      </rPr>
      <t>³</t>
    </r>
    <r>
      <rPr>
        <b/>
        <sz val="11"/>
        <color rgb="FF000000"/>
        <rFont val="Avenir Next LT Pro"/>
        <family val="2"/>
        <scheme val="minor"/>
      </rPr>
      <t>)</t>
    </r>
  </si>
  <si>
    <r>
      <t>Freshwater recycled (m</t>
    </r>
    <r>
      <rPr>
        <sz val="11"/>
        <color theme="1"/>
        <rFont val="Arial"/>
        <family val="2"/>
      </rPr>
      <t>³</t>
    </r>
    <r>
      <rPr>
        <sz val="11"/>
        <color theme="1"/>
        <rFont val="Avenir Next LT Pro"/>
        <family val="2"/>
        <scheme val="minor"/>
      </rPr>
      <t>)</t>
    </r>
  </si>
  <si>
    <t>Operational sites owned, leased, managed in, or adjacent to, protected areas and areas of high biodiversity value outside protected area</t>
  </si>
  <si>
    <t xml:space="preserve">Geographic Location
</t>
  </si>
  <si>
    <t>Lapland, Finland</t>
  </si>
  <si>
    <t>Position in relation to protected area</t>
  </si>
  <si>
    <t>Chihuahua State, Mexico</t>
  </si>
  <si>
    <t>In the area</t>
  </si>
  <si>
    <t>Sonora State, Mexico</t>
  </si>
  <si>
    <t>Quebec, Canada</t>
  </si>
  <si>
    <t>Nunavut, Canada</t>
  </si>
  <si>
    <t>Size of operational site (ha)</t>
  </si>
  <si>
    <t>Total Mine area physically disturbed by mine activity (ha)</t>
  </si>
  <si>
    <t>Adjacent</t>
  </si>
  <si>
    <t>Terrestrial</t>
  </si>
  <si>
    <t>National legislation</t>
  </si>
  <si>
    <t>Listing of Protected Status</t>
  </si>
  <si>
    <t>There are no identified significant impacts of activities, products, and services on biodiversity</t>
  </si>
  <si>
    <t xml:space="preserve">GRI 304-3
</t>
  </si>
  <si>
    <t>Size of protected land (ha)</t>
  </si>
  <si>
    <t>Size of land designated for restoration (ha)</t>
  </si>
  <si>
    <t>Status of restoration</t>
  </si>
  <si>
    <t>Do partnerships exist with third parties to protect or restore distinct habitat?</t>
  </si>
  <si>
    <t>Does successful restoration require approval by independent external professionals?</t>
  </si>
  <si>
    <t>In progress</t>
  </si>
  <si>
    <t>Not started</t>
  </si>
  <si>
    <t>Total  IUCN Red list species and national conservation  list species</t>
  </si>
  <si>
    <t>Critically endangered</t>
  </si>
  <si>
    <t>Endangered</t>
  </si>
  <si>
    <t>Vulnerable</t>
  </si>
  <si>
    <t>Near Threatened</t>
  </si>
  <si>
    <t>Least Concerned</t>
  </si>
  <si>
    <t>Other</t>
  </si>
  <si>
    <t>Comment/Response</t>
  </si>
  <si>
    <t>Greenhouse Gas (GHG) Emissions</t>
  </si>
  <si>
    <t>Direct GHG Produced (Scope 1 (CO2e))</t>
  </si>
  <si>
    <t>Indirect GHG Produced (Scope 2 (CO2e))</t>
  </si>
  <si>
    <t>Total GHG Produced (CO2e)</t>
  </si>
  <si>
    <t>GHG Intensity (Total GHG/tonne ore treated)</t>
  </si>
  <si>
    <t>Agnico Eagle is committed to including estimates of other indirect emissions that occur in our value chain (Scope 3) disclosures in the coming years</t>
  </si>
  <si>
    <t>GRI 305-7</t>
  </si>
  <si>
    <t>Destination</t>
  </si>
  <si>
    <t>Treatment Method</t>
  </si>
  <si>
    <t>Dormenan Creek</t>
  </si>
  <si>
    <t>Small creek</t>
  </si>
  <si>
    <t>River Seurujoki</t>
  </si>
  <si>
    <t>La Bateria and Concheño
Stream</t>
  </si>
  <si>
    <t>Meliadine Lake</t>
  </si>
  <si>
    <t>Chemical  Biological</t>
  </si>
  <si>
    <t>Passive water treatment</t>
  </si>
  <si>
    <t>Neutralization
Sedimentation</t>
  </si>
  <si>
    <t>Activated sludge</t>
  </si>
  <si>
    <t>Actiflow for TSS and Saline water treatment plant</t>
  </si>
  <si>
    <t xml:space="preserve">    Waste rock returned underground as backfill or in pits (tonnes)</t>
  </si>
  <si>
    <t xml:space="preserve">    Waste rock used in tailings dam construction (tonnes)</t>
  </si>
  <si>
    <t xml:space="preserve">    Waste rock used in other construction (tonnes)</t>
  </si>
  <si>
    <t>Total Mill tailings produced (tonnes)</t>
  </si>
  <si>
    <t xml:space="preserve">   Mill tailings returned underground as backfill (tonnes)</t>
  </si>
  <si>
    <t xml:space="preserve">   Mill tailings placed in surface tailings containment (tonnes)</t>
  </si>
  <si>
    <t>Total Potentially Hazardous Waste Rock Mined (tonnes)</t>
  </si>
  <si>
    <t>Total Non-Hazardous Waste Rock Mined (tonnes)</t>
  </si>
  <si>
    <t>Total Potentially Hazardous Mill tailings produced (tonnes)</t>
  </si>
  <si>
    <t>Total Non-Hazardous Mill tailings produced (tonnes)</t>
  </si>
  <si>
    <t>Total Hazardous Mined Material</t>
  </si>
  <si>
    <t>Total Non-Hazardous Mine Material</t>
  </si>
  <si>
    <t>Total Mined Material</t>
  </si>
  <si>
    <t xml:space="preserve">Mined Material </t>
  </si>
  <si>
    <t xml:space="preserve">     Domestic waste (garbage) sent to an on-site landfill (tonnes)</t>
  </si>
  <si>
    <t xml:space="preserve">     Domestic waste (garbage) sent to an on-site incinerator (tonnes)</t>
  </si>
  <si>
    <t xml:space="preserve">     Domestic waste (garbage) sent to an off-site landfill (tonnes)</t>
  </si>
  <si>
    <t xml:space="preserve">     Paper and cardboard sent to recycling (tonnes)</t>
  </si>
  <si>
    <t xml:space="preserve">     Plastics sent to recycling (tonnes)</t>
  </si>
  <si>
    <t xml:space="preserve">     Metals sent to recycling (tonnes)</t>
  </si>
  <si>
    <t xml:space="preserve">     Wood sent to recycling (tonnes)</t>
  </si>
  <si>
    <t xml:space="preserve">     Tires sent to recycling (tonnes)</t>
  </si>
  <si>
    <t xml:space="preserve">     Other sent to recycling (tonnes)</t>
  </si>
  <si>
    <t xml:space="preserve">     Used oil sent off site for treatment or used on-site as fuel (tonnes)</t>
  </si>
  <si>
    <t xml:space="preserve">     Contaminated soil produced during the year (tonnes)</t>
  </si>
  <si>
    <t xml:space="preserve">     Hazardous waste shipped to and off-site disposal facility (tonnes)</t>
  </si>
  <si>
    <t xml:space="preserve">    Waste rock placed on surface or removed from waste rock piles 
    (tonnes)</t>
  </si>
  <si>
    <t>Percentage (%) Domestic Waste Recycled</t>
  </si>
  <si>
    <t>Total Domestic Waste Recycled (tonnes)</t>
  </si>
  <si>
    <t>Total Non-Hazardous Domestic Waste Generated (tonnes)</t>
  </si>
  <si>
    <t>Percentage (%) Mill Tailings recycled</t>
  </si>
  <si>
    <t>Percentage (%) Waste Rock Recycled</t>
  </si>
  <si>
    <t>Total Waste Recycled (tonnes)</t>
  </si>
  <si>
    <t>Total Non-Hazardous Waste Generated (tonnes)</t>
  </si>
  <si>
    <t>Total Hazardous Waste Generated (tonnes)</t>
  </si>
  <si>
    <t>Percentage (%) Waste Recycled (tonnes)</t>
  </si>
  <si>
    <t>Total Waste Generated (tonnes)</t>
  </si>
  <si>
    <t>There were zero (0) significant spills in 2019.</t>
  </si>
  <si>
    <t>New employee hires by age group, gender, and region</t>
  </si>
  <si>
    <t>Total Female New Hires</t>
  </si>
  <si>
    <t xml:space="preserve">    Female 30-50 years</t>
  </si>
  <si>
    <t xml:space="preserve">    Female under 30 years</t>
  </si>
  <si>
    <t xml:space="preserve">    Female over 50 years</t>
  </si>
  <si>
    <t>Total Male New Hires</t>
  </si>
  <si>
    <t xml:space="preserve">    Male under 30 years</t>
  </si>
  <si>
    <t xml:space="preserve">    Male 30-50 years</t>
  </si>
  <si>
    <t xml:space="preserve">    Male over 50 years</t>
  </si>
  <si>
    <t>Total New Hires</t>
  </si>
  <si>
    <t>Total Female New Hire Rate</t>
  </si>
  <si>
    <t>Total Male New Hire Rate</t>
  </si>
  <si>
    <t>Total New Hire Rate</t>
  </si>
  <si>
    <r>
      <t>New employee hire rate</t>
    </r>
    <r>
      <rPr>
        <b/>
        <sz val="14"/>
        <rFont val="Arial"/>
        <family val="2"/>
      </rPr>
      <t>¹</t>
    </r>
    <r>
      <rPr>
        <b/>
        <sz val="14"/>
        <rFont val="Avenir Next LT Pro"/>
        <family val="2"/>
        <scheme val="minor"/>
      </rPr>
      <t xml:space="preserve"> by gender, and region</t>
    </r>
  </si>
  <si>
    <r>
      <t xml:space="preserve">¹ </t>
    </r>
    <r>
      <rPr>
        <sz val="9"/>
        <color theme="1"/>
        <rFont val="Avenir Next LT Pro"/>
        <family val="2"/>
        <scheme val="minor"/>
      </rPr>
      <t>New hire rate is calculated as the number of new hires for the year over the average number of employees for the year</t>
    </r>
  </si>
  <si>
    <t>Total Female Turnover</t>
  </si>
  <si>
    <t>Total Male Turnover</t>
  </si>
  <si>
    <t>Total Turnover</t>
  </si>
  <si>
    <r>
      <t>Permanent Employee Turnover</t>
    </r>
    <r>
      <rPr>
        <b/>
        <sz val="14"/>
        <rFont val="Arial"/>
        <family val="2"/>
      </rPr>
      <t>¹</t>
    </r>
    <r>
      <rPr>
        <b/>
        <sz val="14"/>
        <rFont val="Avenir Next LT Pro"/>
        <family val="2"/>
      </rPr>
      <t xml:space="preserve"> </t>
    </r>
    <r>
      <rPr>
        <b/>
        <sz val="14"/>
        <rFont val="Avenir Next LT Pro"/>
        <family val="2"/>
        <scheme val="minor"/>
      </rPr>
      <t>by age group, gender, and region</t>
    </r>
  </si>
  <si>
    <t xml:space="preserve">¹ Turnover covers instances of a permanent employee exiting employment through dismissals, resignations or company reorganization. </t>
  </si>
  <si>
    <r>
      <t>Permanent Employee Turnover rate</t>
    </r>
    <r>
      <rPr>
        <b/>
        <sz val="14"/>
        <rFont val="Arial"/>
        <family val="2"/>
      </rPr>
      <t>¹</t>
    </r>
    <r>
      <rPr>
        <b/>
        <sz val="14"/>
        <rFont val="Avenir Next LT Pro"/>
        <family val="2"/>
        <scheme val="minor"/>
      </rPr>
      <t xml:space="preserve"> by gender, and region</t>
    </r>
  </si>
  <si>
    <r>
      <t>¹</t>
    </r>
    <r>
      <rPr>
        <sz val="9"/>
        <color theme="1"/>
        <rFont val="Avenir Next LT Pro"/>
        <family val="2"/>
        <scheme val="minor"/>
      </rPr>
      <t xml:space="preserve"> Permanent employee turnover rate is calculated as the number of permanent employee turnover for the year over the average number of permanent employees for the year</t>
    </r>
  </si>
  <si>
    <t>Total Female Turnover Rate</t>
  </si>
  <si>
    <t>Total Male Turnover Rate</t>
  </si>
  <si>
    <t>Total Turnover Rate</t>
  </si>
  <si>
    <t>Parental Leave</t>
  </si>
  <si>
    <t>Female</t>
  </si>
  <si>
    <t>Male</t>
  </si>
  <si>
    <t>Number of employees who took parental leave</t>
  </si>
  <si>
    <t>Number of employees who returned to work after parental leave ended</t>
  </si>
  <si>
    <t>Number of employees who returned to work after parental leave ended that were still employed 12 months after their return to work</t>
  </si>
  <si>
    <t>Total Hours of Training for Employees</t>
  </si>
  <si>
    <t>Average Hours of Training per Employee</t>
  </si>
  <si>
    <t>Percentage Male</t>
  </si>
  <si>
    <t>Percentage Female</t>
  </si>
  <si>
    <t>Percentage under 30 years</t>
  </si>
  <si>
    <t>Percentage 30-50 years</t>
  </si>
  <si>
    <t>Percentage over 50 years</t>
  </si>
  <si>
    <t>Diversity of Board of Directors by Gender</t>
  </si>
  <si>
    <t>Diversity of Board of Directors by Age</t>
  </si>
  <si>
    <t>Percentage of Hourly Employees Female</t>
  </si>
  <si>
    <t>Percentage of Hourly Employees Male</t>
  </si>
  <si>
    <t>Percentage of Salaried Employees Female</t>
  </si>
  <si>
    <t>Percentage of Salaried Employees Male</t>
  </si>
  <si>
    <t>Diversity of Employees per Employee Category by Gender</t>
  </si>
  <si>
    <t>Percentage of Female Employees</t>
  </si>
  <si>
    <t>Diversity of Employees per Employee Category by Age</t>
  </si>
  <si>
    <t>Percentage of Hourly Employees under 30 years</t>
  </si>
  <si>
    <t>Percentage of Hourly Employees 30-50 years</t>
  </si>
  <si>
    <t>Percentage of Salaried Employees 30-50 years</t>
  </si>
  <si>
    <t>Percentage of Employees 30-50 years</t>
  </si>
  <si>
    <t>Percentage of Employees under 30 years</t>
  </si>
  <si>
    <t>Percentage of Male Employees</t>
  </si>
  <si>
    <t>Percentage of Employees over 50 years</t>
  </si>
  <si>
    <t>Percentage of Hourly Employees over 50 years</t>
  </si>
  <si>
    <t>Percentage of Salaried Employees over 50 years</t>
  </si>
  <si>
    <t>GRI 306-4</t>
  </si>
  <si>
    <t>Transport of Hazardous Waste</t>
  </si>
  <si>
    <t>Total weight of hazardous waste transported (tonnes)</t>
  </si>
  <si>
    <t xml:space="preserve">   Hazardous waste transported imported to the mine (tonnes)</t>
  </si>
  <si>
    <t xml:space="preserve">   Hazardous waste transport exported from the mine (tonnes)</t>
  </si>
  <si>
    <t xml:space="preserve">GRI 303-4, 306-1,306-5
</t>
  </si>
  <si>
    <t xml:space="preserve">Second Portage Lake
39 700 000 m3
Whale Tail South
6,924,848m3
Mammoth Lake
6,290,000m3
Tundra in the Watershed of Nemo Lake
8,360,000m3 </t>
  </si>
  <si>
    <t>Water bodies and related habitats significantly affected by discharge</t>
  </si>
  <si>
    <t>Water bodies and related habitats identified as having high biodiversity value</t>
  </si>
  <si>
    <t>Water bodies and related habitats designated as protected area</t>
  </si>
  <si>
    <t>There were zero (0) significant fines and non-monetary sanctions for non-compliance with environmental laws</t>
  </si>
  <si>
    <t>Cyanide Management</t>
  </si>
  <si>
    <t>Cyanide use (tonnes)</t>
  </si>
  <si>
    <t>Total Cyanide releases off site that requires response or remediation</t>
  </si>
  <si>
    <t>Incidents with adverse health effects</t>
  </si>
  <si>
    <t>Incidents that require reporting under applicable regulations</t>
  </si>
  <si>
    <t>Exceedances of applicable limits of cyanide code</t>
  </si>
  <si>
    <t>Cyanide related wildlife fatalities</t>
  </si>
  <si>
    <t>401-2</t>
  </si>
  <si>
    <t>Life insurance</t>
  </si>
  <si>
    <t>Health care</t>
  </si>
  <si>
    <t xml:space="preserve">Disability/invalidity coverage </t>
  </si>
  <si>
    <t>Parental leave</t>
  </si>
  <si>
    <t>Retirement provision</t>
  </si>
  <si>
    <t>Stock ownership</t>
  </si>
  <si>
    <t>Provided</t>
  </si>
  <si>
    <t xml:space="preserve"> Operational changes </t>
  </si>
  <si>
    <t xml:space="preserve">Number of Strikes and Lockouts exceeding one week duration </t>
  </si>
  <si>
    <t>402-1, MM4</t>
  </si>
  <si>
    <t>Minimum notice period (in weeks) regarding operational changes</t>
  </si>
  <si>
    <r>
      <rPr>
        <i/>
        <sz val="11"/>
        <color theme="1"/>
        <rFont val="Avenir Next LT Pro"/>
        <family val="2"/>
        <scheme val="minor"/>
      </rPr>
      <t>Health, Safety &amp; Wellness</t>
    </r>
    <r>
      <rPr>
        <sz val="11"/>
        <color theme="1"/>
        <rFont val="Avenir Next LT Pro"/>
        <family val="2"/>
        <scheme val="minor"/>
      </rPr>
      <t xml:space="preserve">
2019 Sustainable Development Report (p. 20)</t>
    </r>
  </si>
  <si>
    <r>
      <rPr>
        <i/>
        <sz val="11"/>
        <color theme="1"/>
        <rFont val="Avenir Next LT Pro"/>
        <family val="2"/>
        <scheme val="minor"/>
      </rPr>
      <t>Health, Safety &amp; Wellness</t>
    </r>
    <r>
      <rPr>
        <sz val="11"/>
        <color theme="1"/>
        <rFont val="Avenir Next LT Pro"/>
        <family val="2"/>
        <scheme val="minor"/>
      </rPr>
      <t xml:space="preserve">
2019 Sustainable Development Report (p. 20)
2019 Sustainability Performance Data</t>
    </r>
  </si>
  <si>
    <t>Energy &amp; Emissions</t>
  </si>
  <si>
    <t>Perfomance Summary</t>
  </si>
  <si>
    <r>
      <t>Work-Related Injuries</t>
    </r>
    <r>
      <rPr>
        <b/>
        <sz val="14"/>
        <rFont val="Arial"/>
        <family val="2"/>
      </rPr>
      <t>¹</t>
    </r>
  </si>
  <si>
    <t>Lost Time Accidents</t>
  </si>
  <si>
    <t>Fatalities</t>
  </si>
  <si>
    <t>¹ Work related injuries include employees and contractors</t>
  </si>
  <si>
    <r>
      <rPr>
        <i/>
        <sz val="11"/>
        <color theme="1"/>
        <rFont val="Avenir Next LT Pro"/>
        <family val="2"/>
        <scheme val="minor"/>
      </rPr>
      <t>Health, Safety &amp; Wellness</t>
    </r>
    <r>
      <rPr>
        <sz val="11"/>
        <color theme="1"/>
        <rFont val="Avenir Next LT Pro"/>
        <family val="2"/>
        <scheme val="minor"/>
      </rPr>
      <t xml:space="preserve">
2019 Sustainable Development Report (p. 20)
</t>
    </r>
  </si>
  <si>
    <t xml:space="preserve">All operations have joint management-worker health and safety committees. Responsibilities, meeting frequency, decision-making authority varies across our operations. </t>
  </si>
  <si>
    <t>GRI 102-01</t>
  </si>
  <si>
    <t>GRI 102-02</t>
  </si>
  <si>
    <t>GRI 102-03</t>
  </si>
  <si>
    <t>GRI 102-04</t>
  </si>
  <si>
    <t>GRI 102-05</t>
  </si>
  <si>
    <t>GRI 102-06</t>
  </si>
  <si>
    <t>GRI 102-07</t>
  </si>
  <si>
    <t>GRI 102-09</t>
  </si>
  <si>
    <t>GRI 102-10</t>
  </si>
  <si>
    <t>GRI 102-11</t>
  </si>
  <si>
    <t>GRI 102-12</t>
  </si>
  <si>
    <t>GRI 102-13</t>
  </si>
  <si>
    <t>GRI 102-14</t>
  </si>
  <si>
    <t>GRI 102-15</t>
  </si>
  <si>
    <t>GRI 102-16</t>
  </si>
  <si>
    <t>GRI 102-17</t>
  </si>
  <si>
    <t>GRI 102-18</t>
  </si>
  <si>
    <t>GRI 102-20</t>
  </si>
  <si>
    <t>GRI 102-21</t>
  </si>
  <si>
    <t>GRI 102-22</t>
  </si>
  <si>
    <t>GRI 102-23</t>
  </si>
  <si>
    <t>GRI 102-24</t>
  </si>
  <si>
    <t>GRI 102-26</t>
  </si>
  <si>
    <t>GRI 102-27</t>
  </si>
  <si>
    <t>GRI 102-28</t>
  </si>
  <si>
    <t>GRI 102-29</t>
  </si>
  <si>
    <t>GRI 102-30</t>
  </si>
  <si>
    <t>GRI 102-31</t>
  </si>
  <si>
    <t>GRI 102-32</t>
  </si>
  <si>
    <t>GRI 102-33</t>
  </si>
  <si>
    <t>GRI 102-34</t>
  </si>
  <si>
    <t>GRI 102-35</t>
  </si>
  <si>
    <t>GRI 102-36</t>
  </si>
  <si>
    <t>GRI 102-37</t>
  </si>
  <si>
    <t>GRI 102-40</t>
  </si>
  <si>
    <t>GRI 102-42</t>
  </si>
  <si>
    <t>GRI 102-43</t>
  </si>
  <si>
    <t>GRI 102-44</t>
  </si>
  <si>
    <t>GRI 102-45</t>
  </si>
  <si>
    <t>GRI 102-46</t>
  </si>
  <si>
    <t>GRI 102-47</t>
  </si>
  <si>
    <t>GRI 102-48</t>
  </si>
  <si>
    <t>GRI 102-49</t>
  </si>
  <si>
    <t>GRI 102-50</t>
  </si>
  <si>
    <t>GRI 102-51</t>
  </si>
  <si>
    <t>GRI 102-52</t>
  </si>
  <si>
    <t>GRI 102-53</t>
  </si>
  <si>
    <t>GRI 102-55</t>
  </si>
  <si>
    <t>GRI 201-1</t>
  </si>
  <si>
    <t>GRI 201-2</t>
  </si>
  <si>
    <t>GRI 201-3</t>
  </si>
  <si>
    <t>GRI 202-1</t>
  </si>
  <si>
    <t>GRI 202-2</t>
  </si>
  <si>
    <t>GRI 203-1</t>
  </si>
  <si>
    <t>GRI 203-2</t>
  </si>
  <si>
    <t>GRI 205-1</t>
  </si>
  <si>
    <t>GRI 205-2</t>
  </si>
  <si>
    <t>GRI 205-3</t>
  </si>
  <si>
    <t>GRI 206-1</t>
  </si>
  <si>
    <t>GRI 301-1</t>
  </si>
  <si>
    <t>GRI 302-1</t>
  </si>
  <si>
    <t>GRI 302-4</t>
  </si>
  <si>
    <t>GRI 303-1</t>
  </si>
  <si>
    <t>GRI 303-2</t>
  </si>
  <si>
    <t>GRI 303-3</t>
  </si>
  <si>
    <t>GRI 303-5</t>
  </si>
  <si>
    <t>GRI 304-1</t>
  </si>
  <si>
    <t>GRI 304-2</t>
  </si>
  <si>
    <t>GRI 304-3</t>
  </si>
  <si>
    <t>GRI 304-4</t>
  </si>
  <si>
    <t>GRI 305-1</t>
  </si>
  <si>
    <t>GRI 305-3</t>
  </si>
  <si>
    <t>GRI 305-5</t>
  </si>
  <si>
    <t>GRI 306-1</t>
  </si>
  <si>
    <t>GRI 306-5</t>
  </si>
  <si>
    <t>GRI 401-02</t>
  </si>
  <si>
    <t>GRI 401-03</t>
  </si>
  <si>
    <t>GRI 402-01</t>
  </si>
  <si>
    <t>GRI MM04</t>
  </si>
  <si>
    <t>GRI 403-01</t>
  </si>
  <si>
    <t>GRI 403-02</t>
  </si>
  <si>
    <t>GRI 403-03</t>
  </si>
  <si>
    <t>GRI 403-04</t>
  </si>
  <si>
    <t>GRI 403-05</t>
  </si>
  <si>
    <t>GRI 403-06</t>
  </si>
  <si>
    <t>GRI 403-07</t>
  </si>
  <si>
    <t>GRI 403-08</t>
  </si>
  <si>
    <t>GRI 403-09</t>
  </si>
  <si>
    <t>GRI 404-1</t>
  </si>
  <si>
    <t>GRI 404-2</t>
  </si>
  <si>
    <t>GRI 404-3</t>
  </si>
  <si>
    <t>GRI 405-2</t>
  </si>
  <si>
    <t>GRI 406-1</t>
  </si>
  <si>
    <t>GRI 407-1</t>
  </si>
  <si>
    <t>GRI 408-1</t>
  </si>
  <si>
    <t>GRI 409-1</t>
  </si>
  <si>
    <t>GRI 410-1</t>
  </si>
  <si>
    <t>GRI 411-1</t>
  </si>
  <si>
    <t>GRI MM05</t>
  </si>
  <si>
    <t>GRI 412-1</t>
  </si>
  <si>
    <t>GRI 412-2</t>
  </si>
  <si>
    <t>GRI 413-1</t>
  </si>
  <si>
    <t>GRI 413-2</t>
  </si>
  <si>
    <t>GRI MM06</t>
  </si>
  <si>
    <t>GRI MM07</t>
  </si>
  <si>
    <t>GRI 415-1</t>
  </si>
  <si>
    <t>GRI 419-1</t>
  </si>
  <si>
    <t>Indicator Number</t>
  </si>
  <si>
    <t>Agnico Eagle Indicator</t>
  </si>
  <si>
    <r>
      <rPr>
        <i/>
        <sz val="11"/>
        <color theme="1"/>
        <rFont val="Avenir Next LT Pro"/>
        <family val="2"/>
        <scheme val="minor"/>
      </rPr>
      <t>Our People</t>
    </r>
    <r>
      <rPr>
        <sz val="11"/>
        <color theme="1"/>
        <rFont val="Avenir Next LT Pro"/>
        <family val="2"/>
        <scheme val="minor"/>
      </rPr>
      <t xml:space="preserve">
2019 Sustainable Development Report (p. 44)</t>
    </r>
  </si>
  <si>
    <t>Salaried employees who receive performance and career reviews (%)</t>
  </si>
  <si>
    <t>1:1</t>
  </si>
  <si>
    <t>Ratio: Male basic salary/Female basic salary</t>
  </si>
  <si>
    <r>
      <t>Ratio</t>
    </r>
    <r>
      <rPr>
        <b/>
        <sz val="14"/>
        <rFont val="Arial"/>
        <family val="2"/>
      </rPr>
      <t>¹</t>
    </r>
    <r>
      <rPr>
        <b/>
        <sz val="14"/>
        <rFont val="Avenir Next LT Pro"/>
        <family val="2"/>
        <scheme val="minor"/>
      </rPr>
      <t xml:space="preserve"> of basic salary and remuneration of women to men</t>
    </r>
  </si>
  <si>
    <t>¹ Ratio is calculated using Agnico Eagle's salary scale</t>
  </si>
  <si>
    <t>401-3</t>
  </si>
  <si>
    <t>401-1</t>
  </si>
  <si>
    <t>Number of remediation plans implemented as a result of an investigation</t>
  </si>
  <si>
    <t>Number of grievances resolved, completed or withdrawn at the end of the year</t>
  </si>
  <si>
    <r>
      <t xml:space="preserve">Our People
</t>
    </r>
    <r>
      <rPr>
        <sz val="11"/>
        <color theme="1"/>
        <rFont val="Avenir Next LT Pro"/>
        <family val="2"/>
        <scheme val="minor"/>
      </rPr>
      <t>2019 Sustainable Development Report (p. 44)</t>
    </r>
  </si>
  <si>
    <r>
      <t xml:space="preserve">Governance
</t>
    </r>
    <r>
      <rPr>
        <sz val="11"/>
        <color theme="1"/>
        <rFont val="Avenir Next LT Pro"/>
        <family val="2"/>
        <scheme val="minor"/>
      </rPr>
      <t>2019 Sustainable Development Report (p. 15)</t>
    </r>
  </si>
  <si>
    <t xml:space="preserve">Agnico Eagle's operations and suppliers are not a risk for incidents of child labour </t>
  </si>
  <si>
    <t xml:space="preserve">The right to freedom of association and collective bargaining is not considered a risk at Agnico Eagle's operations. </t>
  </si>
  <si>
    <t xml:space="preserve">100% of Agnico Eagle's Mexico operations security personnel is trained in human rights policies and procedures. Training requirement also apply to 3rd party organizations. </t>
  </si>
  <si>
    <r>
      <t xml:space="preserve">Socio-Economic Development
</t>
    </r>
    <r>
      <rPr>
        <sz val="11"/>
        <color theme="1"/>
        <rFont val="Avenir Next LT Pro"/>
        <family val="2"/>
        <scheme val="minor"/>
      </rPr>
      <t>2019 Sustainable Development Report (p. 54)</t>
    </r>
  </si>
  <si>
    <t>There were zero (0) incidents of violations involving the rights of indigenous peoples.</t>
  </si>
  <si>
    <t>Rights of Indigenous Peoples</t>
  </si>
  <si>
    <t>Is the operation adjacent¹ or on indigenous peoples' territory?</t>
  </si>
  <si>
    <t>Do formal agreements exist with indigenous peoples?</t>
  </si>
  <si>
    <t>There were zero (0) disputes relating to land use, customary rights, or local communities and indigenous peoples.</t>
  </si>
  <si>
    <t xml:space="preserve">There were zero (0) political contributions made in 2019. </t>
  </si>
  <si>
    <t>There were zero (0) instance of non-compliance with lawns and regulations in the social and economic areas.</t>
  </si>
  <si>
    <t>Communities &amp; Indigenous Peoples</t>
  </si>
  <si>
    <t xml:space="preserve">Has the mine been subject to a social impact assessment? </t>
  </si>
  <si>
    <t xml:space="preserve">Are the results of environmental and social impact assessments publicly disclosed? </t>
  </si>
  <si>
    <t xml:space="preserve">Are stakeholder engagement plans based on stakeholder mapping? </t>
  </si>
  <si>
    <t>Are there local community consultation committees?</t>
  </si>
  <si>
    <t xml:space="preserve">Is there a formal local community grievance process? </t>
  </si>
  <si>
    <r>
      <t>Are there processes to include vulnerable</t>
    </r>
    <r>
      <rPr>
        <sz val="11"/>
        <color theme="1"/>
        <rFont val="Arial"/>
        <family val="2"/>
      </rPr>
      <t>¹</t>
    </r>
    <r>
      <rPr>
        <sz val="11"/>
        <color theme="1"/>
        <rFont val="Avenir Next LT Pro"/>
        <family val="2"/>
        <scheme val="minor"/>
      </rPr>
      <t xml:space="preserve"> groups in community consultation committees or other forms of community engagement? </t>
    </r>
  </si>
  <si>
    <t xml:space="preserve">Are local community investment plans based on local community needs? </t>
  </si>
  <si>
    <t>¹ Vulnerable groups are defined as groups at higher risk of being subjected to social, economic or environmental impacts of our organization’s operation. Vulnerable groups vary by operation and can include youth, elders, women, people with disabilities, Indigenous Peoples and ethnic minorities.</t>
  </si>
  <si>
    <t xml:space="preserve">Are there actual or potential negative social impacts on local communities? </t>
  </si>
  <si>
    <t xml:space="preserve">Are there actual or potential negative economic impacts on local communities? </t>
  </si>
  <si>
    <t xml:space="preserve">Are there actual or potential negative impacts on the local communities' environmental well-being? </t>
  </si>
  <si>
    <t>Potential impacts</t>
  </si>
  <si>
    <t>No impacts</t>
  </si>
  <si>
    <r>
      <t>Actual impacts</t>
    </r>
    <r>
      <rPr>
        <sz val="11"/>
        <color theme="1"/>
        <rFont val="Arial"/>
        <family val="2"/>
      </rPr>
      <t>¹</t>
    </r>
  </si>
  <si>
    <t>¹ Discharging of process and mine drainage water from the site to the nearby river, as per environmental permit. The nearby river is used for recreational fishing.</t>
  </si>
  <si>
    <t xml:space="preserve">        Environmental</t>
  </si>
  <si>
    <t xml:space="preserve">        Health &amp; Safety</t>
  </si>
  <si>
    <t xml:space="preserve">        Social and Communities</t>
  </si>
  <si>
    <t xml:space="preserve">        Economic opportunities (e.g. employment &amp; procurement)</t>
  </si>
  <si>
    <t xml:space="preserve">        Indigenous rights</t>
  </si>
  <si>
    <t xml:space="preserve">       Land and resource use</t>
  </si>
  <si>
    <t xml:space="preserve">       Mining practices and activities</t>
  </si>
  <si>
    <t>Number of grievances or complaints investigated</t>
  </si>
  <si>
    <t>Number of grievances or complaints resolved, completed or withdrawn at the end of the year</t>
  </si>
  <si>
    <t>¹ Specific issues of concern to community members that requires a response from the company and potentially further action</t>
  </si>
  <si>
    <t>² Grievances made at a regional level in Nunavut are split with a value of 0.5 at each site</t>
  </si>
  <si>
    <t>Total number of community grievances or complaints¹</t>
  </si>
  <si>
    <r>
      <t>Meadowbank</t>
    </r>
    <r>
      <rPr>
        <sz val="11"/>
        <color theme="1"/>
        <rFont val="Arial"/>
        <family val="2"/>
      </rPr>
      <t>²</t>
    </r>
  </si>
  <si>
    <r>
      <t>Meliadine</t>
    </r>
    <r>
      <rPr>
        <sz val="11"/>
        <color theme="1"/>
        <rFont val="Arial"/>
        <family val="2"/>
      </rPr>
      <t>²</t>
    </r>
  </si>
  <si>
    <r>
      <t xml:space="preserve">Socio-Economic Development
</t>
    </r>
    <r>
      <rPr>
        <sz val="11"/>
        <color theme="1"/>
        <rFont val="Avenir Next LT Pro"/>
        <family val="2"/>
        <scheme val="minor"/>
      </rPr>
      <t>2019 Sustainable Development Report (p. 54)</t>
    </r>
    <r>
      <rPr>
        <i/>
        <sz val="11"/>
        <color theme="1"/>
        <rFont val="Avenir Next LT Pro"/>
        <family val="2"/>
        <scheme val="minor"/>
      </rPr>
      <t xml:space="preserve">
</t>
    </r>
    <r>
      <rPr>
        <sz val="11"/>
        <color theme="1"/>
        <rFont val="Avenir Next LT Pro"/>
        <family val="2"/>
        <scheme val="minor"/>
      </rPr>
      <t>2019 Sustainability Performance Data</t>
    </r>
  </si>
  <si>
    <t>Grievances mechanisms &amp; outcomes</t>
  </si>
  <si>
    <r>
      <rPr>
        <i/>
        <sz val="11"/>
        <color theme="1"/>
        <rFont val="Avenir Next LT Pro"/>
        <family val="2"/>
        <scheme val="minor"/>
      </rPr>
      <t>Social and Economic Development</t>
    </r>
    <r>
      <rPr>
        <sz val="11"/>
        <color theme="1"/>
        <rFont val="Avenir Next LT Pro"/>
        <family val="2"/>
        <scheme val="minor"/>
      </rPr>
      <t xml:space="preserve">
2019 Sustainable Development Report (p.54)
2019 Annual Report
</t>
    </r>
    <r>
      <rPr>
        <i/>
        <sz val="11"/>
        <color theme="1"/>
        <rFont val="Avenir Next LT Pro"/>
        <family val="2"/>
        <scheme val="minor"/>
      </rPr>
      <t xml:space="preserve">To be disclosed in </t>
    </r>
    <r>
      <rPr>
        <sz val="11"/>
        <color theme="1"/>
        <rFont val="Avenir Next LT Pro"/>
        <family val="2"/>
        <scheme val="minor"/>
      </rPr>
      <t>2019 ESTMA Report
2019 Sustainability Performance Data</t>
    </r>
  </si>
  <si>
    <t xml:space="preserve">GRI 201-1
</t>
  </si>
  <si>
    <t>100% of Agnico Eagle's Mexico operations have completed an independent assessment of the Voluntary Principles on Security and Human Rights.</t>
  </si>
  <si>
    <t>Revenues</t>
  </si>
  <si>
    <t>Employee wages and benefits</t>
  </si>
  <si>
    <t xml:space="preserve">Community Investments </t>
  </si>
  <si>
    <r>
      <t>Direct economic value generated and distributed (USD)</t>
    </r>
    <r>
      <rPr>
        <b/>
        <sz val="14"/>
        <rFont val="Calibri"/>
        <family val="2"/>
      </rPr>
      <t>¹</t>
    </r>
  </si>
  <si>
    <r>
      <t xml:space="preserve">Payments to Government </t>
    </r>
    <r>
      <rPr>
        <sz val="11"/>
        <color theme="1"/>
        <rFont val="Arial"/>
        <family val="2"/>
      </rPr>
      <t>²</t>
    </r>
  </si>
  <si>
    <r>
      <rPr>
        <sz val="9"/>
        <color theme="1"/>
        <rFont val="Arial"/>
        <family val="2"/>
      </rPr>
      <t>²</t>
    </r>
    <r>
      <rPr>
        <sz val="9"/>
        <color theme="1"/>
        <rFont val="Avenir Next LT Pro"/>
        <family val="2"/>
        <scheme val="minor"/>
      </rPr>
      <t xml:space="preserve"> Tax balances have been prepared on a cash basis for what was actually paid to the government and does not tie to the expense on the income statement. </t>
    </r>
  </si>
  <si>
    <t>Canada</t>
  </si>
  <si>
    <t>Finland</t>
  </si>
  <si>
    <t>Mexico</t>
  </si>
  <si>
    <r>
      <rPr>
        <i/>
        <sz val="11"/>
        <color theme="1"/>
        <rFont val="Avenir Next LT Pro"/>
        <family val="2"/>
        <scheme val="minor"/>
      </rPr>
      <t>Social and Economic Development</t>
    </r>
    <r>
      <rPr>
        <sz val="11"/>
        <color theme="1"/>
        <rFont val="Avenir Next LT Pro"/>
        <family val="2"/>
        <scheme val="minor"/>
      </rPr>
      <t xml:space="preserve">
2019 Sustainable Development (p.54)</t>
    </r>
  </si>
  <si>
    <r>
      <rPr>
        <i/>
        <sz val="11"/>
        <color theme="1"/>
        <rFont val="Avenir Next LT Pro"/>
        <family val="2"/>
        <scheme val="minor"/>
      </rPr>
      <t>Social and Economic Development</t>
    </r>
    <r>
      <rPr>
        <sz val="11"/>
        <color theme="1"/>
        <rFont val="Avenir Next LT Pro"/>
        <family val="2"/>
        <scheme val="minor"/>
      </rPr>
      <t xml:space="preserve">
2019 Sustainable Development Report (p.54)
2019 Sustainability Performance Data</t>
    </r>
  </si>
  <si>
    <r>
      <rPr>
        <i/>
        <sz val="11"/>
        <color theme="1"/>
        <rFont val="Avenir Next LT Pro"/>
        <family val="2"/>
        <scheme val="minor"/>
      </rPr>
      <t>Our People</t>
    </r>
    <r>
      <rPr>
        <sz val="11"/>
        <color theme="1"/>
        <rFont val="Avenir Next LT Pro"/>
        <family val="2"/>
        <scheme val="minor"/>
      </rPr>
      <t xml:space="preserve">
2019 Sustainable Development Report (p. 44)
2019 Sustainability Performance Data</t>
    </r>
  </si>
  <si>
    <r>
      <rPr>
        <i/>
        <sz val="11"/>
        <color theme="1"/>
        <rFont val="Avenir Next LT Pro"/>
        <family val="2"/>
        <scheme val="minor"/>
      </rPr>
      <t>Agnico Eagle at-a-glance</t>
    </r>
    <r>
      <rPr>
        <sz val="11"/>
        <color theme="1"/>
        <rFont val="Avenir Next LT Pro"/>
        <family val="2"/>
        <scheme val="minor"/>
      </rPr>
      <t xml:space="preserve">
2019 Sustainable Development Report (p. 2)
2019 Annual Report</t>
    </r>
  </si>
  <si>
    <r>
      <rPr>
        <i/>
        <sz val="11"/>
        <color theme="1"/>
        <rFont val="Avenir Next LT Pro"/>
        <family val="2"/>
        <scheme val="minor"/>
      </rPr>
      <t>Agnico Eagle at-a-glance</t>
    </r>
    <r>
      <rPr>
        <sz val="11"/>
        <color theme="1"/>
        <rFont val="Avenir Next LT Pro"/>
        <family val="2"/>
        <scheme val="minor"/>
      </rPr>
      <t xml:space="preserve">
2019 Sustainable Development Report (p. 2)</t>
    </r>
  </si>
  <si>
    <r>
      <rPr>
        <i/>
        <sz val="11"/>
        <color theme="1"/>
        <rFont val="Avenir Next LT Pro"/>
        <family val="2"/>
        <scheme val="minor"/>
      </rPr>
      <t>Our Approach</t>
    </r>
    <r>
      <rPr>
        <sz val="11"/>
        <color theme="1"/>
        <rFont val="Avenir Next LT Pro"/>
        <family val="2"/>
        <scheme val="minor"/>
      </rPr>
      <t xml:space="preserve">
2019 Sustainable Development Report (p. 6)</t>
    </r>
  </si>
  <si>
    <r>
      <rPr>
        <i/>
        <sz val="11"/>
        <color theme="1"/>
        <rFont val="Avenir Next LT Pro"/>
        <family val="2"/>
        <scheme val="minor"/>
      </rPr>
      <t xml:space="preserve">Message from the CEO
Message from the Senior-Vice President
</t>
    </r>
    <r>
      <rPr>
        <sz val="11"/>
        <color theme="1"/>
        <rFont val="Avenir Next LT Pro"/>
        <family val="2"/>
        <scheme val="minor"/>
      </rPr>
      <t>2019 Sustainable Development Report (p. 4-5)</t>
    </r>
  </si>
  <si>
    <r>
      <rPr>
        <i/>
        <sz val="11"/>
        <color theme="1"/>
        <rFont val="Avenir Next LT Pro"/>
        <family val="2"/>
        <scheme val="minor"/>
      </rPr>
      <t xml:space="preserve">2019 Performance Highlights
Our Objectives and Targets
</t>
    </r>
    <r>
      <rPr>
        <sz val="11"/>
        <color theme="1"/>
        <rFont val="Avenir Next LT Pro"/>
        <family val="2"/>
        <scheme val="minor"/>
      </rPr>
      <t>2019 Sustainable Development Report  (p. 8-9)</t>
    </r>
  </si>
  <si>
    <r>
      <rPr>
        <i/>
        <sz val="11"/>
        <color theme="1"/>
        <rFont val="Avenir Next LT Pro"/>
        <family val="2"/>
        <scheme val="minor"/>
      </rPr>
      <t>Stakeholder Engagement</t>
    </r>
    <r>
      <rPr>
        <sz val="11"/>
        <color theme="1"/>
        <rFont val="Avenir Next LT Pro"/>
        <family val="2"/>
        <scheme val="minor"/>
      </rPr>
      <t xml:space="preserve">
2019 Sustainable Development Report  (p. 10)</t>
    </r>
  </si>
  <si>
    <r>
      <rPr>
        <i/>
        <sz val="11"/>
        <color theme="1"/>
        <rFont val="Avenir Next LT Pro"/>
        <family val="2"/>
        <scheme val="minor"/>
      </rPr>
      <t>Governance</t>
    </r>
    <r>
      <rPr>
        <sz val="11"/>
        <color theme="1"/>
        <rFont val="Avenir Next LT Pro"/>
        <family val="2"/>
        <scheme val="minor"/>
      </rPr>
      <t xml:space="preserve">
2019 Sustainable Development Report (p. 15)</t>
    </r>
  </si>
  <si>
    <r>
      <rPr>
        <i/>
        <sz val="11"/>
        <color theme="1"/>
        <rFont val="Avenir Next LT Pro"/>
        <family val="2"/>
        <scheme val="minor"/>
      </rPr>
      <t>Stakeholder Engagement</t>
    </r>
    <r>
      <rPr>
        <sz val="11"/>
        <color theme="1"/>
        <rFont val="Avenir Next LT Pro"/>
        <family val="2"/>
        <scheme val="minor"/>
      </rPr>
      <t xml:space="preserve">
2019 Sustainable Development Report (p. 10)</t>
    </r>
  </si>
  <si>
    <r>
      <rPr>
        <i/>
        <sz val="11"/>
        <color theme="1"/>
        <rFont val="Avenir Next LT Pro"/>
        <family val="2"/>
        <scheme val="minor"/>
      </rPr>
      <t xml:space="preserve">Stakeholder Engagement
Social and Economic Development
</t>
    </r>
    <r>
      <rPr>
        <sz val="11"/>
        <color theme="1"/>
        <rFont val="Avenir Next LT Pro"/>
        <family val="2"/>
        <scheme val="minor"/>
      </rPr>
      <t>2019 Sustainable Development Report (p. 10, 54)</t>
    </r>
  </si>
  <si>
    <r>
      <t xml:space="preserve">Stakeholder Engagement
Social and Economic Development
</t>
    </r>
    <r>
      <rPr>
        <sz val="11"/>
        <color theme="1"/>
        <rFont val="Avenir Next LT Pro"/>
        <family val="2"/>
        <scheme val="minor"/>
      </rPr>
      <t>2019 Sustainable Development Report (p. 10, 54)</t>
    </r>
  </si>
  <si>
    <r>
      <rPr>
        <i/>
        <sz val="11"/>
        <color theme="1"/>
        <rFont val="Avenir Next LT Pro"/>
        <family val="2"/>
        <scheme val="minor"/>
      </rPr>
      <t>Sustainability Materiality Assessment</t>
    </r>
    <r>
      <rPr>
        <sz val="11"/>
        <color theme="1"/>
        <rFont val="Avenir Next LT Pro"/>
        <family val="2"/>
        <scheme val="minor"/>
      </rPr>
      <t xml:space="preserve">
2019 Sustainable Development Report (p. 12)</t>
    </r>
  </si>
  <si>
    <r>
      <rPr>
        <i/>
        <sz val="11"/>
        <color theme="1"/>
        <rFont val="Avenir Next LT Pro"/>
        <family val="2"/>
        <scheme val="minor"/>
      </rPr>
      <t>Cover Page &amp; Directory</t>
    </r>
    <r>
      <rPr>
        <sz val="11"/>
        <color theme="1"/>
        <rFont val="Avenir Next LT Pro"/>
        <family val="2"/>
        <scheme val="minor"/>
      </rPr>
      <t xml:space="preserve">
2019 Sustainable Development Reports (p.12)</t>
    </r>
  </si>
  <si>
    <r>
      <t xml:space="preserve">About This Report
</t>
    </r>
    <r>
      <rPr>
        <sz val="11"/>
        <color theme="1"/>
        <rFont val="Avenir Next LT Pro"/>
        <family val="2"/>
        <scheme val="minor"/>
      </rPr>
      <t>2019 Sustainable Development Report (p. 1)</t>
    </r>
  </si>
  <si>
    <t>Exploration</t>
  </si>
  <si>
    <t>Activity Metrics</t>
  </si>
  <si>
    <t>SASB EM-MM-000.A</t>
  </si>
  <si>
    <t>SASB EM-MM-000.B</t>
  </si>
  <si>
    <t>Greenhouse Gas Emissions</t>
  </si>
  <si>
    <t>SASB EM-MM-110a.1</t>
  </si>
  <si>
    <t>SASB EM-MM-110a.2</t>
  </si>
  <si>
    <t>Air Quality</t>
  </si>
  <si>
    <t>SASB EM-MM-120a.1</t>
  </si>
  <si>
    <t>Energy 
Management</t>
  </si>
  <si>
    <t>SASB EM-MM-130a.1</t>
  </si>
  <si>
    <t>Water 
Management</t>
  </si>
  <si>
    <t>SASB EM-MM-140a.1</t>
  </si>
  <si>
    <t>SASB EM-MM-140a.2</t>
  </si>
  <si>
    <t>Number of incidents of non-compliance associated with water quality permits, standards, and regulations</t>
  </si>
  <si>
    <t>Waste &amp; Hazardous Materials Management</t>
  </si>
  <si>
    <t>SASB EM-MM-150a.1</t>
  </si>
  <si>
    <t>SASB EM-MM-150a.2</t>
  </si>
  <si>
    <t>SASB EM-MM-150a.3</t>
  </si>
  <si>
    <t>Number of tailings impoundments, broken down by MSHA hazard potential</t>
  </si>
  <si>
    <t>Biodiversity 
Impacts</t>
  </si>
  <si>
    <t>SASB EM-MM-160a.1</t>
  </si>
  <si>
    <t>Description of environmental management policies and practices for active sites</t>
  </si>
  <si>
    <t>SASB EM-MM-160a.2</t>
  </si>
  <si>
    <t>SASB EM-MM-160a.3</t>
  </si>
  <si>
    <t>Security, Human Rights &amp; Rights of Indigenous</t>
  </si>
  <si>
    <t>SASB EM-MM-210a.1</t>
  </si>
  <si>
    <t>Percentage of reserves in or near areas of conflict</t>
  </si>
  <si>
    <t>SASB EM-MM-210a.2</t>
  </si>
  <si>
    <t>Percentage of reserves in or near indigenous land</t>
  </si>
  <si>
    <t>SASB EM-MM-210a.3</t>
  </si>
  <si>
    <t>Discussions of engagement processes and due diligence practices with respect to human rights, indigenous rights, and operations in areas of conflict</t>
  </si>
  <si>
    <t>Community 
Relations</t>
  </si>
  <si>
    <t>SASB EM-MM-210b.1</t>
  </si>
  <si>
    <t>SASB EM-MM-210b.2</t>
  </si>
  <si>
    <t>Number and duration of non-technical delays</t>
  </si>
  <si>
    <t>Labor Relations</t>
  </si>
  <si>
    <t>SASB EM-MM-310a.1</t>
  </si>
  <si>
    <t>SASB EM-MM-310a.2</t>
  </si>
  <si>
    <t>Number and duration of strikes and lockouts</t>
  </si>
  <si>
    <t>Workforce 
Health &amp; Safety</t>
  </si>
  <si>
    <t>SASB EM-MM-320a.1</t>
  </si>
  <si>
    <t>Business Ethics 
&amp; Transparency</t>
  </si>
  <si>
    <t>SASB EM-MM-510a.1</t>
  </si>
  <si>
    <t>Description of the management system for prevention of corruption and bribery throughout the value chain</t>
  </si>
  <si>
    <t>SASB EM-MM-510a.2</t>
  </si>
  <si>
    <t>Percentage  Contractors</t>
  </si>
  <si>
    <t>Total number of employees, percentage contractors</t>
  </si>
  <si>
    <t>Production of (1) metal ores and (2) finished metal products</t>
  </si>
  <si>
    <t>Gross global Scope 1 emissions, percentage covered under emissions-limiting regulations</t>
  </si>
  <si>
    <t>Scope 1 emissions covered under an emissions-limiting regulation or program</t>
  </si>
  <si>
    <r>
      <rPr>
        <i/>
        <sz val="11"/>
        <color theme="1"/>
        <rFont val="Avenir Next LT Pro"/>
        <family val="2"/>
        <scheme val="minor"/>
      </rPr>
      <t>Environmental Stewardship</t>
    </r>
    <r>
      <rPr>
        <sz val="11"/>
        <color theme="1"/>
        <rFont val="Avenir Next LT Pro"/>
        <family val="2"/>
        <scheme val="minor"/>
      </rPr>
      <t xml:space="preserve">
2019 Sustainable Development Report (p.28)</t>
    </r>
  </si>
  <si>
    <t>Discussion of long-term and short-term strategy or plan to manage Scope 1 emissions, emissions reduction targets, and an analysis of performance against those targets</t>
  </si>
  <si>
    <t>Air emissions of the following pollutants: (1) CO, (2) NOx (excluding N2O), (3) SOx, (4) particulate matter (PM10), (5) mercury (Hg), (6) lead (Pb), and (7) volatile organic compounds (VOCs)</t>
  </si>
  <si>
    <t>GRI 305-1. 305-2, 305-4
SASB EM-MM-110a.1</t>
  </si>
  <si>
    <t>At this time Agnico Eagle only reports air emissions for NOx and SOx</t>
  </si>
  <si>
    <t>Percentage Water Withdrawn from Areas with High or Extremely High Baseline Water Stress</t>
  </si>
  <si>
    <t xml:space="preserve">GRI 303-3
SASB EM-MM-140a.1
</t>
  </si>
  <si>
    <t xml:space="preserve">GRI 303-5
SASB EM-MM-140a.1
</t>
  </si>
  <si>
    <t>(1) Total fresh water withdrawn, (2) total fresh water consumed, percentage of each in regions with High or Extremely High Baseline Water Stress</t>
  </si>
  <si>
    <t>Total weight of tailings waste, percentage recycled</t>
  </si>
  <si>
    <t>Total weigh of mineral processing waste, percentage recycled</t>
  </si>
  <si>
    <t>2019 Tailings Summary Report</t>
  </si>
  <si>
    <r>
      <rPr>
        <i/>
        <sz val="11"/>
        <color theme="1"/>
        <rFont val="Avenir Next LT Pro"/>
        <family val="2"/>
        <scheme val="minor"/>
      </rPr>
      <t>Environmental Stewardship</t>
    </r>
    <r>
      <rPr>
        <sz val="11"/>
        <color theme="1"/>
        <rFont val="Avenir Next LT Pro"/>
        <family val="2"/>
        <scheme val="minor"/>
      </rPr>
      <t xml:space="preserve">
2019 Sustainable Development Report (p.28)
2019 Sustainability Performance Data</t>
    </r>
  </si>
  <si>
    <t>Percentage of mine sites where acid rock drainage is: (1) predicted to occur, (2) actively mitigated, and (3) under treatment or remediation</t>
  </si>
  <si>
    <t>Percentage of (1) proved and (2) probable reserves in or near sites with protected conservation status or endangered species habitat</t>
  </si>
  <si>
    <t xml:space="preserve">GRI 304-1
SASB EM-MM-160a.3
</t>
  </si>
  <si>
    <t xml:space="preserve">GRI 304-4
SASB EM-MM-160a.3
</t>
  </si>
  <si>
    <t>GRI MM05
SASB EM-MM-210a.2</t>
  </si>
  <si>
    <r>
      <rPr>
        <i/>
        <sz val="11"/>
        <color theme="1"/>
        <rFont val="Avenir Next LT Pro"/>
        <family val="2"/>
        <scheme val="minor"/>
      </rPr>
      <t>Governance, Socio-Economic Development</t>
    </r>
    <r>
      <rPr>
        <sz val="11"/>
        <color theme="1"/>
        <rFont val="Avenir Next LT Pro"/>
        <family val="2"/>
        <scheme val="minor"/>
      </rPr>
      <t xml:space="preserve">
2019 Sustainable Development Report (p. 15, 54)</t>
    </r>
  </si>
  <si>
    <r>
      <t xml:space="preserve">Socio-Economic Development
</t>
    </r>
    <r>
      <rPr>
        <sz val="11"/>
        <color theme="1"/>
        <rFont val="Avenir Next LT Pro"/>
        <family val="2"/>
        <scheme val="minor"/>
      </rPr>
      <t>2019 Sustainable Development Report (p.54)</t>
    </r>
  </si>
  <si>
    <t xml:space="preserve">There were zero (0) non-technical delays in the calendar year. </t>
  </si>
  <si>
    <t xml:space="preserve">There were zero (0) strikes and lockouts in the calendar year. </t>
  </si>
  <si>
    <t>Production in countries that have the 20 lowest rankings in Transparency International’s Corruption Perception Index</t>
  </si>
  <si>
    <t>(1) MSHA all-incidence rate, (2) fatality rate, (3) near miss frequency rate (NMFR) and (4) average hours of health, safety, and emergency response training for (a) full-time employees and (b) contract employees</t>
  </si>
  <si>
    <t>GRI 403-10
SASB EM-MM-320a.1</t>
  </si>
  <si>
    <t>Total Hazardous Non-Mineral Waste Generated (tonnes)</t>
  </si>
  <si>
    <t>Domestic Waste &amp; Non-Mineral Hazardous Waste</t>
  </si>
  <si>
    <t>Total Non-Mineral Waste Generated (tonnes)</t>
  </si>
  <si>
    <r>
      <rPr>
        <i/>
        <sz val="11"/>
        <color theme="1"/>
        <rFont val="Avenir Next LT Pro"/>
        <family val="2"/>
        <scheme val="minor"/>
      </rPr>
      <t xml:space="preserve">Environmental Stewardship
</t>
    </r>
    <r>
      <rPr>
        <sz val="11"/>
        <color theme="1"/>
        <rFont val="Avenir Next LT Pro"/>
        <family val="2"/>
        <scheme val="minor"/>
      </rPr>
      <t>2019 Sustainable Development Report (p.28)
2019 Sustainability Performance Data</t>
    </r>
  </si>
  <si>
    <r>
      <t xml:space="preserve">Environmental Stewardship
</t>
    </r>
    <r>
      <rPr>
        <sz val="11"/>
        <color theme="1"/>
        <rFont val="Avenir Next LT Pro"/>
        <family val="2"/>
        <scheme val="minor"/>
      </rPr>
      <t>2019 Sustainable Development Report (p. 28)
2019 Sustainability Performance Data</t>
    </r>
  </si>
  <si>
    <r>
      <rPr>
        <i/>
        <sz val="11"/>
        <color theme="1"/>
        <rFont val="Avenir Next LT Pro"/>
        <family val="2"/>
        <scheme val="minor"/>
      </rPr>
      <t>Environmental Stewardship</t>
    </r>
    <r>
      <rPr>
        <sz val="11"/>
        <color theme="1"/>
        <rFont val="Avenir Next LT Pro"/>
        <family val="2"/>
        <scheme val="minor"/>
      </rPr>
      <t xml:space="preserve">
2019 Sustainable Development Report (p. 28)</t>
    </r>
  </si>
  <si>
    <r>
      <t xml:space="preserve">Environmental Stewardship
</t>
    </r>
    <r>
      <rPr>
        <sz val="11"/>
        <color theme="1"/>
        <rFont val="Avenir Next LT Pro"/>
        <family val="2"/>
        <scheme val="minor"/>
      </rPr>
      <t xml:space="preserve">2019 Sustainable Development Report (p.28)
</t>
    </r>
    <r>
      <rPr>
        <i/>
        <sz val="11"/>
        <color theme="1"/>
        <rFont val="Avenir Next LT Pro"/>
        <family val="2"/>
        <scheme val="minor"/>
      </rPr>
      <t>To be disclosed in</t>
    </r>
    <r>
      <rPr>
        <sz val="11"/>
        <color theme="1"/>
        <rFont val="Avenir Next LT Pro"/>
        <family val="2"/>
        <scheme val="minor"/>
      </rPr>
      <t xml:space="preserve"> Agnico Eagle's 2019 CDP Water Security Questionnaire</t>
    </r>
  </si>
  <si>
    <r>
      <t xml:space="preserve">Environmental Stewardship
</t>
    </r>
    <r>
      <rPr>
        <sz val="11"/>
        <color theme="1"/>
        <rFont val="Avenir Next LT Pro"/>
        <family val="2"/>
        <scheme val="minor"/>
      </rPr>
      <t xml:space="preserve">2019 Sustainable Development Report (p. 28)
</t>
    </r>
    <r>
      <rPr>
        <i/>
        <sz val="11"/>
        <color theme="1"/>
        <rFont val="Avenir Next LT Pro"/>
        <family val="2"/>
        <scheme val="minor"/>
      </rPr>
      <t>To be disclosed</t>
    </r>
    <r>
      <rPr>
        <sz val="11"/>
        <color theme="1"/>
        <rFont val="Avenir Next LT Pro"/>
        <family val="2"/>
        <scheme val="minor"/>
      </rPr>
      <t xml:space="preserve"> in Agnico Eagle's 2019 CDP Water Security Questionnaire</t>
    </r>
  </si>
  <si>
    <r>
      <rPr>
        <i/>
        <sz val="11"/>
        <color theme="1"/>
        <rFont val="Avenir Next LT Pro"/>
        <family val="2"/>
        <scheme val="minor"/>
      </rPr>
      <t>To be disclos</t>
    </r>
    <r>
      <rPr>
        <sz val="11"/>
        <color theme="1"/>
        <rFont val="Avenir Next LT Pro"/>
        <family val="2"/>
        <scheme val="minor"/>
      </rPr>
      <t>ed in Agnico Eagle's 2019 CDP Water Security Questionnaire
2019 Sustainability Performance Data</t>
    </r>
  </si>
  <si>
    <t>Light Fuel &amp; Gasoline Consumption (L)</t>
  </si>
  <si>
    <t>Benefits provided to full-time employees</t>
  </si>
  <si>
    <t>2.7:1</t>
  </si>
  <si>
    <t>2.8:1</t>
  </si>
  <si>
    <t>1.8:1</t>
  </si>
  <si>
    <t>1.7:1</t>
  </si>
  <si>
    <t>Total Waste Generated (Mineral and Non-Mineral Waste)</t>
  </si>
  <si>
    <t xml:space="preserve">  Pumped from open water bodies</t>
  </si>
  <si>
    <t xml:space="preserve">  Used from rain and snow melt</t>
  </si>
  <si>
    <t>Actual  impacts</t>
  </si>
  <si>
    <t>Actual impacts</t>
  </si>
  <si>
    <t>Management Proxy Circular 2020</t>
  </si>
  <si>
    <r>
      <rPr>
        <i/>
        <sz val="11"/>
        <color theme="1"/>
        <rFont val="Avenir Next LT Pro"/>
        <family val="2"/>
        <scheme val="minor"/>
      </rPr>
      <t>Governance</t>
    </r>
    <r>
      <rPr>
        <sz val="11"/>
        <color theme="1"/>
        <rFont val="Avenir Next LT Pro"/>
        <family val="2"/>
        <scheme val="minor"/>
      </rPr>
      <t xml:space="preserve">
2019 Sustainable Development Report (p.15)
</t>
    </r>
  </si>
  <si>
    <t>Our executive leadership team, including the CEO and SVP Sustainability, review and approve this report prior to publication</t>
  </si>
  <si>
    <t>email us at SD@agnicoeagle.com</t>
  </si>
  <si>
    <r>
      <rPr>
        <i/>
        <sz val="11"/>
        <color theme="1"/>
        <rFont val="Avenir Next LT Pro"/>
        <family val="2"/>
        <scheme val="minor"/>
      </rPr>
      <t xml:space="preserve">Environmental Stewardship
</t>
    </r>
    <r>
      <rPr>
        <sz val="11"/>
        <color theme="1"/>
        <rFont val="Avenir Next LT Pro"/>
        <family val="2"/>
        <scheme val="minor"/>
      </rPr>
      <t>2019 Sustainability Development Report (p. 28)</t>
    </r>
    <r>
      <rPr>
        <i/>
        <sz val="11"/>
        <color theme="1"/>
        <rFont val="Avenir Next LT Pro"/>
        <family val="2"/>
        <scheme val="minor"/>
      </rPr>
      <t xml:space="preserve">
</t>
    </r>
    <r>
      <rPr>
        <sz val="11"/>
        <color theme="1"/>
        <rFont val="Avenir Next LT Pro"/>
        <family val="2"/>
        <scheme val="minor"/>
      </rPr>
      <t>2019 Sustainability Performance Data</t>
    </r>
  </si>
  <si>
    <t xml:space="preserve">There were zero (0) significant fines and non-monetary sanctions for non-compliance with water quality permits, standards, and regulations. </t>
  </si>
  <si>
    <t>Acid Rock Drainage</t>
  </si>
  <si>
    <t>Predicted to occur</t>
  </si>
  <si>
    <t>Actively mitigated</t>
  </si>
  <si>
    <t>Under treatment or remediation</t>
  </si>
  <si>
    <t>Percentage of active workforce covered under collective bargaining agreements, broken down by U,S, and foreign employees</t>
  </si>
  <si>
    <t>Zero (0)
Agnico does not operated in countries that have the 20 lowest rankings in transparency International's Corruption Perception Index</t>
  </si>
  <si>
    <t>75% of Agnico Eagle's proved and 79% probable reserves are in or near indigenous land</t>
  </si>
  <si>
    <t>Hourly employees who receive performance and career reviews (%)</t>
  </si>
  <si>
    <t>Number of grievances about discrimination filed through formal mechanism</t>
  </si>
  <si>
    <t>Number of grievances about discrimination investigated by the organization</t>
  </si>
  <si>
    <t>Discussions of process to manage risks and opportunities associated with community rights and interests</t>
  </si>
  <si>
    <r>
      <t xml:space="preserve">Environmental Stewardship
</t>
    </r>
    <r>
      <rPr>
        <sz val="11"/>
        <color theme="1"/>
        <rFont val="Avenir Next LT Pro"/>
        <family val="2"/>
        <scheme val="minor"/>
      </rPr>
      <t>2019 Sustainable Development Report (p. 28)</t>
    </r>
    <r>
      <rPr>
        <i/>
        <sz val="11"/>
        <color theme="1"/>
        <rFont val="Avenir Next LT Pro"/>
        <family val="2"/>
        <scheme val="minor"/>
      </rPr>
      <t xml:space="preserve">
</t>
    </r>
    <r>
      <rPr>
        <sz val="11"/>
        <color theme="1"/>
        <rFont val="Avenir Next LT Pro"/>
        <family val="2"/>
        <scheme val="minor"/>
      </rPr>
      <t>2019 Sustainability Performance Data</t>
    </r>
  </si>
  <si>
    <t>Environmental Stewardship
2019 Sustainable Development Report (p. 28)
2019 Sustainability Performance Data</t>
  </si>
  <si>
    <t>100% of our workforce is covered by a occupational health and safety management system. The system externally audited through Mining Association of Canada’s (MAC) Towards Sustainable Mining (TSM) every three (3) years.</t>
  </si>
  <si>
    <t>Agnico Eagle's operations and suppliers are not a risk of incidents of forced or compulsory labor</t>
  </si>
  <si>
    <t>Human Rights Assessments</t>
  </si>
  <si>
    <t>(1) Total energy consumed, (2) percentage grid electricity, (3) percentage renewable</t>
  </si>
  <si>
    <t>33% of Agnico Eagle's proved and 29% of probable reserves are in or near sites with protected conservation status or endangered species habitat</t>
  </si>
  <si>
    <t>Light Duty Assignments Restricted work</t>
  </si>
  <si>
    <t>Nitrogen oxides (Nox), sulfur oxides (Sox), and other significant air emissions</t>
  </si>
  <si>
    <t>Percentage of hazardous waste shipped internationally</t>
  </si>
  <si>
    <t>-No treatment for East Dike Discharge (MBK)
-Water Treatment Plan for some of the water discharged at Whale Tail</t>
  </si>
  <si>
    <t>Ecosystem of Protected or High Biodiversity Areas</t>
  </si>
  <si>
    <t>Size of land successfully restored (ha)</t>
  </si>
  <si>
    <t>Incidents with adverse effects to the environment</t>
  </si>
  <si>
    <r>
      <rPr>
        <sz val="9"/>
        <color theme="1"/>
        <rFont val="Arial"/>
        <family val="2"/>
      </rPr>
      <t xml:space="preserve">¹ </t>
    </r>
    <r>
      <rPr>
        <sz val="9"/>
        <color theme="1"/>
        <rFont val="Avenir Next LT Pro"/>
        <family val="2"/>
        <scheme val="minor"/>
      </rPr>
      <t>Adjacent refers to land physically next to, or influenced by, the operation site</t>
    </r>
  </si>
  <si>
    <t>Percentage of Salaried Employees under 30 years</t>
  </si>
  <si>
    <r>
      <t>13% of Agnico employees are unionized
         •	97% at Kittila in Finland
         •	73% at La India in Mexico
The remainder of our locations are non-union. Employees at non-union operations have formal and long established collaboration committees that represent employees interests to management and include collaboration agreements.</t>
    </r>
    <r>
      <rPr>
        <vertAlign val="superscript"/>
        <sz val="11"/>
        <color theme="1"/>
        <rFont val="Avenir Next LT Pro"/>
        <family val="2"/>
        <scheme val="minor"/>
      </rPr>
      <t>2</t>
    </r>
    <r>
      <rPr>
        <sz val="11"/>
        <color theme="1"/>
        <rFont val="Avenir Next LT Pro"/>
        <family val="2"/>
        <scheme val="minor"/>
      </rPr>
      <t xml:space="preserve">  </t>
    </r>
  </si>
  <si>
    <t xml:space="preserve">¹ Values are reported on a  accrual basis in USD unless otherwise noted. All values except community investments include Canadian Malarctic as per Agnico Eagle's annual report. </t>
  </si>
  <si>
    <t>Person Hours Worked</t>
  </si>
  <si>
    <r>
      <t>La India</t>
    </r>
    <r>
      <rPr>
        <vertAlign val="superscript"/>
        <sz val="11"/>
        <color theme="1"/>
        <rFont val="Avenir Next LT Pro"/>
        <family val="2"/>
        <scheme val="minor"/>
      </rPr>
      <t>1</t>
    </r>
  </si>
  <si>
    <t>Combined lost-time accident and restricted work frequency (combined lost-time accidents and restricted workcases per 200,000 person hours worked)</t>
  </si>
  <si>
    <r>
      <t>In 2019, 0% of Agnico Eagle's proved and probable reserves are in or near areas of active state-based conflict as listed by the Uppsala Conflict Data Program.</t>
    </r>
    <r>
      <rPr>
        <vertAlign val="superscript"/>
        <sz val="11"/>
        <color theme="1"/>
        <rFont val="Avenir Next LT Pro"/>
        <family val="2"/>
        <scheme val="minor"/>
      </rPr>
      <t>1</t>
    </r>
  </si>
  <si>
    <t xml:space="preserve">¹ Revised 23 October 2020 to specify active state-based conflicts </t>
  </si>
  <si>
    <r>
      <rPr>
        <vertAlign val="superscript"/>
        <sz val="9"/>
        <color theme="1"/>
        <rFont val="Avenir Next LT Pro"/>
        <family val="2"/>
        <scheme val="minor"/>
      </rPr>
      <t>2</t>
    </r>
    <r>
      <rPr>
        <sz val="9"/>
        <color theme="1"/>
        <rFont val="Avenir Next LT Pro"/>
        <family val="2"/>
        <scheme val="minor"/>
      </rPr>
      <t xml:space="preserve"> Revised 23 October 2020 to provide detailed breakdown of unionized employees and clarification on collaboration committees</t>
    </r>
  </si>
  <si>
    <r>
      <rPr>
        <vertAlign val="superscript"/>
        <sz val="9"/>
        <color theme="1"/>
        <rFont val="Avenir Next LT Pro"/>
        <family val="2"/>
        <scheme val="minor"/>
      </rPr>
      <t xml:space="preserve">1 </t>
    </r>
    <r>
      <rPr>
        <b/>
        <sz val="9"/>
        <color theme="1"/>
        <rFont val="Avenir Next LT Pro"/>
        <family val="2"/>
        <scheme val="minor"/>
      </rPr>
      <t xml:space="preserve">23 October 2020: </t>
    </r>
    <r>
      <rPr>
        <sz val="9"/>
        <color theme="1"/>
        <rFont val="Avenir Next LT Pro"/>
        <family val="2"/>
        <scheme val="minor"/>
      </rPr>
      <t xml:space="preserve">The value for size of operation site (ha) was restated from 312 to 4,512. The total mine areas physically disturbed by the mine was restated from 4,512 to 312. </t>
    </r>
  </si>
  <si>
    <t>Global AEM²</t>
  </si>
  <si>
    <r>
      <rPr>
        <vertAlign val="superscript"/>
        <sz val="9"/>
        <color theme="1"/>
        <rFont val="Avenir Next LT Pro"/>
        <family val="2"/>
        <scheme val="minor"/>
      </rPr>
      <t xml:space="preserve">2 </t>
    </r>
    <r>
      <rPr>
        <b/>
        <sz val="9"/>
        <color theme="1"/>
        <rFont val="Avenir Next LT Pro"/>
        <family val="2"/>
        <scheme val="minor"/>
      </rPr>
      <t xml:space="preserve"> 4 November 2020 : </t>
    </r>
    <r>
      <rPr>
        <sz val="9"/>
        <color theme="1"/>
        <rFont val="Avenir Next LT Pro"/>
        <family val="2"/>
        <scheme val="minor"/>
      </rPr>
      <t>The values were restated to correctly reflect information reported for each operation</t>
    </r>
  </si>
  <si>
    <t>Medical Acts</t>
  </si>
  <si>
    <t>Combined lost-time accident and restricted work frequency (combined lost-time accidents and restricted workcases per 1,000,000 person hours worked)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</si>
</sst>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
    <numFmt numFmtId="166" formatCode="0.0000"/>
    <numFmt numFmtId="167" formatCode="[$$-1009]#,##0"/>
    <numFmt numFmtId="168" formatCode="0.0%"/>
    <numFmt numFmtId="169" formatCode="&quot;$&quot;#,##0"/>
    <numFmt numFmtId="170" formatCode="_(* #,##0_);_(* \(#,##0\);_(* &quot;-&quot;??_);_(@_)"/>
    <numFmt numFmtId="171" formatCode="#,##0.0_);\(#,##0.0\)"/>
  </numFmts>
  <fonts count="47" x14ac:knownFonts="1">
    <font>
      <sz val="11"/>
      <color theme="1"/>
      <name val="Avenir Next LT Pro"/>
      <family val="2"/>
      <scheme val="minor"/>
    </font>
    <font>
      <sz val="11"/>
      <color theme="1"/>
      <name val="Avenir Next LT Pro"/>
      <family val="2"/>
    </font>
    <font>
      <sz val="11"/>
      <color theme="1"/>
      <name val="Avenir Next LT Pro"/>
      <family val="2"/>
      <scheme val="minor"/>
    </font>
    <font>
      <b/>
      <sz val="11"/>
      <color theme="0"/>
      <name val="Avenir Next LT Pro"/>
      <family val="2"/>
      <scheme val="minor"/>
    </font>
    <font>
      <b/>
      <sz val="11"/>
      <color theme="1"/>
      <name val="Avenir Next LT Pro"/>
      <family val="2"/>
      <scheme val="minor"/>
    </font>
    <font>
      <b/>
      <sz val="9"/>
      <color theme="1"/>
      <name val="Avenir Next LT Pro"/>
      <family val="2"/>
      <scheme val="minor"/>
    </font>
    <font>
      <sz val="9"/>
      <color theme="1"/>
      <name val="Avenir Next LT Pro"/>
      <family val="2"/>
      <scheme val="minor"/>
    </font>
    <font>
      <b/>
      <sz val="14"/>
      <color theme="1"/>
      <name val="Avenir Next LT Pro"/>
      <family val="2"/>
      <scheme val="major"/>
    </font>
    <font>
      <sz val="11"/>
      <color rgb="FF000000"/>
      <name val="Avenir Next LT Pro"/>
      <family val="2"/>
      <scheme val="minor"/>
    </font>
    <font>
      <b/>
      <sz val="11"/>
      <color rgb="FF000000"/>
      <name val="Avenir Next LT Pro"/>
      <family val="2"/>
      <scheme val="minor"/>
    </font>
    <font>
      <b/>
      <sz val="11"/>
      <color theme="6"/>
      <name val="Avenir Next LT Pro"/>
      <family val="2"/>
      <scheme val="minor"/>
    </font>
    <font>
      <sz val="11"/>
      <color theme="6"/>
      <name val="Avenir Next LT Pro"/>
      <family val="2"/>
      <scheme val="minor"/>
    </font>
    <font>
      <i/>
      <sz val="11"/>
      <color rgb="FF000000"/>
      <name val="Avenir Next LT Pro"/>
      <family val="2"/>
      <scheme val="minor"/>
    </font>
    <font>
      <b/>
      <sz val="11"/>
      <color rgb="FF000000"/>
      <name val="Calibri"/>
      <family val="2"/>
    </font>
    <font>
      <sz val="11"/>
      <color theme="1"/>
      <name val="Arial"/>
      <family val="2"/>
    </font>
    <font>
      <sz val="11"/>
      <color theme="1"/>
      <name val="Calibri"/>
      <family val="2"/>
    </font>
    <font>
      <i/>
      <sz val="11"/>
      <color theme="1"/>
      <name val="Arial"/>
      <family val="2"/>
    </font>
    <font>
      <b/>
      <sz val="11"/>
      <color rgb="FF00B050"/>
      <name val="Avenir Next LT Pro"/>
      <family val="2"/>
      <scheme val="minor"/>
    </font>
    <font>
      <sz val="11"/>
      <color rgb="FF00B050"/>
      <name val="Avenir Next LT Pro"/>
      <family val="2"/>
      <scheme val="minor"/>
    </font>
    <font>
      <b/>
      <sz val="14"/>
      <color theme="4"/>
      <name val="Avenir Next LT Pro"/>
      <family val="2"/>
      <scheme val="minor"/>
    </font>
    <font>
      <sz val="14"/>
      <color theme="4"/>
      <name val="Avenir Next LT Pro"/>
      <family val="2"/>
      <scheme val="minor"/>
    </font>
    <font>
      <sz val="14"/>
      <color theme="1"/>
      <name val="Avenir Next LT Pro"/>
      <family val="2"/>
      <scheme val="minor"/>
    </font>
    <font>
      <b/>
      <sz val="14"/>
      <color theme="6"/>
      <name val="Avenir Next LT Pro"/>
      <family val="2"/>
      <scheme val="minor"/>
    </font>
    <font>
      <b/>
      <sz val="14"/>
      <color rgb="FF00B050"/>
      <name val="Avenir Next LT Pro"/>
      <family val="2"/>
      <scheme val="minor"/>
    </font>
    <font>
      <b/>
      <sz val="11"/>
      <color rgb="FF7030A0"/>
      <name val="Avenir Next LT Pro"/>
      <family val="2"/>
      <scheme val="minor"/>
    </font>
    <font>
      <sz val="11"/>
      <color rgb="FF7030A0"/>
      <name val="Avenir Next LT Pro"/>
      <family val="2"/>
      <scheme val="minor"/>
    </font>
    <font>
      <u/>
      <sz val="11"/>
      <color theme="10"/>
      <name val="Avenir Next LT Pro"/>
      <family val="2"/>
      <scheme val="minor"/>
    </font>
    <font>
      <b/>
      <sz val="14"/>
      <color theme="5"/>
      <name val="Avenir Next LT Pro"/>
      <family val="2"/>
      <scheme val="minor"/>
    </font>
    <font>
      <b/>
      <sz val="11"/>
      <color theme="9"/>
      <name val="Avenir Next LT Pro"/>
      <family val="2"/>
      <scheme val="minor"/>
    </font>
    <font>
      <sz val="11"/>
      <color theme="9"/>
      <name val="Avenir Next LT Pro"/>
      <family val="2"/>
      <scheme val="minor"/>
    </font>
    <font>
      <sz val="11"/>
      <color rgb="FFFF0000"/>
      <name val="Avenir Next LT Pro"/>
      <family val="2"/>
      <scheme val="minor"/>
    </font>
    <font>
      <i/>
      <sz val="11"/>
      <color theme="1"/>
      <name val="Avenir Next LT Pro"/>
      <family val="2"/>
      <scheme val="minor"/>
    </font>
    <font>
      <sz val="11"/>
      <color theme="4"/>
      <name val="Avenir Next LT Pro"/>
      <family val="2"/>
      <scheme val="minor"/>
    </font>
    <font>
      <sz val="9"/>
      <color theme="1"/>
      <name val="Arial"/>
      <family val="2"/>
    </font>
    <font>
      <b/>
      <sz val="14"/>
      <name val="Avenir Next LT Pro"/>
      <family val="2"/>
      <scheme val="minor"/>
    </font>
    <font>
      <b/>
      <sz val="14"/>
      <name val="Arial"/>
      <family val="2"/>
    </font>
    <font>
      <sz val="11"/>
      <color theme="8"/>
      <name val="Avenir Next LT Pro"/>
      <family val="2"/>
      <scheme val="minor"/>
    </font>
    <font>
      <sz val="11"/>
      <color rgb="FF000000"/>
      <name val="Arial"/>
      <family val="2"/>
    </font>
    <font>
      <b/>
      <sz val="11"/>
      <color rgb="FF000000"/>
      <name val="Arial"/>
      <family val="2"/>
    </font>
    <font>
      <sz val="8"/>
      <name val="Avenir Next LT Pro"/>
      <family val="2"/>
      <scheme val="minor"/>
    </font>
    <font>
      <b/>
      <sz val="14"/>
      <color theme="1"/>
      <name val="Avenir Next LT Pro"/>
      <family val="2"/>
      <scheme val="minor"/>
    </font>
    <font>
      <b/>
      <sz val="14"/>
      <name val="Avenir Next LT Pro"/>
      <family val="2"/>
    </font>
    <font>
      <sz val="10"/>
      <name val="Arial"/>
      <family val="2"/>
    </font>
    <font>
      <b/>
      <sz val="14"/>
      <name val="Calibri"/>
      <family val="2"/>
    </font>
    <font>
      <sz val="9"/>
      <color theme="1"/>
      <name val="Avenir Next LT Pro"/>
      <family val="2"/>
    </font>
    <font>
      <vertAlign val="superscript"/>
      <sz val="11"/>
      <color theme="1"/>
      <name val="Avenir Next LT Pro"/>
      <family val="2"/>
      <scheme val="minor"/>
    </font>
    <font>
      <vertAlign val="superscript"/>
      <sz val="9"/>
      <color theme="1"/>
      <name val="Avenir Next LT Pro"/>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tint="0.79998168889431442"/>
        <bgColor indexed="64"/>
      </patternFill>
    </fill>
    <fill>
      <patternFill patternType="solid">
        <fgColor theme="2" tint="0.79998168889431442"/>
        <bgColor rgb="FF000000"/>
      </patternFill>
    </fill>
    <fill>
      <patternFill patternType="solid">
        <fgColor theme="1" tint="0.499984740745262"/>
        <bgColor indexed="64"/>
      </patternFill>
    </fill>
    <fill>
      <patternFill patternType="solid">
        <fgColor theme="7"/>
        <bgColor indexed="64"/>
      </patternFill>
    </fill>
    <fill>
      <patternFill patternType="solid">
        <fgColor rgb="FF7030A0"/>
        <bgColor indexed="64"/>
      </patternFill>
    </fill>
    <fill>
      <patternFill patternType="solid">
        <fgColor theme="6"/>
        <bgColor indexed="64"/>
      </patternFill>
    </fill>
    <fill>
      <patternFill patternType="solid">
        <fgColor rgb="FF00B050"/>
        <bgColor indexed="64"/>
      </patternFill>
    </fill>
    <fill>
      <patternFill patternType="solid">
        <fgColor theme="9"/>
        <bgColor indexed="64"/>
      </patternFill>
    </fill>
    <fill>
      <patternFill patternType="solid">
        <fgColor theme="0" tint="-0.14999847407452621"/>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style="medium">
        <color indexed="64"/>
      </top>
      <bottom/>
      <diagonal/>
    </border>
    <border>
      <left/>
      <right/>
      <top style="thin">
        <color indexed="64"/>
      </top>
      <bottom style="medium">
        <color indexed="64"/>
      </bottom>
      <diagonal/>
    </border>
    <border>
      <left/>
      <right/>
      <top/>
      <bottom style="medium">
        <color theme="0"/>
      </bottom>
      <diagonal/>
    </border>
    <border>
      <left/>
      <right/>
      <top style="medium">
        <color theme="0"/>
      </top>
      <bottom style="medium">
        <color theme="0"/>
      </bottom>
      <diagonal/>
    </border>
    <border>
      <left/>
      <right/>
      <top style="medium">
        <color indexed="64"/>
      </top>
      <bottom style="medium">
        <color indexed="64"/>
      </bottom>
      <diagonal/>
    </border>
    <border>
      <left/>
      <right style="thin">
        <color theme="1"/>
      </right>
      <top style="thin">
        <color theme="1"/>
      </top>
      <bottom style="thin">
        <color theme="1"/>
      </bottom>
      <diagonal/>
    </border>
  </borders>
  <cellStyleXfs count="18">
    <xf numFmtId="0" fontId="0" fillId="0" borderId="0"/>
    <xf numFmtId="0" fontId="2" fillId="0" borderId="0"/>
    <xf numFmtId="0" fontId="26" fillId="0" borderId="0" applyNumberFormat="0" applyFill="0" applyBorder="0" applyAlignment="0" applyProtection="0"/>
    <xf numFmtId="164" fontId="2" fillId="0" borderId="0" applyFont="0" applyFill="0" applyBorder="0" applyAlignment="0" applyProtection="0"/>
    <xf numFmtId="0" fontId="42" fillId="0" borderId="0"/>
    <xf numFmtId="164" fontId="42" fillId="0" borderId="0" applyFont="0" applyFill="0" applyBorder="0" applyAlignment="0" applyProtection="0"/>
    <xf numFmtId="164" fontId="42" fillId="0" borderId="0" applyFont="0" applyFill="0" applyBorder="0" applyAlignment="0" applyProtection="0"/>
    <xf numFmtId="164" fontId="42" fillId="0" borderId="0" applyFont="0" applyFill="0" applyBorder="0" applyAlignment="0" applyProtection="0"/>
    <xf numFmtId="164" fontId="42" fillId="0" borderId="0" applyFont="0" applyFill="0" applyBorder="0" applyAlignment="0" applyProtection="0"/>
    <xf numFmtId="164" fontId="42" fillId="0" borderId="0" applyFont="0" applyFill="0" applyBorder="0" applyAlignment="0" applyProtection="0"/>
    <xf numFmtId="164" fontId="42" fillId="0" borderId="0" applyFont="0" applyFill="0" applyBorder="0" applyAlignment="0" applyProtection="0"/>
    <xf numFmtId="164" fontId="42" fillId="0" borderId="0" applyFont="0" applyFill="0" applyBorder="0" applyAlignment="0" applyProtection="0"/>
    <xf numFmtId="0" fontId="2" fillId="0" borderId="0"/>
    <xf numFmtId="0" fontId="2" fillId="0" borderId="0"/>
    <xf numFmtId="0" fontId="2" fillId="0" borderId="0"/>
    <xf numFmtId="0" fontId="42" fillId="0" borderId="0"/>
    <xf numFmtId="0" fontId="42" fillId="0" borderId="0"/>
    <xf numFmtId="0" fontId="42" fillId="0" borderId="0"/>
  </cellStyleXfs>
  <cellXfs count="352">
    <xf numFmtId="0" fontId="0" fillId="0" borderId="0" xfId="0"/>
    <xf numFmtId="0" fontId="1" fillId="0" borderId="0" xfId="0" applyFont="1"/>
    <xf numFmtId="0" fontId="2" fillId="0" borderId="0" xfId="1" applyAlignment="1">
      <alignment wrapText="1"/>
    </xf>
    <xf numFmtId="0" fontId="2" fillId="0" borderId="0" xfId="1"/>
    <xf numFmtId="3" fontId="6" fillId="0" borderId="0" xfId="1" applyNumberFormat="1" applyFont="1" applyAlignment="1">
      <alignment horizontal="right"/>
    </xf>
    <xf numFmtId="3" fontId="2" fillId="0" borderId="0" xfId="1" applyNumberFormat="1"/>
    <xf numFmtId="164" fontId="2" fillId="0" borderId="0" xfId="1" applyNumberFormat="1"/>
    <xf numFmtId="2" fontId="2" fillId="0" borderId="0" xfId="1" applyNumberFormat="1"/>
    <xf numFmtId="9" fontId="2" fillId="0" borderId="0" xfId="1" applyNumberFormat="1"/>
    <xf numFmtId="0" fontId="6" fillId="0" borderId="0" xfId="1" applyFont="1" applyAlignment="1">
      <alignment horizontal="right"/>
    </xf>
    <xf numFmtId="0" fontId="6" fillId="0" borderId="0" xfId="1" applyFont="1" applyAlignment="1">
      <alignment horizontal="right" vertical="top"/>
    </xf>
    <xf numFmtId="0" fontId="6" fillId="0" borderId="0" xfId="1" applyFont="1"/>
    <xf numFmtId="0" fontId="8" fillId="0" borderId="5" xfId="1" applyFont="1" applyBorder="1" applyAlignment="1">
      <alignment horizontal="right" vertical="center" wrapText="1"/>
    </xf>
    <xf numFmtId="0" fontId="2" fillId="0" borderId="5" xfId="1" applyBorder="1" applyAlignment="1">
      <alignment horizontal="right" wrapText="1"/>
    </xf>
    <xf numFmtId="0" fontId="8" fillId="0" borderId="3" xfId="1" applyFont="1" applyBorder="1" applyAlignment="1">
      <alignment vertical="center" wrapText="1"/>
    </xf>
    <xf numFmtId="3" fontId="2" fillId="0" borderId="3" xfId="1" applyNumberFormat="1" applyBorder="1" applyAlignment="1">
      <alignment horizontal="right"/>
    </xf>
    <xf numFmtId="0" fontId="8" fillId="0" borderId="0" xfId="1" applyFont="1" applyAlignment="1">
      <alignment vertical="center" wrapText="1"/>
    </xf>
    <xf numFmtId="0" fontId="11" fillId="0" borderId="4" xfId="1" applyFont="1" applyBorder="1" applyAlignment="1">
      <alignment horizontal="right" vertical="center" wrapText="1"/>
    </xf>
    <xf numFmtId="0" fontId="11" fillId="0" borderId="4" xfId="1" applyFont="1" applyBorder="1" applyAlignment="1">
      <alignment horizontal="right"/>
    </xf>
    <xf numFmtId="0" fontId="11" fillId="0" borderId="5" xfId="1" applyFont="1" applyBorder="1" applyAlignment="1">
      <alignment horizontal="right" vertical="center" wrapText="1"/>
    </xf>
    <xf numFmtId="0" fontId="11" fillId="0" borderId="5" xfId="1" applyFont="1" applyBorder="1" applyAlignment="1">
      <alignment horizontal="right"/>
    </xf>
    <xf numFmtId="0" fontId="9" fillId="0" borderId="3" xfId="1" applyFont="1" applyBorder="1" applyAlignment="1">
      <alignment horizontal="left" vertical="top" wrapText="1"/>
    </xf>
    <xf numFmtId="3" fontId="8" fillId="0" borderId="3" xfId="1" applyNumberFormat="1" applyFont="1" applyBorder="1" applyAlignment="1">
      <alignment horizontal="right" vertical="center" wrapText="1"/>
    </xf>
    <xf numFmtId="4" fontId="8" fillId="0" borderId="3" xfId="1" applyNumberFormat="1" applyFont="1" applyBorder="1" applyAlignment="1">
      <alignment horizontal="right" vertical="center" wrapText="1"/>
    </xf>
    <xf numFmtId="0" fontId="8" fillId="0" borderId="1" xfId="1" applyFont="1" applyBorder="1" applyAlignment="1">
      <alignment horizontal="right" vertical="center" wrapText="1"/>
    </xf>
    <xf numFmtId="3" fontId="2" fillId="0" borderId="1" xfId="1" applyNumberFormat="1" applyBorder="1" applyAlignment="1">
      <alignment horizontal="right"/>
    </xf>
    <xf numFmtId="0" fontId="14" fillId="0" borderId="0" xfId="1" applyFont="1"/>
    <xf numFmtId="0" fontId="11" fillId="0" borderId="5" xfId="1" applyFont="1" applyBorder="1" applyAlignment="1">
      <alignment vertical="center" wrapText="1"/>
    </xf>
    <xf numFmtId="0" fontId="18" fillId="0" borderId="7" xfId="1" applyFont="1" applyBorder="1" applyAlignment="1">
      <alignment horizontal="right" vertical="center" wrapText="1"/>
    </xf>
    <xf numFmtId="0" fontId="18" fillId="0" borderId="7" xfId="1" applyFont="1" applyBorder="1" applyAlignment="1">
      <alignment horizontal="right"/>
    </xf>
    <xf numFmtId="0" fontId="2" fillId="0" borderId="5" xfId="1" applyBorder="1" applyAlignment="1">
      <alignment horizontal="right"/>
    </xf>
    <xf numFmtId="0" fontId="19" fillId="0" borderId="4" xfId="1" applyFont="1" applyBorder="1" applyAlignment="1">
      <alignment horizontal="left" vertical="center" wrapText="1"/>
    </xf>
    <xf numFmtId="0" fontId="19" fillId="0" borderId="4" xfId="1" applyFont="1" applyBorder="1" applyAlignment="1">
      <alignment horizontal="center" vertical="center"/>
    </xf>
    <xf numFmtId="0" fontId="20" fillId="0" borderId="4" xfId="1" applyFont="1" applyBorder="1"/>
    <xf numFmtId="0" fontId="21" fillId="0" borderId="0" xfId="1" applyFont="1"/>
    <xf numFmtId="0" fontId="8" fillId="0" borderId="3" xfId="1" applyFont="1" applyBorder="1" applyAlignment="1">
      <alignment horizontal="right" vertical="center" wrapText="1"/>
    </xf>
    <xf numFmtId="0" fontId="2" fillId="0" borderId="3" xfId="1" applyBorder="1" applyAlignment="1">
      <alignment horizontal="right"/>
    </xf>
    <xf numFmtId="0" fontId="8" fillId="0" borderId="3" xfId="1" applyFont="1" applyBorder="1" applyAlignment="1">
      <alignment horizontal="left" vertical="top" wrapText="1"/>
    </xf>
    <xf numFmtId="9" fontId="2" fillId="0" borderId="3" xfId="1" applyNumberFormat="1" applyBorder="1" applyAlignment="1">
      <alignment horizontal="right"/>
    </xf>
    <xf numFmtId="165" fontId="2" fillId="0" borderId="3" xfId="1" applyNumberFormat="1" applyBorder="1" applyAlignment="1">
      <alignment horizontal="right"/>
    </xf>
    <xf numFmtId="0" fontId="8" fillId="0" borderId="1" xfId="1" applyFont="1" applyBorder="1" applyAlignment="1">
      <alignment horizontal="left" vertical="top" wrapText="1"/>
    </xf>
    <xf numFmtId="0" fontId="2" fillId="0" borderId="1" xfId="1" applyBorder="1" applyAlignment="1">
      <alignment horizontal="right"/>
    </xf>
    <xf numFmtId="0" fontId="8" fillId="0" borderId="7" xfId="1" applyFont="1" applyBorder="1" applyAlignment="1">
      <alignment horizontal="right" vertical="center" wrapText="1"/>
    </xf>
    <xf numFmtId="0" fontId="2" fillId="0" borderId="7" xfId="1" applyBorder="1" applyAlignment="1">
      <alignment horizontal="right"/>
    </xf>
    <xf numFmtId="2" fontId="8" fillId="0" borderId="1" xfId="1" applyNumberFormat="1" applyFont="1" applyBorder="1" applyAlignment="1">
      <alignment horizontal="right" wrapText="1"/>
    </xf>
    <xf numFmtId="2" fontId="2" fillId="0" borderId="1" xfId="1" applyNumberFormat="1" applyBorder="1" applyAlignment="1">
      <alignment horizontal="right"/>
    </xf>
    <xf numFmtId="3" fontId="8" fillId="0" borderId="1" xfId="1" applyNumberFormat="1" applyFont="1" applyBorder="1" applyAlignment="1">
      <alignment horizontal="right" vertical="center" wrapText="1"/>
    </xf>
    <xf numFmtId="9" fontId="8" fillId="0" borderId="1" xfId="1" applyNumberFormat="1" applyFont="1" applyBorder="1" applyAlignment="1">
      <alignment horizontal="right" vertical="center" wrapText="1"/>
    </xf>
    <xf numFmtId="0" fontId="12" fillId="0" borderId="3" xfId="1" applyFont="1" applyBorder="1" applyAlignment="1">
      <alignment horizontal="left" vertical="top" wrapText="1"/>
    </xf>
    <xf numFmtId="0" fontId="8" fillId="0" borderId="3" xfId="1" applyFont="1" applyBorder="1" applyAlignment="1">
      <alignment horizontal="left" vertical="center" wrapText="1"/>
    </xf>
    <xf numFmtId="3" fontId="8" fillId="0" borderId="3" xfId="1" applyNumberFormat="1" applyFont="1" applyBorder="1" applyAlignment="1">
      <alignment horizontal="right" wrapText="1"/>
    </xf>
    <xf numFmtId="9" fontId="8" fillId="0" borderId="3" xfId="1" applyNumberFormat="1" applyFont="1" applyBorder="1" applyAlignment="1">
      <alignment horizontal="right" vertical="center" wrapText="1"/>
    </xf>
    <xf numFmtId="0" fontId="8" fillId="0" borderId="1" xfId="1" applyFont="1" applyBorder="1" applyAlignment="1">
      <alignment vertical="top" wrapText="1"/>
    </xf>
    <xf numFmtId="3" fontId="8" fillId="0" borderId="1" xfId="1" applyNumberFormat="1" applyFont="1" applyBorder="1" applyAlignment="1">
      <alignment horizontal="right" wrapText="1"/>
    </xf>
    <xf numFmtId="0" fontId="8" fillId="0" borderId="3" xfId="1" applyFont="1" applyBorder="1" applyAlignment="1">
      <alignment vertical="top" wrapText="1"/>
    </xf>
    <xf numFmtId="9" fontId="8" fillId="0" borderId="3" xfId="1" applyNumberFormat="1" applyFont="1" applyBorder="1" applyAlignment="1">
      <alignment horizontal="right" wrapText="1"/>
    </xf>
    <xf numFmtId="0" fontId="8" fillId="0" borderId="4" xfId="1" applyFont="1" applyBorder="1" applyAlignment="1">
      <alignment horizontal="right" vertical="center" wrapText="1"/>
    </xf>
    <xf numFmtId="0" fontId="2" fillId="0" borderId="4" xfId="1" applyBorder="1" applyAlignment="1">
      <alignment horizontal="right"/>
    </xf>
    <xf numFmtId="0" fontId="2" fillId="0" borderId="5" xfId="1" applyBorder="1"/>
    <xf numFmtId="0" fontId="2" fillId="0" borderId="3" xfId="1" applyBorder="1" applyAlignment="1">
      <alignment horizontal="right" vertical="center" wrapText="1"/>
    </xf>
    <xf numFmtId="0" fontId="4" fillId="0" borderId="0" xfId="1" applyFont="1" applyAlignment="1">
      <alignment horizontal="right"/>
    </xf>
    <xf numFmtId="0" fontId="5" fillId="0" borderId="0" xfId="1" applyFont="1" applyAlignment="1">
      <alignment horizontal="right"/>
    </xf>
    <xf numFmtId="0" fontId="2" fillId="0" borderId="3" xfId="1" applyBorder="1" applyAlignment="1">
      <alignment horizontal="left" wrapText="1"/>
    </xf>
    <xf numFmtId="167" fontId="2" fillId="0" borderId="3" xfId="1" applyNumberFormat="1" applyBorder="1" applyAlignment="1">
      <alignment horizontal="right"/>
    </xf>
    <xf numFmtId="0" fontId="8" fillId="3" borderId="7" xfId="1" applyFont="1" applyFill="1" applyBorder="1" applyAlignment="1">
      <alignment horizontal="right" vertical="center" wrapText="1"/>
    </xf>
    <xf numFmtId="0" fontId="2" fillId="2" borderId="7" xfId="1" applyFill="1" applyBorder="1" applyAlignment="1">
      <alignment horizontal="right"/>
    </xf>
    <xf numFmtId="0" fontId="9" fillId="0" borderId="5" xfId="1" applyFont="1" applyBorder="1" applyAlignment="1">
      <alignment horizontal="right" vertical="center" wrapText="1"/>
    </xf>
    <xf numFmtId="0" fontId="4" fillId="0" borderId="5" xfId="1" applyFont="1" applyBorder="1" applyAlignment="1">
      <alignment horizontal="right"/>
    </xf>
    <xf numFmtId="168" fontId="8" fillId="0" borderId="3" xfId="1" applyNumberFormat="1" applyFont="1" applyBorder="1" applyAlignment="1">
      <alignment horizontal="right" vertical="center" wrapText="1"/>
    </xf>
    <xf numFmtId="168" fontId="2" fillId="0" borderId="3" xfId="1" applyNumberFormat="1" applyBorder="1" applyAlignment="1">
      <alignment horizontal="right"/>
    </xf>
    <xf numFmtId="0" fontId="8" fillId="0" borderId="3" xfId="1" applyFont="1" applyBorder="1" applyAlignment="1">
      <alignment horizontal="right" vertical="top" wrapText="1"/>
    </xf>
    <xf numFmtId="0" fontId="2" fillId="0" borderId="3" xfId="1" applyBorder="1" applyAlignment="1">
      <alignment horizontal="right" vertical="top"/>
    </xf>
    <xf numFmtId="0" fontId="8" fillId="0" borderId="1" xfId="1" applyFont="1" applyBorder="1" applyAlignment="1">
      <alignment horizontal="right" vertical="top" wrapText="1"/>
    </xf>
    <xf numFmtId="0" fontId="2" fillId="0" borderId="1" xfId="1" applyBorder="1" applyAlignment="1">
      <alignment horizontal="right" vertical="top"/>
    </xf>
    <xf numFmtId="0" fontId="25" fillId="2" borderId="7" xfId="1" applyFont="1" applyFill="1" applyBorder="1" applyAlignment="1">
      <alignment horizontal="right" vertical="center" wrapText="1"/>
    </xf>
    <xf numFmtId="0" fontId="25" fillId="2" borderId="7" xfId="1" applyFont="1" applyFill="1" applyBorder="1" applyAlignment="1">
      <alignment horizontal="right"/>
    </xf>
    <xf numFmtId="0" fontId="2" fillId="0" borderId="1" xfId="1" applyBorder="1"/>
    <xf numFmtId="0" fontId="9" fillId="0" borderId="5" xfId="1" applyFont="1" applyBorder="1" applyAlignment="1">
      <alignment horizontal="left" vertical="top" wrapText="1"/>
    </xf>
    <xf numFmtId="0" fontId="9" fillId="0" borderId="1" xfId="1" applyFont="1" applyBorder="1" applyAlignment="1">
      <alignment horizontal="left" vertical="top" wrapText="1"/>
    </xf>
    <xf numFmtId="0" fontId="4" fillId="0" borderId="5" xfId="1" applyFont="1" applyBorder="1" applyAlignment="1">
      <alignment horizontal="left" vertical="top" wrapText="1"/>
    </xf>
    <xf numFmtId="0" fontId="9" fillId="0" borderId="3" xfId="1" applyFont="1" applyBorder="1" applyAlignment="1">
      <alignment vertical="center" wrapText="1"/>
    </xf>
    <xf numFmtId="0" fontId="9" fillId="0" borderId="3" xfId="1" applyFont="1" applyBorder="1" applyAlignment="1">
      <alignment horizontal="left" vertical="center" wrapText="1"/>
    </xf>
    <xf numFmtId="0" fontId="9" fillId="0" borderId="3" xfId="1" applyFont="1" applyBorder="1" applyAlignment="1">
      <alignment wrapText="1"/>
    </xf>
    <xf numFmtId="0" fontId="4" fillId="4" borderId="0" xfId="1" applyFont="1" applyFill="1" applyAlignment="1">
      <alignment horizontal="right"/>
    </xf>
    <xf numFmtId="0" fontId="19" fillId="4" borderId="4" xfId="1" applyFont="1" applyFill="1" applyBorder="1" applyAlignment="1">
      <alignment horizontal="right" vertical="center"/>
    </xf>
    <xf numFmtId="0" fontId="4" fillId="4" borderId="5" xfId="1" applyFont="1" applyFill="1" applyBorder="1" applyAlignment="1">
      <alignment horizontal="right" wrapText="1"/>
    </xf>
    <xf numFmtId="3" fontId="4" fillId="4" borderId="3" xfId="1" applyNumberFormat="1" applyFont="1" applyFill="1" applyBorder="1" applyAlignment="1">
      <alignment horizontal="right"/>
    </xf>
    <xf numFmtId="0" fontId="10" fillId="4" borderId="4" xfId="1" applyFont="1" applyFill="1" applyBorder="1" applyAlignment="1">
      <alignment horizontal="right" vertical="center" wrapText="1"/>
    </xf>
    <xf numFmtId="0" fontId="10" fillId="5" borderId="5" xfId="1" applyFont="1" applyFill="1" applyBorder="1" applyAlignment="1">
      <alignment horizontal="right" vertical="center" wrapText="1"/>
    </xf>
    <xf numFmtId="3" fontId="9" fillId="5" borderId="3" xfId="1" applyNumberFormat="1" applyFont="1" applyFill="1" applyBorder="1" applyAlignment="1">
      <alignment horizontal="right" vertical="center" wrapText="1"/>
    </xf>
    <xf numFmtId="4" fontId="9" fillId="5" borderId="3" xfId="1" applyNumberFormat="1" applyFont="1" applyFill="1" applyBorder="1" applyAlignment="1">
      <alignment horizontal="right" vertical="center" wrapText="1"/>
    </xf>
    <xf numFmtId="0" fontId="17" fillId="4" borderId="7" xfId="1" applyFont="1" applyFill="1" applyBorder="1" applyAlignment="1">
      <alignment horizontal="right" vertical="center" wrapText="1"/>
    </xf>
    <xf numFmtId="0" fontId="9" fillId="4" borderId="5" xfId="1" applyFont="1" applyFill="1" applyBorder="1" applyAlignment="1">
      <alignment horizontal="right" vertical="center" wrapText="1"/>
    </xf>
    <xf numFmtId="0" fontId="4" fillId="4" borderId="3" xfId="1" applyFont="1" applyFill="1" applyBorder="1" applyAlignment="1">
      <alignment horizontal="right"/>
    </xf>
    <xf numFmtId="9" fontId="4" fillId="4" borderId="3" xfId="1" applyNumberFormat="1" applyFont="1" applyFill="1" applyBorder="1" applyAlignment="1">
      <alignment horizontal="right"/>
    </xf>
    <xf numFmtId="165" fontId="4" fillId="4" borderId="3" xfId="1" applyNumberFormat="1" applyFont="1" applyFill="1" applyBorder="1" applyAlignment="1">
      <alignment horizontal="right"/>
    </xf>
    <xf numFmtId="3" fontId="4" fillId="4" borderId="1" xfId="1" applyNumberFormat="1" applyFont="1" applyFill="1" applyBorder="1" applyAlignment="1">
      <alignment horizontal="right"/>
    </xf>
    <xf numFmtId="0" fontId="4" fillId="4" borderId="7" xfId="1" applyFont="1" applyFill="1" applyBorder="1" applyAlignment="1">
      <alignment horizontal="right"/>
    </xf>
    <xf numFmtId="0" fontId="4" fillId="4" borderId="5" xfId="1" applyFont="1" applyFill="1" applyBorder="1" applyAlignment="1">
      <alignment horizontal="right"/>
    </xf>
    <xf numFmtId="4" fontId="4" fillId="4" borderId="1" xfId="1" applyNumberFormat="1" applyFont="1" applyFill="1" applyBorder="1" applyAlignment="1">
      <alignment horizontal="right"/>
    </xf>
    <xf numFmtId="0" fontId="9" fillId="5" borderId="3" xfId="1" applyFont="1" applyFill="1" applyBorder="1" applyAlignment="1">
      <alignment horizontal="right" vertical="center" wrapText="1"/>
    </xf>
    <xf numFmtId="9" fontId="9" fillId="4" borderId="3" xfId="1" applyNumberFormat="1" applyFont="1" applyFill="1" applyBorder="1" applyAlignment="1">
      <alignment horizontal="right" vertical="center" wrapText="1"/>
    </xf>
    <xf numFmtId="0" fontId="18" fillId="5" borderId="7" xfId="1" applyFont="1" applyFill="1" applyBorder="1" applyAlignment="1">
      <alignment horizontal="right" vertical="center" wrapText="1"/>
    </xf>
    <xf numFmtId="0" fontId="9" fillId="5" borderId="5" xfId="1" applyFont="1" applyFill="1" applyBorder="1" applyAlignment="1">
      <alignment horizontal="right" vertical="center" wrapText="1"/>
    </xf>
    <xf numFmtId="9" fontId="9" fillId="5" borderId="3" xfId="1" applyNumberFormat="1" applyFont="1" applyFill="1" applyBorder="1" applyAlignment="1">
      <alignment horizontal="right" vertical="center" wrapText="1"/>
    </xf>
    <xf numFmtId="3" fontId="9" fillId="5" borderId="1" xfId="1" applyNumberFormat="1" applyFont="1" applyFill="1" applyBorder="1" applyAlignment="1">
      <alignment horizontal="right" wrapText="1"/>
    </xf>
    <xf numFmtId="3" fontId="9" fillId="5" borderId="3" xfId="1" applyNumberFormat="1" applyFont="1" applyFill="1" applyBorder="1" applyAlignment="1">
      <alignment horizontal="right" wrapText="1"/>
    </xf>
    <xf numFmtId="9" fontId="9" fillId="5" borderId="3" xfId="1" applyNumberFormat="1" applyFont="1" applyFill="1" applyBorder="1" applyAlignment="1">
      <alignment horizontal="right" wrapText="1"/>
    </xf>
    <xf numFmtId="3" fontId="9" fillId="5" borderId="1" xfId="1" applyNumberFormat="1" applyFont="1" applyFill="1" applyBorder="1" applyAlignment="1">
      <alignment horizontal="right" vertical="center" wrapText="1"/>
    </xf>
    <xf numFmtId="0" fontId="9" fillId="5" borderId="4" xfId="1" applyFont="1" applyFill="1" applyBorder="1" applyAlignment="1">
      <alignment horizontal="right" vertical="center" wrapText="1"/>
    </xf>
    <xf numFmtId="0" fontId="9" fillId="5" borderId="1" xfId="1" applyFont="1" applyFill="1" applyBorder="1" applyAlignment="1">
      <alignment horizontal="right" vertical="center" wrapText="1"/>
    </xf>
    <xf numFmtId="0" fontId="9" fillId="4" borderId="3" xfId="1" applyFont="1" applyFill="1" applyBorder="1" applyAlignment="1">
      <alignment horizontal="right" vertical="center" wrapText="1"/>
    </xf>
    <xf numFmtId="0" fontId="9" fillId="5" borderId="7" xfId="1" applyFont="1" applyFill="1" applyBorder="1" applyAlignment="1">
      <alignment horizontal="right" vertical="center" wrapText="1"/>
    </xf>
    <xf numFmtId="9" fontId="9" fillId="5" borderId="1" xfId="1" applyNumberFormat="1" applyFont="1" applyFill="1" applyBorder="1" applyAlignment="1">
      <alignment horizontal="right" vertical="center" wrapText="1"/>
    </xf>
    <xf numFmtId="168" fontId="9" fillId="5" borderId="3" xfId="1" applyNumberFormat="1" applyFont="1" applyFill="1" applyBorder="1" applyAlignment="1">
      <alignment horizontal="right" vertical="center" wrapText="1"/>
    </xf>
    <xf numFmtId="0" fontId="9" fillId="5" borderId="3" xfId="1" applyFont="1" applyFill="1" applyBorder="1" applyAlignment="1">
      <alignment horizontal="right" vertical="top" wrapText="1"/>
    </xf>
    <xf numFmtId="0" fontId="9" fillId="5" borderId="1" xfId="1" applyFont="1" applyFill="1" applyBorder="1" applyAlignment="1">
      <alignment horizontal="right" vertical="top" wrapText="1"/>
    </xf>
    <xf numFmtId="0" fontId="24" fillId="4" borderId="7" xfId="1" applyFont="1" applyFill="1" applyBorder="1" applyAlignment="1">
      <alignment horizontal="right"/>
    </xf>
    <xf numFmtId="0" fontId="4" fillId="4" borderId="1" xfId="1" applyFont="1" applyFill="1" applyBorder="1" applyAlignment="1">
      <alignment horizontal="right"/>
    </xf>
    <xf numFmtId="0" fontId="25" fillId="4" borderId="5" xfId="1" applyFont="1" applyFill="1" applyBorder="1" applyAlignment="1">
      <alignment horizontal="right"/>
    </xf>
    <xf numFmtId="0" fontId="25" fillId="0" borderId="5" xfId="1" applyFont="1" applyBorder="1" applyAlignment="1">
      <alignment horizontal="right" vertical="center" wrapText="1"/>
    </xf>
    <xf numFmtId="0" fontId="25" fillId="0" borderId="5" xfId="1" applyFont="1" applyBorder="1" applyAlignment="1">
      <alignment horizontal="right"/>
    </xf>
    <xf numFmtId="0" fontId="9" fillId="0" borderId="1" xfId="1" applyFont="1" applyBorder="1" applyAlignment="1">
      <alignment wrapText="1"/>
    </xf>
    <xf numFmtId="0" fontId="3" fillId="8" borderId="8" xfId="0" applyFont="1" applyFill="1" applyBorder="1" applyAlignment="1">
      <alignment horizontal="center" vertical="center"/>
    </xf>
    <xf numFmtId="0" fontId="3" fillId="6" borderId="8" xfId="0" applyFont="1" applyFill="1" applyBorder="1" applyAlignment="1">
      <alignment horizontal="center" vertical="center"/>
    </xf>
    <xf numFmtId="0" fontId="3" fillId="9" borderId="8" xfId="0" applyFont="1" applyFill="1" applyBorder="1" applyAlignment="1">
      <alignment horizontal="center" vertical="center"/>
    </xf>
    <xf numFmtId="0" fontId="3" fillId="10" borderId="9" xfId="0" applyFont="1" applyFill="1" applyBorder="1" applyAlignment="1">
      <alignment horizontal="center" vertical="center"/>
    </xf>
    <xf numFmtId="0" fontId="3" fillId="10" borderId="8" xfId="0" applyFont="1" applyFill="1" applyBorder="1" applyAlignment="1">
      <alignment horizontal="center" vertical="center"/>
    </xf>
    <xf numFmtId="0" fontId="3" fillId="8" borderId="9" xfId="0" applyFont="1" applyFill="1" applyBorder="1" applyAlignment="1">
      <alignment horizontal="center" vertical="center"/>
    </xf>
    <xf numFmtId="0" fontId="0" fillId="0" borderId="1" xfId="0" applyBorder="1"/>
    <xf numFmtId="0" fontId="26" fillId="0" borderId="0" xfId="2" applyBorder="1" applyAlignment="1"/>
    <xf numFmtId="0" fontId="3" fillId="11" borderId="8" xfId="0" applyFont="1" applyFill="1" applyBorder="1" applyAlignment="1">
      <alignment horizontal="center" vertical="center"/>
    </xf>
    <xf numFmtId="0" fontId="0" fillId="7" borderId="0" xfId="0" applyFill="1"/>
    <xf numFmtId="0" fontId="27" fillId="0" borderId="4" xfId="1" applyFont="1" applyBorder="1" applyAlignment="1">
      <alignment horizontal="left" vertical="top"/>
    </xf>
    <xf numFmtId="0" fontId="2" fillId="0" borderId="3" xfId="1" applyBorder="1" applyAlignment="1">
      <alignment horizontal="left" vertical="top" wrapText="1"/>
    </xf>
    <xf numFmtId="4" fontId="4" fillId="4" borderId="3" xfId="1" applyNumberFormat="1" applyFont="1" applyFill="1" applyBorder="1" applyAlignment="1">
      <alignment horizontal="right"/>
    </xf>
    <xf numFmtId="4" fontId="2" fillId="0" borderId="3" xfId="1" applyNumberFormat="1" applyBorder="1"/>
    <xf numFmtId="166" fontId="4" fillId="4" borderId="3" xfId="1" applyNumberFormat="1" applyFont="1" applyFill="1" applyBorder="1" applyAlignment="1">
      <alignment horizontal="right"/>
    </xf>
    <xf numFmtId="166" fontId="2" fillId="0" borderId="3" xfId="1" applyNumberFormat="1" applyBorder="1" applyAlignment="1">
      <alignment horizontal="right"/>
    </xf>
    <xf numFmtId="0" fontId="8" fillId="0" borderId="1" xfId="1" applyFont="1" applyBorder="1" applyAlignment="1">
      <alignment vertical="center"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wrapText="1"/>
    </xf>
    <xf numFmtId="0" fontId="19" fillId="0" borderId="4" xfId="1" applyFont="1" applyBorder="1" applyAlignment="1">
      <alignment horizontal="center" vertical="top" wrapText="1"/>
    </xf>
    <xf numFmtId="0" fontId="20" fillId="0" borderId="4" xfId="1" applyFont="1" applyBorder="1" applyAlignment="1">
      <alignment horizontal="center" vertical="top" wrapText="1"/>
    </xf>
    <xf numFmtId="0" fontId="0" fillId="0" borderId="4" xfId="0" applyBorder="1" applyAlignment="1">
      <alignment horizontal="center" vertical="top" wrapText="1"/>
    </xf>
    <xf numFmtId="0" fontId="0" fillId="0" borderId="3" xfId="0" applyBorder="1"/>
    <xf numFmtId="0" fontId="31" fillId="0" borderId="3" xfId="0" applyFont="1" applyBorder="1"/>
    <xf numFmtId="0" fontId="4" fillId="12" borderId="1" xfId="1" applyFont="1" applyFill="1" applyBorder="1" applyAlignment="1">
      <alignment horizontal="center" wrapText="1"/>
    </xf>
    <xf numFmtId="0" fontId="8" fillId="12" borderId="1" xfId="1" applyFont="1" applyFill="1" applyBorder="1" applyAlignment="1">
      <alignment horizontal="center" wrapText="1"/>
    </xf>
    <xf numFmtId="0" fontId="2" fillId="12" borderId="1" xfId="1" applyFill="1" applyBorder="1" applyAlignment="1">
      <alignment horizontal="center" wrapText="1"/>
    </xf>
    <xf numFmtId="0" fontId="0" fillId="12" borderId="1" xfId="0" applyFill="1" applyBorder="1" applyAlignment="1">
      <alignment horizontal="center" wrapText="1"/>
    </xf>
    <xf numFmtId="0" fontId="29" fillId="12" borderId="1" xfId="1" applyFont="1" applyFill="1" applyBorder="1" applyAlignment="1">
      <alignment horizontal="left" wrapText="1"/>
    </xf>
    <xf numFmtId="3" fontId="4" fillId="0" borderId="3" xfId="1" applyNumberFormat="1" applyFont="1" applyBorder="1" applyAlignment="1">
      <alignment horizontal="right" vertical="top" wrapText="1"/>
    </xf>
    <xf numFmtId="0" fontId="31" fillId="0" borderId="7" xfId="0" applyFont="1" applyBorder="1"/>
    <xf numFmtId="0" fontId="4" fillId="0" borderId="0" xfId="0" applyFont="1"/>
    <xf numFmtId="3" fontId="4" fillId="0" borderId="7" xfId="0" applyNumberFormat="1" applyFont="1" applyBorder="1" applyAlignment="1">
      <alignment horizontal="right" vertical="top" wrapText="1"/>
    </xf>
    <xf numFmtId="3" fontId="2" fillId="0" borderId="3" xfId="1" applyNumberFormat="1" applyBorder="1" applyAlignment="1">
      <alignment horizontal="right" vertical="top" wrapText="1"/>
    </xf>
    <xf numFmtId="3" fontId="0" fillId="0" borderId="3" xfId="0" applyNumberFormat="1" applyBorder="1" applyAlignment="1">
      <alignment horizontal="right" vertical="top" wrapText="1"/>
    </xf>
    <xf numFmtId="3" fontId="4" fillId="0" borderId="1" xfId="0" applyNumberFormat="1" applyFont="1" applyBorder="1" applyAlignment="1">
      <alignment horizontal="right" vertical="top" wrapText="1"/>
    </xf>
    <xf numFmtId="3" fontId="0" fillId="0" borderId="1" xfId="0" applyNumberFormat="1" applyBorder="1" applyAlignment="1">
      <alignment horizontal="right" vertical="top" wrapText="1"/>
    </xf>
    <xf numFmtId="3" fontId="4" fillId="0" borderId="3" xfId="0" applyNumberFormat="1" applyFont="1" applyBorder="1" applyAlignment="1">
      <alignment horizontal="right" vertical="top" wrapText="1"/>
    </xf>
    <xf numFmtId="3" fontId="0" fillId="0" borderId="7" xfId="0" applyNumberFormat="1" applyBorder="1" applyAlignment="1">
      <alignment horizontal="right" vertical="top" wrapText="1"/>
    </xf>
    <xf numFmtId="0" fontId="26" fillId="0" borderId="0" xfId="2" applyAlignment="1">
      <alignment vertical="top" wrapText="1"/>
    </xf>
    <xf numFmtId="0" fontId="32" fillId="0" borderId="4" xfId="0" applyFont="1" applyBorder="1" applyAlignment="1">
      <alignment horizontal="center" vertical="top" wrapText="1"/>
    </xf>
    <xf numFmtId="2" fontId="0" fillId="0" borderId="3" xfId="0" applyNumberFormat="1" applyBorder="1" applyAlignment="1">
      <alignment horizontal="right" vertical="top" wrapText="1"/>
    </xf>
    <xf numFmtId="0" fontId="0" fillId="0" borderId="0" xfId="0" applyAlignment="1">
      <alignment horizontal="right"/>
    </xf>
    <xf numFmtId="0" fontId="6" fillId="0" borderId="0" xfId="0" applyFont="1"/>
    <xf numFmtId="9" fontId="0" fillId="0" borderId="3" xfId="0" applyNumberFormat="1" applyBorder="1" applyAlignment="1">
      <alignment horizontal="right"/>
    </xf>
    <xf numFmtId="9" fontId="0" fillId="0" borderId="3" xfId="0" applyNumberFormat="1" applyBorder="1" applyAlignment="1">
      <alignment horizontal="right" vertical="top" wrapText="1"/>
    </xf>
    <xf numFmtId="0" fontId="32" fillId="12" borderId="1" xfId="1" applyFont="1" applyFill="1" applyBorder="1" applyAlignment="1">
      <alignment horizontal="left" vertical="top" wrapText="1"/>
    </xf>
    <xf numFmtId="0" fontId="4" fillId="12" borderId="1" xfId="1" applyFont="1" applyFill="1" applyBorder="1" applyAlignment="1">
      <alignment horizontal="center" vertical="top" wrapText="1"/>
    </xf>
    <xf numFmtId="0" fontId="8" fillId="12" borderId="1" xfId="1" applyFont="1" applyFill="1" applyBorder="1" applyAlignment="1">
      <alignment horizontal="center" vertical="top" wrapText="1"/>
    </xf>
    <xf numFmtId="0" fontId="2" fillId="12" borderId="1" xfId="1" applyFill="1" applyBorder="1" applyAlignment="1">
      <alignment horizontal="center" vertical="top" wrapText="1"/>
    </xf>
    <xf numFmtId="0" fontId="0" fillId="12" borderId="1" xfId="0" applyFill="1" applyBorder="1" applyAlignment="1">
      <alignment horizontal="center" vertical="top" wrapText="1"/>
    </xf>
    <xf numFmtId="0" fontId="34" fillId="0" borderId="4" xfId="1" applyFont="1" applyBorder="1" applyAlignment="1">
      <alignment horizontal="left" vertical="top"/>
    </xf>
    <xf numFmtId="0" fontId="31" fillId="0" borderId="0" xfId="0" applyFont="1" applyAlignment="1">
      <alignment vertical="top" wrapText="1"/>
    </xf>
    <xf numFmtId="9" fontId="4" fillId="0" borderId="3" xfId="0" applyNumberFormat="1" applyFont="1" applyBorder="1" applyAlignment="1">
      <alignment horizontal="right" vertical="top" wrapText="1"/>
    </xf>
    <xf numFmtId="169" fontId="0" fillId="0" borderId="3" xfId="0" applyNumberFormat="1" applyBorder="1"/>
    <xf numFmtId="169" fontId="4" fillId="0" borderId="3" xfId="0" applyNumberFormat="1" applyFont="1" applyBorder="1"/>
    <xf numFmtId="0" fontId="36" fillId="12" borderId="1" xfId="1" applyFont="1" applyFill="1" applyBorder="1" applyAlignment="1">
      <alignment horizontal="left" vertical="top" wrapText="1"/>
    </xf>
    <xf numFmtId="3" fontId="0" fillId="0" borderId="3" xfId="0" applyNumberFormat="1" applyBorder="1" applyAlignment="1">
      <alignment horizontal="right"/>
    </xf>
    <xf numFmtId="3" fontId="4" fillId="0" borderId="3" xfId="0" applyNumberFormat="1" applyFont="1" applyBorder="1"/>
    <xf numFmtId="3" fontId="0" fillId="0" borderId="3" xfId="0" applyNumberFormat="1" applyBorder="1"/>
    <xf numFmtId="169" fontId="0" fillId="0" borderId="0" xfId="0" applyNumberFormat="1"/>
    <xf numFmtId="3" fontId="0" fillId="0" borderId="0" xfId="0" applyNumberFormat="1"/>
    <xf numFmtId="0" fontId="26" fillId="0" borderId="0" xfId="2" applyFill="1" applyAlignment="1">
      <alignment vertical="top" wrapText="1"/>
    </xf>
    <xf numFmtId="3" fontId="4" fillId="0" borderId="1" xfId="0" applyNumberFormat="1" applyFont="1" applyBorder="1" applyAlignment="1">
      <alignment horizontal="right"/>
    </xf>
    <xf numFmtId="3" fontId="0" fillId="0" borderId="1" xfId="0" applyNumberFormat="1" applyBorder="1" applyAlignment="1">
      <alignment horizontal="right"/>
    </xf>
    <xf numFmtId="3" fontId="4" fillId="0" borderId="3" xfId="0" applyNumberFormat="1" applyFont="1" applyBorder="1" applyAlignment="1">
      <alignment horizontal="right"/>
    </xf>
    <xf numFmtId="3" fontId="0" fillId="0" borderId="0" xfId="0" applyNumberFormat="1" applyAlignment="1">
      <alignment horizontal="right"/>
    </xf>
    <xf numFmtId="0" fontId="0" fillId="0" borderId="7" xfId="0" applyBorder="1"/>
    <xf numFmtId="3" fontId="0" fillId="0" borderId="7" xfId="0" applyNumberFormat="1" applyBorder="1" applyAlignment="1">
      <alignment horizontal="right"/>
    </xf>
    <xf numFmtId="3" fontId="4" fillId="0" borderId="7" xfId="0" applyNumberFormat="1" applyFont="1" applyBorder="1" applyAlignment="1">
      <alignment horizontal="right"/>
    </xf>
    <xf numFmtId="0" fontId="9" fillId="4" borderId="3" xfId="1" applyFont="1" applyFill="1" applyBorder="1" applyAlignment="1">
      <alignment vertical="center" wrapText="1"/>
    </xf>
    <xf numFmtId="3" fontId="4" fillId="4" borderId="3" xfId="0" applyNumberFormat="1" applyFont="1" applyFill="1" applyBorder="1" applyAlignment="1">
      <alignment horizontal="right" vertical="top" wrapText="1"/>
    </xf>
    <xf numFmtId="3" fontId="0" fillId="4" borderId="3" xfId="0" applyNumberFormat="1" applyFill="1" applyBorder="1" applyAlignment="1">
      <alignment horizontal="right"/>
    </xf>
    <xf numFmtId="3" fontId="0" fillId="4" borderId="3" xfId="0" applyNumberFormat="1" applyFill="1" applyBorder="1" applyAlignment="1">
      <alignment horizontal="right" vertical="top" wrapText="1"/>
    </xf>
    <xf numFmtId="0" fontId="4" fillId="4" borderId="3" xfId="0" applyFont="1" applyFill="1" applyBorder="1"/>
    <xf numFmtId="3" fontId="4" fillId="4" borderId="3" xfId="0" applyNumberFormat="1" applyFont="1" applyFill="1" applyBorder="1" applyAlignment="1">
      <alignment horizontal="right"/>
    </xf>
    <xf numFmtId="0" fontId="4" fillId="4" borderId="10" xfId="0" applyFont="1" applyFill="1" applyBorder="1"/>
    <xf numFmtId="3" fontId="4" fillId="4" borderId="10" xfId="0" applyNumberFormat="1" applyFont="1" applyFill="1" applyBorder="1" applyAlignment="1">
      <alignment horizontal="right"/>
    </xf>
    <xf numFmtId="0" fontId="0" fillId="2" borderId="0" xfId="0" applyFill="1"/>
    <xf numFmtId="0" fontId="8" fillId="2" borderId="3" xfId="1" applyFont="1" applyFill="1" applyBorder="1" applyAlignment="1">
      <alignment horizontal="left" vertical="center" wrapText="1"/>
    </xf>
    <xf numFmtId="0" fontId="0" fillId="0" borderId="3" xfId="0" applyBorder="1" applyAlignment="1">
      <alignment horizontal="left"/>
    </xf>
    <xf numFmtId="166" fontId="0" fillId="0" borderId="3" xfId="0" applyNumberFormat="1" applyBorder="1"/>
    <xf numFmtId="4" fontId="0" fillId="2" borderId="3" xfId="0" applyNumberFormat="1" applyFill="1" applyBorder="1" applyAlignment="1">
      <alignment horizontal="right" vertical="top" wrapText="1"/>
    </xf>
    <xf numFmtId="166" fontId="4" fillId="4" borderId="3" xfId="0" applyNumberFormat="1" applyFont="1" applyFill="1" applyBorder="1"/>
    <xf numFmtId="0" fontId="34" fillId="0" borderId="4" xfId="1" applyFont="1" applyBorder="1" applyAlignment="1">
      <alignment horizontal="left"/>
    </xf>
    <xf numFmtId="9" fontId="0" fillId="0" borderId="3" xfId="0" applyNumberFormat="1" applyBorder="1"/>
    <xf numFmtId="3" fontId="0" fillId="0" borderId="3" xfId="0" applyNumberFormat="1" applyBorder="1" applyAlignment="1">
      <alignment horizontal="right" vertical="top"/>
    </xf>
    <xf numFmtId="0" fontId="0" fillId="0" borderId="3" xfId="0" applyBorder="1" applyAlignment="1">
      <alignment horizontal="right"/>
    </xf>
    <xf numFmtId="0" fontId="0" fillId="0" borderId="1" xfId="0" applyBorder="1" applyAlignment="1">
      <alignment horizontal="right"/>
    </xf>
    <xf numFmtId="0" fontId="4" fillId="0" borderId="3" xfId="0" applyFont="1" applyBorder="1"/>
    <xf numFmtId="3" fontId="0" fillId="2" borderId="3" xfId="0" applyNumberFormat="1" applyFill="1" applyBorder="1" applyAlignment="1">
      <alignment horizontal="right" vertical="top" wrapText="1"/>
    </xf>
    <xf numFmtId="3" fontId="4" fillId="4" borderId="3" xfId="0" applyNumberFormat="1" applyFont="1" applyFill="1" applyBorder="1"/>
    <xf numFmtId="4" fontId="4" fillId="2" borderId="3" xfId="0" applyNumberFormat="1" applyFont="1" applyFill="1" applyBorder="1" applyAlignment="1">
      <alignment horizontal="right" vertical="top" wrapText="1"/>
    </xf>
    <xf numFmtId="166" fontId="4" fillId="0" borderId="3" xfId="0" applyNumberFormat="1" applyFont="1" applyBorder="1"/>
    <xf numFmtId="3" fontId="4" fillId="2" borderId="3" xfId="0" applyNumberFormat="1" applyFont="1" applyFill="1" applyBorder="1" applyAlignment="1">
      <alignment horizontal="right" vertical="top" wrapText="1"/>
    </xf>
    <xf numFmtId="3" fontId="4" fillId="0" borderId="3" xfId="1" applyNumberFormat="1" applyFont="1" applyBorder="1" applyAlignment="1">
      <alignment horizontal="right"/>
    </xf>
    <xf numFmtId="3" fontId="4" fillId="0" borderId="1" xfId="1" applyNumberFormat="1" applyFont="1" applyBorder="1" applyAlignment="1">
      <alignment horizontal="right"/>
    </xf>
    <xf numFmtId="49" fontId="0" fillId="0" borderId="1" xfId="3" applyNumberFormat="1" applyFont="1" applyFill="1" applyBorder="1" applyAlignment="1" applyProtection="1">
      <alignment horizontal="right" vertical="top" wrapText="1"/>
      <protection locked="0"/>
    </xf>
    <xf numFmtId="0" fontId="0" fillId="0" borderId="1" xfId="0" applyBorder="1" applyAlignment="1">
      <alignment vertical="top"/>
    </xf>
    <xf numFmtId="170" fontId="0" fillId="0" borderId="1" xfId="0" applyNumberFormat="1" applyBorder="1" applyAlignment="1">
      <alignment horizontal="right" vertical="top"/>
    </xf>
    <xf numFmtId="170" fontId="0" fillId="0" borderId="1" xfId="0" applyNumberFormat="1" applyBorder="1" applyAlignment="1">
      <alignment horizontal="right" vertical="top" wrapText="1"/>
    </xf>
    <xf numFmtId="0" fontId="0" fillId="0" borderId="1" xfId="0" applyBorder="1" applyAlignment="1">
      <alignment horizontal="right" vertical="top" wrapText="1"/>
    </xf>
    <xf numFmtId="0" fontId="0" fillId="0" borderId="1" xfId="0" applyBorder="1" applyAlignment="1">
      <alignment horizontal="left" vertical="top"/>
    </xf>
    <xf numFmtId="0" fontId="40" fillId="0" borderId="4" xfId="0" applyFont="1" applyBorder="1" applyAlignment="1">
      <alignment vertical="top"/>
    </xf>
    <xf numFmtId="0" fontId="31" fillId="0" borderId="3" xfId="0" applyFont="1" applyBorder="1" applyAlignment="1">
      <alignment vertical="top" wrapText="1"/>
    </xf>
    <xf numFmtId="0" fontId="31" fillId="0" borderId="3" xfId="0" applyFont="1" applyBorder="1" applyAlignment="1">
      <alignment vertical="top"/>
    </xf>
    <xf numFmtId="0" fontId="4" fillId="4" borderId="3" xfId="0" applyFont="1" applyFill="1" applyBorder="1" applyAlignment="1">
      <alignment vertical="top"/>
    </xf>
    <xf numFmtId="0" fontId="31" fillId="0" borderId="1" xfId="0" applyFont="1" applyBorder="1" applyAlignment="1">
      <alignment vertical="top" wrapText="1"/>
    </xf>
    <xf numFmtId="0" fontId="12" fillId="0" borderId="1" xfId="1" applyFont="1" applyBorder="1" applyAlignment="1">
      <alignment horizontal="left" vertical="top" wrapText="1"/>
    </xf>
    <xf numFmtId="170" fontId="0" fillId="0" borderId="3" xfId="0" applyNumberFormat="1" applyBorder="1" applyAlignment="1">
      <alignment vertical="top"/>
    </xf>
    <xf numFmtId="170" fontId="0" fillId="0" borderId="1" xfId="0" applyNumberFormat="1" applyBorder="1"/>
    <xf numFmtId="170" fontId="0" fillId="0" borderId="3" xfId="0" applyNumberFormat="1" applyBorder="1"/>
    <xf numFmtId="170" fontId="4" fillId="4" borderId="3" xfId="0" applyNumberFormat="1" applyFont="1" applyFill="1" applyBorder="1" applyAlignment="1">
      <alignment vertical="top"/>
    </xf>
    <xf numFmtId="170" fontId="4" fillId="4" borderId="3" xfId="0" applyNumberFormat="1" applyFont="1" applyFill="1" applyBorder="1" applyAlignment="1">
      <alignment vertical="top" wrapText="1"/>
    </xf>
    <xf numFmtId="170" fontId="4" fillId="4" borderId="3" xfId="0" applyNumberFormat="1" applyFont="1" applyFill="1" applyBorder="1"/>
    <xf numFmtId="170" fontId="4" fillId="0" borderId="3" xfId="0" applyNumberFormat="1" applyFont="1" applyBorder="1" applyAlignment="1">
      <alignment vertical="top" wrapText="1"/>
    </xf>
    <xf numFmtId="170" fontId="0" fillId="0" borderId="3" xfId="0" applyNumberFormat="1" applyBorder="1" applyAlignment="1">
      <alignment vertical="top" wrapText="1"/>
    </xf>
    <xf numFmtId="170" fontId="4" fillId="0" borderId="3" xfId="0" applyNumberFormat="1" applyFont="1" applyBorder="1"/>
    <xf numFmtId="0" fontId="0" fillId="0" borderId="4" xfId="0" applyBorder="1"/>
    <xf numFmtId="0" fontId="4" fillId="4" borderId="1" xfId="0" applyFont="1" applyFill="1" applyBorder="1"/>
    <xf numFmtId="9" fontId="4" fillId="4" borderId="3" xfId="0" applyNumberFormat="1" applyFont="1" applyFill="1" applyBorder="1"/>
    <xf numFmtId="0" fontId="9" fillId="4" borderId="3" xfId="1" applyFont="1" applyFill="1" applyBorder="1" applyAlignment="1">
      <alignment horizontal="left" vertical="top" wrapText="1"/>
    </xf>
    <xf numFmtId="3" fontId="4" fillId="4" borderId="3" xfId="1" applyNumberFormat="1" applyFont="1" applyFill="1" applyBorder="1" applyAlignment="1">
      <alignment horizontal="right" vertical="top" wrapText="1"/>
    </xf>
    <xf numFmtId="3" fontId="4" fillId="4" borderId="1" xfId="0" applyNumberFormat="1" applyFont="1" applyFill="1" applyBorder="1" applyAlignment="1">
      <alignment horizontal="right" vertical="top" wrapText="1"/>
    </xf>
    <xf numFmtId="0" fontId="9" fillId="4" borderId="4" xfId="1" applyFont="1" applyFill="1" applyBorder="1" applyAlignment="1">
      <alignment horizontal="right" vertical="top" wrapText="1"/>
    </xf>
    <xf numFmtId="3" fontId="4" fillId="4" borderId="4" xfId="1" applyNumberFormat="1" applyFont="1" applyFill="1" applyBorder="1" applyAlignment="1">
      <alignment horizontal="right" vertical="top" wrapText="1"/>
    </xf>
    <xf numFmtId="3" fontId="4" fillId="4" borderId="4" xfId="0" applyNumberFormat="1" applyFont="1" applyFill="1" applyBorder="1" applyAlignment="1">
      <alignment horizontal="right" vertical="top" wrapText="1"/>
    </xf>
    <xf numFmtId="0" fontId="31" fillId="0" borderId="1" xfId="0" applyFont="1" applyBorder="1"/>
    <xf numFmtId="0" fontId="4" fillId="4" borderId="4" xfId="0" applyFont="1" applyFill="1" applyBorder="1"/>
    <xf numFmtId="3" fontId="4" fillId="0" borderId="3" xfId="1" applyNumberFormat="1" applyFont="1" applyBorder="1" applyAlignment="1">
      <alignment vertical="top" wrapText="1"/>
    </xf>
    <xf numFmtId="3" fontId="2" fillId="0" borderId="3" xfId="1" applyNumberFormat="1" applyBorder="1" applyAlignment="1">
      <alignment vertical="top" wrapText="1"/>
    </xf>
    <xf numFmtId="3" fontId="0" fillId="0" borderId="3" xfId="0" applyNumberFormat="1" applyBorder="1" applyAlignment="1">
      <alignment vertical="top" wrapText="1"/>
    </xf>
    <xf numFmtId="3" fontId="4" fillId="0" borderId="1" xfId="0" applyNumberFormat="1" applyFont="1" applyBorder="1" applyAlignment="1">
      <alignment vertical="top" wrapText="1"/>
    </xf>
    <xf numFmtId="3" fontId="0" fillId="0" borderId="1" xfId="0" applyNumberFormat="1" applyBorder="1" applyAlignment="1">
      <alignment vertical="top" wrapText="1"/>
    </xf>
    <xf numFmtId="3" fontId="4" fillId="4" borderId="4" xfId="0" applyNumberFormat="1" applyFont="1" applyFill="1" applyBorder="1" applyAlignment="1">
      <alignment vertical="top" wrapText="1"/>
    </xf>
    <xf numFmtId="3" fontId="4" fillId="0" borderId="3" xfId="0" applyNumberFormat="1" applyFont="1" applyBorder="1" applyAlignment="1">
      <alignment vertical="top" wrapText="1"/>
    </xf>
    <xf numFmtId="3" fontId="4" fillId="0" borderId="7" xfId="0" applyNumberFormat="1" applyFont="1" applyBorder="1" applyAlignment="1">
      <alignment vertical="top" wrapText="1"/>
    </xf>
    <xf numFmtId="3" fontId="0" fillId="0" borderId="7" xfId="0" applyNumberFormat="1" applyBorder="1" applyAlignment="1">
      <alignment vertical="top" wrapText="1"/>
    </xf>
    <xf numFmtId="3" fontId="0" fillId="0" borderId="7" xfId="0" applyNumberFormat="1" applyBorder="1"/>
    <xf numFmtId="3" fontId="0" fillId="4" borderId="4" xfId="0" applyNumberFormat="1" applyFill="1" applyBorder="1" applyAlignment="1">
      <alignment vertical="top" wrapText="1"/>
    </xf>
    <xf numFmtId="3" fontId="0" fillId="4" borderId="4" xfId="0" applyNumberFormat="1" applyFill="1" applyBorder="1"/>
    <xf numFmtId="0" fontId="33" fillId="0" borderId="0" xfId="0" applyFont="1"/>
    <xf numFmtId="168" fontId="9" fillId="0" borderId="7" xfId="1" applyNumberFormat="1" applyFont="1" applyBorder="1" applyAlignment="1">
      <alignment horizontal="right" vertical="top" wrapText="1"/>
    </xf>
    <xf numFmtId="168" fontId="4" fillId="0" borderId="7" xfId="1" applyNumberFormat="1" applyFont="1" applyBorder="1" applyAlignment="1">
      <alignment horizontal="right" vertical="top" wrapText="1"/>
    </xf>
    <xf numFmtId="168" fontId="4" fillId="0" borderId="3" xfId="1" applyNumberFormat="1" applyFont="1" applyBorder="1" applyAlignment="1">
      <alignment horizontal="right" vertical="top" wrapText="1"/>
    </xf>
    <xf numFmtId="168" fontId="2" fillId="0" borderId="3" xfId="1" applyNumberFormat="1" applyBorder="1" applyAlignment="1">
      <alignment horizontal="right" vertical="top" wrapText="1"/>
    </xf>
    <xf numFmtId="168" fontId="0" fillId="0" borderId="3" xfId="0" applyNumberFormat="1" applyBorder="1" applyAlignment="1">
      <alignment horizontal="right" vertical="top" wrapText="1"/>
    </xf>
    <xf numFmtId="168" fontId="0" fillId="0" borderId="7" xfId="0" applyNumberFormat="1" applyBorder="1" applyAlignment="1">
      <alignment horizontal="right" vertical="top" wrapText="1"/>
    </xf>
    <xf numFmtId="168" fontId="4" fillId="4" borderId="4" xfId="0" applyNumberFormat="1" applyFont="1" applyFill="1" applyBorder="1" applyAlignment="1">
      <alignment horizontal="right" vertical="top" wrapText="1"/>
    </xf>
    <xf numFmtId="168" fontId="4" fillId="0" borderId="7" xfId="0" applyNumberFormat="1" applyFont="1" applyBorder="1" applyAlignment="1">
      <alignment horizontal="right" vertical="top" wrapText="1"/>
    </xf>
    <xf numFmtId="0" fontId="0" fillId="0" borderId="1" xfId="0" applyBorder="1" applyAlignment="1">
      <alignment wrapText="1"/>
    </xf>
    <xf numFmtId="0" fontId="0" fillId="0" borderId="3" xfId="0" applyBorder="1" applyAlignment="1">
      <alignment wrapText="1"/>
    </xf>
    <xf numFmtId="9" fontId="4" fillId="0" borderId="3" xfId="1" applyNumberFormat="1" applyFont="1" applyBorder="1" applyAlignment="1">
      <alignment horizontal="right" vertical="top" wrapText="1"/>
    </xf>
    <xf numFmtId="9" fontId="0" fillId="0" borderId="1" xfId="0" applyNumberFormat="1" applyBorder="1" applyAlignment="1">
      <alignment vertical="top" wrapText="1"/>
    </xf>
    <xf numFmtId="9" fontId="2" fillId="0" borderId="3" xfId="1" applyNumberFormat="1" applyBorder="1" applyAlignment="1">
      <alignment horizontal="right" vertical="top" wrapText="1"/>
    </xf>
    <xf numFmtId="9" fontId="0" fillId="0" borderId="1" xfId="0" applyNumberFormat="1" applyBorder="1" applyAlignment="1">
      <alignment horizontal="right" vertical="top" wrapText="1"/>
    </xf>
    <xf numFmtId="9" fontId="0" fillId="0" borderId="7" xfId="0" applyNumberFormat="1" applyBorder="1" applyAlignment="1">
      <alignment vertical="top" wrapText="1"/>
    </xf>
    <xf numFmtId="9" fontId="0" fillId="0" borderId="7" xfId="0" applyNumberFormat="1" applyBorder="1"/>
    <xf numFmtId="9" fontId="4" fillId="4" borderId="1" xfId="0" applyNumberFormat="1" applyFont="1" applyFill="1" applyBorder="1" applyAlignment="1">
      <alignment vertical="top" wrapText="1"/>
    </xf>
    <xf numFmtId="9" fontId="4" fillId="4" borderId="4" xfId="0" applyNumberFormat="1" applyFont="1" applyFill="1" applyBorder="1" applyAlignment="1">
      <alignment vertical="top" wrapText="1"/>
    </xf>
    <xf numFmtId="9" fontId="4" fillId="4" borderId="1" xfId="0" applyNumberFormat="1" applyFont="1" applyFill="1" applyBorder="1"/>
    <xf numFmtId="9" fontId="4" fillId="4" borderId="4" xfId="0" applyNumberFormat="1" applyFont="1" applyFill="1" applyBorder="1"/>
    <xf numFmtId="9" fontId="4" fillId="0" borderId="1" xfId="0" applyNumberFormat="1" applyFont="1" applyBorder="1" applyAlignment="1">
      <alignment vertical="top" wrapText="1"/>
    </xf>
    <xf numFmtId="9" fontId="4" fillId="0" borderId="7" xfId="0" applyNumberFormat="1" applyFont="1" applyBorder="1" applyAlignment="1">
      <alignment vertical="top" wrapText="1"/>
    </xf>
    <xf numFmtId="9" fontId="4" fillId="0" borderId="3" xfId="1" applyNumberFormat="1" applyFont="1" applyBorder="1" applyAlignment="1">
      <alignment vertical="top" wrapText="1"/>
    </xf>
    <xf numFmtId="9" fontId="4" fillId="0" borderId="0" xfId="0" applyNumberFormat="1" applyFont="1" applyAlignment="1">
      <alignment vertical="top" wrapText="1"/>
    </xf>
    <xf numFmtId="9" fontId="0" fillId="0" borderId="0" xfId="0" applyNumberFormat="1" applyAlignment="1">
      <alignment vertical="top" wrapText="1"/>
    </xf>
    <xf numFmtId="9" fontId="4" fillId="4" borderId="3" xfId="0" applyNumberFormat="1" applyFont="1" applyFill="1" applyBorder="1" applyAlignment="1">
      <alignment vertical="top" wrapText="1"/>
    </xf>
    <xf numFmtId="0" fontId="8" fillId="0" borderId="3" xfId="1" applyFont="1" applyBorder="1" applyAlignment="1">
      <alignment horizontal="left" wrapText="1"/>
    </xf>
    <xf numFmtId="170" fontId="0" fillId="0" borderId="3" xfId="0" applyNumberFormat="1" applyBorder="1" applyAlignment="1">
      <alignment horizontal="right"/>
    </xf>
    <xf numFmtId="170" fontId="4" fillId="4" borderId="3" xfId="0" applyNumberFormat="1" applyFont="1" applyFill="1" applyBorder="1" applyAlignment="1">
      <alignment horizontal="right"/>
    </xf>
    <xf numFmtId="0" fontId="0" fillId="0" borderId="3" xfId="0" applyBorder="1" applyAlignment="1">
      <alignment vertical="top"/>
    </xf>
    <xf numFmtId="0" fontId="0" fillId="0" borderId="3" xfId="0" applyBorder="1" applyAlignment="1">
      <alignment horizontal="center" vertical="top" wrapText="1"/>
    </xf>
    <xf numFmtId="0" fontId="30" fillId="12" borderId="1" xfId="1" applyFont="1" applyFill="1" applyBorder="1" applyAlignment="1">
      <alignment horizontal="left" vertical="top" wrapText="1"/>
    </xf>
    <xf numFmtId="4" fontId="0" fillId="0" borderId="3" xfId="0" applyNumberFormat="1" applyBorder="1"/>
    <xf numFmtId="4" fontId="4" fillId="0" borderId="3" xfId="0" applyNumberFormat="1" applyFont="1" applyBorder="1"/>
    <xf numFmtId="9" fontId="0" fillId="0" borderId="3" xfId="0" applyNumberFormat="1" applyBorder="1" applyAlignment="1">
      <alignment horizontal="center" vertical="top" wrapText="1"/>
    </xf>
    <xf numFmtId="49" fontId="4" fillId="0" borderId="3" xfId="1" applyNumberFormat="1" applyFont="1" applyBorder="1" applyAlignment="1">
      <alignment horizontal="right" vertical="top" wrapText="1"/>
    </xf>
    <xf numFmtId="49" fontId="2" fillId="0" borderId="3" xfId="1" applyNumberFormat="1" applyBorder="1" applyAlignment="1">
      <alignment horizontal="right" vertical="top" wrapText="1"/>
    </xf>
    <xf numFmtId="170" fontId="0" fillId="0" borderId="3" xfId="0" applyNumberFormat="1" applyBorder="1" applyAlignment="1">
      <alignment horizontal="right" vertical="top" wrapText="1"/>
    </xf>
    <xf numFmtId="9" fontId="4" fillId="0" borderId="3" xfId="0" applyNumberFormat="1" applyFont="1" applyBorder="1"/>
    <xf numFmtId="0" fontId="4" fillId="4" borderId="3" xfId="0" applyFont="1" applyFill="1" applyBorder="1" applyAlignment="1">
      <alignment wrapText="1"/>
    </xf>
    <xf numFmtId="170" fontId="4" fillId="0" borderId="3" xfId="0" applyNumberFormat="1" applyFont="1" applyBorder="1" applyAlignment="1">
      <alignment horizontal="right"/>
    </xf>
    <xf numFmtId="170" fontId="4" fillId="0" borderId="1" xfId="0" applyNumberFormat="1" applyFont="1" applyBorder="1" applyAlignment="1">
      <alignment horizontal="right"/>
    </xf>
    <xf numFmtId="170" fontId="0" fillId="0" borderId="1" xfId="0" applyNumberFormat="1" applyBorder="1" applyAlignment="1">
      <alignment horizontal="right"/>
    </xf>
    <xf numFmtId="171" fontId="4" fillId="4" borderId="3" xfId="0" applyNumberFormat="1" applyFont="1" applyFill="1" applyBorder="1" applyAlignment="1">
      <alignment horizontal="right"/>
    </xf>
    <xf numFmtId="37" fontId="4" fillId="4" borderId="3" xfId="0" applyNumberFormat="1" applyFont="1" applyFill="1" applyBorder="1" applyAlignment="1">
      <alignment horizontal="right"/>
    </xf>
    <xf numFmtId="0" fontId="26" fillId="0" borderId="0" xfId="2" applyFill="1" applyBorder="1" applyAlignment="1"/>
    <xf numFmtId="0" fontId="26" fillId="0" borderId="0" xfId="2" applyBorder="1"/>
    <xf numFmtId="169" fontId="4" fillId="0" borderId="3" xfId="0" applyNumberFormat="1" applyFont="1" applyBorder="1" applyAlignment="1">
      <alignment horizontal="right" vertical="top" wrapText="1"/>
    </xf>
    <xf numFmtId="0" fontId="20" fillId="0" borderId="0" xfId="1" applyFont="1" applyAlignment="1">
      <alignment horizontal="center" vertical="top" wrapText="1"/>
    </xf>
    <xf numFmtId="9" fontId="0" fillId="0" borderId="0" xfId="0" applyNumberFormat="1" applyAlignment="1">
      <alignment horizontal="right"/>
    </xf>
    <xf numFmtId="9" fontId="0" fillId="0" borderId="0" xfId="0" applyNumberFormat="1" applyAlignment="1">
      <alignment horizontal="right" vertical="top" wrapText="1"/>
    </xf>
    <xf numFmtId="0" fontId="32" fillId="0" borderId="0" xfId="0" applyFont="1" applyAlignment="1">
      <alignment horizontal="center" vertical="top" wrapText="1"/>
    </xf>
    <xf numFmtId="0" fontId="2" fillId="0" borderId="0" xfId="1" applyAlignment="1">
      <alignment horizontal="center" vertical="top" wrapText="1"/>
    </xf>
    <xf numFmtId="170" fontId="0" fillId="0" borderId="11" xfId="3" applyNumberFormat="1" applyFont="1" applyFill="1" applyBorder="1" applyAlignment="1">
      <alignment horizontal="right"/>
    </xf>
    <xf numFmtId="0" fontId="0" fillId="0" borderId="0" xfId="0" applyAlignment="1">
      <alignment wrapText="1"/>
    </xf>
    <xf numFmtId="170" fontId="0" fillId="0" borderId="0" xfId="0" applyNumberFormat="1"/>
    <xf numFmtId="9" fontId="4" fillId="4" borderId="4" xfId="0" applyNumberFormat="1" applyFont="1" applyFill="1" applyBorder="1" applyAlignment="1">
      <alignment horizontal="right"/>
    </xf>
    <xf numFmtId="9" fontId="4" fillId="4" borderId="4" xfId="0" applyNumberFormat="1" applyFont="1" applyFill="1" applyBorder="1" applyAlignment="1">
      <alignment horizontal="right" vertical="top" wrapText="1"/>
    </xf>
    <xf numFmtId="166" fontId="0" fillId="0" borderId="3" xfId="0" applyNumberFormat="1" applyBorder="1" applyAlignment="1">
      <alignment horizontal="right"/>
    </xf>
    <xf numFmtId="0" fontId="0" fillId="2" borderId="3" xfId="0" applyFill="1" applyBorder="1" applyAlignment="1">
      <alignment vertical="top" wrapText="1"/>
    </xf>
    <xf numFmtId="9" fontId="0" fillId="2" borderId="3" xfId="0" applyNumberFormat="1" applyFill="1" applyBorder="1" applyAlignment="1">
      <alignment vertical="top" wrapText="1"/>
    </xf>
    <xf numFmtId="3" fontId="0" fillId="0" borderId="0" xfId="0" applyNumberFormat="1" applyAlignment="1">
      <alignment horizontal="center" vertical="top" wrapText="1"/>
    </xf>
    <xf numFmtId="0" fontId="0" fillId="0" borderId="3" xfId="0" applyBorder="1" applyAlignment="1">
      <alignment horizontal="right" vertical="top" wrapText="1"/>
    </xf>
    <xf numFmtId="0" fontId="8" fillId="0" borderId="3" xfId="1" applyFont="1" applyBorder="1" applyAlignment="1">
      <alignment horizontal="left" vertical="top"/>
    </xf>
    <xf numFmtId="2" fontId="2" fillId="0" borderId="3" xfId="1" applyNumberFormat="1" applyBorder="1" applyAlignment="1">
      <alignment horizontal="right" vertical="top" wrapText="1"/>
    </xf>
    <xf numFmtId="0" fontId="44" fillId="0" borderId="0" xfId="0" applyFont="1"/>
    <xf numFmtId="0" fontId="12" fillId="0" borderId="3" xfId="1" applyFont="1" applyBorder="1" applyAlignment="1">
      <alignment vertical="center" wrapText="1"/>
    </xf>
    <xf numFmtId="49" fontId="0" fillId="0" borderId="3" xfId="0" applyNumberFormat="1" applyBorder="1" applyAlignment="1">
      <alignment horizontal="right"/>
    </xf>
    <xf numFmtId="168" fontId="8" fillId="0" borderId="7" xfId="1" applyNumberFormat="1" applyFont="1" applyBorder="1" applyAlignment="1">
      <alignment horizontal="right" vertical="top" wrapText="1"/>
    </xf>
    <xf numFmtId="168" fontId="2" fillId="0" borderId="7" xfId="1" applyNumberFormat="1" applyBorder="1" applyAlignment="1">
      <alignment horizontal="right" vertical="top" wrapText="1"/>
    </xf>
    <xf numFmtId="1" fontId="4" fillId="0" borderId="3" xfId="0" applyNumberFormat="1" applyFont="1" applyBorder="1"/>
    <xf numFmtId="0" fontId="8" fillId="0" borderId="6" xfId="1" applyFont="1" applyBorder="1" applyAlignment="1">
      <alignment horizontal="left" vertical="top" wrapText="1"/>
    </xf>
    <xf numFmtId="0" fontId="8" fillId="0" borderId="0" xfId="1" applyFont="1" applyAlignment="1">
      <alignment horizontal="left" vertical="top" wrapText="1"/>
    </xf>
    <xf numFmtId="0" fontId="8" fillId="0" borderId="1" xfId="1" applyFont="1" applyBorder="1" applyAlignment="1">
      <alignment horizontal="left" vertical="top" wrapText="1"/>
    </xf>
    <xf numFmtId="0" fontId="18" fillId="0" borderId="7" xfId="1" applyFont="1" applyBorder="1" applyAlignment="1">
      <alignment horizontal="left" vertical="top" wrapText="1"/>
    </xf>
    <xf numFmtId="0" fontId="8" fillId="0" borderId="2" xfId="1" applyFont="1" applyBorder="1" applyAlignment="1">
      <alignment horizontal="left" vertical="top" wrapText="1"/>
    </xf>
    <xf numFmtId="0" fontId="22" fillId="0" borderId="4" xfId="1" applyFont="1" applyBorder="1" applyAlignment="1">
      <alignment horizontal="left" vertical="center" wrapText="1"/>
    </xf>
    <xf numFmtId="0" fontId="23" fillId="0" borderId="7" xfId="1" applyFont="1" applyBorder="1" applyAlignment="1">
      <alignment horizontal="left" vertical="center" wrapText="1"/>
    </xf>
    <xf numFmtId="0" fontId="18" fillId="0" borderId="5" xfId="1" applyFont="1" applyBorder="1" applyAlignment="1">
      <alignment horizontal="left" vertical="top" wrapText="1"/>
    </xf>
    <xf numFmtId="0" fontId="24" fillId="2" borderId="7" xfId="1" applyFont="1" applyFill="1" applyBorder="1" applyAlignment="1">
      <alignment horizontal="left" vertical="top" wrapText="1"/>
    </xf>
    <xf numFmtId="0" fontId="25" fillId="0" borderId="5" xfId="1" applyFont="1" applyBorder="1" applyAlignment="1">
      <alignment horizontal="left" vertical="top" wrapText="1"/>
    </xf>
    <xf numFmtId="0" fontId="7" fillId="0" borderId="0" xfId="1" applyFont="1" applyAlignment="1">
      <alignment horizontal="left" vertical="center"/>
    </xf>
    <xf numFmtId="0" fontId="29" fillId="0" borderId="1" xfId="1" applyFont="1" applyBorder="1" applyAlignment="1">
      <alignment horizontal="left" vertical="top" wrapText="1"/>
    </xf>
    <xf numFmtId="0" fontId="28" fillId="2" borderId="7" xfId="1" applyFont="1" applyFill="1" applyBorder="1" applyAlignment="1">
      <alignment horizontal="left" vertical="top" wrapText="1"/>
    </xf>
    <xf numFmtId="0" fontId="29" fillId="0" borderId="5" xfId="1" applyFont="1" applyBorder="1" applyAlignment="1">
      <alignment horizontal="left" vertical="top" wrapText="1"/>
    </xf>
    <xf numFmtId="0" fontId="18" fillId="0" borderId="4" xfId="1" applyFont="1" applyBorder="1" applyAlignment="1">
      <alignment horizontal="left" vertical="top" wrapText="1"/>
    </xf>
  </cellXfs>
  <cellStyles count="18">
    <cellStyle name="Comma 2" xfId="5" xr:uid="{DFF3F716-5FCC-492B-9B8F-1D3B155D15F1}"/>
    <cellStyle name="Komma" xfId="3" builtinId="3"/>
    <cellStyle name="Link" xfId="2" builtinId="8"/>
    <cellStyle name="Milliers 2" xfId="6" xr:uid="{199AD983-6C3A-434A-9242-7C35F8230DF4}"/>
    <cellStyle name="Milliers 2 2" xfId="7" xr:uid="{8FAFF482-AD77-4936-95E1-AC4013324462}"/>
    <cellStyle name="Milliers 3" xfId="8" xr:uid="{7F27E0A1-FAD7-4E7E-A3CE-ADB0A68DBBB4}"/>
    <cellStyle name="Milliers 3 2" xfId="9" xr:uid="{FCD22EF8-C2D5-4548-B74C-245A6272A855}"/>
    <cellStyle name="Milliers 4" xfId="10" xr:uid="{1CF9CA45-ED4B-4F9A-9997-0A0D5AC6BA7C}"/>
    <cellStyle name="Milliers 4 2" xfId="11" xr:uid="{8588EFF1-C69B-4416-8EF4-F5C18E1DF61F}"/>
    <cellStyle name="Normal 11" xfId="1" xr:uid="{0C88F3AB-888E-437F-B6A9-ACE0106F81D0}"/>
    <cellStyle name="Normal 2" xfId="12" xr:uid="{F3EFCC74-3EB9-4B9F-8BB8-AEA26E2FAB61}"/>
    <cellStyle name="Normal 2 2" xfId="13" xr:uid="{B9C2F36B-AF47-4DEE-AA1F-CE94318BCEAD}"/>
    <cellStyle name="Normal 2 2 2" xfId="14" xr:uid="{51D6D2F1-F8A1-49A4-86FD-688C308B749C}"/>
    <cellStyle name="Normal 3" xfId="15" xr:uid="{CFC88CA4-D3E0-4993-90FB-8C336630E13A}"/>
    <cellStyle name="Normal 3 2" xfId="16" xr:uid="{2C6CF72F-C470-44C3-8ABB-DE1A74A3F510}"/>
    <cellStyle name="Normal 4" xfId="17" xr:uid="{0861295B-3503-4FB8-9143-1E28998C67B8}"/>
    <cellStyle name="Normal 5" xfId="4" xr:uid="{4638874C-CD26-46D5-88F0-FEDBF8C15C62}"/>
    <cellStyle name="Standard" xfId="0" builtinId="0"/>
  </cellStyles>
  <dxfs count="8">
    <dxf>
      <fill>
        <patternFill>
          <bgColor theme="0"/>
        </patternFill>
      </fill>
    </dxf>
    <dxf>
      <fill>
        <patternFill>
          <bgColor theme="0"/>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2</xdr:col>
      <xdr:colOff>2047875</xdr:colOff>
      <xdr:row>1</xdr:row>
      <xdr:rowOff>138112</xdr:rowOff>
    </xdr:from>
    <xdr:to>
      <xdr:col>4</xdr:col>
      <xdr:colOff>2171700</xdr:colOff>
      <xdr:row>9</xdr:row>
      <xdr:rowOff>12956</xdr:rowOff>
    </xdr:to>
    <xdr:sp macro="" textlink="">
      <xdr:nvSpPr>
        <xdr:cNvPr id="3" name="TextBox 2">
          <a:extLst>
            <a:ext uri="{FF2B5EF4-FFF2-40B4-BE49-F238E27FC236}">
              <a16:creationId xmlns:a16="http://schemas.microsoft.com/office/drawing/2014/main" id="{28F4B87F-6978-46AE-A67A-2EA73483874E}"/>
            </a:ext>
          </a:extLst>
        </xdr:cNvPr>
        <xdr:cNvSpPr txBox="1"/>
      </xdr:nvSpPr>
      <xdr:spPr>
        <a:xfrm>
          <a:off x="2686050" y="328612"/>
          <a:ext cx="3048000" cy="1398844"/>
        </a:xfrm>
        <a:prstGeom prst="rect">
          <a:avLst/>
        </a:prstGeom>
        <a:noFill/>
      </xdr:spPr>
      <xdr:txBody>
        <a:bodyPr vertOverflow="clip" horzOverflow="clip" wrap="square" rtlCol="0" anchor="t">
          <a:spAutoFit/>
        </a:bodyPr>
        <a:lstStyle/>
        <a:p>
          <a:endParaRPr lang="en-US" sz="2800" b="0" i="0" u="none" strike="noStrike" baseline="0">
            <a:latin typeface="+mn-lt"/>
            <a:ea typeface="+mn-ea"/>
            <a:cs typeface="+mn-cs"/>
          </a:endParaRPr>
        </a:p>
        <a:p>
          <a:r>
            <a:rPr lang="en-US" sz="2800" b="1" i="0" u="none" strike="noStrike" baseline="0">
              <a:latin typeface="+mn-lt"/>
              <a:ea typeface="+mn-ea"/>
              <a:cs typeface="+mn-cs"/>
            </a:rPr>
            <a:t>We make </a:t>
          </a:r>
        </a:p>
        <a:p>
          <a:r>
            <a:rPr lang="en-US" sz="2800" b="1" i="0" u="none" strike="noStrike" baseline="0">
              <a:latin typeface="+mn-lt"/>
              <a:ea typeface="+mn-ea"/>
              <a:cs typeface="+mn-cs"/>
            </a:rPr>
            <a:t>mining work </a:t>
          </a:r>
          <a:endParaRPr lang="en-US" sz="2800" dirty="0" err="1"/>
        </a:p>
      </xdr:txBody>
    </xdr:sp>
    <xdr:clientData/>
  </xdr:twoCellAnchor>
  <xdr:twoCellAnchor editAs="absolute">
    <xdr:from>
      <xdr:col>2</xdr:col>
      <xdr:colOff>1971675</xdr:colOff>
      <xdr:row>2</xdr:row>
      <xdr:rowOff>57150</xdr:rowOff>
    </xdr:from>
    <xdr:to>
      <xdr:col>2</xdr:col>
      <xdr:colOff>1971675</xdr:colOff>
      <xdr:row>8</xdr:row>
      <xdr:rowOff>95250</xdr:rowOff>
    </xdr:to>
    <xdr:cxnSp macro="">
      <xdr:nvCxnSpPr>
        <xdr:cNvPr id="5" name="Straight Connector 4">
          <a:extLst>
            <a:ext uri="{FF2B5EF4-FFF2-40B4-BE49-F238E27FC236}">
              <a16:creationId xmlns:a16="http://schemas.microsoft.com/office/drawing/2014/main" id="{616856FE-FF9C-4284-B88F-F76B62DD19C9}"/>
            </a:ext>
          </a:extLst>
        </xdr:cNvPr>
        <xdr:cNvCxnSpPr/>
      </xdr:nvCxnSpPr>
      <xdr:spPr>
        <a:xfrm>
          <a:off x="2609850" y="438150"/>
          <a:ext cx="0" cy="1181100"/>
        </a:xfrm>
        <a:prstGeom prst="line">
          <a:avLst/>
        </a:prstGeom>
        <a:ln w="9525">
          <a:solidFill>
            <a:schemeClr val="tx2"/>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0</xdr:col>
      <xdr:colOff>104774</xdr:colOff>
      <xdr:row>8</xdr:row>
      <xdr:rowOff>161925</xdr:rowOff>
    </xdr:from>
    <xdr:to>
      <xdr:col>6</xdr:col>
      <xdr:colOff>790574</xdr:colOff>
      <xdr:row>16</xdr:row>
      <xdr:rowOff>161925</xdr:rowOff>
    </xdr:to>
    <xdr:sp macro="" textlink="">
      <xdr:nvSpPr>
        <xdr:cNvPr id="6" name="TextBox 5">
          <a:extLst>
            <a:ext uri="{FF2B5EF4-FFF2-40B4-BE49-F238E27FC236}">
              <a16:creationId xmlns:a16="http://schemas.microsoft.com/office/drawing/2014/main" id="{6E3534FE-85B6-41FA-915B-A122232828B9}"/>
            </a:ext>
          </a:extLst>
        </xdr:cNvPr>
        <xdr:cNvSpPr txBox="1"/>
      </xdr:nvSpPr>
      <xdr:spPr>
        <a:xfrm>
          <a:off x="104774" y="1685925"/>
          <a:ext cx="7172325" cy="1524000"/>
        </a:xfrm>
        <a:prstGeom prst="rect">
          <a:avLst/>
        </a:prstGeom>
        <a:noFill/>
      </xdr:spPr>
      <xdr:txBody>
        <a:bodyPr vertOverflow="clip" horzOverflow="clip" wrap="square" rtlCol="0" anchor="t">
          <a:noAutofit/>
        </a:bodyPr>
        <a:lstStyle/>
        <a:p>
          <a:endParaRPr lang="en-US" sz="1800" b="0" i="0" u="none" strike="noStrike" baseline="0">
            <a:latin typeface="+mn-lt"/>
            <a:ea typeface="+mn-ea"/>
            <a:cs typeface="+mn-cs"/>
          </a:endParaRPr>
        </a:p>
        <a:p>
          <a:r>
            <a:rPr lang="en-US" sz="1800" b="0" i="0" u="none" strike="noStrike" baseline="0">
              <a:latin typeface="+mn-lt"/>
              <a:ea typeface="+mn-ea"/>
              <a:cs typeface="+mn-cs"/>
            </a:rPr>
            <a:t> </a:t>
          </a:r>
          <a:r>
            <a:rPr lang="en-US" sz="2800" b="0" i="0" u="none" strike="noStrike" baseline="0">
              <a:latin typeface="+mn-lt"/>
              <a:ea typeface="+mn-ea"/>
              <a:cs typeface="+mn-cs"/>
            </a:rPr>
            <a:t>2019 </a:t>
          </a:r>
        </a:p>
        <a:p>
          <a:r>
            <a:rPr lang="en-US" sz="1800" b="0" i="0" u="none" strike="noStrike" baseline="0">
              <a:latin typeface="+mn-lt"/>
              <a:ea typeface="+mn-ea"/>
              <a:cs typeface="+mn-cs"/>
            </a:rPr>
            <a:t>Agnico Eagle Mines Limited </a:t>
          </a:r>
        </a:p>
        <a:p>
          <a:r>
            <a:rPr lang="en-US" sz="1800" b="0" i="0" u="none" strike="noStrike" baseline="0">
              <a:latin typeface="+mn-lt"/>
              <a:ea typeface="+mn-ea"/>
              <a:cs typeface="+mn-cs"/>
            </a:rPr>
            <a:t>Sustainability Performance Data</a:t>
          </a:r>
          <a:endParaRPr lang="en-US" sz="1800" dirty="0" err="1"/>
        </a:p>
      </xdr:txBody>
    </xdr:sp>
    <xdr:clientData/>
  </xdr:twoCellAnchor>
  <xdr:twoCellAnchor editAs="absolute">
    <xdr:from>
      <xdr:col>0</xdr:col>
      <xdr:colOff>104775</xdr:colOff>
      <xdr:row>16</xdr:row>
      <xdr:rowOff>38100</xdr:rowOff>
    </xdr:from>
    <xdr:to>
      <xdr:col>6</xdr:col>
      <xdr:colOff>2447926</xdr:colOff>
      <xdr:row>32</xdr:row>
      <xdr:rowOff>9525</xdr:rowOff>
    </xdr:to>
    <xdr:sp macro="" textlink="">
      <xdr:nvSpPr>
        <xdr:cNvPr id="7" name="TextBox 6">
          <a:extLst>
            <a:ext uri="{FF2B5EF4-FFF2-40B4-BE49-F238E27FC236}">
              <a16:creationId xmlns:a16="http://schemas.microsoft.com/office/drawing/2014/main" id="{F3555936-73AC-4321-AB21-CFAC99F7C006}"/>
            </a:ext>
          </a:extLst>
        </xdr:cNvPr>
        <xdr:cNvSpPr txBox="1"/>
      </xdr:nvSpPr>
      <xdr:spPr>
        <a:xfrm>
          <a:off x="104775" y="3086100"/>
          <a:ext cx="8829676" cy="3009900"/>
        </a:xfrm>
        <a:prstGeom prst="rect">
          <a:avLst/>
        </a:prstGeom>
        <a:noFill/>
      </xdr:spPr>
      <xdr:txBody>
        <a:bodyPr vertOverflow="clip" horzOverflow="clip" wrap="square" rtlCol="0" anchor="t">
          <a:noAutofit/>
        </a:bodyPr>
        <a:lstStyle/>
        <a:p>
          <a:r>
            <a:rPr lang="en-US" sz="1100" b="0" i="0" u="none" strike="noStrike">
              <a:effectLst/>
              <a:latin typeface="+mn-lt"/>
              <a:ea typeface="+mn-ea"/>
              <a:cs typeface="+mn-cs"/>
            </a:rPr>
            <a:t>Agnico Eagle 2019 Sustainability Performance Data summarizes our sustainability performance for the 2019 reporting year and provides, where possible, five-year performance trends on consolidated social, environmental and economic data. Changes to data and re-statement may </a:t>
          </a:r>
          <a:r>
            <a:rPr lang="en-US" sz="1100" b="0" i="0">
              <a:effectLst/>
              <a:latin typeface="+mn-lt"/>
              <a:ea typeface="+mn-ea"/>
              <a:cs typeface="+mn-cs"/>
            </a:rPr>
            <a:t>occur throughout the year due to improved reporting or collection methods. GRI and SASB</a:t>
          </a:r>
          <a:r>
            <a:rPr lang="en-US" sz="1100" b="0" i="0" baseline="0">
              <a:effectLst/>
              <a:latin typeface="+mn-lt"/>
              <a:ea typeface="+mn-ea"/>
              <a:cs typeface="+mn-cs"/>
            </a:rPr>
            <a:t> Index are provided on the second tab.  Sustainability performance data for t</a:t>
          </a:r>
          <a:r>
            <a:rPr lang="en-US"/>
            <a:t>he Canadian Malartic Mine (50% Agnico Eagle) is published in a separate report that can be found on the website canadianmalartic.com and is not included in this</a:t>
          </a:r>
          <a:r>
            <a:rPr lang="en-US" baseline="0"/>
            <a:t> performance table unless specified.</a:t>
          </a:r>
          <a:endParaRPr lang="en-US" sz="1100" b="0" i="0">
            <a:effectLst/>
            <a:latin typeface="+mn-lt"/>
            <a:ea typeface="+mn-ea"/>
            <a:cs typeface="+mn-cs"/>
          </a:endParaRPr>
        </a:p>
        <a:p>
          <a:endParaRPr lang="en-US" sz="1100" b="0" i="0">
            <a:effectLst/>
            <a:latin typeface="+mn-lt"/>
            <a:ea typeface="+mn-ea"/>
            <a:cs typeface="+mn-cs"/>
          </a:endParaRPr>
        </a:p>
        <a:p>
          <a:r>
            <a:rPr lang="en-US" sz="1100" b="0" i="0">
              <a:effectLst/>
              <a:latin typeface="+mn-lt"/>
              <a:ea typeface="+mn-ea"/>
              <a:cs typeface="+mn-cs"/>
            </a:rPr>
            <a:t>See our 2019 Sustainable Development Report for further details on our sustainability management approach</a:t>
          </a:r>
          <a:r>
            <a:rPr lang="en-US" sz="1100" b="0" i="0" baseline="0">
              <a:effectLst/>
              <a:latin typeface="+mn-lt"/>
              <a:ea typeface="+mn-ea"/>
              <a:cs typeface="+mn-cs"/>
            </a:rPr>
            <a:t> and reporting methodology.</a:t>
          </a:r>
        </a:p>
        <a:p>
          <a:endParaRPr lang="en-US" sz="1100" b="0" i="0" baseline="0">
            <a:effectLst/>
            <a:latin typeface="+mn-lt"/>
            <a:ea typeface="+mn-ea"/>
            <a:cs typeface="+mn-cs"/>
          </a:endParaRPr>
        </a:p>
        <a:p>
          <a:r>
            <a:rPr lang="en-US" sz="1100" b="0" i="0" baseline="0">
              <a:effectLst/>
              <a:latin typeface="+mn-lt"/>
              <a:ea typeface="+mn-ea"/>
              <a:cs typeface="+mn-cs"/>
            </a:rPr>
            <a:t>See our 2019 Annual Report for a full set of financial and production data.</a:t>
          </a:r>
        </a:p>
        <a:p>
          <a:endParaRPr lang="en-US" sz="1100" b="0" i="0" baseline="0">
            <a:effectLst/>
            <a:latin typeface="+mn-lt"/>
            <a:ea typeface="+mn-ea"/>
            <a:cs typeface="+mn-cs"/>
          </a:endParaRPr>
        </a:p>
        <a:p>
          <a:r>
            <a:rPr lang="en-US" sz="900" b="1" i="1" baseline="0">
              <a:effectLst/>
              <a:latin typeface="+mn-lt"/>
              <a:ea typeface="+mn-ea"/>
              <a:cs typeface="+mn-cs"/>
            </a:rPr>
            <a:t>Updated 23 October 2020: </a:t>
          </a:r>
          <a:r>
            <a:rPr lang="en-US" sz="900" b="0" i="1" baseline="0">
              <a:effectLst/>
              <a:latin typeface="+mn-lt"/>
              <a:ea typeface="+mn-ea"/>
              <a:cs typeface="+mn-cs"/>
            </a:rPr>
            <a:t>Updated introduction to specify details regarding performance of Canadian Malarctic. Updated details for indicators SASB EM-MM-210a.1 &amp; SASB EM-MM-310a.1. Updated </a:t>
          </a:r>
          <a:r>
            <a:rPr lang="en-US" sz="900" b="0" i="1" u="none" strike="noStrike">
              <a:effectLst/>
              <a:latin typeface="+mn-lt"/>
              <a:ea typeface="+mn-ea"/>
              <a:cs typeface="+mn-cs"/>
            </a:rPr>
            <a:t>GRI 201-1 footnote</a:t>
          </a:r>
          <a:r>
            <a:rPr lang="en-US" sz="900" b="0" i="1" u="none" strike="noStrike" baseline="0">
              <a:effectLst/>
              <a:latin typeface="+mn-lt"/>
              <a:ea typeface="+mn-ea"/>
              <a:cs typeface="+mn-cs"/>
            </a:rPr>
            <a:t> to specify inclusion of Canadian Malarctic. Corrected 'man-hours worked' to 'person hours worked'. Corrected operational data for La India for GRI 304-1/SASB EM-MM-160a.3. Addition of combined lost-time accident and restricted work frequency (combined lost-time accidents and restricted workcases per 1,000,000 person hours worked) and medical acts for GRI 403-10/SASB EM-MM-320a.1.</a:t>
          </a:r>
        </a:p>
        <a:p>
          <a:endParaRPr lang="en-US" sz="900" b="0" i="1" u="none" strike="noStrike" baseline="0">
            <a:effectLst/>
            <a:latin typeface="+mn-lt"/>
            <a:ea typeface="+mn-ea"/>
            <a:cs typeface="+mn-cs"/>
          </a:endParaRPr>
        </a:p>
        <a:p>
          <a:r>
            <a:rPr lang="en-US" sz="900" b="1" i="1" u="none" strike="noStrike">
              <a:effectLst/>
              <a:latin typeface="+mn-lt"/>
              <a:ea typeface="+mn-ea"/>
              <a:cs typeface="+mn-cs"/>
            </a:rPr>
            <a:t>Updated</a:t>
          </a:r>
          <a:r>
            <a:rPr lang="en-US" sz="900" b="1" i="1" u="none" strike="noStrike" baseline="0">
              <a:effectLst/>
              <a:latin typeface="+mn-lt"/>
              <a:ea typeface="+mn-ea"/>
              <a:cs typeface="+mn-cs"/>
            </a:rPr>
            <a:t> 4 November 2020: </a:t>
          </a:r>
          <a:r>
            <a:rPr lang="en-US" sz="900" b="0" i="1" u="none" strike="noStrike" baseline="0">
              <a:effectLst/>
              <a:latin typeface="+mn-lt"/>
              <a:ea typeface="+mn-ea"/>
              <a:cs typeface="+mn-cs"/>
            </a:rPr>
            <a:t>Corrected Global AEM data for GRI 413-1 </a:t>
          </a:r>
          <a:br>
            <a:rPr lang="en-US" sz="1000" b="0" i="0" u="none" strike="noStrike">
              <a:effectLst/>
              <a:latin typeface="+mn-lt"/>
              <a:ea typeface="+mn-ea"/>
              <a:cs typeface="+mn-cs"/>
            </a:rPr>
          </a:br>
          <a:endParaRPr lang="en-US" sz="1000" b="0" i="1" baseline="0">
            <a:effectLst/>
            <a:latin typeface="+mn-lt"/>
            <a:ea typeface="+mn-ea"/>
            <a:cs typeface="+mn-cs"/>
          </a:endParaRPr>
        </a:p>
        <a:p>
          <a:endParaRPr lang="en-US" sz="1100" b="0" i="0">
            <a:effectLst/>
            <a:latin typeface="+mn-lt"/>
            <a:ea typeface="+mn-ea"/>
            <a:cs typeface="+mn-cs"/>
          </a:endParaRPr>
        </a:p>
        <a:p>
          <a:endParaRPr lang="en-US" sz="1100" b="0" i="0">
            <a:effectLst/>
            <a:latin typeface="+mn-lt"/>
            <a:ea typeface="+mn-ea"/>
            <a:cs typeface="+mn-cs"/>
          </a:endParaRPr>
        </a:p>
        <a:p>
          <a:r>
            <a:rPr lang="en-US" sz="1100">
              <a:effectLst/>
              <a:latin typeface="+mn-lt"/>
              <a:ea typeface="+mn-ea"/>
              <a:cs typeface="+mn-cs"/>
            </a:rPr>
            <a:t> </a:t>
          </a:r>
        </a:p>
        <a:p>
          <a:endParaRPr lang="en-US" sz="1600" dirty="0" err="1"/>
        </a:p>
      </xdr:txBody>
    </xdr:sp>
    <xdr:clientData/>
  </xdr:twoCellAnchor>
  <xdr:twoCellAnchor editAs="absolute">
    <xdr:from>
      <xdr:col>0</xdr:col>
      <xdr:colOff>114299</xdr:colOff>
      <xdr:row>31</xdr:row>
      <xdr:rowOff>28575</xdr:rowOff>
    </xdr:from>
    <xdr:to>
      <xdr:col>6</xdr:col>
      <xdr:colOff>2095499</xdr:colOff>
      <xdr:row>33</xdr:row>
      <xdr:rowOff>19856</xdr:rowOff>
    </xdr:to>
    <xdr:sp macro="" textlink="">
      <xdr:nvSpPr>
        <xdr:cNvPr id="8" name="TextBox 7">
          <a:extLst>
            <a:ext uri="{FF2B5EF4-FFF2-40B4-BE49-F238E27FC236}">
              <a16:creationId xmlns:a16="http://schemas.microsoft.com/office/drawing/2014/main" id="{02185336-B680-406D-99CE-B97E8173C664}"/>
            </a:ext>
          </a:extLst>
        </xdr:cNvPr>
        <xdr:cNvSpPr txBox="1"/>
      </xdr:nvSpPr>
      <xdr:spPr>
        <a:xfrm>
          <a:off x="114299" y="5924550"/>
          <a:ext cx="8467725" cy="372281"/>
        </a:xfrm>
        <a:prstGeom prst="rect">
          <a:avLst/>
        </a:prstGeom>
        <a:noFill/>
      </xdr:spPr>
      <xdr:txBody>
        <a:bodyPr vertOverflow="clip" horzOverflow="clip" wrap="square" rtlCol="0" anchor="t">
          <a:spAutoFit/>
        </a:bodyPr>
        <a:lstStyle/>
        <a:p>
          <a:r>
            <a:rPr lang="en-US" sz="1800" b="0" i="0" u="none" strike="noStrike" baseline="0">
              <a:latin typeface="+mn-lt"/>
              <a:ea typeface="+mn-ea"/>
              <a:cs typeface="+mn-cs"/>
            </a:rPr>
            <a:t>DIRECTORY</a:t>
          </a:r>
        </a:p>
      </xdr:txBody>
    </xdr:sp>
    <xdr:clientData/>
  </xdr:twoCellAnchor>
  <xdr:twoCellAnchor editAs="absolute">
    <xdr:from>
      <xdr:col>0</xdr:col>
      <xdr:colOff>95250</xdr:colOff>
      <xdr:row>2</xdr:row>
      <xdr:rowOff>161925</xdr:rowOff>
    </xdr:from>
    <xdr:to>
      <xdr:col>2</xdr:col>
      <xdr:colOff>1676399</xdr:colOff>
      <xdr:row>8</xdr:row>
      <xdr:rowOff>80674</xdr:rowOff>
    </xdr:to>
    <xdr:pic>
      <xdr:nvPicPr>
        <xdr:cNvPr id="9" name="Image 1">
          <a:extLst>
            <a:ext uri="{FF2B5EF4-FFF2-40B4-BE49-F238E27FC236}">
              <a16:creationId xmlns:a16="http://schemas.microsoft.com/office/drawing/2014/main" id="{930FCDA1-556A-4597-8D2D-DFB6617F6B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95250" y="542925"/>
          <a:ext cx="2219324" cy="10617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733425</xdr:colOff>
      <xdr:row>5</xdr:row>
      <xdr:rowOff>100853</xdr:rowOff>
    </xdr:to>
    <xdr:sp macro="" textlink="">
      <xdr:nvSpPr>
        <xdr:cNvPr id="2" name="TextBox 1">
          <a:extLst>
            <a:ext uri="{FF2B5EF4-FFF2-40B4-BE49-F238E27FC236}">
              <a16:creationId xmlns:a16="http://schemas.microsoft.com/office/drawing/2014/main" id="{E0354ADB-00F7-40B8-BCA7-B368756856FE}"/>
            </a:ext>
          </a:extLst>
        </xdr:cNvPr>
        <xdr:cNvSpPr txBox="1"/>
      </xdr:nvSpPr>
      <xdr:spPr>
        <a:xfrm>
          <a:off x="0" y="0"/>
          <a:ext cx="4845984" cy="1064559"/>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2019 Sustainability Performance Data</a:t>
          </a:r>
        </a:p>
        <a:p>
          <a:endParaRPr lang="en-US" sz="1400" b="0" i="0" u="none" strike="noStrike" baseline="0" dirty="0">
            <a:latin typeface="+mn-lt"/>
            <a:ea typeface="+mn-ea"/>
            <a:cs typeface="+mn-cs"/>
          </a:endParaRPr>
        </a:p>
        <a:p>
          <a:r>
            <a:rPr lang="en-US" sz="1400" b="1" i="0" u="none" strike="noStrike" baseline="0" dirty="0">
              <a:latin typeface="+mn-lt"/>
              <a:ea typeface="+mn-ea"/>
              <a:cs typeface="+mn-cs"/>
            </a:rPr>
            <a:t>GRI &amp; SASB Content Index</a:t>
          </a:r>
          <a:endParaRPr lang="en-US" sz="1400" b="1" i="0" u="none" strike="noStrike" baseline="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619125</xdr:colOff>
      <xdr:row>6</xdr:row>
      <xdr:rowOff>0</xdr:rowOff>
    </xdr:to>
    <xdr:sp macro="" textlink="">
      <xdr:nvSpPr>
        <xdr:cNvPr id="2" name="TextBox 1">
          <a:extLst>
            <a:ext uri="{FF2B5EF4-FFF2-40B4-BE49-F238E27FC236}">
              <a16:creationId xmlns:a16="http://schemas.microsoft.com/office/drawing/2014/main" id="{ED3B5290-11AD-4E12-8FC2-D129B9B3BF8C}"/>
            </a:ext>
          </a:extLst>
        </xdr:cNvPr>
        <xdr:cNvSpPr txBox="1"/>
      </xdr:nvSpPr>
      <xdr:spPr>
        <a:xfrm>
          <a:off x="0" y="0"/>
          <a:ext cx="4838700" cy="1190625"/>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2019 Sustainability Performance Data</a:t>
          </a:r>
        </a:p>
        <a:p>
          <a:endParaRPr lang="en-US" sz="1400" b="0" i="0" u="none" strike="noStrike" baseline="0" dirty="0">
            <a:latin typeface="+mn-lt"/>
            <a:ea typeface="+mn-ea"/>
            <a:cs typeface="+mn-cs"/>
          </a:endParaRPr>
        </a:p>
        <a:p>
          <a:r>
            <a:rPr lang="en-US" sz="1400" b="1" i="0" u="none" strike="noStrike" baseline="0" dirty="0">
              <a:latin typeface="+mn-lt"/>
              <a:ea typeface="+mn-ea"/>
              <a:cs typeface="+mn-cs"/>
            </a:rPr>
            <a:t>Agnico Eagle Global Performance Summary Data</a:t>
          </a:r>
          <a:endParaRPr lang="en-US" sz="1400" b="1" i="0" u="none" strike="noStrike" baseline="0">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9526</xdr:rowOff>
    </xdr:from>
    <xdr:to>
      <xdr:col>2</xdr:col>
      <xdr:colOff>161925</xdr:colOff>
      <xdr:row>5</xdr:row>
      <xdr:rowOff>180976</xdr:rowOff>
    </xdr:to>
    <xdr:sp macro="" textlink="">
      <xdr:nvSpPr>
        <xdr:cNvPr id="2" name="TextBox 1">
          <a:extLst>
            <a:ext uri="{FF2B5EF4-FFF2-40B4-BE49-F238E27FC236}">
              <a16:creationId xmlns:a16="http://schemas.microsoft.com/office/drawing/2014/main" id="{8B7DC163-CCE7-40BB-9970-B1252A8DFF2F}"/>
            </a:ext>
          </a:extLst>
        </xdr:cNvPr>
        <xdr:cNvSpPr txBox="1"/>
      </xdr:nvSpPr>
      <xdr:spPr>
        <a:xfrm>
          <a:off x="0" y="9526"/>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2019 Sustainability Performance Data</a:t>
          </a:r>
        </a:p>
        <a:p>
          <a:endParaRPr lang="en-US" sz="1400" b="0" i="0" u="none" strike="noStrike" baseline="0" dirty="0">
            <a:latin typeface="+mn-lt"/>
            <a:ea typeface="+mn-ea"/>
            <a:cs typeface="+mn-cs"/>
          </a:endParaRPr>
        </a:p>
        <a:p>
          <a:r>
            <a:rPr lang="en-US" sz="1400" b="1" i="0" u="none" strike="noStrike" baseline="0" dirty="0">
              <a:solidFill>
                <a:schemeClr val="accent6"/>
              </a:solidFill>
              <a:latin typeface="+mn-lt"/>
              <a:ea typeface="+mn-ea"/>
              <a:cs typeface="+mn-cs"/>
            </a:rPr>
            <a:t>Agnico Eagle Workforce Demographics</a:t>
          </a:r>
          <a:endParaRPr lang="en-US" sz="1400" b="1" i="0" u="none" strike="noStrike" baseline="0">
            <a:solidFill>
              <a:schemeClr val="accent6"/>
            </a:solidFill>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809625</xdr:colOff>
      <xdr:row>5</xdr:row>
      <xdr:rowOff>171450</xdr:rowOff>
    </xdr:to>
    <xdr:sp macro="" textlink="">
      <xdr:nvSpPr>
        <xdr:cNvPr id="2" name="TextBox 1">
          <a:extLst>
            <a:ext uri="{FF2B5EF4-FFF2-40B4-BE49-F238E27FC236}">
              <a16:creationId xmlns:a16="http://schemas.microsoft.com/office/drawing/2014/main" id="{1A17B722-8FC9-4BDF-B756-1B5720BBABD7}"/>
            </a:ext>
          </a:extLst>
        </xdr:cNvPr>
        <xdr:cNvSpPr txBox="1"/>
      </xdr:nvSpPr>
      <xdr:spPr>
        <a:xfrm>
          <a:off x="0" y="0"/>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2019 Sustainability Performance Data</a:t>
          </a:r>
        </a:p>
        <a:p>
          <a:endParaRPr lang="en-US" sz="1400" b="0" i="0" u="none" strike="noStrike" baseline="0" dirty="0">
            <a:latin typeface="+mn-lt"/>
            <a:ea typeface="+mn-ea"/>
            <a:cs typeface="+mn-cs"/>
          </a:endParaRPr>
        </a:p>
        <a:p>
          <a:r>
            <a:rPr lang="en-US" sz="1400" b="1" i="0" u="none" strike="noStrike" baseline="0" dirty="0">
              <a:solidFill>
                <a:schemeClr val="accent1"/>
              </a:solidFill>
              <a:latin typeface="+mn-lt"/>
              <a:ea typeface="+mn-ea"/>
              <a:cs typeface="+mn-cs"/>
            </a:rPr>
            <a:t>Economic Performance &amp; Contributions</a:t>
          </a:r>
          <a:endParaRPr lang="en-US" sz="1400" b="1" i="0" u="none" strike="noStrike" baseline="0">
            <a:solidFill>
              <a:schemeClr val="accent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797588</xdr:colOff>
      <xdr:row>5</xdr:row>
      <xdr:rowOff>181917</xdr:rowOff>
    </xdr:to>
    <xdr:sp macro="" textlink="">
      <xdr:nvSpPr>
        <xdr:cNvPr id="2" name="TextBox 1">
          <a:extLst>
            <a:ext uri="{FF2B5EF4-FFF2-40B4-BE49-F238E27FC236}">
              <a16:creationId xmlns:a16="http://schemas.microsoft.com/office/drawing/2014/main" id="{53148602-0AB6-47D9-890F-F281DCD55249}"/>
            </a:ext>
          </a:extLst>
        </xdr:cNvPr>
        <xdr:cNvSpPr txBox="1"/>
      </xdr:nvSpPr>
      <xdr:spPr>
        <a:xfrm>
          <a:off x="0" y="0"/>
          <a:ext cx="4845713" cy="1134417"/>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2019 Sustainability Performance Data</a:t>
          </a:r>
        </a:p>
        <a:p>
          <a:endParaRPr lang="en-US" sz="1400" b="0" i="0" u="none" strike="noStrike" baseline="0" dirty="0">
            <a:solidFill>
              <a:schemeClr val="accent5"/>
            </a:solidFill>
            <a:latin typeface="+mn-lt"/>
            <a:ea typeface="+mn-ea"/>
            <a:cs typeface="+mn-cs"/>
          </a:endParaRPr>
        </a:p>
        <a:p>
          <a:r>
            <a:rPr lang="en-US" sz="1400" b="1" i="0" u="none" strike="noStrike" baseline="0" dirty="0">
              <a:solidFill>
                <a:schemeClr val="accent3"/>
              </a:solidFill>
              <a:latin typeface="+mn-lt"/>
              <a:ea typeface="+mn-ea"/>
              <a:cs typeface="+mn-cs"/>
            </a:rPr>
            <a:t>Health &amp; Safety</a:t>
          </a:r>
          <a:endParaRPr lang="en-US" sz="1400" b="1" i="0" u="none" strike="noStrike" baseline="0">
            <a:solidFill>
              <a:schemeClr val="accent3"/>
            </a:solidFill>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19050</xdr:colOff>
      <xdr:row>0</xdr:row>
      <xdr:rowOff>19050</xdr:rowOff>
    </xdr:from>
    <xdr:to>
      <xdr:col>1</xdr:col>
      <xdr:colOff>981075</xdr:colOff>
      <xdr:row>6</xdr:row>
      <xdr:rowOff>0</xdr:rowOff>
    </xdr:to>
    <xdr:sp macro="" textlink="">
      <xdr:nvSpPr>
        <xdr:cNvPr id="2" name="TextBox 1">
          <a:extLst>
            <a:ext uri="{FF2B5EF4-FFF2-40B4-BE49-F238E27FC236}">
              <a16:creationId xmlns:a16="http://schemas.microsoft.com/office/drawing/2014/main" id="{B30C4E22-6DA9-4E1D-9AC4-A4B8DE3B750D}"/>
            </a:ext>
          </a:extLst>
        </xdr:cNvPr>
        <xdr:cNvSpPr txBox="1"/>
      </xdr:nvSpPr>
      <xdr:spPr>
        <a:xfrm>
          <a:off x="19050" y="19050"/>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2019 Sustainability Performance Data</a:t>
          </a:r>
        </a:p>
        <a:p>
          <a:endParaRPr lang="en-US" sz="1400" b="0" i="0" u="none" strike="noStrike" baseline="0" dirty="0">
            <a:solidFill>
              <a:schemeClr val="accent5"/>
            </a:solidFill>
            <a:latin typeface="+mn-lt"/>
            <a:ea typeface="+mn-ea"/>
            <a:cs typeface="+mn-cs"/>
          </a:endParaRPr>
        </a:p>
        <a:p>
          <a:r>
            <a:rPr lang="en-US" sz="1400" b="1" i="0" u="none" strike="noStrike" baseline="0" dirty="0">
              <a:solidFill>
                <a:schemeClr val="accent5"/>
              </a:solidFill>
              <a:latin typeface="+mn-lt"/>
              <a:ea typeface="+mn-ea"/>
              <a:cs typeface="+mn-cs"/>
            </a:rPr>
            <a:t>Energy &amp; Climate Change</a:t>
          </a:r>
          <a:endParaRPr lang="en-US" sz="1400" b="1" i="0" u="none" strike="noStrike" baseline="0">
            <a:solidFill>
              <a:schemeClr val="accent5"/>
            </a:solidFill>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914400</xdr:colOff>
      <xdr:row>5</xdr:row>
      <xdr:rowOff>171450</xdr:rowOff>
    </xdr:to>
    <xdr:sp macro="" textlink="">
      <xdr:nvSpPr>
        <xdr:cNvPr id="2" name="TextBox 1">
          <a:extLst>
            <a:ext uri="{FF2B5EF4-FFF2-40B4-BE49-F238E27FC236}">
              <a16:creationId xmlns:a16="http://schemas.microsoft.com/office/drawing/2014/main" id="{BD68131C-E2CB-47A8-AB54-5D31F326BE54}"/>
            </a:ext>
          </a:extLst>
        </xdr:cNvPr>
        <xdr:cNvSpPr txBox="1"/>
      </xdr:nvSpPr>
      <xdr:spPr>
        <a:xfrm>
          <a:off x="0" y="0"/>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2019 Sustainability Performance Data</a:t>
          </a:r>
        </a:p>
        <a:p>
          <a:endParaRPr lang="en-US" sz="1400" b="0" i="0" u="none" strike="noStrike" baseline="0" dirty="0">
            <a:solidFill>
              <a:schemeClr val="accent5"/>
            </a:solidFill>
            <a:latin typeface="+mn-lt"/>
            <a:ea typeface="+mn-ea"/>
            <a:cs typeface="+mn-cs"/>
          </a:endParaRPr>
        </a:p>
        <a:p>
          <a:r>
            <a:rPr lang="en-US" sz="1400" b="1" i="0" u="none" strike="noStrike" baseline="0" dirty="0">
              <a:solidFill>
                <a:schemeClr val="accent5"/>
              </a:solidFill>
              <a:latin typeface="+mn-lt"/>
              <a:ea typeface="+mn-ea"/>
              <a:cs typeface="+mn-cs"/>
            </a:rPr>
            <a:t>Water Management</a:t>
          </a:r>
          <a:endParaRPr lang="en-US" sz="1400" b="1" i="0" u="none" strike="noStrike" baseline="0">
            <a:solidFill>
              <a:schemeClr val="accent5"/>
            </a:solidFill>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xdr:col>
      <xdr:colOff>197513</xdr:colOff>
      <xdr:row>5</xdr:row>
      <xdr:rowOff>181918</xdr:rowOff>
    </xdr:to>
    <xdr:sp macro="" textlink="">
      <xdr:nvSpPr>
        <xdr:cNvPr id="2" name="TextBox 1">
          <a:extLst>
            <a:ext uri="{FF2B5EF4-FFF2-40B4-BE49-F238E27FC236}">
              <a16:creationId xmlns:a16="http://schemas.microsoft.com/office/drawing/2014/main" id="{6CDE3239-8F1F-40EF-8DDB-68532805F7B3}"/>
            </a:ext>
          </a:extLst>
        </xdr:cNvPr>
        <xdr:cNvSpPr txBox="1"/>
      </xdr:nvSpPr>
      <xdr:spPr>
        <a:xfrm>
          <a:off x="0" y="1"/>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2019 Sustainability Performance Data</a:t>
          </a:r>
        </a:p>
        <a:p>
          <a:endParaRPr lang="en-US" sz="1400" b="0" i="0" u="none" strike="noStrike" baseline="0" dirty="0">
            <a:solidFill>
              <a:schemeClr val="accent5"/>
            </a:solidFill>
            <a:latin typeface="+mn-lt"/>
            <a:ea typeface="+mn-ea"/>
            <a:cs typeface="+mn-cs"/>
          </a:endParaRPr>
        </a:p>
        <a:p>
          <a:r>
            <a:rPr lang="en-US" sz="1400" b="1" i="0" u="none" strike="noStrike" baseline="0" dirty="0">
              <a:solidFill>
                <a:schemeClr val="accent5"/>
              </a:solidFill>
              <a:latin typeface="+mn-lt"/>
              <a:ea typeface="+mn-ea"/>
              <a:cs typeface="+mn-cs"/>
            </a:rPr>
            <a:t>Materials, Tailings and Waste</a:t>
          </a:r>
          <a:endParaRPr lang="en-US" sz="1400" b="1" i="0" u="none" strike="noStrike" baseline="0">
            <a:solidFill>
              <a:schemeClr val="accent5"/>
            </a:solidFill>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161925</xdr:colOff>
      <xdr:row>5</xdr:row>
      <xdr:rowOff>171450</xdr:rowOff>
    </xdr:to>
    <xdr:sp macro="" textlink="">
      <xdr:nvSpPr>
        <xdr:cNvPr id="2" name="TextBox 1">
          <a:extLst>
            <a:ext uri="{FF2B5EF4-FFF2-40B4-BE49-F238E27FC236}">
              <a16:creationId xmlns:a16="http://schemas.microsoft.com/office/drawing/2014/main" id="{63069CDD-1F69-4CA2-9BD3-7977532D1789}"/>
            </a:ext>
          </a:extLst>
        </xdr:cNvPr>
        <xdr:cNvSpPr txBox="1"/>
      </xdr:nvSpPr>
      <xdr:spPr>
        <a:xfrm>
          <a:off x="0" y="0"/>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2019 Sustainability Performance Data</a:t>
          </a:r>
        </a:p>
        <a:p>
          <a:endParaRPr lang="en-US" sz="1400" b="0" i="0" u="none" strike="noStrike" baseline="0" dirty="0">
            <a:solidFill>
              <a:schemeClr val="accent5"/>
            </a:solidFill>
            <a:latin typeface="+mn-lt"/>
            <a:ea typeface="+mn-ea"/>
            <a:cs typeface="+mn-cs"/>
          </a:endParaRPr>
        </a:p>
        <a:p>
          <a:r>
            <a:rPr lang="en-US" sz="1400" b="1" i="0" u="none" strike="noStrike" baseline="0" dirty="0">
              <a:solidFill>
                <a:schemeClr val="accent5"/>
              </a:solidFill>
              <a:latin typeface="+mn-lt"/>
              <a:ea typeface="+mn-ea"/>
              <a:cs typeface="+mn-cs"/>
            </a:rPr>
            <a:t>Environmental Stewardship</a:t>
          </a:r>
          <a:endParaRPr lang="en-US" sz="1400" b="1" i="0" u="none" strike="noStrike" baseline="0">
            <a:solidFill>
              <a:schemeClr val="accent5"/>
            </a:solidFill>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19050</xdr:colOff>
      <xdr:row>0</xdr:row>
      <xdr:rowOff>0</xdr:rowOff>
    </xdr:from>
    <xdr:to>
      <xdr:col>1</xdr:col>
      <xdr:colOff>190500</xdr:colOff>
      <xdr:row>5</xdr:row>
      <xdr:rowOff>171450</xdr:rowOff>
    </xdr:to>
    <xdr:sp macro="" textlink="">
      <xdr:nvSpPr>
        <xdr:cNvPr id="2" name="TextBox 1">
          <a:extLst>
            <a:ext uri="{FF2B5EF4-FFF2-40B4-BE49-F238E27FC236}">
              <a16:creationId xmlns:a16="http://schemas.microsoft.com/office/drawing/2014/main" id="{41269380-1DDF-4C88-AA62-48235FCCD325}"/>
            </a:ext>
          </a:extLst>
        </xdr:cNvPr>
        <xdr:cNvSpPr txBox="1"/>
      </xdr:nvSpPr>
      <xdr:spPr>
        <a:xfrm>
          <a:off x="19050" y="0"/>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2019 Sustainability Performance Data</a:t>
          </a:r>
        </a:p>
        <a:p>
          <a:r>
            <a:rPr lang="en-US" sz="1400" b="1" i="0" u="none" strike="noStrike" baseline="0">
              <a:solidFill>
                <a:schemeClr val="accent1"/>
              </a:solidFill>
              <a:latin typeface="+mn-lt"/>
              <a:ea typeface="+mn-ea"/>
              <a:cs typeface="+mn-cs"/>
            </a:rPr>
            <a:t>Communities &amp; Indigenous Peoples</a:t>
          </a:r>
          <a:endParaRPr lang="en-US" sz="1400" b="0" i="0" u="none" strike="noStrike" baseline="0" dirty="0">
            <a:solidFill>
              <a:schemeClr val="accent5"/>
            </a:solidFill>
            <a:latin typeface="+mn-lt"/>
            <a:ea typeface="+mn-ea"/>
            <a:cs typeface="+mn-cs"/>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E5577C-CD3C-4650-B1F5-F10F951DF6E6}" name="Table1" displayName="Table1" ref="A7:F152" totalsRowShown="0">
  <autoFilter ref="A7:F152" xr:uid="{CBC8965B-F553-4742-85DB-030DCF9893C6}"/>
  <tableColumns count="6">
    <tableColumn id="1" xr3:uid="{652E16E3-2DD0-4726-8432-E46AABAB1535}" name="Topic" dataDxfId="7"/>
    <tableColumn id="5" xr3:uid="{77E1EB34-441F-4BDC-9A25-F76BD4C1921D}" name="Indicator Number" dataDxfId="6"/>
    <tableColumn id="3" xr3:uid="{A3D27AEF-F857-4EC1-AAD3-1C808FD99428}" name="Description" dataDxfId="5"/>
    <tableColumn id="4" xr3:uid="{DFCFCCDF-5B44-458E-86E5-1B7E2F895C8A}" name="Reference" dataDxfId="4"/>
    <tableColumn id="6" xr3:uid="{058C6E49-9092-4CE2-969F-6669DFE11FC9}" name="Comment/Response" dataDxfId="3"/>
    <tableColumn id="7" xr3:uid="{C14C0C98-26D5-4289-B029-C4394420FD19}" name="Workbook Directory" dataDxfId="2"/>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Custom 14">
      <a:dk1>
        <a:sysClr val="windowText" lastClr="000000"/>
      </a:dk1>
      <a:lt1>
        <a:sysClr val="window" lastClr="FFFFFF"/>
      </a:lt1>
      <a:dk2>
        <a:srgbClr val="63666A"/>
      </a:dk2>
      <a:lt2>
        <a:srgbClr val="A7A8AA"/>
      </a:lt2>
      <a:accent1>
        <a:srgbClr val="87189D"/>
      </a:accent1>
      <a:accent2>
        <a:srgbClr val="009CDE"/>
      </a:accent2>
      <a:accent3>
        <a:srgbClr val="FF0000"/>
      </a:accent3>
      <a:accent4>
        <a:srgbClr val="F1C400"/>
      </a:accent4>
      <a:accent5>
        <a:srgbClr val="00AB40"/>
      </a:accent5>
      <a:accent6>
        <a:srgbClr val="0033A0"/>
      </a:accent6>
      <a:hlink>
        <a:srgbClr val="0000FF"/>
      </a:hlink>
      <a:folHlink>
        <a:srgbClr val="800080"/>
      </a:folHlink>
    </a:clrScheme>
    <a:fontScheme name="Custom 1">
      <a:majorFont>
        <a:latin typeface="Avenir Next LT Pro"/>
        <a:ea typeface=""/>
        <a:cs typeface=""/>
      </a:majorFont>
      <a:minorFont>
        <a:latin typeface="Avenir Next LT Pro"/>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a:noFill/>
        </a:ln>
        <a:effectLst/>
      </a:spPr>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lgn="ctr">
          <a:defRPr/>
        </a:defPPr>
      </a:lstStyle>
      <a:style>
        <a:lnRef idx="1">
          <a:schemeClr val="accent1"/>
        </a:lnRef>
        <a:fillRef idx="3">
          <a:schemeClr val="accent1"/>
        </a:fillRef>
        <a:effectRef idx="2">
          <a:schemeClr val="accent1"/>
        </a:effectRef>
        <a:fontRef idx="minor">
          <a:schemeClr val="lt1"/>
        </a:fontRef>
      </a:style>
    </a:spDef>
    <a:lnDef>
      <a:spPr>
        <a:ln w="9525">
          <a:solidFill>
            <a:schemeClr val="tx2"/>
          </a:solidFill>
        </a:ln>
        <a:effectLst/>
      </a:spPr>
      <a:bodyPr/>
      <a:lstStyle/>
      <a:style>
        <a:lnRef idx="2">
          <a:schemeClr val="accent1"/>
        </a:lnRef>
        <a:fillRef idx="0">
          <a:schemeClr val="accent1"/>
        </a:fillRef>
        <a:effectRef idx="1">
          <a:schemeClr val="accent1"/>
        </a:effectRef>
        <a:fontRef idx="minor">
          <a:schemeClr val="tx1"/>
        </a:fontRef>
      </a:style>
    </a:lnDef>
    <a:txDef>
      <a:spPr>
        <a:noFill/>
      </a:spPr>
      <a:bodyPr wrap="square" rtlCol="0">
        <a:spAutoFit/>
      </a:bodyPr>
      <a:lstStyle>
        <a:defPPr>
          <a:defRPr sz="1600" dirty="0" err="1" smtClean="0"/>
        </a:defPPr>
      </a:lstStyle>
    </a:txDef>
  </a:objectDefaults>
  <a:extraClrSchemeLst/>
  <a:extLst>
    <a:ext uri="{05A4C25C-085E-4340-85A3-A5531E510DB2}">
      <thm15:themeFamily xmlns:thm15="http://schemas.microsoft.com/office/thememl/2012/main" name="Presentation1" id="{C3B83403-0A30-45D7-B826-7AC09524C75E}" vid="{554CEB79-2D16-4DE4-AF20-919D5AB9AFA4}"/>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E2A4D-D1AC-45B9-B654-2286E6FD71F5}">
  <dimension ref="A1:AS38"/>
  <sheetViews>
    <sheetView showGridLines="0" showRowColHeaders="0" tabSelected="1" workbookViewId="0">
      <selection activeCell="I31" sqref="I31"/>
    </sheetView>
  </sheetViews>
  <sheetFormatPr baseColWidth="10" defaultColWidth="8.88671875" defaultRowHeight="15" x14ac:dyDescent="0.25"/>
  <cols>
    <col min="1" max="1" width="2.109375" customWidth="1"/>
    <col min="2" max="2" width="5.33203125" customWidth="1"/>
    <col min="3" max="3" width="28.77734375" customWidth="1"/>
    <col min="4" max="4" width="5.33203125" customWidth="1"/>
    <col min="5" max="5" width="28.77734375" customWidth="1"/>
    <col min="6" max="6" width="5.33203125" customWidth="1"/>
    <col min="7" max="7" width="28.77734375" customWidth="1"/>
  </cols>
  <sheetData>
    <row r="1" spans="1:45" x14ac:dyDescent="0.25">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row>
    <row r="2" spans="1:45" x14ac:dyDescent="0.25">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row>
    <row r="20" spans="6:6" ht="14.25" customHeight="1" x14ac:dyDescent="0.25"/>
    <row r="26" spans="6:6" x14ac:dyDescent="0.25">
      <c r="F26" s="1"/>
    </row>
    <row r="33" spans="2:7" x14ac:dyDescent="0.25">
      <c r="B33" s="129"/>
      <c r="C33" s="129"/>
      <c r="D33" s="129"/>
      <c r="E33" s="129"/>
      <c r="F33" s="129"/>
      <c r="G33" s="129"/>
    </row>
    <row r="34" spans="2:7" ht="9.75" customHeight="1" x14ac:dyDescent="0.25"/>
    <row r="35" spans="2:7" ht="15.75" thickBot="1" x14ac:dyDescent="0.3">
      <c r="B35" s="124">
        <v>1</v>
      </c>
      <c r="C35" s="130" t="s">
        <v>101</v>
      </c>
      <c r="D35" s="125">
        <v>5</v>
      </c>
      <c r="E35" s="130" t="s">
        <v>103</v>
      </c>
      <c r="F35" s="127">
        <v>8</v>
      </c>
      <c r="G35" s="312" t="s">
        <v>316</v>
      </c>
    </row>
    <row r="36" spans="2:7" ht="15.75" thickBot="1" x14ac:dyDescent="0.3">
      <c r="B36" s="124">
        <v>2</v>
      </c>
      <c r="C36" s="130" t="s">
        <v>525</v>
      </c>
      <c r="D36" s="126">
        <v>6</v>
      </c>
      <c r="E36" s="130" t="s">
        <v>524</v>
      </c>
      <c r="F36" s="126">
        <v>9</v>
      </c>
      <c r="G36" s="312" t="s">
        <v>11</v>
      </c>
    </row>
    <row r="37" spans="2:7" ht="15.75" thickBot="1" x14ac:dyDescent="0.3">
      <c r="B37" s="131">
        <v>3</v>
      </c>
      <c r="C37" s="130" t="s">
        <v>102</v>
      </c>
      <c r="D37" s="126">
        <v>7</v>
      </c>
      <c r="E37" s="130" t="s">
        <v>29</v>
      </c>
      <c r="F37" s="128">
        <v>10</v>
      </c>
      <c r="G37" s="312" t="s">
        <v>664</v>
      </c>
    </row>
    <row r="38" spans="2:7" ht="15.75" thickBot="1" x14ac:dyDescent="0.3">
      <c r="B38" s="123">
        <v>4</v>
      </c>
      <c r="C38" s="311" t="s">
        <v>317</v>
      </c>
    </row>
  </sheetData>
  <sheetProtection algorithmName="SHA-512" hashValue="8fP9wnT0bZ7imMrcIlIcs/FGkP+0fSjTaZXRisRebv6Jkfya89t85kqNAPwSj7wviQzXGBDZc74WcOirHHRMUw==" saltValue="loEI0wnrHnPEbu0j9lxumA==" spinCount="100000" sheet="1" objects="1" scenarios="1"/>
  <hyperlinks>
    <hyperlink ref="C35" location="'GRI &amp; SASB Index'!A1" display="GRI &amp; SASB Index" xr:uid="{EBE0F20C-065C-46F1-83EC-F654D4FA6B4E}"/>
    <hyperlink ref="C36" location="'Performance Summary'!A1" display="Perfomance Summary" xr:uid="{632AD19D-2443-4B00-95F4-D66E2253B0AF}"/>
    <hyperlink ref="C37" location="Workforce!A1" display="Workforce" xr:uid="{F94AE831-4EDC-410A-AF89-D26645BB6246}"/>
    <hyperlink ref="C38" location="'Economic Performance'!A1" display="Economic Performance &amp; Contributions" xr:uid="{5BB9497D-ABBB-4B03-9865-5076656C06DF}"/>
    <hyperlink ref="E35" location="'Health &amp; Safety'!A1" display="Health &amp; Safety" xr:uid="{B4428464-15E9-432A-83C3-E8CD071ED076}"/>
    <hyperlink ref="E36" location="'Energy &amp; Emissions'!A1" display="Energy &amp; Emissions" xr:uid="{7CEA979B-B9B5-40EE-9C31-7451ADF61820}"/>
    <hyperlink ref="E37" location="'Water Management'!A1" display="Water Management" xr:uid="{54FFCD8E-D0A1-4D35-B838-7A973D7EB968}"/>
    <hyperlink ref="G35" location="'Materials, Tailings &amp; Waste '!A1" display="Materials,Tailings and Waste" xr:uid="{E129E32D-642A-451D-98DB-BA441F00CF4B}"/>
    <hyperlink ref="G36" location="'Environmental Stewardship'!A1" display="Environmental Stewardship" xr:uid="{14D0257E-45D4-4D5E-A2E7-76044DA72811}"/>
    <hyperlink ref="G37" location="'Communities &amp; Indigenous People'!A1" display="Communities &amp; Indigenous Peoples" xr:uid="{EC8F1E54-955B-4FC0-A41B-84E67975E1C0}"/>
  </hyperlink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368C-CB2B-4D0D-924B-23430F502E21}">
  <dimension ref="A5:F155"/>
  <sheetViews>
    <sheetView showGridLines="0" zoomScaleNormal="100" workbookViewId="0">
      <pane ySplit="7" topLeftCell="A8" activePane="bottomLeft" state="frozen"/>
      <selection pane="bottomLeft" activeCell="E148" sqref="E148"/>
    </sheetView>
  </sheetViews>
  <sheetFormatPr baseColWidth="10" defaultColWidth="8.88671875" defaultRowHeight="15" x14ac:dyDescent="0.25"/>
  <cols>
    <col min="1" max="1" width="28.44140625" style="140" customWidth="1"/>
    <col min="2" max="2" width="19.44140625" style="140" customWidth="1"/>
    <col min="3" max="3" width="37.21875" style="140" customWidth="1"/>
    <col min="4" max="4" width="42.109375" style="140" customWidth="1"/>
    <col min="5" max="5" width="35" style="140" customWidth="1"/>
    <col min="6" max="6" width="19.77734375" style="140" customWidth="1"/>
  </cols>
  <sheetData>
    <row r="5" spans="1:6" ht="15.75" customHeight="1" x14ac:dyDescent="0.25"/>
    <row r="6" spans="1:6" ht="15.75" customHeight="1" x14ac:dyDescent="0.25"/>
    <row r="7" spans="1:6" x14ac:dyDescent="0.25">
      <c r="A7" s="140" t="s">
        <v>104</v>
      </c>
      <c r="B7" s="140" t="s">
        <v>639</v>
      </c>
      <c r="C7" s="141" t="s">
        <v>243</v>
      </c>
      <c r="D7" s="141" t="s">
        <v>244</v>
      </c>
      <c r="E7" s="141" t="s">
        <v>378</v>
      </c>
      <c r="F7" s="141" t="s">
        <v>269</v>
      </c>
    </row>
    <row r="8" spans="1:6" x14ac:dyDescent="0.25">
      <c r="A8" s="140" t="s">
        <v>105</v>
      </c>
      <c r="B8" s="140" t="s">
        <v>532</v>
      </c>
      <c r="C8" s="141" t="s">
        <v>106</v>
      </c>
      <c r="D8" s="141"/>
      <c r="E8" s="141" t="s">
        <v>107</v>
      </c>
      <c r="F8" s="141"/>
    </row>
    <row r="9" spans="1:6" ht="30" x14ac:dyDescent="0.25">
      <c r="A9" s="140" t="s">
        <v>105</v>
      </c>
      <c r="B9" s="140" t="s">
        <v>533</v>
      </c>
      <c r="C9" s="141" t="s">
        <v>109</v>
      </c>
      <c r="D9" s="141" t="s">
        <v>712</v>
      </c>
      <c r="E9" s="141"/>
      <c r="F9" s="141"/>
    </row>
    <row r="10" spans="1:6" x14ac:dyDescent="0.25">
      <c r="A10" s="140" t="s">
        <v>105</v>
      </c>
      <c r="B10" s="140" t="s">
        <v>534</v>
      </c>
      <c r="C10" s="141" t="s">
        <v>110</v>
      </c>
      <c r="D10" s="141"/>
      <c r="E10" s="141" t="s">
        <v>111</v>
      </c>
      <c r="F10" s="141"/>
    </row>
    <row r="11" spans="1:6" ht="30" x14ac:dyDescent="0.25">
      <c r="A11" s="140" t="s">
        <v>105</v>
      </c>
      <c r="B11" s="140" t="s">
        <v>535</v>
      </c>
      <c r="C11" s="141" t="s">
        <v>112</v>
      </c>
      <c r="D11" s="141" t="s">
        <v>712</v>
      </c>
      <c r="E11" s="141"/>
      <c r="F11" s="141"/>
    </row>
    <row r="12" spans="1:6" x14ac:dyDescent="0.25">
      <c r="A12" s="140" t="s">
        <v>105</v>
      </c>
      <c r="B12" s="140" t="s">
        <v>536</v>
      </c>
      <c r="C12" s="141" t="s">
        <v>113</v>
      </c>
      <c r="D12" s="141" t="s">
        <v>120</v>
      </c>
      <c r="E12" s="141"/>
      <c r="F12" s="141"/>
    </row>
    <row r="13" spans="1:6" x14ac:dyDescent="0.25">
      <c r="A13" s="140" t="s">
        <v>105</v>
      </c>
      <c r="B13" s="140" t="s">
        <v>537</v>
      </c>
      <c r="C13" s="141" t="s">
        <v>114</v>
      </c>
      <c r="D13" s="141" t="s">
        <v>120</v>
      </c>
      <c r="E13" s="141"/>
      <c r="F13" s="141"/>
    </row>
    <row r="14" spans="1:6" ht="45" x14ac:dyDescent="0.25">
      <c r="A14" s="140" t="s">
        <v>105</v>
      </c>
      <c r="B14" s="140" t="s">
        <v>538</v>
      </c>
      <c r="C14" s="141" t="s">
        <v>115</v>
      </c>
      <c r="D14" s="141" t="s">
        <v>711</v>
      </c>
      <c r="E14" s="141"/>
      <c r="F14" s="141"/>
    </row>
    <row r="15" spans="1:6" ht="90" x14ac:dyDescent="0.25">
      <c r="A15" s="140" t="s">
        <v>105</v>
      </c>
      <c r="B15" s="140" t="s">
        <v>72</v>
      </c>
      <c r="C15" s="141" t="s">
        <v>116</v>
      </c>
      <c r="D15" s="141" t="s">
        <v>710</v>
      </c>
      <c r="E15" s="141" t="s">
        <v>271</v>
      </c>
      <c r="F15" s="163" t="s">
        <v>270</v>
      </c>
    </row>
    <row r="16" spans="1:6" x14ac:dyDescent="0.25">
      <c r="A16" s="140" t="s">
        <v>105</v>
      </c>
      <c r="B16" s="140" t="s">
        <v>539</v>
      </c>
      <c r="C16" s="141" t="s">
        <v>117</v>
      </c>
      <c r="D16" s="141" t="s">
        <v>120</v>
      </c>
      <c r="E16" s="141"/>
      <c r="F16" s="141"/>
    </row>
    <row r="17" spans="1:6" ht="30" x14ac:dyDescent="0.25">
      <c r="A17" s="140" t="s">
        <v>105</v>
      </c>
      <c r="B17" s="140" t="s">
        <v>540</v>
      </c>
      <c r="C17" s="141" t="s">
        <v>119</v>
      </c>
      <c r="D17" s="141" t="s">
        <v>120</v>
      </c>
      <c r="E17" s="141"/>
      <c r="F17" s="141"/>
    </row>
    <row r="18" spans="1:6" ht="30" x14ac:dyDescent="0.25">
      <c r="A18" s="140" t="s">
        <v>105</v>
      </c>
      <c r="B18" s="140" t="s">
        <v>541</v>
      </c>
      <c r="C18" s="141" t="s">
        <v>121</v>
      </c>
      <c r="D18" s="141" t="s">
        <v>713</v>
      </c>
      <c r="E18" s="141"/>
      <c r="F18" s="141"/>
    </row>
    <row r="19" spans="1:6" ht="30" x14ac:dyDescent="0.25">
      <c r="A19" s="140" t="s">
        <v>105</v>
      </c>
      <c r="B19" s="140" t="s">
        <v>542</v>
      </c>
      <c r="C19" s="141" t="s">
        <v>122</v>
      </c>
      <c r="D19" s="141" t="s">
        <v>713</v>
      </c>
      <c r="E19" s="141"/>
      <c r="F19" s="141"/>
    </row>
    <row r="20" spans="1:6" ht="30" x14ac:dyDescent="0.25">
      <c r="A20" s="140" t="s">
        <v>105</v>
      </c>
      <c r="B20" s="140" t="s">
        <v>543</v>
      </c>
      <c r="C20" s="141" t="s">
        <v>123</v>
      </c>
      <c r="D20" s="141" t="s">
        <v>713</v>
      </c>
      <c r="E20" s="141"/>
      <c r="F20" s="141"/>
    </row>
    <row r="21" spans="1:6" ht="45" x14ac:dyDescent="0.25">
      <c r="A21" s="140" t="s">
        <v>124</v>
      </c>
      <c r="B21" s="140" t="s">
        <v>544</v>
      </c>
      <c r="C21" s="141" t="s">
        <v>125</v>
      </c>
      <c r="D21" s="141" t="s">
        <v>714</v>
      </c>
      <c r="E21" s="141"/>
      <c r="F21" s="141"/>
    </row>
    <row r="22" spans="1:6" ht="45" x14ac:dyDescent="0.25">
      <c r="A22" s="140" t="s">
        <v>124</v>
      </c>
      <c r="B22" s="140" t="s">
        <v>545</v>
      </c>
      <c r="C22" s="141" t="s">
        <v>126</v>
      </c>
      <c r="D22" s="141" t="s">
        <v>715</v>
      </c>
      <c r="E22" s="141"/>
      <c r="F22" s="141"/>
    </row>
    <row r="23" spans="1:6" ht="30" x14ac:dyDescent="0.25">
      <c r="A23" s="140" t="s">
        <v>127</v>
      </c>
      <c r="B23" s="140" t="s">
        <v>546</v>
      </c>
      <c r="C23" s="141" t="s">
        <v>128</v>
      </c>
      <c r="D23" s="176" t="s">
        <v>652</v>
      </c>
      <c r="E23" s="141"/>
      <c r="F23" s="141"/>
    </row>
    <row r="24" spans="1:6" ht="30" x14ac:dyDescent="0.25">
      <c r="A24" s="140" t="s">
        <v>127</v>
      </c>
      <c r="B24" s="140" t="s">
        <v>547</v>
      </c>
      <c r="C24" s="141" t="s">
        <v>129</v>
      </c>
      <c r="D24" s="176" t="s">
        <v>652</v>
      </c>
      <c r="E24" s="141"/>
      <c r="F24" s="141"/>
    </row>
    <row r="25" spans="1:6" x14ac:dyDescent="0.25">
      <c r="A25" s="140" t="s">
        <v>130</v>
      </c>
      <c r="B25" s="140" t="s">
        <v>548</v>
      </c>
      <c r="C25" s="141" t="s">
        <v>131</v>
      </c>
      <c r="D25" s="141" t="s">
        <v>820</v>
      </c>
      <c r="E25" s="141"/>
      <c r="F25" s="141"/>
    </row>
    <row r="26" spans="1:6" ht="30" x14ac:dyDescent="0.25">
      <c r="A26" s="140" t="s">
        <v>130</v>
      </c>
      <c r="B26" s="140" t="s">
        <v>549</v>
      </c>
      <c r="C26" s="141" t="s">
        <v>132</v>
      </c>
      <c r="D26" s="176" t="s">
        <v>652</v>
      </c>
      <c r="E26" s="141"/>
      <c r="F26" s="141"/>
    </row>
    <row r="27" spans="1:6" ht="30" x14ac:dyDescent="0.25">
      <c r="A27" s="140" t="s">
        <v>130</v>
      </c>
      <c r="B27" s="140" t="s">
        <v>550</v>
      </c>
      <c r="C27" s="141" t="s">
        <v>133</v>
      </c>
      <c r="D27" s="141" t="s">
        <v>716</v>
      </c>
      <c r="E27" s="141"/>
      <c r="F27" s="141"/>
    </row>
    <row r="28" spans="1:6" ht="30" x14ac:dyDescent="0.25">
      <c r="A28" s="140" t="s">
        <v>130</v>
      </c>
      <c r="B28" s="140" t="s">
        <v>551</v>
      </c>
      <c r="C28" s="141" t="s">
        <v>134</v>
      </c>
      <c r="D28" s="141" t="s">
        <v>820</v>
      </c>
      <c r="E28" s="141"/>
      <c r="F28" s="141"/>
    </row>
    <row r="29" spans="1:6" x14ac:dyDescent="0.25">
      <c r="A29" s="140" t="s">
        <v>130</v>
      </c>
      <c r="B29" s="140" t="s">
        <v>552</v>
      </c>
      <c r="C29" s="141" t="s">
        <v>135</v>
      </c>
      <c r="D29" s="141" t="s">
        <v>820</v>
      </c>
      <c r="E29" s="141"/>
      <c r="F29" s="141"/>
    </row>
    <row r="30" spans="1:6" ht="30" x14ac:dyDescent="0.25">
      <c r="A30" s="140" t="s">
        <v>130</v>
      </c>
      <c r="B30" s="140" t="s">
        <v>553</v>
      </c>
      <c r="C30" s="141" t="s">
        <v>136</v>
      </c>
      <c r="D30" s="141" t="s">
        <v>820</v>
      </c>
      <c r="E30" s="141"/>
      <c r="F30" s="141"/>
    </row>
    <row r="31" spans="1:6" ht="30" x14ac:dyDescent="0.25">
      <c r="A31" s="140" t="s">
        <v>130</v>
      </c>
      <c r="B31" s="140" t="s">
        <v>554</v>
      </c>
      <c r="C31" s="141" t="s">
        <v>137</v>
      </c>
      <c r="D31" s="141" t="s">
        <v>820</v>
      </c>
      <c r="E31" s="141"/>
      <c r="F31" s="141"/>
    </row>
    <row r="32" spans="1:6" ht="30" x14ac:dyDescent="0.25">
      <c r="A32" s="140" t="s">
        <v>130</v>
      </c>
      <c r="B32" s="140" t="s">
        <v>555</v>
      </c>
      <c r="C32" s="141" t="s">
        <v>138</v>
      </c>
      <c r="D32" s="141" t="s">
        <v>820</v>
      </c>
      <c r="E32" s="141"/>
      <c r="F32" s="141"/>
    </row>
    <row r="33" spans="1:6" ht="30" x14ac:dyDescent="0.25">
      <c r="A33" s="140" t="s">
        <v>130</v>
      </c>
      <c r="B33" s="140" t="s">
        <v>556</v>
      </c>
      <c r="C33" s="141" t="s">
        <v>139</v>
      </c>
      <c r="D33" s="141" t="s">
        <v>820</v>
      </c>
      <c r="E33" s="141"/>
      <c r="F33" s="141"/>
    </row>
    <row r="34" spans="1:6" ht="30" customHeight="1" x14ac:dyDescent="0.25">
      <c r="A34" s="140" t="s">
        <v>130</v>
      </c>
      <c r="B34" s="140" t="s">
        <v>557</v>
      </c>
      <c r="C34" s="141" t="s">
        <v>140</v>
      </c>
      <c r="D34" s="141" t="s">
        <v>821</v>
      </c>
      <c r="E34" s="141"/>
      <c r="F34" s="141"/>
    </row>
    <row r="35" spans="1:6" ht="30" customHeight="1" x14ac:dyDescent="0.25">
      <c r="A35" s="140" t="s">
        <v>130</v>
      </c>
      <c r="B35" s="140" t="s">
        <v>558</v>
      </c>
      <c r="C35" s="141" t="s">
        <v>141</v>
      </c>
      <c r="D35" s="141" t="s">
        <v>821</v>
      </c>
      <c r="E35" s="141"/>
      <c r="F35" s="141"/>
    </row>
    <row r="36" spans="1:6" ht="45" x14ac:dyDescent="0.25">
      <c r="A36" s="140" t="s">
        <v>130</v>
      </c>
      <c r="B36" s="140" t="s">
        <v>559</v>
      </c>
      <c r="C36" s="141" t="s">
        <v>142</v>
      </c>
      <c r="D36" s="141" t="s">
        <v>821</v>
      </c>
      <c r="E36" s="141"/>
      <c r="F36" s="141"/>
    </row>
    <row r="37" spans="1:6" ht="48" customHeight="1" x14ac:dyDescent="0.25">
      <c r="A37" s="140" t="s">
        <v>130</v>
      </c>
      <c r="B37" s="140" t="s">
        <v>560</v>
      </c>
      <c r="C37" s="141" t="s">
        <v>143</v>
      </c>
      <c r="D37" s="141"/>
      <c r="E37" s="141" t="s">
        <v>822</v>
      </c>
      <c r="F37" s="141"/>
    </row>
    <row r="38" spans="1:6" ht="30" x14ac:dyDescent="0.25">
      <c r="A38" s="140" t="s">
        <v>130</v>
      </c>
      <c r="B38" s="140" t="s">
        <v>561</v>
      </c>
      <c r="C38" s="141" t="s">
        <v>144</v>
      </c>
      <c r="D38" s="141" t="s">
        <v>717</v>
      </c>
      <c r="E38" s="141"/>
      <c r="F38" s="141"/>
    </row>
    <row r="39" spans="1:6" ht="30" x14ac:dyDescent="0.25">
      <c r="A39" s="140" t="s">
        <v>130</v>
      </c>
      <c r="B39" s="140" t="s">
        <v>562</v>
      </c>
      <c r="C39" s="141" t="s">
        <v>145</v>
      </c>
      <c r="D39" s="141" t="s">
        <v>717</v>
      </c>
      <c r="E39" s="141"/>
      <c r="F39" s="141"/>
    </row>
    <row r="40" spans="1:6" x14ac:dyDescent="0.25">
      <c r="A40" s="140" t="s">
        <v>130</v>
      </c>
      <c r="B40" s="140" t="s">
        <v>563</v>
      </c>
      <c r="C40" s="141" t="s">
        <v>146</v>
      </c>
      <c r="D40" s="141" t="s">
        <v>820</v>
      </c>
      <c r="E40" s="141"/>
      <c r="F40" s="141"/>
    </row>
    <row r="41" spans="1:6" x14ac:dyDescent="0.25">
      <c r="A41" s="140" t="s">
        <v>130</v>
      </c>
      <c r="B41" s="140" t="s">
        <v>564</v>
      </c>
      <c r="C41" s="141" t="s">
        <v>147</v>
      </c>
      <c r="D41" s="141" t="s">
        <v>820</v>
      </c>
      <c r="E41" s="141"/>
      <c r="F41" s="141"/>
    </row>
    <row r="42" spans="1:6" x14ac:dyDescent="0.25">
      <c r="A42" s="140" t="s">
        <v>130</v>
      </c>
      <c r="B42" s="140" t="s">
        <v>565</v>
      </c>
      <c r="C42" s="141" t="s">
        <v>148</v>
      </c>
      <c r="D42" s="141" t="s">
        <v>820</v>
      </c>
      <c r="E42" s="141"/>
      <c r="F42" s="141"/>
    </row>
    <row r="43" spans="1:6" ht="30" x14ac:dyDescent="0.25">
      <c r="A43" s="140" t="s">
        <v>149</v>
      </c>
      <c r="B43" s="140" t="s">
        <v>566</v>
      </c>
      <c r="C43" s="141" t="s">
        <v>150</v>
      </c>
      <c r="D43" s="141" t="s">
        <v>718</v>
      </c>
      <c r="E43" s="141"/>
      <c r="F43" s="141"/>
    </row>
    <row r="44" spans="1:6" ht="30" x14ac:dyDescent="0.25">
      <c r="A44" s="140" t="s">
        <v>149</v>
      </c>
      <c r="B44" s="140" t="s">
        <v>567</v>
      </c>
      <c r="C44" s="141" t="s">
        <v>151</v>
      </c>
      <c r="D44" s="141" t="s">
        <v>718</v>
      </c>
      <c r="E44" s="141"/>
      <c r="F44" s="141"/>
    </row>
    <row r="45" spans="1:6" s="320" customFormat="1" ht="45" x14ac:dyDescent="0.25">
      <c r="A45" s="141" t="s">
        <v>149</v>
      </c>
      <c r="B45" s="141" t="s">
        <v>568</v>
      </c>
      <c r="C45" s="141" t="s">
        <v>152</v>
      </c>
      <c r="D45" s="176" t="s">
        <v>720</v>
      </c>
      <c r="E45" s="141"/>
      <c r="F45" s="141"/>
    </row>
    <row r="46" spans="1:6" ht="45" x14ac:dyDescent="0.25">
      <c r="A46" s="140" t="s">
        <v>149</v>
      </c>
      <c r="B46" s="140" t="s">
        <v>569</v>
      </c>
      <c r="C46" s="141" t="s">
        <v>153</v>
      </c>
      <c r="D46" s="141" t="s">
        <v>719</v>
      </c>
      <c r="E46" s="141"/>
      <c r="F46" s="141"/>
    </row>
    <row r="47" spans="1:6" ht="30" x14ac:dyDescent="0.25">
      <c r="A47" s="140" t="s">
        <v>154</v>
      </c>
      <c r="B47" s="140" t="s">
        <v>570</v>
      </c>
      <c r="C47" s="141" t="s">
        <v>155</v>
      </c>
      <c r="D47" s="141" t="s">
        <v>120</v>
      </c>
      <c r="E47" s="141"/>
      <c r="F47" s="141"/>
    </row>
    <row r="48" spans="1:6" ht="30" x14ac:dyDescent="0.25">
      <c r="A48" s="140" t="s">
        <v>154</v>
      </c>
      <c r="B48" s="140" t="s">
        <v>571</v>
      </c>
      <c r="C48" s="141" t="s">
        <v>156</v>
      </c>
      <c r="D48" s="141" t="s">
        <v>721</v>
      </c>
      <c r="E48" s="141"/>
      <c r="F48" s="141"/>
    </row>
    <row r="49" spans="1:6" ht="30" x14ac:dyDescent="0.25">
      <c r="A49" s="140" t="s">
        <v>154</v>
      </c>
      <c r="B49" s="140" t="s">
        <v>572</v>
      </c>
      <c r="C49" s="141" t="s">
        <v>157</v>
      </c>
      <c r="D49" s="141" t="s">
        <v>721</v>
      </c>
      <c r="E49" s="141"/>
      <c r="F49" s="141"/>
    </row>
    <row r="50" spans="1:6" ht="30" x14ac:dyDescent="0.25">
      <c r="A50" s="140" t="s">
        <v>154</v>
      </c>
      <c r="B50" s="140" t="s">
        <v>573</v>
      </c>
      <c r="C50" s="141" t="s">
        <v>158</v>
      </c>
      <c r="D50" s="141" t="s">
        <v>722</v>
      </c>
      <c r="E50" s="141"/>
      <c r="F50" s="186" t="s">
        <v>270</v>
      </c>
    </row>
    <row r="51" spans="1:6" ht="30" x14ac:dyDescent="0.25">
      <c r="A51" s="140" t="s">
        <v>154</v>
      </c>
      <c r="B51" s="140" t="s">
        <v>574</v>
      </c>
      <c r="C51" s="141" t="s">
        <v>159</v>
      </c>
      <c r="D51" s="176" t="s">
        <v>723</v>
      </c>
      <c r="E51" s="141"/>
      <c r="F51" s="141"/>
    </row>
    <row r="52" spans="1:6" ht="30" x14ac:dyDescent="0.25">
      <c r="A52" s="140" t="s">
        <v>154</v>
      </c>
      <c r="B52" s="140" t="s">
        <v>575</v>
      </c>
      <c r="C52" s="141" t="s">
        <v>160</v>
      </c>
      <c r="D52" s="141"/>
      <c r="E52" s="141" t="s">
        <v>161</v>
      </c>
      <c r="F52" s="141"/>
    </row>
    <row r="53" spans="1:6" x14ac:dyDescent="0.25">
      <c r="A53" s="140" t="s">
        <v>154</v>
      </c>
      <c r="B53" s="140" t="s">
        <v>576</v>
      </c>
      <c r="C53" s="141" t="s">
        <v>162</v>
      </c>
      <c r="D53" s="141"/>
      <c r="E53" s="141" t="s">
        <v>163</v>
      </c>
      <c r="F53" s="141"/>
    </row>
    <row r="54" spans="1:6" x14ac:dyDescent="0.25">
      <c r="A54" s="140" t="s">
        <v>154</v>
      </c>
      <c r="B54" s="140" t="s">
        <v>577</v>
      </c>
      <c r="C54" s="141" t="s">
        <v>164</v>
      </c>
      <c r="D54" s="141"/>
      <c r="E54" s="141" t="s">
        <v>165</v>
      </c>
      <c r="F54" s="141"/>
    </row>
    <row r="55" spans="1:6" ht="30" x14ac:dyDescent="0.25">
      <c r="A55" s="140" t="s">
        <v>154</v>
      </c>
      <c r="B55" s="140" t="s">
        <v>578</v>
      </c>
      <c r="C55" s="141" t="s">
        <v>166</v>
      </c>
      <c r="D55" s="141"/>
      <c r="E55" s="141" t="s">
        <v>823</v>
      </c>
      <c r="F55" s="141"/>
    </row>
    <row r="56" spans="1:6" x14ac:dyDescent="0.25">
      <c r="A56" s="140" t="s">
        <v>154</v>
      </c>
      <c r="B56" s="140" t="s">
        <v>579</v>
      </c>
      <c r="C56" s="141" t="s">
        <v>167</v>
      </c>
      <c r="D56" s="141" t="s">
        <v>297</v>
      </c>
      <c r="E56" s="141"/>
      <c r="F56" s="141"/>
    </row>
    <row r="57" spans="1:6" ht="75" x14ac:dyDescent="0.25">
      <c r="A57" s="140" t="s">
        <v>245</v>
      </c>
      <c r="B57" s="140" t="s">
        <v>580</v>
      </c>
      <c r="C57" s="141" t="s">
        <v>168</v>
      </c>
      <c r="D57" s="141" t="s">
        <v>696</v>
      </c>
      <c r="E57" s="141"/>
      <c r="F57" s="163" t="s">
        <v>270</v>
      </c>
    </row>
    <row r="58" spans="1:6" ht="30" x14ac:dyDescent="0.25">
      <c r="A58" s="140" t="s">
        <v>245</v>
      </c>
      <c r="B58" s="140" t="s">
        <v>581</v>
      </c>
      <c r="C58" s="141" t="s">
        <v>169</v>
      </c>
      <c r="D58" s="141" t="s">
        <v>298</v>
      </c>
      <c r="E58" s="141"/>
      <c r="F58" s="141"/>
    </row>
    <row r="59" spans="1:6" ht="30" x14ac:dyDescent="0.25">
      <c r="A59" s="140" t="s">
        <v>245</v>
      </c>
      <c r="B59" s="140" t="s">
        <v>582</v>
      </c>
      <c r="C59" s="141" t="s">
        <v>170</v>
      </c>
      <c r="D59" s="141" t="s">
        <v>120</v>
      </c>
      <c r="E59" s="141"/>
      <c r="F59" s="141"/>
    </row>
    <row r="60" spans="1:6" ht="30" x14ac:dyDescent="0.25">
      <c r="A60" s="140" t="s">
        <v>246</v>
      </c>
      <c r="B60" s="140" t="s">
        <v>583</v>
      </c>
      <c r="C60" s="141" t="s">
        <v>171</v>
      </c>
      <c r="D60" s="141" t="s">
        <v>297</v>
      </c>
      <c r="E60" s="141"/>
      <c r="F60" s="163" t="s">
        <v>270</v>
      </c>
    </row>
    <row r="61" spans="1:6" ht="30" x14ac:dyDescent="0.25">
      <c r="A61" s="140" t="s">
        <v>246</v>
      </c>
      <c r="B61" s="140" t="s">
        <v>584</v>
      </c>
      <c r="C61" s="141" t="s">
        <v>172</v>
      </c>
      <c r="D61" s="141" t="s">
        <v>297</v>
      </c>
      <c r="E61" s="141"/>
      <c r="F61" s="163" t="s">
        <v>270</v>
      </c>
    </row>
    <row r="62" spans="1:6" ht="30" x14ac:dyDescent="0.25">
      <c r="A62" s="140" t="s">
        <v>247</v>
      </c>
      <c r="B62" s="140" t="s">
        <v>585</v>
      </c>
      <c r="C62" s="141" t="s">
        <v>173</v>
      </c>
      <c r="D62" s="141" t="s">
        <v>708</v>
      </c>
      <c r="E62" s="141"/>
      <c r="F62" s="141"/>
    </row>
    <row r="63" spans="1:6" ht="30" x14ac:dyDescent="0.25">
      <c r="A63" s="140" t="s">
        <v>247</v>
      </c>
      <c r="B63" s="140" t="s">
        <v>586</v>
      </c>
      <c r="C63" s="141" t="s">
        <v>174</v>
      </c>
      <c r="D63" s="141" t="s">
        <v>708</v>
      </c>
      <c r="E63" s="141"/>
      <c r="F63" s="141"/>
    </row>
    <row r="64" spans="1:6" ht="45" x14ac:dyDescent="0.25">
      <c r="A64" s="140" t="s">
        <v>248</v>
      </c>
      <c r="B64" s="140" t="s">
        <v>83</v>
      </c>
      <c r="C64" s="141" t="s">
        <v>175</v>
      </c>
      <c r="D64" s="141" t="s">
        <v>709</v>
      </c>
      <c r="E64" s="141"/>
      <c r="F64" s="163" t="s">
        <v>270</v>
      </c>
    </row>
    <row r="65" spans="1:6" ht="30" x14ac:dyDescent="0.25">
      <c r="A65" s="140" t="s">
        <v>249</v>
      </c>
      <c r="B65" s="140" t="s">
        <v>587</v>
      </c>
      <c r="C65" s="141" t="s">
        <v>176</v>
      </c>
      <c r="D65" s="176" t="s">
        <v>652</v>
      </c>
      <c r="E65" s="141"/>
      <c r="F65" s="141"/>
    </row>
    <row r="66" spans="1:6" ht="30" x14ac:dyDescent="0.25">
      <c r="A66" s="140" t="s">
        <v>249</v>
      </c>
      <c r="B66" s="140" t="s">
        <v>588</v>
      </c>
      <c r="C66" s="141" t="s">
        <v>177</v>
      </c>
      <c r="D66" s="176" t="s">
        <v>652</v>
      </c>
      <c r="E66" s="141"/>
      <c r="F66" s="141"/>
    </row>
    <row r="67" spans="1:6" ht="30" x14ac:dyDescent="0.25">
      <c r="A67" s="140" t="s">
        <v>249</v>
      </c>
      <c r="B67" s="140" t="s">
        <v>589</v>
      </c>
      <c r="C67" s="141" t="s">
        <v>178</v>
      </c>
      <c r="D67" s="176" t="s">
        <v>652</v>
      </c>
      <c r="E67" s="141"/>
      <c r="F67" s="141"/>
    </row>
    <row r="68" spans="1:6" ht="30" x14ac:dyDescent="0.25">
      <c r="A68" s="140" t="s">
        <v>249</v>
      </c>
      <c r="B68" s="140" t="s">
        <v>590</v>
      </c>
      <c r="C68" s="141" t="s">
        <v>179</v>
      </c>
      <c r="D68" s="176" t="s">
        <v>652</v>
      </c>
      <c r="E68" s="141"/>
      <c r="F68" s="141"/>
    </row>
    <row r="69" spans="1:6" ht="30" x14ac:dyDescent="0.25">
      <c r="A69" s="140" t="s">
        <v>250</v>
      </c>
      <c r="B69" s="140" t="s">
        <v>591</v>
      </c>
      <c r="C69" s="141" t="s">
        <v>180</v>
      </c>
      <c r="D69" s="141" t="s">
        <v>315</v>
      </c>
      <c r="E69" s="141"/>
      <c r="F69" s="186" t="s">
        <v>270</v>
      </c>
    </row>
    <row r="70" spans="1:6" ht="45" x14ac:dyDescent="0.25">
      <c r="A70" s="140" t="s">
        <v>251</v>
      </c>
      <c r="B70" s="140" t="s">
        <v>592</v>
      </c>
      <c r="C70" s="141" t="s">
        <v>181</v>
      </c>
      <c r="D70" s="141" t="s">
        <v>803</v>
      </c>
      <c r="E70" s="141"/>
      <c r="F70" s="163" t="s">
        <v>270</v>
      </c>
    </row>
    <row r="71" spans="1:6" ht="45" x14ac:dyDescent="0.25">
      <c r="A71" s="140" t="s">
        <v>251</v>
      </c>
      <c r="B71" s="140" t="s">
        <v>18</v>
      </c>
      <c r="C71" s="141" t="s">
        <v>182</v>
      </c>
      <c r="D71" s="176" t="s">
        <v>804</v>
      </c>
      <c r="E71" s="141"/>
      <c r="F71" s="163" t="s">
        <v>270</v>
      </c>
    </row>
    <row r="72" spans="1:6" ht="30" x14ac:dyDescent="0.25">
      <c r="A72" s="140" t="s">
        <v>251</v>
      </c>
      <c r="B72" s="140" t="s">
        <v>593</v>
      </c>
      <c r="C72" s="141" t="s">
        <v>183</v>
      </c>
      <c r="D72" s="141" t="s">
        <v>805</v>
      </c>
      <c r="E72" s="141"/>
      <c r="F72" s="141"/>
    </row>
    <row r="73" spans="1:6" ht="60" x14ac:dyDescent="0.25">
      <c r="A73" s="140" t="s">
        <v>252</v>
      </c>
      <c r="B73" s="140" t="s">
        <v>594</v>
      </c>
      <c r="C73" s="141" t="s">
        <v>184</v>
      </c>
      <c r="D73" s="176" t="s">
        <v>807</v>
      </c>
      <c r="E73" s="141"/>
      <c r="F73" s="141"/>
    </row>
    <row r="74" spans="1:6" ht="60" x14ac:dyDescent="0.25">
      <c r="A74" s="140" t="s">
        <v>252</v>
      </c>
      <c r="B74" s="140" t="s">
        <v>595</v>
      </c>
      <c r="C74" s="141" t="s">
        <v>185</v>
      </c>
      <c r="D74" s="176" t="s">
        <v>806</v>
      </c>
      <c r="E74" s="141"/>
      <c r="F74" s="141"/>
    </row>
    <row r="75" spans="1:6" ht="45" x14ac:dyDescent="0.25">
      <c r="A75" s="140" t="s">
        <v>252</v>
      </c>
      <c r="B75" s="140" t="s">
        <v>596</v>
      </c>
      <c r="C75" s="141" t="s">
        <v>186</v>
      </c>
      <c r="D75" s="176" t="s">
        <v>837</v>
      </c>
      <c r="E75" s="141"/>
      <c r="F75" s="163" t="s">
        <v>270</v>
      </c>
    </row>
    <row r="76" spans="1:6" ht="45" x14ac:dyDescent="0.25">
      <c r="A76" s="140" t="s">
        <v>252</v>
      </c>
      <c r="B76" s="140" t="s">
        <v>34</v>
      </c>
      <c r="C76" s="141" t="s">
        <v>187</v>
      </c>
      <c r="D76" s="141" t="s">
        <v>838</v>
      </c>
      <c r="E76" s="141"/>
      <c r="F76" s="163" t="s">
        <v>270</v>
      </c>
    </row>
    <row r="77" spans="1:6" x14ac:dyDescent="0.25">
      <c r="A77" s="140" t="s">
        <v>252</v>
      </c>
      <c r="B77" s="140" t="s">
        <v>597</v>
      </c>
      <c r="C77" s="141" t="s">
        <v>188</v>
      </c>
      <c r="D77" s="141" t="s">
        <v>297</v>
      </c>
      <c r="E77" s="141"/>
      <c r="F77" s="186" t="s">
        <v>270</v>
      </c>
    </row>
    <row r="78" spans="1:6" ht="60" x14ac:dyDescent="0.25">
      <c r="A78" s="140" t="s">
        <v>253</v>
      </c>
      <c r="B78" s="140" t="s">
        <v>598</v>
      </c>
      <c r="C78" s="141" t="s">
        <v>189</v>
      </c>
      <c r="D78" s="141" t="s">
        <v>297</v>
      </c>
      <c r="E78" s="141"/>
      <c r="F78" s="163" t="s">
        <v>270</v>
      </c>
    </row>
    <row r="79" spans="1:6" ht="45" x14ac:dyDescent="0.25">
      <c r="A79" s="140" t="s">
        <v>253</v>
      </c>
      <c r="B79" s="140" t="s">
        <v>599</v>
      </c>
      <c r="C79" s="141" t="s">
        <v>190</v>
      </c>
      <c r="D79" s="141" t="s">
        <v>824</v>
      </c>
      <c r="E79" s="141" t="s">
        <v>362</v>
      </c>
      <c r="F79" s="163" t="s">
        <v>270</v>
      </c>
    </row>
    <row r="80" spans="1:6" x14ac:dyDescent="0.25">
      <c r="A80" s="140" t="s">
        <v>253</v>
      </c>
      <c r="B80" s="140" t="s">
        <v>600</v>
      </c>
      <c r="C80" s="141" t="s">
        <v>191</v>
      </c>
      <c r="D80" s="141" t="s">
        <v>297</v>
      </c>
      <c r="E80" s="141"/>
      <c r="F80" s="163" t="s">
        <v>270</v>
      </c>
    </row>
    <row r="81" spans="1:6" ht="45" x14ac:dyDescent="0.25">
      <c r="A81" s="140" t="s">
        <v>253</v>
      </c>
      <c r="B81" s="140" t="s">
        <v>601</v>
      </c>
      <c r="C81" s="141" t="s">
        <v>192</v>
      </c>
      <c r="D81" s="141" t="s">
        <v>297</v>
      </c>
      <c r="E81" s="141"/>
      <c r="F81" s="163" t="s">
        <v>270</v>
      </c>
    </row>
    <row r="82" spans="1:6" x14ac:dyDescent="0.25">
      <c r="A82" s="140" t="s">
        <v>254</v>
      </c>
      <c r="B82" s="140" t="s">
        <v>602</v>
      </c>
      <c r="C82" s="141" t="s">
        <v>193</v>
      </c>
      <c r="D82" s="141" t="s">
        <v>297</v>
      </c>
      <c r="E82" s="141"/>
      <c r="F82" s="186" t="s">
        <v>270</v>
      </c>
    </row>
    <row r="83" spans="1:6" x14ac:dyDescent="0.25">
      <c r="A83" s="140" t="s">
        <v>254</v>
      </c>
      <c r="B83" s="140" t="s">
        <v>23</v>
      </c>
      <c r="C83" s="141" t="s">
        <v>194</v>
      </c>
      <c r="D83" s="141" t="s">
        <v>297</v>
      </c>
      <c r="E83" s="141"/>
      <c r="F83" s="163" t="s">
        <v>270</v>
      </c>
    </row>
    <row r="84" spans="1:6" ht="60" x14ac:dyDescent="0.25">
      <c r="A84" s="140" t="s">
        <v>254</v>
      </c>
      <c r="B84" s="140" t="s">
        <v>603</v>
      </c>
      <c r="C84" s="141" t="s">
        <v>195</v>
      </c>
      <c r="D84" s="141"/>
      <c r="E84" s="141" t="s">
        <v>384</v>
      </c>
      <c r="F84" s="141"/>
    </row>
    <row r="85" spans="1:6" x14ac:dyDescent="0.25">
      <c r="A85" s="140" t="s">
        <v>254</v>
      </c>
      <c r="B85" s="140" t="s">
        <v>24</v>
      </c>
      <c r="C85" s="141" t="s">
        <v>196</v>
      </c>
      <c r="D85" s="141" t="s">
        <v>297</v>
      </c>
      <c r="E85" s="141"/>
      <c r="F85" s="163" t="s">
        <v>270</v>
      </c>
    </row>
    <row r="86" spans="1:6" ht="30" x14ac:dyDescent="0.25">
      <c r="A86" s="140" t="s">
        <v>254</v>
      </c>
      <c r="B86" s="140" t="s">
        <v>604</v>
      </c>
      <c r="C86" s="141" t="s">
        <v>197</v>
      </c>
      <c r="D86" s="141" t="s">
        <v>805</v>
      </c>
      <c r="E86" s="141"/>
      <c r="F86" s="141"/>
    </row>
    <row r="87" spans="1:6" ht="30" x14ac:dyDescent="0.25">
      <c r="A87" s="140" t="s">
        <v>254</v>
      </c>
      <c r="B87" s="140" t="s">
        <v>385</v>
      </c>
      <c r="C87" s="141" t="s">
        <v>845</v>
      </c>
      <c r="D87" s="141" t="s">
        <v>297</v>
      </c>
      <c r="E87" s="141"/>
      <c r="F87" s="163" t="s">
        <v>270</v>
      </c>
    </row>
    <row r="88" spans="1:6" ht="45" x14ac:dyDescent="0.25">
      <c r="A88" s="140" t="s">
        <v>255</v>
      </c>
      <c r="B88" s="140" t="s">
        <v>605</v>
      </c>
      <c r="C88" s="141" t="s">
        <v>198</v>
      </c>
      <c r="D88" s="141" t="s">
        <v>808</v>
      </c>
      <c r="E88" s="141"/>
      <c r="F88" s="163" t="s">
        <v>270</v>
      </c>
    </row>
    <row r="89" spans="1:6" ht="45" x14ac:dyDescent="0.25">
      <c r="A89" s="140" t="s">
        <v>255</v>
      </c>
      <c r="B89" s="140" t="s">
        <v>55</v>
      </c>
      <c r="C89" s="141" t="s">
        <v>199</v>
      </c>
      <c r="D89" s="176" t="s">
        <v>837</v>
      </c>
      <c r="E89" s="141"/>
      <c r="F89" s="141"/>
    </row>
    <row r="90" spans="1:6" ht="30" x14ac:dyDescent="0.25">
      <c r="A90" s="140" t="s">
        <v>255</v>
      </c>
      <c r="B90" s="140" t="s">
        <v>57</v>
      </c>
      <c r="C90" s="141" t="s">
        <v>58</v>
      </c>
      <c r="D90" s="141"/>
      <c r="E90" s="141" t="s">
        <v>435</v>
      </c>
      <c r="F90" s="141"/>
    </row>
    <row r="91" spans="1:6" x14ac:dyDescent="0.25">
      <c r="A91" s="140" t="s">
        <v>255</v>
      </c>
      <c r="B91" s="140" t="s">
        <v>492</v>
      </c>
      <c r="C91" s="141" t="s">
        <v>200</v>
      </c>
      <c r="D91" s="141" t="s">
        <v>297</v>
      </c>
      <c r="E91" s="141"/>
      <c r="F91" s="186" t="s">
        <v>270</v>
      </c>
    </row>
    <row r="92" spans="1:6" ht="30" x14ac:dyDescent="0.25">
      <c r="A92" s="140" t="s">
        <v>255</v>
      </c>
      <c r="B92" s="140" t="s">
        <v>606</v>
      </c>
      <c r="C92" s="141" t="s">
        <v>201</v>
      </c>
      <c r="D92" s="141" t="s">
        <v>297</v>
      </c>
      <c r="E92" s="141"/>
      <c r="F92" s="186" t="s">
        <v>270</v>
      </c>
    </row>
    <row r="93" spans="1:6" ht="45" x14ac:dyDescent="0.25">
      <c r="A93" s="140" t="s">
        <v>56</v>
      </c>
      <c r="B93" s="140" t="s">
        <v>62</v>
      </c>
      <c r="C93" s="141" t="s">
        <v>202</v>
      </c>
      <c r="D93" s="141"/>
      <c r="E93" s="141" t="s">
        <v>502</v>
      </c>
      <c r="F93" s="141"/>
    </row>
    <row r="94" spans="1:6" x14ac:dyDescent="0.25">
      <c r="A94" s="140" t="s">
        <v>56</v>
      </c>
      <c r="B94" s="140" t="s">
        <v>640</v>
      </c>
      <c r="C94" s="141" t="s">
        <v>503</v>
      </c>
      <c r="D94" s="141" t="s">
        <v>297</v>
      </c>
      <c r="E94" s="141"/>
      <c r="F94" s="186" t="s">
        <v>270</v>
      </c>
    </row>
    <row r="95" spans="1:6" x14ac:dyDescent="0.25">
      <c r="A95" s="140" t="s">
        <v>256</v>
      </c>
      <c r="B95" s="140" t="s">
        <v>100</v>
      </c>
      <c r="C95" s="141" t="s">
        <v>204</v>
      </c>
      <c r="D95" s="141" t="s">
        <v>297</v>
      </c>
      <c r="E95" s="141"/>
      <c r="F95" s="163" t="s">
        <v>270</v>
      </c>
    </row>
    <row r="96" spans="1:6" ht="45" x14ac:dyDescent="0.25">
      <c r="A96" s="140" t="s">
        <v>256</v>
      </c>
      <c r="B96" s="140" t="s">
        <v>607</v>
      </c>
      <c r="C96" s="141" t="s">
        <v>205</v>
      </c>
      <c r="D96" s="141" t="s">
        <v>297</v>
      </c>
      <c r="E96" s="141"/>
      <c r="F96" s="186" t="s">
        <v>270</v>
      </c>
    </row>
    <row r="97" spans="1:6" x14ac:dyDescent="0.25">
      <c r="A97" s="140" t="s">
        <v>256</v>
      </c>
      <c r="B97" s="140" t="s">
        <v>608</v>
      </c>
      <c r="C97" s="141" t="s">
        <v>206</v>
      </c>
      <c r="D97" s="141" t="s">
        <v>297</v>
      </c>
      <c r="E97" s="141"/>
      <c r="F97" s="163" t="s">
        <v>270</v>
      </c>
    </row>
    <row r="98" spans="1:6" ht="30" x14ac:dyDescent="0.25">
      <c r="A98" s="140" t="s">
        <v>257</v>
      </c>
      <c r="B98" s="140" t="s">
        <v>609</v>
      </c>
      <c r="C98" s="141" t="s">
        <v>207</v>
      </c>
      <c r="D98" s="141" t="s">
        <v>297</v>
      </c>
      <c r="E98" s="141"/>
      <c r="F98" s="163" t="s">
        <v>270</v>
      </c>
    </row>
    <row r="99" spans="1:6" x14ac:dyDescent="0.25">
      <c r="A99" s="140" t="s">
        <v>257</v>
      </c>
      <c r="B99" s="140" t="s">
        <v>610</v>
      </c>
      <c r="C99" s="141" t="s">
        <v>208</v>
      </c>
      <c r="D99" s="141" t="s">
        <v>297</v>
      </c>
      <c r="E99" s="141"/>
      <c r="F99" s="163" t="s">
        <v>270</v>
      </c>
    </row>
    <row r="100" spans="1:6" ht="30" x14ac:dyDescent="0.25">
      <c r="A100" s="140" t="s">
        <v>258</v>
      </c>
      <c r="B100" s="140" t="s">
        <v>611</v>
      </c>
      <c r="C100" s="141" t="s">
        <v>209</v>
      </c>
      <c r="D100" s="141" t="s">
        <v>522</v>
      </c>
      <c r="E100" s="141"/>
      <c r="F100" s="141"/>
    </row>
    <row r="101" spans="1:6" ht="30" x14ac:dyDescent="0.25">
      <c r="A101" s="140" t="s">
        <v>258</v>
      </c>
      <c r="B101" s="140" t="s">
        <v>612</v>
      </c>
      <c r="C101" s="141" t="s">
        <v>210</v>
      </c>
      <c r="D101" s="141" t="s">
        <v>522</v>
      </c>
      <c r="E101" s="141"/>
      <c r="F101" s="141"/>
    </row>
    <row r="102" spans="1:6" ht="30" x14ac:dyDescent="0.25">
      <c r="A102" s="140" t="s">
        <v>258</v>
      </c>
      <c r="B102" s="140" t="s">
        <v>613</v>
      </c>
      <c r="C102" s="141" t="s">
        <v>211</v>
      </c>
      <c r="D102" s="141" t="s">
        <v>522</v>
      </c>
      <c r="E102" s="141"/>
      <c r="F102" s="141"/>
    </row>
    <row r="103" spans="1:6" ht="75" x14ac:dyDescent="0.25">
      <c r="A103" s="140" t="s">
        <v>258</v>
      </c>
      <c r="B103" s="140" t="s">
        <v>614</v>
      </c>
      <c r="C103" s="141" t="s">
        <v>212</v>
      </c>
      <c r="D103" s="141" t="s">
        <v>530</v>
      </c>
      <c r="E103" s="141" t="s">
        <v>531</v>
      </c>
      <c r="F103" s="141"/>
    </row>
    <row r="104" spans="1:6" ht="30" x14ac:dyDescent="0.25">
      <c r="A104" s="140" t="s">
        <v>258</v>
      </c>
      <c r="B104" s="140" t="s">
        <v>615</v>
      </c>
      <c r="C104" s="141" t="s">
        <v>213</v>
      </c>
      <c r="D104" s="141" t="s">
        <v>522</v>
      </c>
      <c r="E104" s="141"/>
      <c r="F104" s="141"/>
    </row>
    <row r="105" spans="1:6" ht="30" x14ac:dyDescent="0.25">
      <c r="A105" s="140" t="s">
        <v>258</v>
      </c>
      <c r="B105" s="140" t="s">
        <v>616</v>
      </c>
      <c r="C105" s="141" t="s">
        <v>214</v>
      </c>
      <c r="D105" s="141" t="s">
        <v>522</v>
      </c>
      <c r="E105" s="141"/>
      <c r="F105" s="141"/>
    </row>
    <row r="106" spans="1:6" ht="45" x14ac:dyDescent="0.25">
      <c r="A106" s="140" t="s">
        <v>258</v>
      </c>
      <c r="B106" s="140" t="s">
        <v>617</v>
      </c>
      <c r="C106" s="141" t="s">
        <v>215</v>
      </c>
      <c r="D106" s="141" t="s">
        <v>522</v>
      </c>
      <c r="E106" s="141"/>
      <c r="F106" s="141"/>
    </row>
    <row r="107" spans="1:6" ht="79.5" customHeight="1" x14ac:dyDescent="0.25">
      <c r="A107" s="140" t="s">
        <v>258</v>
      </c>
      <c r="B107" s="140" t="s">
        <v>618</v>
      </c>
      <c r="C107" s="141" t="s">
        <v>216</v>
      </c>
      <c r="D107" s="141" t="s">
        <v>522</v>
      </c>
      <c r="E107" s="141" t="s">
        <v>839</v>
      </c>
      <c r="F107" s="141"/>
    </row>
    <row r="108" spans="1:6" ht="45" x14ac:dyDescent="0.25">
      <c r="A108" s="140" t="s">
        <v>258</v>
      </c>
      <c r="B108" s="140" t="s">
        <v>619</v>
      </c>
      <c r="C108" s="141" t="s">
        <v>217</v>
      </c>
      <c r="D108" s="141" t="s">
        <v>523</v>
      </c>
      <c r="E108" s="141"/>
      <c r="F108" s="163" t="s">
        <v>270</v>
      </c>
    </row>
    <row r="109" spans="1:6" ht="30" x14ac:dyDescent="0.25">
      <c r="A109" s="140" t="s">
        <v>259</v>
      </c>
      <c r="B109" s="140" t="s">
        <v>620</v>
      </c>
      <c r="C109" s="141" t="s">
        <v>219</v>
      </c>
      <c r="D109" s="141" t="s">
        <v>297</v>
      </c>
      <c r="E109" s="141"/>
      <c r="F109" s="163" t="s">
        <v>270</v>
      </c>
    </row>
    <row r="110" spans="1:6" ht="30" x14ac:dyDescent="0.25">
      <c r="A110" s="140" t="s">
        <v>259</v>
      </c>
      <c r="B110" s="140" t="s">
        <v>621</v>
      </c>
      <c r="C110" s="141" t="s">
        <v>220</v>
      </c>
      <c r="D110" s="141" t="s">
        <v>641</v>
      </c>
      <c r="E110" s="141"/>
      <c r="F110" s="141"/>
    </row>
    <row r="111" spans="1:6" ht="45" x14ac:dyDescent="0.25">
      <c r="A111" s="140" t="s">
        <v>259</v>
      </c>
      <c r="B111" s="140" t="s">
        <v>622</v>
      </c>
      <c r="C111" s="141" t="s">
        <v>222</v>
      </c>
      <c r="D111" s="141" t="s">
        <v>297</v>
      </c>
      <c r="E111" s="141"/>
      <c r="F111" s="163" t="s">
        <v>270</v>
      </c>
    </row>
    <row r="112" spans="1:6" ht="30" x14ac:dyDescent="0.25">
      <c r="A112" s="140" t="s">
        <v>260</v>
      </c>
      <c r="B112" s="140" t="s">
        <v>74</v>
      </c>
      <c r="C112" s="141" t="s">
        <v>224</v>
      </c>
      <c r="D112" s="141" t="s">
        <v>297</v>
      </c>
      <c r="E112" s="141"/>
      <c r="F112" s="163" t="s">
        <v>270</v>
      </c>
    </row>
    <row r="113" spans="1:6" ht="30" x14ac:dyDescent="0.25">
      <c r="A113" s="140" t="s">
        <v>260</v>
      </c>
      <c r="B113" s="140" t="s">
        <v>623</v>
      </c>
      <c r="C113" s="141" t="s">
        <v>226</v>
      </c>
      <c r="D113" s="141" t="s">
        <v>297</v>
      </c>
      <c r="E113" s="141"/>
      <c r="F113" s="186" t="s">
        <v>270</v>
      </c>
    </row>
    <row r="114" spans="1:6" ht="30" x14ac:dyDescent="0.25">
      <c r="A114" s="140" t="s">
        <v>261</v>
      </c>
      <c r="B114" s="140" t="s">
        <v>624</v>
      </c>
      <c r="C114" s="141" t="s">
        <v>228</v>
      </c>
      <c r="D114" s="141" t="s">
        <v>297</v>
      </c>
      <c r="E114" s="141"/>
      <c r="F114" s="163" t="s">
        <v>270</v>
      </c>
    </row>
    <row r="115" spans="1:6" ht="45" x14ac:dyDescent="0.25">
      <c r="A115" s="141" t="s">
        <v>262</v>
      </c>
      <c r="B115" s="141" t="s">
        <v>625</v>
      </c>
      <c r="C115" s="141" t="s">
        <v>229</v>
      </c>
      <c r="D115" s="176" t="s">
        <v>651</v>
      </c>
      <c r="E115" s="141" t="s">
        <v>654</v>
      </c>
      <c r="F115" s="141"/>
    </row>
    <row r="116" spans="1:6" ht="30" x14ac:dyDescent="0.25">
      <c r="A116" s="140" t="s">
        <v>263</v>
      </c>
      <c r="B116" s="140" t="s">
        <v>626</v>
      </c>
      <c r="C116" s="141" t="s">
        <v>230</v>
      </c>
      <c r="D116" s="176" t="s">
        <v>652</v>
      </c>
      <c r="E116" s="141" t="s">
        <v>653</v>
      </c>
      <c r="F116" s="141"/>
    </row>
    <row r="117" spans="1:6" ht="45" x14ac:dyDescent="0.25">
      <c r="A117" s="140" t="s">
        <v>264</v>
      </c>
      <c r="B117" s="140" t="s">
        <v>627</v>
      </c>
      <c r="C117" s="141" t="s">
        <v>231</v>
      </c>
      <c r="D117" s="176" t="s">
        <v>652</v>
      </c>
      <c r="E117" s="141" t="s">
        <v>840</v>
      </c>
      <c r="F117" s="141"/>
    </row>
    <row r="118" spans="1:6" ht="75" x14ac:dyDescent="0.25">
      <c r="A118" s="140" t="s">
        <v>265</v>
      </c>
      <c r="B118" s="140" t="s">
        <v>628</v>
      </c>
      <c r="C118" s="141" t="s">
        <v>232</v>
      </c>
      <c r="D118" s="176" t="s">
        <v>652</v>
      </c>
      <c r="E118" s="141" t="s">
        <v>655</v>
      </c>
      <c r="F118" s="141"/>
    </row>
    <row r="119" spans="1:6" ht="30" x14ac:dyDescent="0.25">
      <c r="A119" s="140" t="s">
        <v>658</v>
      </c>
      <c r="B119" s="140" t="s">
        <v>629</v>
      </c>
      <c r="C119" s="141" t="s">
        <v>233</v>
      </c>
      <c r="D119" s="176" t="s">
        <v>656</v>
      </c>
      <c r="E119" s="141" t="s">
        <v>657</v>
      </c>
      <c r="F119" s="141"/>
    </row>
    <row r="120" spans="1:6" ht="30" x14ac:dyDescent="0.25">
      <c r="A120" s="140" t="s">
        <v>658</v>
      </c>
      <c r="B120" s="140" t="s">
        <v>630</v>
      </c>
      <c r="C120" s="141" t="s">
        <v>234</v>
      </c>
      <c r="D120" s="176" t="s">
        <v>656</v>
      </c>
      <c r="E120" s="141"/>
      <c r="F120" s="163" t="s">
        <v>270</v>
      </c>
    </row>
    <row r="121" spans="1:6" ht="60" x14ac:dyDescent="0.25">
      <c r="A121" s="140" t="s">
        <v>841</v>
      </c>
      <c r="B121" s="140" t="s">
        <v>631</v>
      </c>
      <c r="C121" s="141" t="s">
        <v>235</v>
      </c>
      <c r="D121" s="176" t="s">
        <v>652</v>
      </c>
      <c r="E121" s="141" t="s">
        <v>698</v>
      </c>
      <c r="F121" s="141"/>
    </row>
    <row r="122" spans="1:6" ht="30" x14ac:dyDescent="0.25">
      <c r="A122" s="140" t="s">
        <v>841</v>
      </c>
      <c r="B122" s="140" t="s">
        <v>632</v>
      </c>
      <c r="C122" s="141" t="s">
        <v>236</v>
      </c>
      <c r="D122" s="176" t="s">
        <v>652</v>
      </c>
      <c r="E122" s="141"/>
      <c r="F122" s="141"/>
    </row>
    <row r="123" spans="1:6" ht="45" x14ac:dyDescent="0.25">
      <c r="A123" s="140" t="s">
        <v>266</v>
      </c>
      <c r="B123" s="140" t="s">
        <v>633</v>
      </c>
      <c r="C123" s="141" t="s">
        <v>237</v>
      </c>
      <c r="D123" s="176" t="s">
        <v>656</v>
      </c>
      <c r="E123" s="141"/>
      <c r="F123" s="163" t="s">
        <v>270</v>
      </c>
    </row>
    <row r="124" spans="1:6" ht="45" x14ac:dyDescent="0.25">
      <c r="A124" s="140" t="s">
        <v>266</v>
      </c>
      <c r="B124" s="140" t="s">
        <v>634</v>
      </c>
      <c r="C124" s="141" t="s">
        <v>238</v>
      </c>
      <c r="D124" s="176" t="s">
        <v>656</v>
      </c>
      <c r="E124" s="141"/>
      <c r="F124" s="163" t="s">
        <v>270</v>
      </c>
    </row>
    <row r="125" spans="1:6" ht="45" x14ac:dyDescent="0.25">
      <c r="A125" s="140" t="s">
        <v>266</v>
      </c>
      <c r="B125" s="140" t="s">
        <v>635</v>
      </c>
      <c r="C125" s="141" t="s">
        <v>239</v>
      </c>
      <c r="D125" s="176" t="s">
        <v>656</v>
      </c>
      <c r="E125" s="141" t="s">
        <v>661</v>
      </c>
      <c r="F125" s="141"/>
    </row>
    <row r="126" spans="1:6" ht="45" x14ac:dyDescent="0.25">
      <c r="A126" s="140" t="s">
        <v>266</v>
      </c>
      <c r="B126" s="140" t="s">
        <v>636</v>
      </c>
      <c r="C126" s="141" t="s">
        <v>240</v>
      </c>
      <c r="D126" s="176" t="s">
        <v>694</v>
      </c>
      <c r="E126" s="141"/>
      <c r="F126" s="163" t="s">
        <v>270</v>
      </c>
    </row>
    <row r="127" spans="1:6" ht="30" x14ac:dyDescent="0.25">
      <c r="A127" s="140" t="s">
        <v>267</v>
      </c>
      <c r="B127" s="140" t="s">
        <v>637</v>
      </c>
      <c r="C127" s="141" t="s">
        <v>241</v>
      </c>
      <c r="D127" s="141"/>
      <c r="E127" s="141" t="s">
        <v>662</v>
      </c>
      <c r="F127" s="141"/>
    </row>
    <row r="128" spans="1:6" ht="45" x14ac:dyDescent="0.25">
      <c r="A128" s="140" t="s">
        <v>268</v>
      </c>
      <c r="B128" s="140" t="s">
        <v>638</v>
      </c>
      <c r="C128" s="141" t="s">
        <v>242</v>
      </c>
      <c r="D128" s="141"/>
      <c r="E128" s="141" t="s">
        <v>663</v>
      </c>
      <c r="F128" s="141"/>
    </row>
    <row r="129" spans="1:6" ht="30" x14ac:dyDescent="0.25">
      <c r="A129" s="140" t="s">
        <v>725</v>
      </c>
      <c r="B129" s="140" t="s">
        <v>726</v>
      </c>
      <c r="C129" s="141" t="s">
        <v>772</v>
      </c>
      <c r="D129" s="141" t="s">
        <v>297</v>
      </c>
      <c r="E129" s="141"/>
      <c r="F129" s="163" t="s">
        <v>270</v>
      </c>
    </row>
    <row r="130" spans="1:6" ht="30" x14ac:dyDescent="0.25">
      <c r="A130" s="140" t="s">
        <v>725</v>
      </c>
      <c r="B130" s="140" t="s">
        <v>727</v>
      </c>
      <c r="C130" s="141" t="s">
        <v>771</v>
      </c>
      <c r="D130" s="141" t="s">
        <v>297</v>
      </c>
      <c r="E130" s="141"/>
      <c r="F130" s="163" t="s">
        <v>270</v>
      </c>
    </row>
    <row r="131" spans="1:6" ht="30" x14ac:dyDescent="0.25">
      <c r="A131" s="140" t="s">
        <v>728</v>
      </c>
      <c r="B131" s="140" t="s">
        <v>729</v>
      </c>
      <c r="C131" s="141" t="s">
        <v>773</v>
      </c>
      <c r="D131" s="141" t="s">
        <v>297</v>
      </c>
      <c r="E131" s="141"/>
      <c r="F131" s="163" t="s">
        <v>270</v>
      </c>
    </row>
    <row r="132" spans="1:6" s="320" customFormat="1" ht="75" x14ac:dyDescent="0.25">
      <c r="A132" s="141" t="s">
        <v>728</v>
      </c>
      <c r="B132" s="141" t="s">
        <v>730</v>
      </c>
      <c r="C132" s="141" t="s">
        <v>776</v>
      </c>
      <c r="D132" s="141" t="s">
        <v>775</v>
      </c>
      <c r="E132" s="141"/>
      <c r="F132" s="141"/>
    </row>
    <row r="133" spans="1:6" ht="75" x14ac:dyDescent="0.25">
      <c r="A133" s="140" t="s">
        <v>731</v>
      </c>
      <c r="B133" s="140" t="s">
        <v>732</v>
      </c>
      <c r="C133" s="141" t="s">
        <v>777</v>
      </c>
      <c r="D133" s="141" t="s">
        <v>297</v>
      </c>
      <c r="E133" s="141" t="s">
        <v>779</v>
      </c>
      <c r="F133" s="163" t="s">
        <v>270</v>
      </c>
    </row>
    <row r="134" spans="1:6" ht="45" x14ac:dyDescent="0.25">
      <c r="A134" s="140" t="s">
        <v>733</v>
      </c>
      <c r="B134" s="140" t="s">
        <v>734</v>
      </c>
      <c r="C134" s="141" t="s">
        <v>842</v>
      </c>
      <c r="D134" s="141" t="s">
        <v>787</v>
      </c>
      <c r="E134" s="141"/>
      <c r="F134" s="141"/>
    </row>
    <row r="135" spans="1:6" ht="60" x14ac:dyDescent="0.25">
      <c r="A135" s="140" t="s">
        <v>735</v>
      </c>
      <c r="B135" s="140" t="s">
        <v>736</v>
      </c>
      <c r="C135" s="141" t="s">
        <v>783</v>
      </c>
      <c r="D135" s="141" t="s">
        <v>808</v>
      </c>
      <c r="E135" s="141"/>
      <c r="F135" s="163" t="s">
        <v>270</v>
      </c>
    </row>
    <row r="136" spans="1:6" ht="60" x14ac:dyDescent="0.25">
      <c r="A136" s="140" t="s">
        <v>735</v>
      </c>
      <c r="B136" s="140" t="s">
        <v>737</v>
      </c>
      <c r="C136" s="141" t="s">
        <v>738</v>
      </c>
      <c r="D136" s="141"/>
      <c r="E136" s="141" t="s">
        <v>825</v>
      </c>
      <c r="F136" s="141"/>
    </row>
    <row r="137" spans="1:6" ht="30" x14ac:dyDescent="0.25">
      <c r="A137" s="140" t="s">
        <v>739</v>
      </c>
      <c r="B137" s="140" t="s">
        <v>740</v>
      </c>
      <c r="C137" s="141" t="s">
        <v>784</v>
      </c>
      <c r="D137" s="141" t="s">
        <v>297</v>
      </c>
      <c r="E137" s="141"/>
      <c r="F137" s="163" t="s">
        <v>270</v>
      </c>
    </row>
    <row r="138" spans="1:6" ht="30" x14ac:dyDescent="0.25">
      <c r="A138" s="140" t="s">
        <v>739</v>
      </c>
      <c r="B138" s="140" t="s">
        <v>741</v>
      </c>
      <c r="C138" s="141" t="s">
        <v>785</v>
      </c>
      <c r="D138" s="141" t="s">
        <v>297</v>
      </c>
      <c r="E138" s="141"/>
      <c r="F138" s="163" t="s">
        <v>270</v>
      </c>
    </row>
    <row r="139" spans="1:6" ht="30" x14ac:dyDescent="0.25">
      <c r="A139" s="140" t="s">
        <v>739</v>
      </c>
      <c r="B139" s="140" t="s">
        <v>742</v>
      </c>
      <c r="C139" s="141" t="s">
        <v>743</v>
      </c>
      <c r="D139" s="141" t="s">
        <v>786</v>
      </c>
      <c r="E139" s="141"/>
      <c r="F139" s="141"/>
    </row>
    <row r="140" spans="1:6" ht="30" x14ac:dyDescent="0.25">
      <c r="A140" s="140" t="s">
        <v>744</v>
      </c>
      <c r="B140" s="140" t="s">
        <v>745</v>
      </c>
      <c r="C140" s="141" t="s">
        <v>746</v>
      </c>
      <c r="D140" s="141" t="s">
        <v>775</v>
      </c>
      <c r="E140" s="141"/>
      <c r="F140" s="141"/>
    </row>
    <row r="141" spans="1:6" ht="60" x14ac:dyDescent="0.25">
      <c r="A141" s="140" t="s">
        <v>744</v>
      </c>
      <c r="B141" s="140" t="s">
        <v>747</v>
      </c>
      <c r="C141" s="141" t="s">
        <v>788</v>
      </c>
      <c r="D141" s="141" t="s">
        <v>297</v>
      </c>
      <c r="E141" s="141"/>
      <c r="F141" s="163" t="s">
        <v>270</v>
      </c>
    </row>
    <row r="142" spans="1:6" ht="63.75" customHeight="1" x14ac:dyDescent="0.25">
      <c r="A142" s="140" t="s">
        <v>744</v>
      </c>
      <c r="B142" s="140" t="s">
        <v>748</v>
      </c>
      <c r="C142" s="141" t="s">
        <v>789</v>
      </c>
      <c r="D142" s="141" t="s">
        <v>297</v>
      </c>
      <c r="E142" s="141" t="s">
        <v>843</v>
      </c>
      <c r="F142" s="163" t="s">
        <v>270</v>
      </c>
    </row>
    <row r="143" spans="1:6" ht="62.25" x14ac:dyDescent="0.25">
      <c r="A143" s="140" t="s">
        <v>749</v>
      </c>
      <c r="B143" s="140" t="s">
        <v>750</v>
      </c>
      <c r="C143" s="141" t="s">
        <v>751</v>
      </c>
      <c r="D143" s="141" t="s">
        <v>717</v>
      </c>
      <c r="E143" s="141" t="s">
        <v>858</v>
      </c>
      <c r="F143" s="141"/>
    </row>
    <row r="144" spans="1:6" ht="45" x14ac:dyDescent="0.25">
      <c r="A144" s="140" t="s">
        <v>749</v>
      </c>
      <c r="B144" s="140" t="s">
        <v>752</v>
      </c>
      <c r="C144" s="141" t="s">
        <v>753</v>
      </c>
      <c r="D144" s="141" t="s">
        <v>297</v>
      </c>
      <c r="E144" s="141" t="s">
        <v>832</v>
      </c>
      <c r="F144" s="163" t="s">
        <v>270</v>
      </c>
    </row>
    <row r="145" spans="1:6" ht="60" x14ac:dyDescent="0.25">
      <c r="A145" s="140" t="s">
        <v>749</v>
      </c>
      <c r="B145" s="140" t="s">
        <v>754</v>
      </c>
      <c r="C145" s="141" t="s">
        <v>755</v>
      </c>
      <c r="D145" s="141" t="s">
        <v>793</v>
      </c>
      <c r="E145" s="141"/>
      <c r="F145" s="141"/>
    </row>
    <row r="146" spans="1:6" ht="45" x14ac:dyDescent="0.25">
      <c r="A146" s="140" t="s">
        <v>756</v>
      </c>
      <c r="B146" s="140" t="s">
        <v>757</v>
      </c>
      <c r="C146" s="141" t="s">
        <v>836</v>
      </c>
      <c r="D146" s="176" t="s">
        <v>794</v>
      </c>
      <c r="E146" s="141"/>
      <c r="F146" s="141"/>
    </row>
    <row r="147" spans="1:6" ht="30" x14ac:dyDescent="0.25">
      <c r="A147" s="140" t="s">
        <v>756</v>
      </c>
      <c r="B147" s="140" t="s">
        <v>758</v>
      </c>
      <c r="C147" s="141" t="s">
        <v>759</v>
      </c>
      <c r="D147" s="141"/>
      <c r="E147" s="141" t="s">
        <v>795</v>
      </c>
      <c r="F147" s="141"/>
    </row>
    <row r="148" spans="1:6" ht="137.25" x14ac:dyDescent="0.25">
      <c r="A148" s="140" t="s">
        <v>760</v>
      </c>
      <c r="B148" s="140" t="s">
        <v>761</v>
      </c>
      <c r="C148" s="141" t="s">
        <v>830</v>
      </c>
      <c r="D148" s="141"/>
      <c r="E148" s="141" t="s">
        <v>853</v>
      </c>
      <c r="F148" s="141"/>
    </row>
    <row r="149" spans="1:6" ht="30" x14ac:dyDescent="0.25">
      <c r="A149" s="140" t="s">
        <v>760</v>
      </c>
      <c r="B149" s="140" t="s">
        <v>762</v>
      </c>
      <c r="C149" s="141" t="s">
        <v>763</v>
      </c>
      <c r="D149" s="141"/>
      <c r="E149" s="141" t="s">
        <v>796</v>
      </c>
      <c r="F149" s="141"/>
    </row>
    <row r="150" spans="1:6" ht="75" x14ac:dyDescent="0.25">
      <c r="A150" s="140" t="s">
        <v>764</v>
      </c>
      <c r="B150" s="140" t="s">
        <v>765</v>
      </c>
      <c r="C150" s="141" t="s">
        <v>798</v>
      </c>
      <c r="D150" s="141" t="s">
        <v>523</v>
      </c>
      <c r="E150" s="141"/>
      <c r="F150" s="163" t="s">
        <v>270</v>
      </c>
    </row>
    <row r="151" spans="1:6" ht="45" x14ac:dyDescent="0.25">
      <c r="A151" s="140" t="s">
        <v>766</v>
      </c>
      <c r="B151" s="140" t="s">
        <v>767</v>
      </c>
      <c r="C151" s="141" t="s">
        <v>768</v>
      </c>
      <c r="D151" s="141" t="s">
        <v>717</v>
      </c>
      <c r="E151" s="141"/>
      <c r="F151" s="141"/>
    </row>
    <row r="152" spans="1:6" ht="75" x14ac:dyDescent="0.25">
      <c r="A152" s="140" t="s">
        <v>766</v>
      </c>
      <c r="B152" s="140" t="s">
        <v>769</v>
      </c>
      <c r="C152" s="141" t="s">
        <v>797</v>
      </c>
      <c r="D152" s="141"/>
      <c r="E152" s="141" t="s">
        <v>831</v>
      </c>
      <c r="F152" s="141"/>
    </row>
    <row r="154" spans="1:6" x14ac:dyDescent="0.25">
      <c r="A154" s="167" t="s">
        <v>859</v>
      </c>
    </row>
    <row r="155" spans="1:6" x14ac:dyDescent="0.25">
      <c r="A155" s="167" t="s">
        <v>860</v>
      </c>
    </row>
  </sheetData>
  <sheetProtection algorithmName="SHA-512" hashValue="Sa3d3RmSP1zH1fYezz97qyijw5+/+xRF4/9MM0NU2MjASIM4v3JAd9vbaEO50m7qcOpuLGqZaDAzlAnC6FDteQ==" saltValue="K75u3BM8jRM7/Z+hX8UzwA==" spinCount="100000" sheet="1" objects="1" scenarios="1" sort="0" autoFilter="0"/>
  <phoneticPr fontId="39" type="noConversion"/>
  <hyperlinks>
    <hyperlink ref="F15" location="Workforce!A8" display="Go to data" xr:uid="{17682621-FEAD-479B-B32E-D841C1E9B2EA}"/>
    <hyperlink ref="F60" location="'Economic Performance'!A8" display="Go to data" xr:uid="{1EDF620F-ABAC-4076-9EE7-D4D17BA5749E}"/>
    <hyperlink ref="F61" location="'Economic Performance'!A14" display="Go to data" xr:uid="{92A2B936-09DC-4C6E-9154-BE360DBBB076}"/>
    <hyperlink ref="F64" location="'Economic Performance'!A20" display="Go to data" xr:uid="{56F9ECFC-1E80-4D71-AF98-913959E612F9}"/>
    <hyperlink ref="F69" location="'Materials, Tailings &amp; Waste '!A8" display="Go to data" xr:uid="{F21B112C-D65B-4CF4-866C-DD951DB0961C}"/>
    <hyperlink ref="F70" location="'Environmental Stewardship'!A8" display="Go to data" xr:uid="{8A3DCFD8-FC43-4791-8325-A6D17421BAAE}"/>
    <hyperlink ref="F71" location="'Materials, Tailings &amp; Waste '!A23" display="Go to data" xr:uid="{1DC80379-6121-4EDC-B977-D1B90DD622EF}"/>
    <hyperlink ref="F75" location="'Water Management'!A7" display="Go to data" xr:uid="{CD4C2FC7-82A7-4779-805F-6131DE3ADF97}"/>
    <hyperlink ref="F76" location="'Water Management'!A21" display="Go to data" xr:uid="{74CAC07B-A667-417E-BF49-0427908FE5F3}"/>
    <hyperlink ref="F77" location="'Water Management'!A15" display="Go to data" xr:uid="{B4C9BCD1-8D88-44A0-BF08-A42E71291AF7}"/>
    <hyperlink ref="F78" location="'Environmental Stewardship'!A7" display="Go to data" xr:uid="{29FA4FA0-AF02-4B75-9EA2-B0D07A5D504B}"/>
    <hyperlink ref="F80" location="'Environmental Stewardship'!A16" display="Go to date" xr:uid="{6E1751DD-5DC4-4A05-BA3A-DD1BCDD11FA8}"/>
    <hyperlink ref="F81" location="'Environmental Stewardship'!A25" display="Go to data" xr:uid="{B4E7BECF-AA40-4F99-A208-B9119FEF0A4B}"/>
    <hyperlink ref="F82" location="'Energy &amp; Climate Change'!A28" display="Go to data" xr:uid="{82B5BC5F-DA91-44ED-8B8E-4D574760A4B2}"/>
    <hyperlink ref="F83" location="'Energy &amp; Climate Change'!A28" display="Go to data" xr:uid="{793E1ACE-5E2F-4478-B861-963CB3E849DD}"/>
    <hyperlink ref="F85" location="'Energy &amp; Climate Change'!A28" display="Go to data" xr:uid="{1B6ED17E-A788-48A3-8D09-992748DB2A0D}"/>
    <hyperlink ref="F87" location="'Energy &amp; Climate Change'!A35" display="Go to data" xr:uid="{EFA5FAF4-4097-43E3-8480-90FA5B6B65AC}"/>
    <hyperlink ref="F88" location="'Water Management'!A21" display="Go to data" xr:uid="{70FB0887-492D-4745-91EE-AA1D9879137F}"/>
    <hyperlink ref="F95" location="Workforce!A25" display="Go to data" xr:uid="{8F1DEF1A-EBC7-4D7B-B12E-D1CBDB0746BF}"/>
    <hyperlink ref="F97" location="Workforce!A76" display="Go to data" xr:uid="{A5399DE7-5DF8-4682-8D35-97130954DA88}"/>
    <hyperlink ref="F109" location="Workforce!A82" display="Go to data" xr:uid="{27A12952-069D-41D6-AA4A-0889317C3A54}"/>
    <hyperlink ref="F112" location="Workforce!A87" display="Go to data" xr:uid="{280C92C9-77AA-4C89-977C-981BD3B641D8}"/>
    <hyperlink ref="F91" location="'Materials, Tailings &amp; Waste '!A69" display="Go to data" xr:uid="{FEC7F642-9825-4363-9FCA-CFF1A9DAB538}"/>
    <hyperlink ref="F92" location="'Water Management'!A21" display="Go to data" xr:uid="{B80D06DC-3AE6-43BE-9485-7440BF75EB6A}"/>
    <hyperlink ref="F94" location="'Environmental Stewardship'!A35" display="Go to data" xr:uid="{2CEA6BEE-BE55-4659-A6C3-F3A87FC2C857}"/>
    <hyperlink ref="F96" location="Workforce!A119" display="Go to data" xr:uid="{B6BC38A6-653C-4E56-B049-A8A48E090E23}"/>
    <hyperlink ref="F98" location="Workforce!A128" display="Go to data" xr:uid="{0981D953-7EA4-4826-AEDF-F0A3954B8C4F}"/>
    <hyperlink ref="F99" location="Workforce!A128" display="Go to data" xr:uid="{D0866B67-5BE7-4666-91F6-A829D3D3E85C}"/>
    <hyperlink ref="F108" location="'Health &amp; Safety'!A7" display="Go to data" xr:uid="{BAC97420-C3E1-4AAA-84D1-AF0A893B13C1}"/>
    <hyperlink ref="F111" location="Workforce!A113" display="Go to data" xr:uid="{AD01CF97-90C8-4D44-B4B9-CCE357EC4415}"/>
    <hyperlink ref="F113" location="Workforce!A138" display="Go to data" xr:uid="{8BEF0E19-C17B-4A38-AD8D-5A303ED52195}"/>
    <hyperlink ref="F114" location="Workforce!A143" display="Go to data" xr:uid="{5665D273-79EE-4298-9761-C2DAA9210C27}"/>
    <hyperlink ref="F120" location="'Communities &amp; Indigenous People'!A7" display="Go to data" xr:uid="{4DCC66A1-B8EB-4302-B172-3995A3741201}"/>
    <hyperlink ref="F123" location="'Communities &amp; Indigenous People'!A13" display="Go to data" xr:uid="{9311054D-BB6C-4535-B748-A5823B59FD2A}"/>
    <hyperlink ref="F124" location="'Communities &amp; Indigenous People'!A24" display="Go to data" xr:uid="{D780E6AC-4A20-4BA8-A4E1-3D0F9E158164}"/>
    <hyperlink ref="F126" location="'Communities &amp; Indigenous People'!A31" display="Go to data" xr:uid="{DC9C2CA5-14CB-4BC6-9C43-6E6427E3D872}"/>
    <hyperlink ref="F57" location="'Economic Performance'!A28" display="Go to data" xr:uid="{6CF6DE57-37E2-47EC-970C-057ECA055673}"/>
    <hyperlink ref="F50" location="'Cover Page &amp; Directory'!A1" display="Go to data" xr:uid="{29619C2E-5B46-4552-9FCD-F4EA8AE2F6B0}"/>
    <hyperlink ref="F129" location="'Materials, Tailings &amp; Waste '!A7" display="Go to data" xr:uid="{1866611E-EECE-4DB4-81A9-9560F61DA8B5}"/>
    <hyperlink ref="F130" location="Workforce!A7" display="Go to data" xr:uid="{A5E626FA-6CFD-4A18-8ECB-BFB96AB3D321}"/>
    <hyperlink ref="F131" location="'Energy &amp; Emissions'!A28" display="Go to data" xr:uid="{A8FAA008-6E12-4647-8909-39802C26FE0E}"/>
    <hyperlink ref="F133" location="'Energy &amp; Emissions'!A36" display="Go to data" xr:uid="{7419B593-3087-47F7-9977-0A7B19161000}"/>
    <hyperlink ref="F135" location="'Water Management'!A7" display="Go to data" xr:uid="{9CA5DA85-B0BD-4A30-BAE9-21612B5D2B37}"/>
    <hyperlink ref="F137" location="'Materials, Tailings &amp; Waste '!A23" display="Go to data" xr:uid="{3E54FFCD-29E5-4412-AB7F-868F30750E02}"/>
    <hyperlink ref="F138" location="'Materials, Tailings &amp; Waste '!A49" display="Go to data" xr:uid="{D361F163-7B36-4136-B901-84E8B8A42506}"/>
    <hyperlink ref="F144" location="'Communities &amp; Indigenous People'!A1" display="Go to data" xr:uid="{1104B457-9BAD-4DA5-8B82-0E269B779173}"/>
    <hyperlink ref="F150" location="'Health &amp; Safety'!A7" display="Go to data" xr:uid="{4632F90D-87DC-4AAA-8955-FB1085F58B13}"/>
    <hyperlink ref="F79" location="'Environmental Stewardship'!A7" display="Go to data" xr:uid="{0D9C0DCA-0F7F-4226-8E8F-5A53BE97D9F2}"/>
    <hyperlink ref="F141" location="'Materials, Tailings &amp; Waste '!A76" display="Go to data" xr:uid="{F7A47E7B-F444-4DFB-9ED4-035676ABF5B1}"/>
    <hyperlink ref="F142" location="'Environmental Stewardship'!A1" display="Go to data" xr:uid="{E78B9878-0354-45F1-AE05-EE2142E76384}"/>
  </hyperlinks>
  <pageMargins left="0.7" right="0.7" top="0.75" bottom="0.75" header="0.3" footer="0.3"/>
  <pageSetup orientation="portrait" horizontalDpi="1200" vertic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F973E-9DBE-4573-8552-FF136705EC3E}">
  <sheetPr>
    <pageSetUpPr autoPageBreaks="0"/>
  </sheetPr>
  <dimension ref="A5:Q82"/>
  <sheetViews>
    <sheetView showGridLines="0" zoomScaleNormal="100" workbookViewId="0">
      <pane ySplit="6" topLeftCell="A7" activePane="bottomLeft" state="frozen"/>
      <selection pane="bottomLeft" activeCell="I18" sqref="I18"/>
    </sheetView>
  </sheetViews>
  <sheetFormatPr baseColWidth="10" defaultColWidth="8.88671875" defaultRowHeight="15" x14ac:dyDescent="0.25"/>
  <cols>
    <col min="1" max="1" width="17.6640625" style="3" customWidth="1"/>
    <col min="2" max="2" width="31.5546875" style="2" customWidth="1"/>
    <col min="3" max="3" width="12.77734375" style="61" customWidth="1"/>
    <col min="4" max="7" width="12.77734375" style="11" customWidth="1"/>
    <col min="8" max="8" width="9.6640625" style="3" bestFit="1" customWidth="1"/>
    <col min="9" max="9" width="14.33203125" style="3" customWidth="1"/>
    <col min="10" max="10" width="8.44140625" style="3" bestFit="1" customWidth="1"/>
    <col min="11" max="12" width="9.21875" style="3" bestFit="1" customWidth="1"/>
    <col min="13" max="16384" width="8.88671875" style="3"/>
  </cols>
  <sheetData>
    <row r="5" spans="1:9" ht="18.75" x14ac:dyDescent="0.25">
      <c r="A5" s="347"/>
      <c r="B5" s="347"/>
      <c r="C5" s="347"/>
      <c r="D5" s="347"/>
      <c r="E5" s="347"/>
      <c r="F5" s="347"/>
      <c r="G5" s="347"/>
    </row>
    <row r="6" spans="1:9" x14ac:dyDescent="0.25">
      <c r="C6" s="83">
        <v>2019</v>
      </c>
      <c r="D6" s="3">
        <v>2018</v>
      </c>
      <c r="E6" s="3">
        <v>2017</v>
      </c>
      <c r="F6" s="3">
        <v>2016</v>
      </c>
      <c r="G6" s="3">
        <v>2015</v>
      </c>
    </row>
    <row r="7" spans="1:9" s="34" customFormat="1" ht="19.5" thickBot="1" x14ac:dyDescent="0.35">
      <c r="A7" s="133" t="s">
        <v>0</v>
      </c>
      <c r="B7" s="31"/>
      <c r="C7" s="84"/>
      <c r="D7" s="32"/>
      <c r="E7" s="33"/>
      <c r="F7" s="33"/>
      <c r="G7" s="33"/>
    </row>
    <row r="8" spans="1:9" s="2" customFormat="1" x14ac:dyDescent="0.25">
      <c r="A8" s="337" t="s">
        <v>1</v>
      </c>
      <c r="B8" s="77" t="s">
        <v>2</v>
      </c>
      <c r="C8" s="85"/>
      <c r="D8" s="12" t="s">
        <v>3</v>
      </c>
      <c r="E8" s="13"/>
      <c r="F8" s="13"/>
      <c r="G8" s="13"/>
    </row>
    <row r="9" spans="1:9" ht="15" customHeight="1" x14ac:dyDescent="0.25">
      <c r="A9" s="338"/>
      <c r="B9" s="14" t="s">
        <v>4</v>
      </c>
      <c r="C9" s="86">
        <v>19565206.634386826</v>
      </c>
      <c r="D9" s="15">
        <v>20109519.572499998</v>
      </c>
      <c r="E9" s="15">
        <v>21222812.990000002</v>
      </c>
      <c r="F9" s="15">
        <v>21176764.365023009</v>
      </c>
      <c r="G9" s="15">
        <v>20369073</v>
      </c>
    </row>
    <row r="10" spans="1:9" ht="15" customHeight="1" x14ac:dyDescent="0.25">
      <c r="A10" s="339"/>
      <c r="B10" s="14" t="s">
        <v>5</v>
      </c>
      <c r="C10" s="86">
        <v>1447547.407287</v>
      </c>
      <c r="D10" s="15">
        <v>1278069</v>
      </c>
      <c r="E10" s="15">
        <v>1396287.765253</v>
      </c>
      <c r="F10" s="15">
        <v>1370373</v>
      </c>
      <c r="G10" s="15">
        <v>1385531</v>
      </c>
    </row>
    <row r="11" spans="1:9" ht="19.5" thickBot="1" x14ac:dyDescent="0.3">
      <c r="A11" s="342" t="s">
        <v>6</v>
      </c>
      <c r="B11" s="342"/>
      <c r="C11" s="87"/>
      <c r="D11" s="17"/>
      <c r="E11" s="18"/>
      <c r="F11" s="18"/>
      <c r="G11" s="18"/>
    </row>
    <row r="12" spans="1:9" ht="15" customHeight="1" x14ac:dyDescent="0.25">
      <c r="A12" s="27" t="s">
        <v>7</v>
      </c>
      <c r="B12" s="27"/>
      <c r="C12" s="88"/>
      <c r="D12" s="19"/>
      <c r="E12" s="20"/>
      <c r="F12" s="20"/>
      <c r="G12" s="20"/>
    </row>
    <row r="13" spans="1:9" x14ac:dyDescent="0.25">
      <c r="A13" s="341" t="s">
        <v>8</v>
      </c>
      <c r="B13" s="21" t="s">
        <v>9</v>
      </c>
      <c r="C13" s="89">
        <v>20384101</v>
      </c>
      <c r="D13" s="22">
        <v>20227598.246670902</v>
      </c>
      <c r="E13" s="22">
        <v>18110348</v>
      </c>
      <c r="F13" s="22">
        <v>16702903</v>
      </c>
      <c r="G13" s="22">
        <v>14995802</v>
      </c>
    </row>
    <row r="14" spans="1:9" x14ac:dyDescent="0.25">
      <c r="A14" s="338"/>
      <c r="B14" s="21" t="s">
        <v>10</v>
      </c>
      <c r="C14" s="89">
        <v>0</v>
      </c>
      <c r="D14" s="22">
        <v>0</v>
      </c>
      <c r="E14" s="22">
        <v>0</v>
      </c>
      <c r="F14" s="22">
        <v>1</v>
      </c>
      <c r="G14" s="22">
        <v>0</v>
      </c>
    </row>
    <row r="15" spans="1:9" ht="65.25" customHeight="1" x14ac:dyDescent="0.25">
      <c r="A15" s="339"/>
      <c r="B15" s="21" t="s">
        <v>86</v>
      </c>
      <c r="C15" s="90">
        <v>0.99</v>
      </c>
      <c r="D15" s="23">
        <v>1.28</v>
      </c>
      <c r="E15" s="23">
        <v>0.91</v>
      </c>
      <c r="F15" s="23">
        <v>0.97</v>
      </c>
      <c r="G15" s="23">
        <v>1.23</v>
      </c>
    </row>
    <row r="16" spans="1:9" ht="19.5" thickBot="1" x14ac:dyDescent="0.3">
      <c r="A16" s="343" t="s">
        <v>11</v>
      </c>
      <c r="B16" s="343"/>
      <c r="C16" s="91"/>
      <c r="D16" s="28"/>
      <c r="E16" s="29"/>
      <c r="F16" s="29"/>
      <c r="G16" s="29"/>
      <c r="I16" s="5"/>
    </row>
    <row r="17" spans="1:10" x14ac:dyDescent="0.25">
      <c r="A17" s="344" t="s">
        <v>12</v>
      </c>
      <c r="B17" s="344"/>
      <c r="C17" s="92"/>
      <c r="D17" s="12"/>
      <c r="E17" s="30"/>
      <c r="F17" s="30"/>
      <c r="G17" s="30"/>
    </row>
    <row r="18" spans="1:10" x14ac:dyDescent="0.25">
      <c r="A18" s="341" t="s">
        <v>13</v>
      </c>
      <c r="B18" s="21" t="s">
        <v>14</v>
      </c>
      <c r="C18" s="93"/>
      <c r="D18" s="35" t="s">
        <v>3</v>
      </c>
      <c r="E18" s="36"/>
      <c r="F18" s="36"/>
      <c r="G18" s="36"/>
    </row>
    <row r="19" spans="1:10" ht="14.25" customHeight="1" x14ac:dyDescent="0.25">
      <c r="A19" s="338"/>
      <c r="B19" s="37" t="s">
        <v>15</v>
      </c>
      <c r="C19" s="86">
        <v>1201.7056007813724</v>
      </c>
      <c r="D19" s="22">
        <v>1114.9847168800002</v>
      </c>
      <c r="E19" s="15">
        <v>1114.2669377300001</v>
      </c>
      <c r="F19" s="15">
        <v>1091.6554793944802</v>
      </c>
      <c r="G19" s="15">
        <v>1049.4655339999999</v>
      </c>
      <c r="I19" s="4"/>
      <c r="J19" s="4"/>
    </row>
    <row r="20" spans="1:10" ht="15" customHeight="1" x14ac:dyDescent="0.25">
      <c r="A20" s="338"/>
      <c r="B20" s="37" t="s">
        <v>16</v>
      </c>
      <c r="C20" s="94">
        <v>0.68</v>
      </c>
      <c r="D20" s="38">
        <v>0.75</v>
      </c>
      <c r="E20" s="38">
        <v>0.74</v>
      </c>
      <c r="F20" s="38">
        <v>0.76</v>
      </c>
      <c r="G20" s="38">
        <v>0.75</v>
      </c>
    </row>
    <row r="21" spans="1:10" ht="15" customHeight="1" x14ac:dyDescent="0.25">
      <c r="A21" s="339"/>
      <c r="B21" s="37" t="s">
        <v>17</v>
      </c>
      <c r="C21" s="86">
        <v>9342624.4129656721</v>
      </c>
      <c r="D21" s="15">
        <v>8183269.1948850788</v>
      </c>
      <c r="E21" s="15">
        <v>8165242</v>
      </c>
      <c r="F21" s="15">
        <v>7644178</v>
      </c>
      <c r="G21" s="15">
        <v>8578403</v>
      </c>
    </row>
    <row r="22" spans="1:10" x14ac:dyDescent="0.25">
      <c r="A22" s="338" t="s">
        <v>18</v>
      </c>
      <c r="B22" s="78" t="s">
        <v>19</v>
      </c>
      <c r="C22" s="118"/>
      <c r="D22" s="24"/>
      <c r="E22" s="41"/>
      <c r="F22" s="41"/>
      <c r="G22" s="41"/>
    </row>
    <row r="23" spans="1:10" ht="30.75" customHeight="1" x14ac:dyDescent="0.25">
      <c r="A23" s="338"/>
      <c r="B23" s="37" t="s">
        <v>20</v>
      </c>
      <c r="C23" s="95">
        <f>C19/C9*1000000</f>
        <v>61.420542253272956</v>
      </c>
      <c r="D23" s="39">
        <f t="shared" ref="D23:G23" si="0">D19/D9*1000000</f>
        <v>55.445616831381429</v>
      </c>
      <c r="E23" s="39">
        <f t="shared" si="0"/>
        <v>52.503263269342888</v>
      </c>
      <c r="F23" s="39">
        <f>F19/F9*1000000</f>
        <v>51.549682500010853</v>
      </c>
      <c r="G23" s="39">
        <f t="shared" si="0"/>
        <v>51.522498544730041</v>
      </c>
    </row>
    <row r="24" spans="1:10" ht="30" x14ac:dyDescent="0.25">
      <c r="A24" s="339"/>
      <c r="B24" s="134" t="s">
        <v>21</v>
      </c>
      <c r="C24" s="135">
        <f>C21/C9</f>
        <v>0.47751217697571074</v>
      </c>
      <c r="D24" s="136">
        <f t="shared" ref="D24:G24" si="1">D21/D9</f>
        <v>0.40693509187936022</v>
      </c>
      <c r="E24" s="136">
        <f t="shared" si="1"/>
        <v>0.38473891297291213</v>
      </c>
      <c r="F24" s="136">
        <f t="shared" si="1"/>
        <v>0.36097006455932645</v>
      </c>
      <c r="G24" s="136">
        <f t="shared" si="1"/>
        <v>0.42114842437846828</v>
      </c>
    </row>
    <row r="25" spans="1:10" ht="30" x14ac:dyDescent="0.25">
      <c r="A25" s="14" t="s">
        <v>22</v>
      </c>
      <c r="B25" s="21" t="s">
        <v>87</v>
      </c>
      <c r="C25" s="86">
        <v>442418.44799757621</v>
      </c>
      <c r="D25" s="15">
        <v>332437.39746438852</v>
      </c>
      <c r="E25" s="15">
        <v>335519</v>
      </c>
      <c r="F25" s="15">
        <v>325922</v>
      </c>
      <c r="G25" s="15">
        <v>337190</v>
      </c>
      <c r="H25" s="6"/>
    </row>
    <row r="26" spans="1:10" ht="30" x14ac:dyDescent="0.25">
      <c r="A26" s="14" t="s">
        <v>23</v>
      </c>
      <c r="B26" s="21" t="s">
        <v>88</v>
      </c>
      <c r="C26" s="86">
        <v>78413.21847248805</v>
      </c>
      <c r="D26" s="15">
        <v>78908.841355375989</v>
      </c>
      <c r="E26" s="15">
        <v>79136</v>
      </c>
      <c r="F26" s="15">
        <v>74488</v>
      </c>
      <c r="G26" s="15">
        <v>70281</v>
      </c>
      <c r="H26" s="6"/>
    </row>
    <row r="27" spans="1:10" ht="30" x14ac:dyDescent="0.25">
      <c r="A27" s="341" t="s">
        <v>24</v>
      </c>
      <c r="B27" s="21" t="s">
        <v>89</v>
      </c>
      <c r="C27" s="86">
        <f>C25+C26</f>
        <v>520831.66647006426</v>
      </c>
      <c r="D27" s="15">
        <f>D25+D26</f>
        <v>411346.23881976452</v>
      </c>
      <c r="E27" s="15">
        <f>SUM(E25+E26)</f>
        <v>414655</v>
      </c>
      <c r="F27" s="15">
        <f t="shared" ref="F27:G27" si="2">SUM(F25+F26)</f>
        <v>400410</v>
      </c>
      <c r="G27" s="15">
        <f t="shared" si="2"/>
        <v>407471</v>
      </c>
    </row>
    <row r="28" spans="1:10" ht="15" customHeight="1" x14ac:dyDescent="0.25">
      <c r="A28" s="339"/>
      <c r="B28" s="21" t="s">
        <v>90</v>
      </c>
      <c r="C28" s="137">
        <f>C27/C9</f>
        <v>2.662029981092439E-2</v>
      </c>
      <c r="D28" s="138">
        <v>2.0500000000000001E-2</v>
      </c>
      <c r="E28" s="138">
        <v>1.95E-2</v>
      </c>
      <c r="F28" s="138">
        <v>1.89E-2</v>
      </c>
      <c r="G28" s="138">
        <v>2.0004395879969598E-2</v>
      </c>
    </row>
    <row r="29" spans="1:10" x14ac:dyDescent="0.25">
      <c r="A29" s="338" t="s">
        <v>25</v>
      </c>
      <c r="B29" s="81" t="s">
        <v>26</v>
      </c>
      <c r="C29" s="93"/>
      <c r="D29" s="35"/>
      <c r="E29" s="36"/>
      <c r="F29" s="36"/>
      <c r="G29" s="36"/>
    </row>
    <row r="30" spans="1:10" ht="15" customHeight="1" x14ac:dyDescent="0.25">
      <c r="A30" s="338"/>
      <c r="B30" s="37" t="s">
        <v>27</v>
      </c>
      <c r="C30" s="86">
        <v>12068.291183099156</v>
      </c>
      <c r="D30" s="22">
        <v>8889</v>
      </c>
      <c r="E30" s="15">
        <v>9075</v>
      </c>
      <c r="F30" s="15">
        <v>8788</v>
      </c>
      <c r="G30" s="15">
        <v>9081</v>
      </c>
    </row>
    <row r="31" spans="1:10" ht="15" customHeight="1" x14ac:dyDescent="0.25">
      <c r="A31" s="339"/>
      <c r="B31" s="40" t="s">
        <v>28</v>
      </c>
      <c r="C31" s="96">
        <v>791.42622282028913</v>
      </c>
      <c r="D31" s="24">
        <v>582</v>
      </c>
      <c r="E31" s="41">
        <v>606</v>
      </c>
      <c r="F31" s="41">
        <v>584</v>
      </c>
      <c r="G31" s="41">
        <v>607</v>
      </c>
    </row>
    <row r="32" spans="1:10" ht="15.75" thickBot="1" x14ac:dyDescent="0.3">
      <c r="A32" s="340" t="s">
        <v>29</v>
      </c>
      <c r="B32" s="340"/>
      <c r="C32" s="97"/>
      <c r="D32" s="42"/>
      <c r="E32" s="43"/>
      <c r="F32" s="43"/>
      <c r="G32" s="43"/>
    </row>
    <row r="33" spans="1:17" ht="14.25" customHeight="1" x14ac:dyDescent="0.25">
      <c r="A33" s="337" t="s">
        <v>30</v>
      </c>
      <c r="B33" s="77" t="s">
        <v>31</v>
      </c>
      <c r="C33" s="98"/>
      <c r="D33" s="12"/>
      <c r="E33" s="30"/>
      <c r="F33" s="30"/>
      <c r="G33" s="30"/>
    </row>
    <row r="34" spans="1:17" ht="15" customHeight="1" x14ac:dyDescent="0.25">
      <c r="A34" s="338"/>
      <c r="B34" s="37" t="s">
        <v>32</v>
      </c>
      <c r="C34" s="86">
        <v>9532210.4116792176</v>
      </c>
      <c r="D34" s="15">
        <v>7339774.5923099993</v>
      </c>
      <c r="E34" s="15">
        <f>SUM(E35:E38)</f>
        <v>6449267.2999999998</v>
      </c>
      <c r="F34" s="15">
        <v>6115542</v>
      </c>
      <c r="G34" s="15">
        <f t="shared" ref="G34" si="3">SUM(G35:G38)</f>
        <v>6650639.3200000003</v>
      </c>
      <c r="I34" s="5"/>
      <c r="J34" s="5"/>
      <c r="K34" s="5"/>
      <c r="L34" s="5"/>
      <c r="M34" s="5"/>
      <c r="N34" s="5"/>
    </row>
    <row r="35" spans="1:17" x14ac:dyDescent="0.25">
      <c r="A35" s="338"/>
      <c r="B35" s="48" t="s">
        <v>95</v>
      </c>
      <c r="C35" s="86">
        <v>8154295.9116792185</v>
      </c>
      <c r="D35" s="15">
        <v>6165976.89231</v>
      </c>
      <c r="E35" s="15">
        <v>5458138</v>
      </c>
      <c r="F35" s="15">
        <v>4940103</v>
      </c>
      <c r="G35" s="15">
        <v>5645775</v>
      </c>
      <c r="H35" s="5"/>
      <c r="I35" s="5"/>
      <c r="J35" s="5"/>
    </row>
    <row r="36" spans="1:17" x14ac:dyDescent="0.25">
      <c r="A36" s="338"/>
      <c r="B36" s="48" t="s">
        <v>96</v>
      </c>
      <c r="C36" s="86">
        <v>1366615.5</v>
      </c>
      <c r="D36" s="15">
        <v>1172259.7</v>
      </c>
      <c r="E36" s="15">
        <v>988805</v>
      </c>
      <c r="F36" s="15">
        <v>1172350</v>
      </c>
      <c r="G36" s="15">
        <v>1001818</v>
      </c>
      <c r="H36" s="5"/>
      <c r="J36" s="5"/>
      <c r="K36" s="5"/>
      <c r="L36" s="5"/>
    </row>
    <row r="37" spans="1:17" x14ac:dyDescent="0.25">
      <c r="A37" s="338"/>
      <c r="B37" s="48" t="s">
        <v>97</v>
      </c>
      <c r="C37" s="86">
        <v>11299</v>
      </c>
      <c r="D37" s="15">
        <v>1538</v>
      </c>
      <c r="E37" s="15">
        <v>2324</v>
      </c>
      <c r="F37" s="15">
        <v>3088</v>
      </c>
      <c r="G37" s="15">
        <v>3046</v>
      </c>
      <c r="H37" s="5"/>
      <c r="J37" s="5"/>
      <c r="K37" s="5"/>
    </row>
    <row r="38" spans="1:17" ht="48.75" customHeight="1" x14ac:dyDescent="0.25">
      <c r="A38" s="339"/>
      <c r="B38" s="40" t="s">
        <v>33</v>
      </c>
      <c r="C38" s="99">
        <f>C34/C9</f>
        <v>0.48720213334858842</v>
      </c>
      <c r="D38" s="44">
        <v>0.37</v>
      </c>
      <c r="E38" s="45">
        <v>0.3</v>
      </c>
      <c r="F38" s="45">
        <v>0.28999999999999998</v>
      </c>
      <c r="G38" s="45">
        <v>0.32</v>
      </c>
      <c r="H38" s="7"/>
      <c r="I38" s="7"/>
      <c r="J38" s="7"/>
      <c r="K38" s="7"/>
      <c r="L38" s="7"/>
    </row>
    <row r="39" spans="1:17" x14ac:dyDescent="0.25">
      <c r="A39" s="341" t="s">
        <v>34</v>
      </c>
      <c r="B39" s="21" t="s">
        <v>35</v>
      </c>
      <c r="C39" s="93"/>
      <c r="D39" s="35"/>
      <c r="E39" s="36"/>
      <c r="F39" s="36"/>
      <c r="G39" s="36"/>
      <c r="J39" s="5"/>
      <c r="K39" s="5"/>
    </row>
    <row r="40" spans="1:17" ht="15" customHeight="1" x14ac:dyDescent="0.25">
      <c r="A40" s="339"/>
      <c r="B40" s="49" t="s">
        <v>36</v>
      </c>
      <c r="C40" s="89">
        <v>17407895.911373947</v>
      </c>
      <c r="D40" s="22">
        <v>9771778.3792114258</v>
      </c>
      <c r="E40" s="22">
        <v>11855280</v>
      </c>
      <c r="F40" s="22">
        <v>12066968</v>
      </c>
      <c r="G40" s="22">
        <v>9843008</v>
      </c>
      <c r="J40" s="5"/>
      <c r="K40" s="5"/>
    </row>
    <row r="41" spans="1:17" x14ac:dyDescent="0.25">
      <c r="A41" s="341" t="s">
        <v>37</v>
      </c>
      <c r="B41" s="21" t="s">
        <v>38</v>
      </c>
      <c r="C41" s="100"/>
      <c r="D41" s="35"/>
      <c r="E41" s="36"/>
      <c r="F41" s="36"/>
      <c r="G41" s="36"/>
      <c r="I41" s="5"/>
      <c r="J41" s="5"/>
      <c r="K41" s="5"/>
    </row>
    <row r="42" spans="1:17" ht="15" customHeight="1" x14ac:dyDescent="0.25">
      <c r="A42" s="338"/>
      <c r="B42" s="37" t="s">
        <v>39</v>
      </c>
      <c r="C42" s="89">
        <v>24950027.601679198</v>
      </c>
      <c r="D42" s="50">
        <v>20206694</v>
      </c>
      <c r="E42" s="15">
        <v>19865414.100000001</v>
      </c>
      <c r="F42" s="15">
        <v>18182510</v>
      </c>
      <c r="G42" s="15">
        <v>20059203</v>
      </c>
      <c r="H42" s="4"/>
      <c r="K42" s="5"/>
      <c r="Q42" s="5"/>
    </row>
    <row r="43" spans="1:17" ht="15" customHeight="1" x14ac:dyDescent="0.25">
      <c r="A43" s="339"/>
      <c r="B43" s="37" t="s">
        <v>40</v>
      </c>
      <c r="C43" s="101">
        <v>0.62</v>
      </c>
      <c r="D43" s="51">
        <v>0.64</v>
      </c>
      <c r="E43" s="38">
        <v>0.71</v>
      </c>
      <c r="F43" s="38">
        <v>0.69</v>
      </c>
      <c r="G43" s="38">
        <v>0.67</v>
      </c>
      <c r="J43" s="5"/>
      <c r="K43" s="5"/>
    </row>
    <row r="44" spans="1:17" ht="15.75" thickBot="1" x14ac:dyDescent="0.3">
      <c r="A44" s="340" t="s">
        <v>41</v>
      </c>
      <c r="B44" s="340"/>
      <c r="C44" s="102"/>
      <c r="D44" s="28"/>
      <c r="E44" s="29"/>
      <c r="F44" s="29"/>
      <c r="G44" s="29"/>
      <c r="J44" s="5"/>
      <c r="K44" s="5"/>
    </row>
    <row r="45" spans="1:17" x14ac:dyDescent="0.25">
      <c r="A45" s="337" t="s">
        <v>42</v>
      </c>
      <c r="B45" s="77" t="s">
        <v>43</v>
      </c>
      <c r="C45" s="103"/>
      <c r="D45" s="12"/>
      <c r="E45" s="30"/>
      <c r="F45" s="30"/>
      <c r="G45" s="30"/>
    </row>
    <row r="46" spans="1:17" ht="15" customHeight="1" x14ac:dyDescent="0.25">
      <c r="A46" s="338"/>
      <c r="B46" s="37" t="s">
        <v>44</v>
      </c>
      <c r="C46" s="89">
        <v>39937031.579999998</v>
      </c>
      <c r="D46" s="22">
        <v>48581324.824650005</v>
      </c>
      <c r="E46" s="15">
        <v>44750770</v>
      </c>
      <c r="F46" s="15">
        <v>30980763</v>
      </c>
      <c r="G46" s="15">
        <v>56866861</v>
      </c>
      <c r="K46" s="5"/>
    </row>
    <row r="47" spans="1:17" ht="15" customHeight="1" x14ac:dyDescent="0.25">
      <c r="A47" s="338"/>
      <c r="B47" s="37" t="s">
        <v>45</v>
      </c>
      <c r="C47" s="89">
        <v>13076790.1</v>
      </c>
      <c r="D47" s="22">
        <v>12382580.454053136</v>
      </c>
      <c r="E47" s="15">
        <v>12533384</v>
      </c>
      <c r="F47" s="15">
        <v>12927355</v>
      </c>
      <c r="G47" s="15">
        <v>12629883</v>
      </c>
      <c r="K47" s="5"/>
      <c r="N47" s="5"/>
    </row>
    <row r="48" spans="1:17" ht="15" customHeight="1" x14ac:dyDescent="0.25">
      <c r="A48" s="338"/>
      <c r="B48" s="37" t="s">
        <v>46</v>
      </c>
      <c r="C48" s="89">
        <f>SUM(C46:C47)</f>
        <v>53013821.68</v>
      </c>
      <c r="D48" s="22">
        <f t="shared" ref="D48:G48" si="4">SUM(D46:D47)</f>
        <v>60963905.278703138</v>
      </c>
      <c r="E48" s="15">
        <f t="shared" si="4"/>
        <v>57284154</v>
      </c>
      <c r="F48" s="15">
        <f t="shared" si="4"/>
        <v>43908118</v>
      </c>
      <c r="G48" s="15">
        <f t="shared" si="4"/>
        <v>69496744</v>
      </c>
      <c r="N48" s="8"/>
    </row>
    <row r="49" spans="1:17" ht="15" customHeight="1" x14ac:dyDescent="0.25">
      <c r="A49" s="339"/>
      <c r="B49" s="37" t="s">
        <v>47</v>
      </c>
      <c r="C49" s="104">
        <v>0.28999999999999998</v>
      </c>
      <c r="D49" s="51">
        <v>0.24</v>
      </c>
      <c r="E49" s="38">
        <v>0.22889061725069623</v>
      </c>
      <c r="F49" s="38">
        <v>0.19729124790028588</v>
      </c>
      <c r="G49" s="38">
        <v>0.19</v>
      </c>
      <c r="K49" s="5"/>
      <c r="Q49" s="5"/>
    </row>
    <row r="50" spans="1:17" x14ac:dyDescent="0.25">
      <c r="A50" s="341" t="s">
        <v>48</v>
      </c>
      <c r="B50" s="21" t="s">
        <v>49</v>
      </c>
      <c r="C50" s="93"/>
      <c r="D50" s="36"/>
      <c r="E50" s="36"/>
      <c r="F50" s="36"/>
      <c r="G50" s="36"/>
      <c r="Q50" s="8"/>
    </row>
    <row r="51" spans="1:17" x14ac:dyDescent="0.25">
      <c r="A51" s="338"/>
      <c r="B51" s="52" t="s">
        <v>50</v>
      </c>
      <c r="C51" s="105">
        <v>6024.85</v>
      </c>
      <c r="D51" s="53">
        <v>5723.0512008151163</v>
      </c>
      <c r="E51" s="25">
        <v>13110</v>
      </c>
      <c r="F51" s="25">
        <v>4997</v>
      </c>
      <c r="G51" s="25" t="s">
        <v>51</v>
      </c>
    </row>
    <row r="52" spans="1:17" ht="30" x14ac:dyDescent="0.25">
      <c r="A52" s="338"/>
      <c r="B52" s="54" t="s">
        <v>52</v>
      </c>
      <c r="C52" s="106">
        <v>23441.547200000001</v>
      </c>
      <c r="D52" s="50">
        <v>18987.9015</v>
      </c>
      <c r="E52" s="15">
        <v>17863</v>
      </c>
      <c r="F52" s="15">
        <v>19004</v>
      </c>
      <c r="G52" s="15">
        <v>14234</v>
      </c>
    </row>
    <row r="53" spans="1:17" x14ac:dyDescent="0.25">
      <c r="A53" s="338"/>
      <c r="B53" s="54" t="s">
        <v>53</v>
      </c>
      <c r="C53" s="107">
        <v>0.39603431978244169</v>
      </c>
      <c r="D53" s="55">
        <f>10219.4215/D52</f>
        <v>0.53820699986251774</v>
      </c>
      <c r="E53" s="38">
        <v>0.45</v>
      </c>
      <c r="F53" s="38">
        <v>0.42</v>
      </c>
      <c r="G53" s="38">
        <v>0.65</v>
      </c>
    </row>
    <row r="54" spans="1:17" x14ac:dyDescent="0.25">
      <c r="A54" s="339"/>
      <c r="B54" s="54" t="s">
        <v>54</v>
      </c>
      <c r="C54" s="106">
        <v>29466.397199999999</v>
      </c>
      <c r="D54" s="50">
        <f t="shared" ref="D54:F54" si="5">SUM(D51:D52)</f>
        <v>24710.952700815116</v>
      </c>
      <c r="E54" s="50">
        <f>SUM(E51:E52)</f>
        <v>30973</v>
      </c>
      <c r="F54" s="50">
        <f t="shared" si="5"/>
        <v>24001</v>
      </c>
      <c r="G54" s="15" t="s">
        <v>51</v>
      </c>
      <c r="N54" s="5"/>
    </row>
    <row r="55" spans="1:17" x14ac:dyDescent="0.25">
      <c r="A55" s="139" t="s">
        <v>55</v>
      </c>
      <c r="B55" s="78" t="s">
        <v>91</v>
      </c>
      <c r="C55" s="108">
        <v>55114165.077199996</v>
      </c>
      <c r="D55" s="46">
        <f t="shared" ref="D55:F55" si="6">D54+D48</f>
        <v>60988616.231403954</v>
      </c>
      <c r="E55" s="25">
        <f t="shared" si="6"/>
        <v>57315127</v>
      </c>
      <c r="F55" s="25">
        <f t="shared" si="6"/>
        <v>43932119</v>
      </c>
      <c r="G55" s="25" t="s">
        <v>51</v>
      </c>
      <c r="N55" s="5"/>
    </row>
    <row r="56" spans="1:17" ht="15.75" thickBot="1" x14ac:dyDescent="0.3">
      <c r="A56" s="351" t="s">
        <v>56</v>
      </c>
      <c r="B56" s="351"/>
      <c r="C56" s="109"/>
      <c r="D56" s="56"/>
      <c r="E56" s="57"/>
      <c r="F56" s="57"/>
      <c r="G56" s="57"/>
    </row>
    <row r="57" spans="1:17" x14ac:dyDescent="0.25">
      <c r="A57" s="337" t="s">
        <v>57</v>
      </c>
      <c r="B57" s="79" t="s">
        <v>58</v>
      </c>
      <c r="C57" s="98"/>
      <c r="D57" s="58"/>
      <c r="E57" s="58"/>
      <c r="F57" s="58"/>
      <c r="G57" s="58"/>
    </row>
    <row r="58" spans="1:17" ht="14.25" customHeight="1" x14ac:dyDescent="0.25">
      <c r="A58" s="338"/>
      <c r="B58" s="37" t="s">
        <v>59</v>
      </c>
      <c r="C58" s="100">
        <v>0</v>
      </c>
      <c r="D58" s="59">
        <v>0</v>
      </c>
      <c r="E58" s="59">
        <v>0</v>
      </c>
      <c r="F58" s="36">
        <v>2</v>
      </c>
      <c r="G58" s="36">
        <v>2</v>
      </c>
    </row>
    <row r="59" spans="1:17" ht="14.25" customHeight="1" x14ac:dyDescent="0.25">
      <c r="A59" s="339"/>
      <c r="B59" s="40" t="s">
        <v>60</v>
      </c>
      <c r="C59" s="110" t="s">
        <v>61</v>
      </c>
      <c r="D59" s="24" t="s">
        <v>61</v>
      </c>
      <c r="E59" s="24" t="s">
        <v>61</v>
      </c>
      <c r="F59" s="25">
        <v>30000000</v>
      </c>
      <c r="G59" s="25">
        <v>1988</v>
      </c>
    </row>
    <row r="60" spans="1:17" x14ac:dyDescent="0.25">
      <c r="A60" s="341" t="s">
        <v>62</v>
      </c>
      <c r="B60" s="21" t="s">
        <v>63</v>
      </c>
      <c r="C60" s="100"/>
      <c r="D60" s="35"/>
      <c r="E60" s="36"/>
      <c r="F60" s="36"/>
      <c r="G60" s="36"/>
    </row>
    <row r="61" spans="1:17" ht="15" customHeight="1" x14ac:dyDescent="0.25">
      <c r="A61" s="338"/>
      <c r="B61" s="62" t="s">
        <v>64</v>
      </c>
      <c r="C61" s="111">
        <v>0</v>
      </c>
      <c r="D61" s="35">
        <v>0</v>
      </c>
      <c r="E61" s="36">
        <v>2</v>
      </c>
      <c r="F61" s="36">
        <v>0</v>
      </c>
      <c r="G61" s="36">
        <v>0</v>
      </c>
    </row>
    <row r="62" spans="1:17" ht="15" customHeight="1" x14ac:dyDescent="0.25">
      <c r="A62" s="339"/>
      <c r="B62" s="62" t="s">
        <v>65</v>
      </c>
      <c r="C62" s="93" t="s">
        <v>61</v>
      </c>
      <c r="D62" s="35" t="s">
        <v>61</v>
      </c>
      <c r="E62" s="63">
        <v>53970</v>
      </c>
      <c r="F62" s="36" t="s">
        <v>61</v>
      </c>
      <c r="G62" s="15" t="s">
        <v>61</v>
      </c>
    </row>
    <row r="63" spans="1:17" ht="15.75" thickBot="1" x14ac:dyDescent="0.3">
      <c r="A63" s="349" t="s">
        <v>66</v>
      </c>
      <c r="B63" s="349"/>
      <c r="C63" s="112"/>
      <c r="D63" s="64"/>
      <c r="E63" s="65"/>
      <c r="F63" s="65"/>
      <c r="G63" s="65"/>
    </row>
    <row r="64" spans="1:17" x14ac:dyDescent="0.25">
      <c r="A64" s="350" t="s">
        <v>98</v>
      </c>
      <c r="B64" s="350"/>
      <c r="C64" s="92"/>
      <c r="D64" s="66"/>
      <c r="E64" s="67"/>
      <c r="F64" s="67"/>
      <c r="G64" s="67"/>
    </row>
    <row r="65" spans="1:10" x14ac:dyDescent="0.25">
      <c r="A65" s="341" t="s">
        <v>67</v>
      </c>
      <c r="B65" s="21" t="s">
        <v>68</v>
      </c>
      <c r="C65" s="89">
        <f>SUM(C66:C67)</f>
        <v>8774</v>
      </c>
      <c r="D65" s="22">
        <f t="shared" ref="D65:G65" si="7">SUM(D66:D67)</f>
        <v>8698</v>
      </c>
      <c r="E65" s="15">
        <f t="shared" si="7"/>
        <v>7867</v>
      </c>
      <c r="F65" s="15">
        <f t="shared" si="7"/>
        <v>7080</v>
      </c>
      <c r="G65" s="15">
        <f t="shared" si="7"/>
        <v>6710</v>
      </c>
    </row>
    <row r="66" spans="1:10" ht="15" customHeight="1" x14ac:dyDescent="0.25">
      <c r="A66" s="338"/>
      <c r="B66" s="37" t="s">
        <v>69</v>
      </c>
      <c r="C66" s="89">
        <v>2922</v>
      </c>
      <c r="D66" s="22">
        <v>2888</v>
      </c>
      <c r="E66" s="15">
        <v>2477</v>
      </c>
      <c r="F66" s="15">
        <v>2108</v>
      </c>
      <c r="G66" s="15">
        <v>1714</v>
      </c>
    </row>
    <row r="67" spans="1:10" ht="15" customHeight="1" x14ac:dyDescent="0.25">
      <c r="A67" s="338"/>
      <c r="B67" s="37" t="s">
        <v>70</v>
      </c>
      <c r="C67" s="89">
        <v>5852</v>
      </c>
      <c r="D67" s="22">
        <v>5810</v>
      </c>
      <c r="E67" s="15">
        <v>5390</v>
      </c>
      <c r="F67" s="15">
        <v>4972</v>
      </c>
      <c r="G67" s="15">
        <v>4996</v>
      </c>
    </row>
    <row r="68" spans="1:10" x14ac:dyDescent="0.25">
      <c r="A68" s="339"/>
      <c r="B68" s="80" t="s">
        <v>71</v>
      </c>
      <c r="C68" s="104">
        <f>C66/C65</f>
        <v>0.33302940506040574</v>
      </c>
      <c r="D68" s="51">
        <f t="shared" ref="D68:G68" si="8">D66/D65</f>
        <v>0.33203035180501267</v>
      </c>
      <c r="E68" s="38">
        <f t="shared" si="8"/>
        <v>0.31485953985000636</v>
      </c>
      <c r="F68" s="38">
        <f t="shared" si="8"/>
        <v>0.29774011299435027</v>
      </c>
      <c r="G68" s="38">
        <f t="shared" si="8"/>
        <v>0.25543964232488825</v>
      </c>
    </row>
    <row r="69" spans="1:10" x14ac:dyDescent="0.25">
      <c r="A69" s="348" t="s">
        <v>73</v>
      </c>
      <c r="B69" s="348"/>
      <c r="C69" s="118"/>
      <c r="D69" s="24"/>
      <c r="E69" s="41"/>
      <c r="F69" s="41"/>
      <c r="G69" s="41"/>
    </row>
    <row r="70" spans="1:10" x14ac:dyDescent="0.25">
      <c r="A70" s="341" t="s">
        <v>74</v>
      </c>
      <c r="B70" s="78" t="s">
        <v>92</v>
      </c>
      <c r="C70" s="113">
        <v>0.16</v>
      </c>
      <c r="D70" s="47">
        <v>0.16</v>
      </c>
      <c r="E70" s="47">
        <v>0.15</v>
      </c>
      <c r="F70" s="47">
        <v>0.14000000000000001</v>
      </c>
      <c r="G70" s="47">
        <v>0.12</v>
      </c>
    </row>
    <row r="71" spans="1:10" x14ac:dyDescent="0.25">
      <c r="A71" s="339"/>
      <c r="B71" s="81" t="s">
        <v>75</v>
      </c>
      <c r="C71" s="104">
        <v>0.3</v>
      </c>
      <c r="D71" s="51">
        <v>0.3</v>
      </c>
      <c r="E71" s="38">
        <v>0.25</v>
      </c>
      <c r="F71" s="38">
        <v>0.25</v>
      </c>
      <c r="G71" s="38">
        <v>0.25</v>
      </c>
    </row>
    <row r="72" spans="1:10" x14ac:dyDescent="0.25">
      <c r="A72" s="348" t="s">
        <v>76</v>
      </c>
      <c r="B72" s="348"/>
      <c r="C72" s="110"/>
      <c r="D72" s="24"/>
      <c r="E72" s="41"/>
      <c r="F72" s="41"/>
      <c r="G72" s="41"/>
    </row>
    <row r="73" spans="1:10" ht="30" x14ac:dyDescent="0.25">
      <c r="A73" s="341" t="s">
        <v>100</v>
      </c>
      <c r="B73" s="122" t="s">
        <v>93</v>
      </c>
      <c r="C73" s="110">
        <v>507</v>
      </c>
      <c r="D73" s="24">
        <v>496</v>
      </c>
      <c r="E73" s="41">
        <v>568</v>
      </c>
      <c r="F73" s="41">
        <v>329</v>
      </c>
      <c r="G73" s="41">
        <v>460</v>
      </c>
      <c r="H73" s="9"/>
      <c r="I73" s="9"/>
      <c r="J73" s="9"/>
    </row>
    <row r="74" spans="1:10" ht="30" x14ac:dyDescent="0.25">
      <c r="A74" s="338"/>
      <c r="B74" s="82" t="s">
        <v>94</v>
      </c>
      <c r="C74" s="114">
        <v>9.6000000000000002E-2</v>
      </c>
      <c r="D74" s="68">
        <f>D73/5220</f>
        <v>9.5019157088122599E-2</v>
      </c>
      <c r="E74" s="69">
        <f>E73/4339</f>
        <v>0.1309057386494584</v>
      </c>
      <c r="F74" s="69">
        <f>F73/4085</f>
        <v>8.0538555691554464E-2</v>
      </c>
      <c r="G74" s="69">
        <f>G73/4313</f>
        <v>0.10665430095061443</v>
      </c>
    </row>
    <row r="75" spans="1:10" x14ac:dyDescent="0.25">
      <c r="A75" s="338"/>
      <c r="B75" s="21" t="s">
        <v>77</v>
      </c>
      <c r="C75" s="100"/>
      <c r="D75" s="35"/>
      <c r="E75" s="36"/>
      <c r="F75" s="36"/>
      <c r="G75" s="36"/>
    </row>
    <row r="76" spans="1:10" ht="27.75" customHeight="1" x14ac:dyDescent="0.25">
      <c r="A76" s="339"/>
      <c r="B76" s="37" t="s">
        <v>78</v>
      </c>
      <c r="C76" s="115">
        <v>47</v>
      </c>
      <c r="D76" s="70">
        <v>25</v>
      </c>
      <c r="E76" s="71">
        <v>56</v>
      </c>
      <c r="F76" s="71">
        <v>45</v>
      </c>
      <c r="G76" s="71">
        <v>31</v>
      </c>
      <c r="H76" s="10"/>
      <c r="I76" s="10"/>
    </row>
    <row r="77" spans="1:10" ht="28.5" customHeight="1" x14ac:dyDescent="0.25">
      <c r="A77" s="37" t="s">
        <v>79</v>
      </c>
      <c r="B77" s="78" t="s">
        <v>80</v>
      </c>
      <c r="C77" s="116">
        <v>0</v>
      </c>
      <c r="D77" s="72">
        <v>0</v>
      </c>
      <c r="E77" s="73">
        <v>0</v>
      </c>
      <c r="F77" s="73">
        <v>0</v>
      </c>
      <c r="G77" s="73">
        <v>0</v>
      </c>
      <c r="H77" s="10"/>
      <c r="I77" s="10"/>
    </row>
    <row r="78" spans="1:10" ht="15.75" thickBot="1" x14ac:dyDescent="0.3">
      <c r="A78" s="345" t="s">
        <v>81</v>
      </c>
      <c r="B78" s="345"/>
      <c r="C78" s="117"/>
      <c r="D78" s="74" t="s">
        <v>3</v>
      </c>
      <c r="E78" s="75"/>
      <c r="F78" s="75"/>
      <c r="G78" s="75"/>
    </row>
    <row r="79" spans="1:10" x14ac:dyDescent="0.25">
      <c r="A79" s="346" t="s">
        <v>82</v>
      </c>
      <c r="B79" s="346"/>
      <c r="C79" s="119"/>
      <c r="D79" s="120"/>
      <c r="E79" s="121"/>
      <c r="F79" s="121"/>
      <c r="G79" s="121"/>
    </row>
    <row r="80" spans="1:10" ht="30" x14ac:dyDescent="0.25">
      <c r="A80" s="16" t="s">
        <v>83</v>
      </c>
      <c r="B80" s="78" t="s">
        <v>84</v>
      </c>
      <c r="C80" s="118"/>
      <c r="D80" s="41"/>
      <c r="E80" s="41"/>
      <c r="F80" s="41"/>
      <c r="G80" s="41"/>
    </row>
    <row r="81" spans="1:7" ht="15" customHeight="1" x14ac:dyDescent="0.25">
      <c r="A81" s="76"/>
      <c r="B81" s="37" t="s">
        <v>85</v>
      </c>
      <c r="C81" s="94">
        <v>0.59</v>
      </c>
      <c r="D81" s="38">
        <v>0.61</v>
      </c>
      <c r="E81" s="38">
        <v>0.65</v>
      </c>
      <c r="F81" s="38">
        <v>0.64</v>
      </c>
      <c r="G81" s="38">
        <v>0.64</v>
      </c>
    </row>
    <row r="82" spans="1:7" x14ac:dyDescent="0.25">
      <c r="A82" s="26" t="s">
        <v>99</v>
      </c>
      <c r="C82" s="60"/>
      <c r="D82" s="3"/>
      <c r="E82" s="3"/>
      <c r="F82" s="3"/>
      <c r="G82" s="3"/>
    </row>
  </sheetData>
  <sheetProtection algorithmName="SHA-512" hashValue="vR0+Xmwbx6twPqU7EF7lpgIDR+QoHs90hZSKDh/40WvQeGgR2pTzoIL3d0rjPJJf/3RPUnLxjcEyXsUXFyZveQ==" saltValue="lYgdZ8vQbil0foOjBoThyw==" spinCount="100000" sheet="1" objects="1" scenarios="1"/>
  <mergeCells count="29">
    <mergeCell ref="A78:B78"/>
    <mergeCell ref="A79:B79"/>
    <mergeCell ref="A5:G5"/>
    <mergeCell ref="A72:B72"/>
    <mergeCell ref="A73:A76"/>
    <mergeCell ref="A69:B69"/>
    <mergeCell ref="A70:A71"/>
    <mergeCell ref="A65:A68"/>
    <mergeCell ref="A60:A62"/>
    <mergeCell ref="A63:B63"/>
    <mergeCell ref="A64:B64"/>
    <mergeCell ref="A56:B56"/>
    <mergeCell ref="A57:A59"/>
    <mergeCell ref="A50:A54"/>
    <mergeCell ref="A41:A43"/>
    <mergeCell ref="A44:B44"/>
    <mergeCell ref="A45:A49"/>
    <mergeCell ref="A32:B32"/>
    <mergeCell ref="A33:A38"/>
    <mergeCell ref="A39:A40"/>
    <mergeCell ref="A8:A10"/>
    <mergeCell ref="A11:B11"/>
    <mergeCell ref="A27:A28"/>
    <mergeCell ref="A29:A31"/>
    <mergeCell ref="A18:A21"/>
    <mergeCell ref="A22:A24"/>
    <mergeCell ref="A13:A15"/>
    <mergeCell ref="A16:B16"/>
    <mergeCell ref="A17:B17"/>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DC185-E555-460C-8B35-67EB69F41921}">
  <dimension ref="A7:O138"/>
  <sheetViews>
    <sheetView showGridLines="0" zoomScale="85" zoomScaleNormal="85" workbookViewId="0">
      <selection activeCell="C1" sqref="C1"/>
    </sheetView>
  </sheetViews>
  <sheetFormatPr baseColWidth="10" defaultColWidth="8.88671875" defaultRowHeight="15" x14ac:dyDescent="0.25"/>
  <cols>
    <col min="1" max="1" width="38.77734375" customWidth="1"/>
    <col min="2" max="15" width="15.77734375" style="142" customWidth="1"/>
  </cols>
  <sheetData>
    <row r="7" spans="1:15" ht="19.5" thickBot="1" x14ac:dyDescent="0.3">
      <c r="A7" s="175" t="s">
        <v>272</v>
      </c>
      <c r="B7" s="143"/>
      <c r="C7" s="143"/>
      <c r="D7" s="144"/>
      <c r="E7" s="144"/>
      <c r="F7" s="144"/>
      <c r="G7" s="145"/>
      <c r="H7" s="145"/>
      <c r="I7" s="145"/>
      <c r="J7" s="145"/>
      <c r="K7" s="145"/>
      <c r="L7" s="145"/>
      <c r="M7" s="145"/>
      <c r="N7" s="145"/>
      <c r="O7" s="145"/>
    </row>
    <row r="8" spans="1:15" ht="30.75" customHeight="1" x14ac:dyDescent="0.25">
      <c r="A8" s="152" t="s">
        <v>67</v>
      </c>
      <c r="B8" s="148" t="s">
        <v>273</v>
      </c>
      <c r="C8" s="149" t="s">
        <v>274</v>
      </c>
      <c r="D8" s="150" t="s">
        <v>275</v>
      </c>
      <c r="E8" s="150" t="s">
        <v>276</v>
      </c>
      <c r="F8" s="150" t="s">
        <v>277</v>
      </c>
      <c r="G8" s="151" t="s">
        <v>278</v>
      </c>
      <c r="H8" s="151" t="s">
        <v>279</v>
      </c>
      <c r="I8" s="151" t="s">
        <v>280</v>
      </c>
      <c r="J8" s="151" t="s">
        <v>281</v>
      </c>
      <c r="K8" s="151" t="s">
        <v>282</v>
      </c>
      <c r="L8" s="151" t="s">
        <v>283</v>
      </c>
      <c r="M8" s="151" t="s">
        <v>284</v>
      </c>
      <c r="N8" s="151" t="s">
        <v>286</v>
      </c>
      <c r="O8" s="151" t="s">
        <v>285</v>
      </c>
    </row>
    <row r="9" spans="1:15" x14ac:dyDescent="0.25">
      <c r="A9" s="245" t="s">
        <v>290</v>
      </c>
      <c r="B9" s="246">
        <v>2922</v>
      </c>
      <c r="C9" s="246">
        <v>429</v>
      </c>
      <c r="D9" s="246">
        <v>166</v>
      </c>
      <c r="E9" s="246">
        <v>633</v>
      </c>
      <c r="F9" s="246">
        <v>211</v>
      </c>
      <c r="G9" s="195">
        <v>60</v>
      </c>
      <c r="H9" s="195">
        <v>616</v>
      </c>
      <c r="I9" s="195">
        <v>583</v>
      </c>
      <c r="J9" s="195">
        <v>82</v>
      </c>
      <c r="K9" s="195">
        <v>1</v>
      </c>
      <c r="L9" s="195">
        <v>0</v>
      </c>
      <c r="M9" s="195">
        <v>141</v>
      </c>
      <c r="N9" s="195">
        <v>0</v>
      </c>
      <c r="O9" s="195">
        <v>0</v>
      </c>
    </row>
    <row r="10" spans="1:15" x14ac:dyDescent="0.25">
      <c r="A10" s="243" t="s">
        <v>291</v>
      </c>
      <c r="B10" s="247">
        <v>5852</v>
      </c>
      <c r="C10" s="247">
        <v>977</v>
      </c>
      <c r="D10" s="247">
        <v>429</v>
      </c>
      <c r="E10" s="247">
        <v>472</v>
      </c>
      <c r="F10" s="247">
        <v>1427</v>
      </c>
      <c r="G10" s="247">
        <v>399</v>
      </c>
      <c r="H10" s="247">
        <v>1033</v>
      </c>
      <c r="I10" s="247">
        <v>611</v>
      </c>
      <c r="J10" s="247">
        <v>78</v>
      </c>
      <c r="K10" s="247">
        <v>10</v>
      </c>
      <c r="L10" s="247">
        <v>7</v>
      </c>
      <c r="M10" s="247">
        <v>62</v>
      </c>
      <c r="N10" s="247">
        <v>163</v>
      </c>
      <c r="O10" s="247">
        <v>184</v>
      </c>
    </row>
    <row r="11" spans="1:15" x14ac:dyDescent="0.25">
      <c r="A11" s="129" t="s">
        <v>299</v>
      </c>
      <c r="B11" s="159">
        <v>4937</v>
      </c>
      <c r="C11" s="160">
        <v>882</v>
      </c>
      <c r="D11" s="160">
        <v>385</v>
      </c>
      <c r="E11" s="160">
        <v>408</v>
      </c>
      <c r="F11" s="160">
        <v>1220</v>
      </c>
      <c r="G11" s="160">
        <v>342</v>
      </c>
      <c r="H11" s="160">
        <v>820</v>
      </c>
      <c r="I11" s="160">
        <v>536</v>
      </c>
      <c r="J11" s="160">
        <v>59</v>
      </c>
      <c r="K11" s="160">
        <v>9</v>
      </c>
      <c r="L11" s="160">
        <v>6</v>
      </c>
      <c r="M11" s="160">
        <v>52</v>
      </c>
      <c r="N11" s="160">
        <v>116</v>
      </c>
      <c r="O11" s="160">
        <v>102</v>
      </c>
    </row>
    <row r="12" spans="1:15" x14ac:dyDescent="0.25">
      <c r="A12" s="129" t="s">
        <v>300</v>
      </c>
      <c r="B12" s="159">
        <v>915</v>
      </c>
      <c r="C12" s="160">
        <v>95</v>
      </c>
      <c r="D12" s="160">
        <v>44</v>
      </c>
      <c r="E12" s="160">
        <v>64</v>
      </c>
      <c r="F12" s="160">
        <v>207</v>
      </c>
      <c r="G12" s="160">
        <v>57</v>
      </c>
      <c r="H12" s="160">
        <v>213</v>
      </c>
      <c r="I12" s="160">
        <v>75</v>
      </c>
      <c r="J12" s="160">
        <v>19</v>
      </c>
      <c r="K12" s="160">
        <v>1</v>
      </c>
      <c r="L12" s="160">
        <v>1</v>
      </c>
      <c r="M12" s="160">
        <v>10</v>
      </c>
      <c r="N12" s="160">
        <v>47</v>
      </c>
      <c r="O12" s="160">
        <v>82</v>
      </c>
    </row>
    <row r="13" spans="1:15" x14ac:dyDescent="0.25">
      <c r="A13" s="146" t="s">
        <v>292</v>
      </c>
      <c r="B13" s="161">
        <v>5390</v>
      </c>
      <c r="C13" s="158">
        <v>936</v>
      </c>
      <c r="D13" s="158">
        <v>411</v>
      </c>
      <c r="E13" s="158">
        <v>450</v>
      </c>
      <c r="F13" s="158">
        <v>1380</v>
      </c>
      <c r="G13" s="158">
        <v>394</v>
      </c>
      <c r="H13" s="158">
        <v>802</v>
      </c>
      <c r="I13" s="158">
        <v>579</v>
      </c>
      <c r="J13" s="158">
        <v>53</v>
      </c>
      <c r="K13" s="158">
        <v>10</v>
      </c>
      <c r="L13" s="158">
        <v>7</v>
      </c>
      <c r="M13" s="158">
        <v>59</v>
      </c>
      <c r="N13" s="158">
        <v>149</v>
      </c>
      <c r="O13" s="158">
        <v>160</v>
      </c>
    </row>
    <row r="14" spans="1:15" x14ac:dyDescent="0.25">
      <c r="A14" s="147" t="s">
        <v>288</v>
      </c>
      <c r="B14" s="161">
        <v>4637</v>
      </c>
      <c r="C14" s="158">
        <v>858</v>
      </c>
      <c r="D14" s="158">
        <v>374</v>
      </c>
      <c r="E14" s="158">
        <v>392</v>
      </c>
      <c r="F14" s="158">
        <v>1187</v>
      </c>
      <c r="G14" s="158">
        <v>338</v>
      </c>
      <c r="H14" s="158">
        <v>660</v>
      </c>
      <c r="I14" s="158">
        <v>516</v>
      </c>
      <c r="J14" s="158">
        <v>40</v>
      </c>
      <c r="K14" s="158">
        <v>9</v>
      </c>
      <c r="L14" s="158">
        <v>6</v>
      </c>
      <c r="M14" s="158">
        <v>52</v>
      </c>
      <c r="N14" s="158">
        <v>111</v>
      </c>
      <c r="O14" s="158">
        <v>94</v>
      </c>
    </row>
    <row r="15" spans="1:15" x14ac:dyDescent="0.25">
      <c r="A15" s="147" t="s">
        <v>289</v>
      </c>
      <c r="B15" s="161">
        <v>753</v>
      </c>
      <c r="C15" s="158">
        <v>78</v>
      </c>
      <c r="D15" s="158">
        <v>37</v>
      </c>
      <c r="E15" s="158">
        <v>58</v>
      </c>
      <c r="F15" s="158">
        <v>193</v>
      </c>
      <c r="G15" s="158">
        <v>56</v>
      </c>
      <c r="H15" s="158">
        <v>142</v>
      </c>
      <c r="I15" s="158">
        <v>63</v>
      </c>
      <c r="J15" s="158">
        <v>13</v>
      </c>
      <c r="K15" s="158">
        <v>1</v>
      </c>
      <c r="L15" s="158">
        <v>1</v>
      </c>
      <c r="M15" s="158">
        <v>7</v>
      </c>
      <c r="N15" s="158">
        <v>38</v>
      </c>
      <c r="O15" s="158">
        <v>66</v>
      </c>
    </row>
    <row r="16" spans="1:15" x14ac:dyDescent="0.25">
      <c r="A16" s="146" t="s">
        <v>294</v>
      </c>
      <c r="B16" s="161">
        <v>385</v>
      </c>
      <c r="C16" s="158">
        <v>41</v>
      </c>
      <c r="D16" s="158">
        <v>18</v>
      </c>
      <c r="E16" s="158">
        <v>22</v>
      </c>
      <c r="F16" s="158">
        <v>47</v>
      </c>
      <c r="G16" s="158">
        <v>5</v>
      </c>
      <c r="H16" s="158">
        <v>155</v>
      </c>
      <c r="I16" s="158">
        <v>31</v>
      </c>
      <c r="J16" s="158">
        <v>25</v>
      </c>
      <c r="K16" s="158">
        <v>0</v>
      </c>
      <c r="L16" s="158">
        <v>0</v>
      </c>
      <c r="M16" s="158">
        <v>3</v>
      </c>
      <c r="N16" s="158">
        <v>14</v>
      </c>
      <c r="O16" s="158">
        <v>24</v>
      </c>
    </row>
    <row r="17" spans="1:15" x14ac:dyDescent="0.25">
      <c r="A17" s="147" t="s">
        <v>295</v>
      </c>
      <c r="B17" s="161">
        <v>255</v>
      </c>
      <c r="C17" s="158">
        <v>24</v>
      </c>
      <c r="D17" s="158">
        <v>11</v>
      </c>
      <c r="E17" s="158">
        <v>16</v>
      </c>
      <c r="F17" s="158">
        <v>33</v>
      </c>
      <c r="G17" s="158">
        <v>4</v>
      </c>
      <c r="H17" s="158">
        <v>115</v>
      </c>
      <c r="I17" s="158">
        <v>20</v>
      </c>
      <c r="J17" s="158">
        <v>19</v>
      </c>
      <c r="K17" s="158">
        <v>0</v>
      </c>
      <c r="L17" s="158">
        <v>0</v>
      </c>
      <c r="M17" s="158">
        <v>0</v>
      </c>
      <c r="N17" s="158">
        <v>5</v>
      </c>
      <c r="O17" s="158">
        <v>8</v>
      </c>
    </row>
    <row r="18" spans="1:15" x14ac:dyDescent="0.25">
      <c r="A18" s="147" t="s">
        <v>296</v>
      </c>
      <c r="B18" s="161">
        <v>130</v>
      </c>
      <c r="C18" s="158">
        <v>17</v>
      </c>
      <c r="D18" s="158">
        <v>7</v>
      </c>
      <c r="E18" s="158">
        <v>6</v>
      </c>
      <c r="F18" s="158">
        <v>14</v>
      </c>
      <c r="G18" s="158">
        <v>1</v>
      </c>
      <c r="H18" s="158">
        <v>40</v>
      </c>
      <c r="I18" s="158">
        <v>11</v>
      </c>
      <c r="J18" s="158">
        <v>6</v>
      </c>
      <c r="K18" s="158">
        <v>0</v>
      </c>
      <c r="L18" s="158">
        <v>0</v>
      </c>
      <c r="M18" s="158">
        <v>3</v>
      </c>
      <c r="N18" s="158">
        <v>9</v>
      </c>
      <c r="O18" s="158">
        <v>16</v>
      </c>
    </row>
    <row r="19" spans="1:15" x14ac:dyDescent="0.25">
      <c r="A19" s="146" t="s">
        <v>293</v>
      </c>
      <c r="B19" s="161">
        <v>77</v>
      </c>
      <c r="C19" s="158" t="s">
        <v>61</v>
      </c>
      <c r="D19" s="158" t="s">
        <v>61</v>
      </c>
      <c r="E19" s="158" t="s">
        <v>61</v>
      </c>
      <c r="F19" s="158" t="s">
        <v>61</v>
      </c>
      <c r="G19" s="158" t="s">
        <v>61</v>
      </c>
      <c r="H19" s="158">
        <v>76</v>
      </c>
      <c r="I19" s="158">
        <v>1</v>
      </c>
      <c r="J19" s="158" t="s">
        <v>61</v>
      </c>
      <c r="K19" s="158" t="s">
        <v>61</v>
      </c>
      <c r="L19" s="158" t="s">
        <v>61</v>
      </c>
      <c r="M19" s="158" t="s">
        <v>61</v>
      </c>
      <c r="N19" s="158" t="s">
        <v>61</v>
      </c>
      <c r="O19" s="158" t="s">
        <v>61</v>
      </c>
    </row>
    <row r="20" spans="1:15" x14ac:dyDescent="0.25">
      <c r="A20" s="147" t="s">
        <v>295</v>
      </c>
      <c r="B20" s="161">
        <v>45</v>
      </c>
      <c r="C20" s="158" t="s">
        <v>61</v>
      </c>
      <c r="D20" s="158" t="s">
        <v>61</v>
      </c>
      <c r="E20" s="158" t="s">
        <v>61</v>
      </c>
      <c r="F20" s="158" t="s">
        <v>61</v>
      </c>
      <c r="G20" s="158" t="s">
        <v>61</v>
      </c>
      <c r="H20" s="158">
        <v>45</v>
      </c>
      <c r="I20" s="158" t="s">
        <v>61</v>
      </c>
      <c r="J20" s="158" t="s">
        <v>61</v>
      </c>
      <c r="K20" s="158" t="s">
        <v>61</v>
      </c>
      <c r="L20" s="158" t="s">
        <v>61</v>
      </c>
      <c r="M20" s="158" t="s">
        <v>61</v>
      </c>
      <c r="N20" s="158" t="s">
        <v>61</v>
      </c>
      <c r="O20" s="158" t="s">
        <v>61</v>
      </c>
    </row>
    <row r="21" spans="1:15" ht="15.75" thickBot="1" x14ac:dyDescent="0.3">
      <c r="A21" s="154" t="s">
        <v>296</v>
      </c>
      <c r="B21" s="156">
        <v>32</v>
      </c>
      <c r="C21" s="162" t="s">
        <v>61</v>
      </c>
      <c r="D21" s="162" t="s">
        <v>61</v>
      </c>
      <c r="E21" s="162" t="s">
        <v>61</v>
      </c>
      <c r="F21" s="162" t="s">
        <v>61</v>
      </c>
      <c r="G21" s="162" t="s">
        <v>61</v>
      </c>
      <c r="H21" s="162">
        <v>31</v>
      </c>
      <c r="I21" s="162">
        <v>1</v>
      </c>
      <c r="J21" s="162" t="s">
        <v>61</v>
      </c>
      <c r="K21" s="162" t="s">
        <v>61</v>
      </c>
      <c r="L21" s="162" t="s">
        <v>61</v>
      </c>
      <c r="M21" s="162" t="s">
        <v>61</v>
      </c>
      <c r="N21" s="162" t="s">
        <v>61</v>
      </c>
      <c r="O21" s="162" t="s">
        <v>61</v>
      </c>
    </row>
    <row r="22" spans="1:15" ht="15.75" thickBot="1" x14ac:dyDescent="0.3">
      <c r="A22" s="322" t="s">
        <v>770</v>
      </c>
      <c r="B22" s="323">
        <f>B9/B23</f>
        <v>0.33302940506040574</v>
      </c>
      <c r="C22" s="323">
        <f t="shared" ref="C22:O22" si="0">C9/C23</f>
        <v>0.3051209103840683</v>
      </c>
      <c r="D22" s="323">
        <f t="shared" si="0"/>
        <v>0.27899159663865547</v>
      </c>
      <c r="E22" s="323">
        <f t="shared" si="0"/>
        <v>0.57285067873303164</v>
      </c>
      <c r="F22" s="323">
        <f t="shared" si="0"/>
        <v>0.1288156288156288</v>
      </c>
      <c r="G22" s="323">
        <f t="shared" si="0"/>
        <v>0.13071895424836602</v>
      </c>
      <c r="H22" s="323">
        <f t="shared" si="0"/>
        <v>0.37355973317161917</v>
      </c>
      <c r="I22" s="323">
        <f t="shared" si="0"/>
        <v>0.48827470686767172</v>
      </c>
      <c r="J22" s="323">
        <f t="shared" si="0"/>
        <v>0.51249999999999996</v>
      </c>
      <c r="K22" s="323">
        <f t="shared" si="0"/>
        <v>9.0909090909090912E-2</v>
      </c>
      <c r="L22" s="323">
        <f t="shared" si="0"/>
        <v>0</v>
      </c>
      <c r="M22" s="323">
        <f t="shared" si="0"/>
        <v>0.69458128078817738</v>
      </c>
      <c r="N22" s="323">
        <f t="shared" si="0"/>
        <v>0</v>
      </c>
      <c r="O22" s="323">
        <f t="shared" si="0"/>
        <v>0</v>
      </c>
    </row>
    <row r="23" spans="1:15" s="155" customFormat="1" ht="15.75" thickBot="1" x14ac:dyDescent="0.3">
      <c r="A23" s="248" t="s">
        <v>287</v>
      </c>
      <c r="B23" s="249">
        <v>8774</v>
      </c>
      <c r="C23" s="249">
        <v>1406</v>
      </c>
      <c r="D23" s="249">
        <v>595</v>
      </c>
      <c r="E23" s="249">
        <v>1105</v>
      </c>
      <c r="F23" s="249">
        <v>1638</v>
      </c>
      <c r="G23" s="250">
        <v>459</v>
      </c>
      <c r="H23" s="250">
        <v>1649</v>
      </c>
      <c r="I23" s="250">
        <v>1194</v>
      </c>
      <c r="J23" s="250">
        <v>160</v>
      </c>
      <c r="K23" s="250">
        <v>11</v>
      </c>
      <c r="L23" s="250">
        <v>7</v>
      </c>
      <c r="M23" s="250">
        <v>203</v>
      </c>
      <c r="N23" s="250">
        <v>163</v>
      </c>
      <c r="O23" s="250">
        <v>184</v>
      </c>
    </row>
    <row r="24" spans="1:15" x14ac:dyDescent="0.25">
      <c r="A24" s="167" t="s">
        <v>305</v>
      </c>
    </row>
    <row r="26" spans="1:15" ht="19.5" thickBot="1" x14ac:dyDescent="0.3">
      <c r="A26" s="175" t="s">
        <v>436</v>
      </c>
      <c r="B26" s="143"/>
      <c r="C26" s="143"/>
      <c r="D26" s="144"/>
      <c r="E26" s="144"/>
      <c r="F26" s="144"/>
      <c r="G26" s="145"/>
      <c r="H26" s="145"/>
      <c r="I26" s="145"/>
      <c r="J26" s="145"/>
      <c r="K26" s="145"/>
      <c r="L26" s="145"/>
      <c r="M26" s="145"/>
      <c r="N26" s="145"/>
      <c r="O26" s="145"/>
    </row>
    <row r="27" spans="1:15" ht="30" x14ac:dyDescent="0.25">
      <c r="A27" s="152" t="s">
        <v>203</v>
      </c>
      <c r="B27" s="148" t="s">
        <v>273</v>
      </c>
      <c r="C27" s="149" t="s">
        <v>274</v>
      </c>
      <c r="D27" s="150" t="s">
        <v>275</v>
      </c>
      <c r="E27" s="150" t="s">
        <v>276</v>
      </c>
      <c r="F27" s="150" t="s">
        <v>277</v>
      </c>
      <c r="G27" s="151" t="s">
        <v>278</v>
      </c>
      <c r="H27" s="151" t="s">
        <v>279</v>
      </c>
      <c r="I27" s="151" t="s">
        <v>280</v>
      </c>
      <c r="J27" s="151" t="s">
        <v>281</v>
      </c>
      <c r="K27" s="151" t="s">
        <v>282</v>
      </c>
      <c r="L27" s="151" t="s">
        <v>283</v>
      </c>
      <c r="M27" s="151" t="s">
        <v>284</v>
      </c>
      <c r="N27" s="151" t="s">
        <v>286</v>
      </c>
      <c r="O27" s="151" t="s">
        <v>285</v>
      </c>
    </row>
    <row r="28" spans="1:15" x14ac:dyDescent="0.25">
      <c r="A28" s="37" t="s">
        <v>437</v>
      </c>
      <c r="B28" s="253">
        <v>260</v>
      </c>
      <c r="C28" s="254">
        <v>29</v>
      </c>
      <c r="D28" s="254">
        <v>9</v>
      </c>
      <c r="E28" s="254">
        <v>15</v>
      </c>
      <c r="F28" s="254">
        <v>54</v>
      </c>
      <c r="G28" s="255">
        <v>14</v>
      </c>
      <c r="H28" s="255">
        <v>67</v>
      </c>
      <c r="I28" s="255">
        <v>30</v>
      </c>
      <c r="J28" s="255">
        <v>6</v>
      </c>
      <c r="K28" s="255">
        <v>1</v>
      </c>
      <c r="L28" s="255">
        <v>0</v>
      </c>
      <c r="M28" s="255">
        <v>2</v>
      </c>
      <c r="N28" s="255">
        <v>14</v>
      </c>
      <c r="O28" s="255">
        <v>19</v>
      </c>
    </row>
    <row r="29" spans="1:15" x14ac:dyDescent="0.25">
      <c r="A29" s="251" t="s">
        <v>439</v>
      </c>
      <c r="B29" s="256">
        <v>163</v>
      </c>
      <c r="C29" s="257">
        <v>25</v>
      </c>
      <c r="D29" s="257">
        <v>8</v>
      </c>
      <c r="E29" s="257">
        <v>13</v>
      </c>
      <c r="F29" s="257">
        <v>34</v>
      </c>
      <c r="G29" s="257">
        <v>12</v>
      </c>
      <c r="H29" s="257">
        <v>27</v>
      </c>
      <c r="I29" s="257">
        <v>16</v>
      </c>
      <c r="J29" s="257">
        <v>6</v>
      </c>
      <c r="K29" s="257">
        <v>1</v>
      </c>
      <c r="L29" s="257">
        <v>0</v>
      </c>
      <c r="M29" s="257">
        <v>2</v>
      </c>
      <c r="N29" s="257">
        <v>5</v>
      </c>
      <c r="O29" s="257">
        <v>14</v>
      </c>
    </row>
    <row r="30" spans="1:15" x14ac:dyDescent="0.25">
      <c r="A30" s="251" t="s">
        <v>438</v>
      </c>
      <c r="B30" s="256">
        <v>81</v>
      </c>
      <c r="C30" s="257">
        <v>4</v>
      </c>
      <c r="D30" s="257">
        <v>1</v>
      </c>
      <c r="E30" s="257">
        <v>2</v>
      </c>
      <c r="F30" s="257">
        <v>16</v>
      </c>
      <c r="G30" s="257">
        <v>2</v>
      </c>
      <c r="H30" s="257">
        <v>34</v>
      </c>
      <c r="I30" s="257">
        <v>13</v>
      </c>
      <c r="J30" s="257">
        <v>0</v>
      </c>
      <c r="K30" s="257">
        <v>0</v>
      </c>
      <c r="L30" s="257">
        <v>0</v>
      </c>
      <c r="M30" s="257">
        <v>0</v>
      </c>
      <c r="N30" s="257">
        <v>5</v>
      </c>
      <c r="O30" s="257">
        <v>4</v>
      </c>
    </row>
    <row r="31" spans="1:15" x14ac:dyDescent="0.25">
      <c r="A31" s="147" t="s">
        <v>440</v>
      </c>
      <c r="B31" s="259">
        <v>16</v>
      </c>
      <c r="C31" s="255">
        <v>0</v>
      </c>
      <c r="D31" s="183">
        <v>0</v>
      </c>
      <c r="E31" s="255">
        <v>0</v>
      </c>
      <c r="F31" s="255">
        <v>4</v>
      </c>
      <c r="G31" s="255">
        <v>0</v>
      </c>
      <c r="H31" s="255">
        <v>6</v>
      </c>
      <c r="I31" s="255">
        <v>1</v>
      </c>
      <c r="J31" s="255">
        <v>0</v>
      </c>
      <c r="K31" s="255">
        <v>0</v>
      </c>
      <c r="L31" s="255">
        <v>0</v>
      </c>
      <c r="M31" s="255">
        <v>0</v>
      </c>
      <c r="N31" s="255">
        <v>4</v>
      </c>
      <c r="O31" s="255">
        <v>1</v>
      </c>
    </row>
    <row r="32" spans="1:15" x14ac:dyDescent="0.25">
      <c r="A32" s="37" t="s">
        <v>441</v>
      </c>
      <c r="B32" s="253">
        <v>959</v>
      </c>
      <c r="C32" s="254">
        <v>67</v>
      </c>
      <c r="D32" s="254">
        <v>42</v>
      </c>
      <c r="E32" s="254">
        <v>48</v>
      </c>
      <c r="F32" s="254">
        <v>238</v>
      </c>
      <c r="G32" s="255">
        <v>126</v>
      </c>
      <c r="H32" s="255">
        <v>240</v>
      </c>
      <c r="I32" s="255">
        <v>160</v>
      </c>
      <c r="J32" s="255">
        <v>3</v>
      </c>
      <c r="K32" s="255">
        <v>2</v>
      </c>
      <c r="L32" s="255">
        <v>0</v>
      </c>
      <c r="M32" s="255">
        <v>0</v>
      </c>
      <c r="N32" s="255">
        <v>17</v>
      </c>
      <c r="O32" s="255">
        <v>16</v>
      </c>
    </row>
    <row r="33" spans="1:15" x14ac:dyDescent="0.25">
      <c r="A33" s="251" t="s">
        <v>442</v>
      </c>
      <c r="B33" s="256">
        <v>483</v>
      </c>
      <c r="C33" s="257">
        <v>52</v>
      </c>
      <c r="D33" s="257">
        <v>36</v>
      </c>
      <c r="E33" s="257">
        <v>30</v>
      </c>
      <c r="F33" s="257">
        <v>152</v>
      </c>
      <c r="G33" s="257">
        <v>60</v>
      </c>
      <c r="H33" s="257">
        <v>74</v>
      </c>
      <c r="I33" s="257">
        <v>54</v>
      </c>
      <c r="J33" s="257">
        <v>2</v>
      </c>
      <c r="K33" s="257">
        <v>2</v>
      </c>
      <c r="L33" s="257">
        <v>0</v>
      </c>
      <c r="M33" s="257">
        <v>0</v>
      </c>
      <c r="N33" s="257">
        <v>7</v>
      </c>
      <c r="O33" s="257">
        <v>14</v>
      </c>
    </row>
    <row r="34" spans="1:15" x14ac:dyDescent="0.25">
      <c r="A34" s="251" t="s">
        <v>443</v>
      </c>
      <c r="B34" s="256">
        <v>388</v>
      </c>
      <c r="C34" s="257">
        <v>13</v>
      </c>
      <c r="D34" s="257">
        <v>6</v>
      </c>
      <c r="E34" s="257">
        <v>14</v>
      </c>
      <c r="F34" s="257">
        <v>82</v>
      </c>
      <c r="G34" s="257">
        <v>64</v>
      </c>
      <c r="H34" s="257">
        <v>121</v>
      </c>
      <c r="I34" s="257">
        <v>80</v>
      </c>
      <c r="J34" s="257">
        <v>1</v>
      </c>
      <c r="K34" s="257">
        <v>0</v>
      </c>
      <c r="L34" s="257">
        <v>0</v>
      </c>
      <c r="M34" s="257">
        <v>0</v>
      </c>
      <c r="N34" s="257">
        <v>6</v>
      </c>
      <c r="O34" s="257">
        <v>1</v>
      </c>
    </row>
    <row r="35" spans="1:15" ht="15.75" thickBot="1" x14ac:dyDescent="0.3">
      <c r="A35" s="154" t="s">
        <v>444</v>
      </c>
      <c r="B35" s="260">
        <v>88</v>
      </c>
      <c r="C35" s="261">
        <v>2</v>
      </c>
      <c r="D35" s="262">
        <v>0</v>
      </c>
      <c r="E35" s="261">
        <v>4</v>
      </c>
      <c r="F35" s="261">
        <v>4</v>
      </c>
      <c r="G35" s="261">
        <v>2</v>
      </c>
      <c r="H35" s="261">
        <v>45</v>
      </c>
      <c r="I35" s="261">
        <v>26</v>
      </c>
      <c r="J35" s="261">
        <v>0</v>
      </c>
      <c r="K35" s="261">
        <v>0</v>
      </c>
      <c r="L35" s="261">
        <v>0</v>
      </c>
      <c r="M35" s="261">
        <v>0</v>
      </c>
      <c r="N35" s="261">
        <v>4</v>
      </c>
      <c r="O35" s="261">
        <v>1</v>
      </c>
    </row>
    <row r="36" spans="1:15" ht="15.75" thickBot="1" x14ac:dyDescent="0.3">
      <c r="A36" s="252" t="s">
        <v>445</v>
      </c>
      <c r="B36" s="258">
        <v>1219</v>
      </c>
      <c r="C36" s="263">
        <v>96</v>
      </c>
      <c r="D36" s="264">
        <v>51</v>
      </c>
      <c r="E36" s="263">
        <v>63</v>
      </c>
      <c r="F36" s="263">
        <v>292</v>
      </c>
      <c r="G36" s="263">
        <v>140</v>
      </c>
      <c r="H36" s="263">
        <v>307</v>
      </c>
      <c r="I36" s="263">
        <v>190</v>
      </c>
      <c r="J36" s="263">
        <v>9</v>
      </c>
      <c r="K36" s="263">
        <v>3</v>
      </c>
      <c r="L36" s="263">
        <v>0</v>
      </c>
      <c r="M36" s="263">
        <v>2</v>
      </c>
      <c r="N36" s="263">
        <v>31</v>
      </c>
      <c r="O36" s="263">
        <v>35</v>
      </c>
    </row>
    <row r="37" spans="1:15" x14ac:dyDescent="0.25">
      <c r="D37"/>
    </row>
    <row r="38" spans="1:15" ht="19.5" thickBot="1" x14ac:dyDescent="0.3">
      <c r="A38" s="175" t="s">
        <v>449</v>
      </c>
      <c r="B38" s="145"/>
      <c r="C38" s="145"/>
      <c r="D38" s="242"/>
      <c r="E38" s="145"/>
      <c r="F38" s="145"/>
      <c r="G38" s="145"/>
      <c r="H38" s="145"/>
      <c r="I38" s="145"/>
      <c r="J38" s="145"/>
      <c r="K38" s="145"/>
      <c r="L38" s="145"/>
      <c r="M38" s="145"/>
      <c r="N38" s="145"/>
      <c r="O38" s="145"/>
    </row>
    <row r="39" spans="1:15" ht="30" x14ac:dyDescent="0.25">
      <c r="A39" s="152" t="s">
        <v>203</v>
      </c>
      <c r="B39" s="148" t="s">
        <v>273</v>
      </c>
      <c r="C39" s="149" t="s">
        <v>274</v>
      </c>
      <c r="D39" s="150" t="s">
        <v>275</v>
      </c>
      <c r="E39" s="150" t="s">
        <v>276</v>
      </c>
      <c r="F39" s="150" t="s">
        <v>277</v>
      </c>
      <c r="G39" s="151" t="s">
        <v>278</v>
      </c>
      <c r="H39" s="151" t="s">
        <v>279</v>
      </c>
      <c r="I39" s="151" t="s">
        <v>280</v>
      </c>
      <c r="J39" s="151" t="s">
        <v>281</v>
      </c>
      <c r="K39" s="151" t="s">
        <v>282</v>
      </c>
      <c r="L39" s="151" t="s">
        <v>283</v>
      </c>
      <c r="M39" s="151" t="s">
        <v>284</v>
      </c>
      <c r="N39" s="151" t="s">
        <v>286</v>
      </c>
      <c r="O39" s="151" t="s">
        <v>285</v>
      </c>
    </row>
    <row r="40" spans="1:15" x14ac:dyDescent="0.25">
      <c r="A40" s="37" t="s">
        <v>446</v>
      </c>
      <c r="B40" s="268">
        <v>0.28776978417266186</v>
      </c>
      <c r="C40" s="269">
        <v>0.29743589743589743</v>
      </c>
      <c r="D40" s="269">
        <v>0.2</v>
      </c>
      <c r="E40" s="269">
        <v>0.22727272727272727</v>
      </c>
      <c r="F40" s="269">
        <v>0.25352112676056338</v>
      </c>
      <c r="G40" s="270">
        <v>0.2413793103448276</v>
      </c>
      <c r="H40" s="270">
        <v>0.32682926829268294</v>
      </c>
      <c r="I40" s="270">
        <v>0.46875</v>
      </c>
      <c r="J40" s="270">
        <v>0.3</v>
      </c>
      <c r="K40" s="270">
        <v>1</v>
      </c>
      <c r="L40" s="270">
        <v>0</v>
      </c>
      <c r="M40" s="270">
        <v>0.2</v>
      </c>
      <c r="N40" s="270">
        <v>0.30434782608695654</v>
      </c>
      <c r="O40" s="270">
        <v>0.24675324675324675</v>
      </c>
    </row>
    <row r="41" spans="1:15" ht="15.75" thickBot="1" x14ac:dyDescent="0.3">
      <c r="A41" s="191" t="s">
        <v>447</v>
      </c>
      <c r="B41" s="273">
        <v>0.19760972594271584</v>
      </c>
      <c r="C41" s="271">
        <v>7.4944071588366884E-2</v>
      </c>
      <c r="D41" s="271">
        <v>0.10606060606060606</v>
      </c>
      <c r="E41" s="271">
        <v>0.11483253588516747</v>
      </c>
      <c r="F41" s="266">
        <v>0.19620774938169827</v>
      </c>
      <c r="G41" s="267">
        <v>0.36734693877551022</v>
      </c>
      <c r="H41" s="271">
        <v>0.31578947368421051</v>
      </c>
      <c r="I41" s="271">
        <v>0.32854209445585214</v>
      </c>
      <c r="J41" s="271">
        <v>5.0847457627118647E-2</v>
      </c>
      <c r="K41" s="271">
        <v>0.22222222222222221</v>
      </c>
      <c r="L41" s="271">
        <v>0</v>
      </c>
      <c r="M41" s="271">
        <v>0</v>
      </c>
      <c r="N41" s="271">
        <v>0.1440677966101695</v>
      </c>
      <c r="O41" s="271">
        <v>0.16326530612244897</v>
      </c>
    </row>
    <row r="42" spans="1:15" ht="15.75" thickBot="1" x14ac:dyDescent="0.3">
      <c r="A42" s="252" t="s">
        <v>448</v>
      </c>
      <c r="B42" s="272">
        <v>0.21176061843133848</v>
      </c>
      <c r="C42" s="272">
        <v>9.682299546142209E-2</v>
      </c>
      <c r="D42" s="272">
        <v>0.11564625850340136</v>
      </c>
      <c r="E42" s="272">
        <v>0.13016528925619836</v>
      </c>
      <c r="F42" s="272">
        <v>0.20476858345021037</v>
      </c>
      <c r="G42" s="272">
        <v>0.3491271820448878</v>
      </c>
      <c r="H42" s="272">
        <v>0.31813471502590673</v>
      </c>
      <c r="I42" s="272">
        <v>0.34482758620689657</v>
      </c>
      <c r="J42" s="272">
        <v>0.11392405063291139</v>
      </c>
      <c r="K42" s="272">
        <v>0.3</v>
      </c>
      <c r="L42" s="272">
        <v>0</v>
      </c>
      <c r="M42" s="272">
        <v>3.1746031746031744E-2</v>
      </c>
      <c r="N42" s="272">
        <v>0.18902439024390244</v>
      </c>
      <c r="O42" s="272">
        <v>0.2</v>
      </c>
    </row>
    <row r="43" spans="1:15" x14ac:dyDescent="0.25">
      <c r="A43" s="265" t="s">
        <v>450</v>
      </c>
    </row>
    <row r="45" spans="1:15" ht="19.5" thickBot="1" x14ac:dyDescent="0.3">
      <c r="A45" s="175" t="s">
        <v>454</v>
      </c>
      <c r="B45" s="143"/>
      <c r="C45" s="143"/>
      <c r="D45" s="144"/>
      <c r="E45" s="144"/>
      <c r="F45" s="144"/>
      <c r="G45" s="145"/>
      <c r="H45" s="145"/>
      <c r="I45" s="145"/>
      <c r="J45" s="145"/>
      <c r="K45" s="145"/>
      <c r="L45" s="145"/>
      <c r="M45" s="145"/>
      <c r="N45" s="145"/>
      <c r="O45" s="145"/>
    </row>
    <row r="46" spans="1:15" ht="30" x14ac:dyDescent="0.25">
      <c r="A46" s="152" t="s">
        <v>203</v>
      </c>
      <c r="B46" s="148" t="s">
        <v>273</v>
      </c>
      <c r="C46" s="149" t="s">
        <v>274</v>
      </c>
      <c r="D46" s="150" t="s">
        <v>275</v>
      </c>
      <c r="E46" s="150" t="s">
        <v>276</v>
      </c>
      <c r="F46" s="150" t="s">
        <v>277</v>
      </c>
      <c r="G46" s="151" t="s">
        <v>278</v>
      </c>
      <c r="H46" s="151" t="s">
        <v>279</v>
      </c>
      <c r="I46" s="151" t="s">
        <v>280</v>
      </c>
      <c r="J46" s="151" t="s">
        <v>281</v>
      </c>
      <c r="K46" s="151" t="s">
        <v>282</v>
      </c>
      <c r="L46" s="151" t="s">
        <v>283</v>
      </c>
      <c r="M46" s="151" t="s">
        <v>284</v>
      </c>
      <c r="N46" s="151" t="s">
        <v>286</v>
      </c>
      <c r="O46" s="151" t="s">
        <v>285</v>
      </c>
    </row>
    <row r="47" spans="1:15" x14ac:dyDescent="0.25">
      <c r="A47" s="37" t="s">
        <v>451</v>
      </c>
      <c r="B47" s="253">
        <v>108</v>
      </c>
      <c r="C47" s="254">
        <v>3</v>
      </c>
      <c r="D47" s="254">
        <v>1</v>
      </c>
      <c r="E47" s="254">
        <v>6</v>
      </c>
      <c r="F47" s="254">
        <v>36</v>
      </c>
      <c r="G47" s="255">
        <v>13</v>
      </c>
      <c r="H47" s="255">
        <v>33</v>
      </c>
      <c r="I47" s="255">
        <v>5</v>
      </c>
      <c r="J47" s="255">
        <v>1</v>
      </c>
      <c r="K47" s="255">
        <v>0</v>
      </c>
      <c r="L47" s="255">
        <v>0</v>
      </c>
      <c r="M47" s="255">
        <v>0</v>
      </c>
      <c r="N47" s="255">
        <v>7</v>
      </c>
      <c r="O47" s="255">
        <v>3</v>
      </c>
    </row>
    <row r="48" spans="1:15" x14ac:dyDescent="0.25">
      <c r="A48" s="251" t="s">
        <v>439</v>
      </c>
      <c r="B48" s="256">
        <v>48</v>
      </c>
      <c r="C48" s="257">
        <v>3</v>
      </c>
      <c r="D48" s="257">
        <v>1</v>
      </c>
      <c r="E48" s="257">
        <v>5</v>
      </c>
      <c r="F48" s="257">
        <v>12</v>
      </c>
      <c r="G48" s="257">
        <v>8</v>
      </c>
      <c r="H48" s="257">
        <v>13</v>
      </c>
      <c r="I48" s="257">
        <v>2</v>
      </c>
      <c r="J48" s="257">
        <v>0</v>
      </c>
      <c r="K48" s="257">
        <v>0</v>
      </c>
      <c r="L48" s="257">
        <v>0</v>
      </c>
      <c r="M48" s="257">
        <v>0</v>
      </c>
      <c r="N48" s="257">
        <v>3</v>
      </c>
      <c r="O48" s="257">
        <v>1</v>
      </c>
    </row>
    <row r="49" spans="1:15" x14ac:dyDescent="0.25">
      <c r="A49" s="251" t="s">
        <v>438</v>
      </c>
      <c r="B49" s="256">
        <v>52</v>
      </c>
      <c r="C49" s="257">
        <v>0</v>
      </c>
      <c r="D49" s="257">
        <v>0</v>
      </c>
      <c r="E49" s="257">
        <v>1</v>
      </c>
      <c r="F49" s="257">
        <v>22</v>
      </c>
      <c r="G49" s="257">
        <v>5</v>
      </c>
      <c r="H49" s="257">
        <v>15</v>
      </c>
      <c r="I49" s="257">
        <v>3</v>
      </c>
      <c r="J49" s="257">
        <v>1</v>
      </c>
      <c r="K49" s="257">
        <v>0</v>
      </c>
      <c r="L49" s="257">
        <v>0</v>
      </c>
      <c r="M49" s="257">
        <v>0</v>
      </c>
      <c r="N49" s="257">
        <v>4</v>
      </c>
      <c r="O49" s="257">
        <v>1</v>
      </c>
    </row>
    <row r="50" spans="1:15" x14ac:dyDescent="0.25">
      <c r="A50" s="147" t="s">
        <v>440</v>
      </c>
      <c r="B50" s="259">
        <v>8</v>
      </c>
      <c r="C50" s="255">
        <v>0</v>
      </c>
      <c r="D50" s="183">
        <v>0</v>
      </c>
      <c r="E50" s="255">
        <v>0</v>
      </c>
      <c r="F50" s="255">
        <v>2</v>
      </c>
      <c r="G50" s="255">
        <v>0</v>
      </c>
      <c r="H50" s="255">
        <v>5</v>
      </c>
      <c r="I50" s="255">
        <v>0</v>
      </c>
      <c r="J50" s="255">
        <v>0</v>
      </c>
      <c r="K50" s="255">
        <v>0</v>
      </c>
      <c r="L50" s="255">
        <v>0</v>
      </c>
      <c r="M50" s="255">
        <v>0</v>
      </c>
      <c r="N50" s="255">
        <v>0</v>
      </c>
      <c r="O50" s="255">
        <v>1</v>
      </c>
    </row>
    <row r="51" spans="1:15" x14ac:dyDescent="0.25">
      <c r="A51" s="37" t="s">
        <v>452</v>
      </c>
      <c r="B51" s="253">
        <v>399</v>
      </c>
      <c r="C51" s="254">
        <v>27</v>
      </c>
      <c r="D51" s="254">
        <v>8</v>
      </c>
      <c r="E51" s="254">
        <v>29</v>
      </c>
      <c r="F51" s="254">
        <v>98</v>
      </c>
      <c r="G51" s="255">
        <v>66</v>
      </c>
      <c r="H51" s="255">
        <v>89</v>
      </c>
      <c r="I51" s="255">
        <v>70</v>
      </c>
      <c r="J51" s="255">
        <v>0</v>
      </c>
      <c r="K51" s="255">
        <v>1</v>
      </c>
      <c r="L51" s="255">
        <v>0</v>
      </c>
      <c r="M51" s="255">
        <v>0</v>
      </c>
      <c r="N51" s="255">
        <v>8</v>
      </c>
      <c r="O51" s="255">
        <v>3</v>
      </c>
    </row>
    <row r="52" spans="1:15" x14ac:dyDescent="0.25">
      <c r="A52" s="251" t="s">
        <v>442</v>
      </c>
      <c r="B52" s="256">
        <v>87</v>
      </c>
      <c r="C52" s="257">
        <v>4</v>
      </c>
      <c r="D52" s="257">
        <v>1</v>
      </c>
      <c r="E52" s="257">
        <v>2</v>
      </c>
      <c r="F52" s="257">
        <v>33</v>
      </c>
      <c r="G52" s="257">
        <v>13</v>
      </c>
      <c r="H52" s="257">
        <v>19</v>
      </c>
      <c r="I52" s="257">
        <v>13</v>
      </c>
      <c r="J52" s="257">
        <v>0</v>
      </c>
      <c r="K52" s="257">
        <v>0</v>
      </c>
      <c r="L52" s="257">
        <v>0</v>
      </c>
      <c r="M52" s="257">
        <v>0</v>
      </c>
      <c r="N52" s="257">
        <v>0</v>
      </c>
      <c r="O52" s="257">
        <v>2</v>
      </c>
    </row>
    <row r="53" spans="1:15" x14ac:dyDescent="0.25">
      <c r="A53" s="251" t="s">
        <v>443</v>
      </c>
      <c r="B53" s="256">
        <v>240</v>
      </c>
      <c r="C53" s="257">
        <v>17</v>
      </c>
      <c r="D53" s="257">
        <v>5</v>
      </c>
      <c r="E53" s="257">
        <v>21</v>
      </c>
      <c r="F53" s="257">
        <v>59</v>
      </c>
      <c r="G53" s="257">
        <v>50</v>
      </c>
      <c r="H53" s="257">
        <v>42</v>
      </c>
      <c r="I53" s="257">
        <v>40</v>
      </c>
      <c r="J53" s="257">
        <v>0</v>
      </c>
      <c r="K53" s="257">
        <v>1</v>
      </c>
      <c r="L53" s="257">
        <v>0</v>
      </c>
      <c r="M53" s="257">
        <v>0</v>
      </c>
      <c r="N53" s="257">
        <v>4</v>
      </c>
      <c r="O53" s="257">
        <v>1</v>
      </c>
    </row>
    <row r="54" spans="1:15" ht="15.75" thickBot="1" x14ac:dyDescent="0.3">
      <c r="A54" s="154" t="s">
        <v>444</v>
      </c>
      <c r="B54" s="260">
        <v>72</v>
      </c>
      <c r="C54" s="261">
        <v>6</v>
      </c>
      <c r="D54" s="262">
        <v>2</v>
      </c>
      <c r="E54" s="261">
        <v>6</v>
      </c>
      <c r="F54" s="261">
        <v>6</v>
      </c>
      <c r="G54" s="261">
        <v>3</v>
      </c>
      <c r="H54" s="261">
        <v>28</v>
      </c>
      <c r="I54" s="261">
        <v>17</v>
      </c>
      <c r="J54" s="261">
        <v>0</v>
      </c>
      <c r="K54" s="261">
        <v>0</v>
      </c>
      <c r="L54" s="261">
        <v>0</v>
      </c>
      <c r="M54" s="261">
        <v>0</v>
      </c>
      <c r="N54" s="261">
        <v>4</v>
      </c>
      <c r="O54" s="261">
        <v>0</v>
      </c>
    </row>
    <row r="55" spans="1:15" ht="15.75" thickBot="1" x14ac:dyDescent="0.3">
      <c r="A55" s="252" t="s">
        <v>453</v>
      </c>
      <c r="B55" s="258">
        <v>507</v>
      </c>
      <c r="C55" s="263">
        <v>30</v>
      </c>
      <c r="D55" s="264">
        <v>9</v>
      </c>
      <c r="E55" s="263">
        <v>35</v>
      </c>
      <c r="F55" s="263">
        <v>134</v>
      </c>
      <c r="G55" s="263">
        <v>79</v>
      </c>
      <c r="H55" s="263">
        <v>122</v>
      </c>
      <c r="I55" s="263">
        <v>75</v>
      </c>
      <c r="J55" s="263">
        <v>1</v>
      </c>
      <c r="K55" s="263">
        <v>1</v>
      </c>
      <c r="L55" s="263">
        <v>0</v>
      </c>
      <c r="M55" s="263">
        <v>0</v>
      </c>
      <c r="N55" s="263">
        <v>15</v>
      </c>
      <c r="O55" s="263">
        <v>6</v>
      </c>
    </row>
    <row r="56" spans="1:15" x14ac:dyDescent="0.25">
      <c r="A56" s="167" t="s">
        <v>455</v>
      </c>
      <c r="D56"/>
    </row>
    <row r="57" spans="1:15" x14ac:dyDescent="0.25">
      <c r="D57"/>
    </row>
    <row r="58" spans="1:15" ht="19.5" thickBot="1" x14ac:dyDescent="0.3">
      <c r="A58" s="175" t="s">
        <v>456</v>
      </c>
      <c r="B58" s="145"/>
      <c r="C58" s="145"/>
      <c r="D58" s="242"/>
      <c r="E58" s="145"/>
      <c r="F58" s="145"/>
      <c r="G58" s="145"/>
      <c r="H58" s="145"/>
      <c r="I58" s="145"/>
      <c r="J58" s="145"/>
      <c r="K58" s="145"/>
      <c r="L58" s="145"/>
      <c r="M58" s="145"/>
      <c r="N58" s="145"/>
      <c r="O58" s="145"/>
    </row>
    <row r="59" spans="1:15" ht="30" x14ac:dyDescent="0.25">
      <c r="A59" s="152" t="s">
        <v>648</v>
      </c>
      <c r="B59" s="148" t="s">
        <v>273</v>
      </c>
      <c r="C59" s="149" t="s">
        <v>274</v>
      </c>
      <c r="D59" s="150" t="s">
        <v>275</v>
      </c>
      <c r="E59" s="150" t="s">
        <v>276</v>
      </c>
      <c r="F59" s="150" t="s">
        <v>277</v>
      </c>
      <c r="G59" s="151" t="s">
        <v>278</v>
      </c>
      <c r="H59" s="151" t="s">
        <v>279</v>
      </c>
      <c r="I59" s="151" t="s">
        <v>280</v>
      </c>
      <c r="J59" s="151" t="s">
        <v>281</v>
      </c>
      <c r="K59" s="151" t="s">
        <v>282</v>
      </c>
      <c r="L59" s="151" t="s">
        <v>283</v>
      </c>
      <c r="M59" s="151" t="s">
        <v>284</v>
      </c>
      <c r="N59" s="151" t="s">
        <v>286</v>
      </c>
      <c r="O59" s="151" t="s">
        <v>285</v>
      </c>
    </row>
    <row r="60" spans="1:15" x14ac:dyDescent="0.25">
      <c r="A60" s="37" t="s">
        <v>458</v>
      </c>
      <c r="B60" s="268">
        <v>0.14723926380368099</v>
      </c>
      <c r="C60" s="269">
        <v>3.9215686274509803E-2</v>
      </c>
      <c r="D60" s="269">
        <v>2.8571428571428571E-2</v>
      </c>
      <c r="E60" s="269">
        <v>0.1111111111111111</v>
      </c>
      <c r="F60" s="269">
        <v>0.18090452261306533</v>
      </c>
      <c r="G60" s="270">
        <v>0.22807017543859648</v>
      </c>
      <c r="H60" s="270">
        <v>0.23571428571428571</v>
      </c>
      <c r="I60" s="270">
        <v>9.6153846153846159E-2</v>
      </c>
      <c r="J60" s="270">
        <v>8.3333333333333329E-2</v>
      </c>
      <c r="K60" s="270">
        <v>0</v>
      </c>
      <c r="L60" s="270">
        <v>0</v>
      </c>
      <c r="M60" s="270">
        <v>0</v>
      </c>
      <c r="N60" s="270">
        <v>0.18421052631578946</v>
      </c>
      <c r="O60" s="270">
        <v>4.9180327868852458E-2</v>
      </c>
    </row>
    <row r="61" spans="1:15" ht="15.75" thickBot="1" x14ac:dyDescent="0.3">
      <c r="A61" s="191" t="s">
        <v>459</v>
      </c>
      <c r="B61" s="273">
        <v>8.7885462555066074E-2</v>
      </c>
      <c r="C61" s="271">
        <v>3.1358885017421602E-2</v>
      </c>
      <c r="D61" s="271">
        <v>2.1333333333333333E-2</v>
      </c>
      <c r="E61" s="271">
        <v>7.3604060913705582E-2</v>
      </c>
      <c r="F61" s="334">
        <v>8.3050847457627114E-2</v>
      </c>
      <c r="G61" s="335">
        <v>0.19469026548672566</v>
      </c>
      <c r="H61" s="271">
        <v>0.1435483870967742</v>
      </c>
      <c r="I61" s="271">
        <v>0.15021459227467812</v>
      </c>
      <c r="J61" s="271">
        <v>0</v>
      </c>
      <c r="K61" s="271">
        <v>0.1111111111111111</v>
      </c>
      <c r="L61" s="271">
        <v>0</v>
      </c>
      <c r="M61" s="271">
        <v>0</v>
      </c>
      <c r="N61" s="271">
        <v>7.1428571428571425E-2</v>
      </c>
      <c r="O61" s="271">
        <v>3.3707865168539325E-2</v>
      </c>
    </row>
    <row r="62" spans="1:15" ht="15.75" thickBot="1" x14ac:dyDescent="0.3">
      <c r="A62" s="252" t="s">
        <v>460</v>
      </c>
      <c r="B62" s="272">
        <v>9.6141082772352324E-2</v>
      </c>
      <c r="C62" s="272">
        <v>3.2000000000000001E-2</v>
      </c>
      <c r="D62" s="272">
        <v>2.1951219512195121E-2</v>
      </c>
      <c r="E62" s="272">
        <v>7.8125E-2</v>
      </c>
      <c r="F62" s="272">
        <v>9.7171863669325592E-2</v>
      </c>
      <c r="G62" s="272">
        <v>0.1994949494949495</v>
      </c>
      <c r="H62" s="272">
        <v>0.16052631578947368</v>
      </c>
      <c r="I62" s="272">
        <v>0.14478764478764478</v>
      </c>
      <c r="J62" s="272">
        <v>2.0408163265306121E-2</v>
      </c>
      <c r="K62" s="272">
        <v>0.1</v>
      </c>
      <c r="L62" s="272">
        <v>0</v>
      </c>
      <c r="M62" s="272">
        <v>0</v>
      </c>
      <c r="N62" s="272">
        <v>0.1</v>
      </c>
      <c r="O62" s="272">
        <v>0.04</v>
      </c>
    </row>
    <row r="63" spans="1:15" x14ac:dyDescent="0.25">
      <c r="A63" s="265" t="s">
        <v>457</v>
      </c>
    </row>
    <row r="66" spans="1:9" ht="19.5" thickBot="1" x14ac:dyDescent="0.3">
      <c r="A66" s="175" t="s">
        <v>461</v>
      </c>
      <c r="B66" s="145"/>
      <c r="C66" s="145"/>
      <c r="D66" s="242"/>
    </row>
    <row r="67" spans="1:9" x14ac:dyDescent="0.25">
      <c r="A67" s="152" t="s">
        <v>647</v>
      </c>
      <c r="B67" s="148" t="s">
        <v>273</v>
      </c>
      <c r="C67" s="149" t="s">
        <v>462</v>
      </c>
      <c r="D67" s="150" t="s">
        <v>463</v>
      </c>
    </row>
    <row r="68" spans="1:9" x14ac:dyDescent="0.25">
      <c r="A68" s="292" t="s">
        <v>464</v>
      </c>
      <c r="B68" s="153">
        <f>SUM(C68:D68)</f>
        <v>337</v>
      </c>
      <c r="C68" s="157">
        <v>68</v>
      </c>
      <c r="D68" s="157">
        <v>269</v>
      </c>
    </row>
    <row r="69" spans="1:9" ht="30" x14ac:dyDescent="0.25">
      <c r="A69" s="275" t="s">
        <v>465</v>
      </c>
      <c r="B69" s="153">
        <f t="shared" ref="B69:B70" si="1">SUM(C69:D69)</f>
        <v>325</v>
      </c>
      <c r="C69" s="158">
        <v>61</v>
      </c>
      <c r="D69" s="158">
        <v>264</v>
      </c>
    </row>
    <row r="70" spans="1:9" ht="45" x14ac:dyDescent="0.25">
      <c r="A70" s="274" t="s">
        <v>466</v>
      </c>
      <c r="B70" s="153">
        <f t="shared" si="1"/>
        <v>276</v>
      </c>
      <c r="C70" s="160">
        <v>53</v>
      </c>
      <c r="D70" s="160">
        <v>223</v>
      </c>
    </row>
    <row r="72" spans="1:9" ht="19.5" thickBot="1" x14ac:dyDescent="0.3">
      <c r="A72" s="175" t="s">
        <v>219</v>
      </c>
      <c r="B72" s="145"/>
      <c r="C72" s="145"/>
      <c r="D72" s="242"/>
      <c r="E72" s="145"/>
      <c r="F72" s="145"/>
      <c r="G72" s="145"/>
      <c r="H72" s="145"/>
      <c r="I72" s="145"/>
    </row>
    <row r="73" spans="1:9" x14ac:dyDescent="0.25">
      <c r="A73" s="152" t="s">
        <v>218</v>
      </c>
      <c r="B73" s="148" t="s">
        <v>273</v>
      </c>
      <c r="C73" s="149" t="s">
        <v>274</v>
      </c>
      <c r="D73" s="150" t="s">
        <v>275</v>
      </c>
      <c r="E73" s="150" t="s">
        <v>276</v>
      </c>
      <c r="F73" s="150" t="s">
        <v>277</v>
      </c>
      <c r="G73" s="151" t="s">
        <v>278</v>
      </c>
      <c r="H73" s="151" t="s">
        <v>279</v>
      </c>
      <c r="I73" s="151" t="s">
        <v>280</v>
      </c>
    </row>
    <row r="74" spans="1:9" ht="15" customHeight="1" x14ac:dyDescent="0.25">
      <c r="A74" s="37" t="s">
        <v>467</v>
      </c>
      <c r="B74" s="153">
        <v>244798.4</v>
      </c>
      <c r="C74" s="157">
        <v>27220</v>
      </c>
      <c r="D74" s="157">
        <v>6030.25</v>
      </c>
      <c r="E74" s="157">
        <v>14092</v>
      </c>
      <c r="F74" s="157">
        <v>94546.65</v>
      </c>
      <c r="G74" s="158">
        <v>17694.5</v>
      </c>
      <c r="H74" s="158">
        <v>38850</v>
      </c>
      <c r="I74" s="158">
        <v>46365</v>
      </c>
    </row>
    <row r="75" spans="1:9" ht="15.75" thickBot="1" x14ac:dyDescent="0.3">
      <c r="A75" s="252" t="s">
        <v>468</v>
      </c>
      <c r="B75" s="250">
        <v>46.544044110656905</v>
      </c>
      <c r="C75" s="250">
        <v>27.453353504790723</v>
      </c>
      <c r="D75" s="250">
        <v>13.674036281179138</v>
      </c>
      <c r="E75" s="250">
        <v>29.115702479338843</v>
      </c>
      <c r="F75" s="250">
        <v>66.301998597475446</v>
      </c>
      <c r="G75" s="250">
        <v>44.125935162094763</v>
      </c>
      <c r="H75" s="250">
        <v>40.259067357512954</v>
      </c>
      <c r="I75" s="250">
        <v>84.147005444646098</v>
      </c>
    </row>
    <row r="76" spans="1:9" x14ac:dyDescent="0.25">
      <c r="C76" s="327"/>
    </row>
    <row r="77" spans="1:9" ht="19.5" thickBot="1" x14ac:dyDescent="0.3">
      <c r="A77" s="175" t="s">
        <v>474</v>
      </c>
      <c r="B77" s="145"/>
    </row>
    <row r="78" spans="1:9" x14ac:dyDescent="0.25">
      <c r="A78" s="152" t="s">
        <v>223</v>
      </c>
      <c r="B78" s="148" t="s">
        <v>273</v>
      </c>
    </row>
    <row r="79" spans="1:9" x14ac:dyDescent="0.25">
      <c r="A79" s="37" t="s">
        <v>470</v>
      </c>
      <c r="B79" s="276">
        <v>0.3</v>
      </c>
    </row>
    <row r="80" spans="1:9" x14ac:dyDescent="0.25">
      <c r="A80" s="275" t="s">
        <v>469</v>
      </c>
      <c r="B80" s="276">
        <v>0.7</v>
      </c>
    </row>
    <row r="82" spans="1:15" ht="19.5" thickBot="1" x14ac:dyDescent="0.3">
      <c r="A82" s="175" t="s">
        <v>475</v>
      </c>
      <c r="B82" s="145"/>
    </row>
    <row r="83" spans="1:15" x14ac:dyDescent="0.25">
      <c r="A83" s="152" t="s">
        <v>223</v>
      </c>
      <c r="B83" s="148" t="s">
        <v>273</v>
      </c>
    </row>
    <row r="84" spans="1:15" x14ac:dyDescent="0.25">
      <c r="A84" s="37" t="s">
        <v>471</v>
      </c>
      <c r="B84" s="276">
        <f>SUM(C84:D84)</f>
        <v>0</v>
      </c>
    </row>
    <row r="85" spans="1:15" x14ac:dyDescent="0.25">
      <c r="A85" s="275" t="s">
        <v>472</v>
      </c>
      <c r="B85" s="276">
        <f t="shared" ref="B85" si="2">SUM(C85:D85)</f>
        <v>0</v>
      </c>
    </row>
    <row r="86" spans="1:15" x14ac:dyDescent="0.25">
      <c r="A86" s="275" t="s">
        <v>473</v>
      </c>
      <c r="B86" s="276">
        <v>1</v>
      </c>
    </row>
    <row r="88" spans="1:15" ht="19.5" thickBot="1" x14ac:dyDescent="0.3">
      <c r="A88" s="175" t="s">
        <v>480</v>
      </c>
      <c r="B88" s="143"/>
      <c r="C88" s="143"/>
      <c r="D88" s="144"/>
      <c r="E88" s="144"/>
      <c r="F88" s="144"/>
      <c r="G88" s="145"/>
      <c r="H88" s="145"/>
      <c r="I88" s="145"/>
      <c r="J88" s="145"/>
      <c r="K88" s="145"/>
      <c r="L88" s="145"/>
      <c r="M88" s="145"/>
      <c r="N88" s="145"/>
      <c r="O88" s="145"/>
    </row>
    <row r="89" spans="1:15" ht="30" x14ac:dyDescent="0.25">
      <c r="A89" s="152" t="s">
        <v>223</v>
      </c>
      <c r="B89" s="148" t="s">
        <v>273</v>
      </c>
      <c r="C89" s="149" t="s">
        <v>274</v>
      </c>
      <c r="D89" s="150" t="s">
        <v>275</v>
      </c>
      <c r="E89" s="150" t="s">
        <v>276</v>
      </c>
      <c r="F89" s="150" t="s">
        <v>277</v>
      </c>
      <c r="G89" s="151" t="s">
        <v>278</v>
      </c>
      <c r="H89" s="151" t="s">
        <v>279</v>
      </c>
      <c r="I89" s="151" t="s">
        <v>280</v>
      </c>
      <c r="J89" s="151" t="s">
        <v>281</v>
      </c>
      <c r="K89" s="151" t="s">
        <v>282</v>
      </c>
      <c r="L89" s="151" t="s">
        <v>283</v>
      </c>
      <c r="M89" s="151" t="s">
        <v>284</v>
      </c>
      <c r="N89" s="151" t="s">
        <v>286</v>
      </c>
      <c r="O89" s="151" t="s">
        <v>285</v>
      </c>
    </row>
    <row r="90" spans="1:15" x14ac:dyDescent="0.25">
      <c r="A90" s="37" t="s">
        <v>476</v>
      </c>
      <c r="B90" s="288">
        <v>0.1068559185859668</v>
      </c>
      <c r="C90" s="278">
        <v>2.8787878787878789E-2</v>
      </c>
      <c r="D90" s="278">
        <v>2.4822695035460994E-2</v>
      </c>
      <c r="E90" s="278">
        <v>6.6202090592334492E-2</v>
      </c>
      <c r="F90" s="278">
        <v>0.13110307414104883</v>
      </c>
      <c r="G90" s="169">
        <v>0.13333333333333333</v>
      </c>
      <c r="H90" s="169">
        <v>0.18776671408250356</v>
      </c>
      <c r="I90" s="169">
        <v>7.1999999999999995E-2</v>
      </c>
      <c r="J90" s="169" t="s">
        <v>61</v>
      </c>
      <c r="K90" s="169" t="s">
        <v>61</v>
      </c>
      <c r="L90" s="169" t="s">
        <v>61</v>
      </c>
      <c r="M90" s="169">
        <v>0.41666666666666669</v>
      </c>
      <c r="N90" s="169" t="s">
        <v>61</v>
      </c>
      <c r="O90" s="169">
        <v>0.55555555555555558</v>
      </c>
    </row>
    <row r="91" spans="1:15" x14ac:dyDescent="0.25">
      <c r="A91" s="129" t="s">
        <v>477</v>
      </c>
      <c r="B91" s="286">
        <v>0.89314408141403323</v>
      </c>
      <c r="C91" s="279">
        <v>0.97121212121212119</v>
      </c>
      <c r="D91" s="279">
        <v>0.97517730496453903</v>
      </c>
      <c r="E91" s="279">
        <v>0.93379790940766549</v>
      </c>
      <c r="F91" s="279">
        <v>0.86889692585895117</v>
      </c>
      <c r="G91" s="279">
        <v>0.8666666666666667</v>
      </c>
      <c r="H91" s="279">
        <v>0.81223328591749644</v>
      </c>
      <c r="I91" s="279">
        <v>0.92800000000000005</v>
      </c>
      <c r="J91" s="279" t="s">
        <v>61</v>
      </c>
      <c r="K91" s="279" t="s">
        <v>61</v>
      </c>
      <c r="L91" s="279" t="s">
        <v>61</v>
      </c>
      <c r="M91" s="279">
        <v>0.58333333333333337</v>
      </c>
      <c r="N91" s="279" t="s">
        <v>61</v>
      </c>
      <c r="O91" s="279">
        <v>0.44444444444444442</v>
      </c>
    </row>
    <row r="92" spans="1:15" x14ac:dyDescent="0.25">
      <c r="A92" s="129" t="s">
        <v>478</v>
      </c>
      <c r="B92" s="286">
        <v>0.24457034938621341</v>
      </c>
      <c r="C92" s="277">
        <v>0.23974763406940064</v>
      </c>
      <c r="D92" s="277">
        <v>0.25170068027210885</v>
      </c>
      <c r="E92" s="277">
        <v>0.24324324324324326</v>
      </c>
      <c r="F92" s="277">
        <v>0.19314641744548286</v>
      </c>
      <c r="G92" s="277">
        <v>0.17171717171717171</v>
      </c>
      <c r="H92" s="277">
        <v>0.24545454545454545</v>
      </c>
      <c r="I92" s="277">
        <v>0.21186440677966101</v>
      </c>
      <c r="J92" s="277">
        <v>0.24358974358974358</v>
      </c>
      <c r="K92" s="277">
        <v>0.1</v>
      </c>
      <c r="L92" s="277">
        <v>0.14285714285714285</v>
      </c>
      <c r="M92" s="277">
        <v>0.1</v>
      </c>
      <c r="N92" s="277">
        <v>0.28834355828220859</v>
      </c>
      <c r="O92" s="277">
        <v>0.44</v>
      </c>
    </row>
    <row r="93" spans="1:15" ht="15.75" thickBot="1" x14ac:dyDescent="0.3">
      <c r="A93" s="191" t="s">
        <v>479</v>
      </c>
      <c r="B93" s="287">
        <v>0.75542965061378664</v>
      </c>
      <c r="C93" s="280">
        <v>0.76025236593059942</v>
      </c>
      <c r="D93" s="281">
        <v>0.74829931972789121</v>
      </c>
      <c r="E93" s="280">
        <v>0.7567567567567568</v>
      </c>
      <c r="F93" s="280">
        <v>0.80685358255451711</v>
      </c>
      <c r="G93" s="280">
        <v>0.82828282828282829</v>
      </c>
      <c r="H93" s="280">
        <v>0.75454545454545452</v>
      </c>
      <c r="I93" s="280">
        <v>0.78813559322033899</v>
      </c>
      <c r="J93" s="280">
        <v>0.75641025641025639</v>
      </c>
      <c r="K93" s="280">
        <v>0.9</v>
      </c>
      <c r="L93" s="280">
        <v>0.8571428571428571</v>
      </c>
      <c r="M93" s="280">
        <v>0.9</v>
      </c>
      <c r="N93" s="280">
        <v>0.71165644171779141</v>
      </c>
      <c r="O93" s="280">
        <v>0.56000000000000005</v>
      </c>
    </row>
    <row r="94" spans="1:15" x14ac:dyDescent="0.25">
      <c r="A94" s="243" t="s">
        <v>481</v>
      </c>
      <c r="B94" s="282">
        <v>0.15669856459330145</v>
      </c>
      <c r="C94" s="282">
        <v>9.7236438075742074E-2</v>
      </c>
      <c r="D94" s="284">
        <v>0.10256410256410256</v>
      </c>
      <c r="E94" s="282">
        <v>0.13559322033898305</v>
      </c>
      <c r="F94" s="282">
        <v>0.14505956552207427</v>
      </c>
      <c r="G94" s="282">
        <v>0.14285714285714285</v>
      </c>
      <c r="H94" s="282">
        <v>0.20619554695062922</v>
      </c>
      <c r="I94" s="282">
        <v>0.1260229132569558</v>
      </c>
      <c r="J94" s="282">
        <v>0.24358974358974358</v>
      </c>
      <c r="K94" s="282">
        <v>0.1</v>
      </c>
      <c r="L94" s="282">
        <v>0.14285714285714285</v>
      </c>
      <c r="M94" s="282">
        <v>0.16129032258064516</v>
      </c>
      <c r="N94" s="282">
        <v>0.28834355828220859</v>
      </c>
      <c r="O94" s="282">
        <v>0.44565217391304346</v>
      </c>
    </row>
    <row r="95" spans="1:15" ht="15.75" thickBot="1" x14ac:dyDescent="0.3">
      <c r="A95" s="252" t="s">
        <v>488</v>
      </c>
      <c r="B95" s="283">
        <v>0.84330143540669855</v>
      </c>
      <c r="C95" s="283">
        <v>0.90276356192425788</v>
      </c>
      <c r="D95" s="285">
        <v>0.89743589743589747</v>
      </c>
      <c r="E95" s="283">
        <v>0.86440677966101698</v>
      </c>
      <c r="F95" s="283">
        <v>0.85494043447792567</v>
      </c>
      <c r="G95" s="283">
        <v>0.8571428571428571</v>
      </c>
      <c r="H95" s="283">
        <v>0.79380445304937075</v>
      </c>
      <c r="I95" s="283">
        <v>0.8739770867430442</v>
      </c>
      <c r="J95" s="283">
        <v>0.75641025641025639</v>
      </c>
      <c r="K95" s="283">
        <v>0.9</v>
      </c>
      <c r="L95" s="283">
        <v>0.8571428571428571</v>
      </c>
      <c r="M95" s="283">
        <v>0.83870967741935487</v>
      </c>
      <c r="N95" s="283">
        <v>0.71165644171779141</v>
      </c>
      <c r="O95" s="283">
        <v>0.55434782608695654</v>
      </c>
    </row>
    <row r="97" spans="1:15" ht="19.5" thickBot="1" x14ac:dyDescent="0.3">
      <c r="A97" s="175" t="s">
        <v>482</v>
      </c>
      <c r="B97" s="143"/>
      <c r="C97" s="143"/>
      <c r="D97" s="144"/>
      <c r="E97" s="144"/>
      <c r="F97" s="144"/>
      <c r="G97" s="145"/>
      <c r="H97" s="145"/>
      <c r="I97" s="145"/>
      <c r="J97" s="145"/>
      <c r="K97" s="145"/>
      <c r="L97" s="145"/>
      <c r="M97" s="145"/>
      <c r="N97" s="145"/>
      <c r="O97" s="145"/>
    </row>
    <row r="98" spans="1:15" ht="30" x14ac:dyDescent="0.25">
      <c r="A98" s="152" t="s">
        <v>223</v>
      </c>
      <c r="B98" s="148" t="s">
        <v>273</v>
      </c>
      <c r="C98" s="149" t="s">
        <v>274</v>
      </c>
      <c r="D98" s="150" t="s">
        <v>275</v>
      </c>
      <c r="E98" s="150" t="s">
        <v>276</v>
      </c>
      <c r="F98" s="150" t="s">
        <v>277</v>
      </c>
      <c r="G98" s="151" t="s">
        <v>278</v>
      </c>
      <c r="H98" s="151" t="s">
        <v>279</v>
      </c>
      <c r="I98" s="151" t="s">
        <v>280</v>
      </c>
      <c r="J98" s="151" t="s">
        <v>281</v>
      </c>
      <c r="K98" s="151" t="s">
        <v>282</v>
      </c>
      <c r="L98" s="151" t="s">
        <v>283</v>
      </c>
      <c r="M98" s="151" t="s">
        <v>284</v>
      </c>
      <c r="N98" s="151" t="s">
        <v>286</v>
      </c>
      <c r="O98" s="151" t="s">
        <v>285</v>
      </c>
    </row>
    <row r="99" spans="1:15" ht="15" customHeight="1" x14ac:dyDescent="0.25">
      <c r="A99" s="37" t="s">
        <v>483</v>
      </c>
      <c r="B99" s="288">
        <v>0.29967862881628282</v>
      </c>
      <c r="C99" s="278">
        <v>0.21666666666666667</v>
      </c>
      <c r="D99" s="278">
        <v>0.1453900709219858</v>
      </c>
      <c r="E99" s="278">
        <v>0.13937282229965156</v>
      </c>
      <c r="F99" s="278">
        <v>0.35804701627486435</v>
      </c>
      <c r="G99" s="169">
        <v>0.36666666666666664</v>
      </c>
      <c r="H99" s="169">
        <v>0.3655761024182077</v>
      </c>
      <c r="I99" s="169">
        <v>0.31733333333333336</v>
      </c>
      <c r="J99" s="169"/>
      <c r="K99" s="169"/>
      <c r="L99" s="169"/>
      <c r="M99" s="169">
        <v>0.41666666666666669</v>
      </c>
      <c r="N99" s="169"/>
      <c r="O99" s="169">
        <v>0.88888888888888884</v>
      </c>
    </row>
    <row r="100" spans="1:15" x14ac:dyDescent="0.25">
      <c r="A100" s="129" t="s">
        <v>484</v>
      </c>
      <c r="B100" s="286">
        <v>0.54043920728441353</v>
      </c>
      <c r="C100" s="279">
        <v>0.48939393939393938</v>
      </c>
      <c r="D100" s="279">
        <v>0.51773049645390068</v>
      </c>
      <c r="E100" s="279">
        <v>0.5993031358885017</v>
      </c>
      <c r="F100" s="279">
        <v>0.57233273056057865</v>
      </c>
      <c r="G100" s="279">
        <v>0.57333333333333336</v>
      </c>
      <c r="H100" s="279">
        <v>0.50924608819345663</v>
      </c>
      <c r="I100" s="279">
        <v>0.54933333333333334</v>
      </c>
      <c r="J100" s="279"/>
      <c r="K100" s="279"/>
      <c r="L100" s="279"/>
      <c r="M100" s="279">
        <v>0.58333333333333337</v>
      </c>
      <c r="N100" s="279"/>
      <c r="O100" s="279">
        <v>0.1111111111111111</v>
      </c>
    </row>
    <row r="101" spans="1:15" x14ac:dyDescent="0.25">
      <c r="A101" s="129" t="s">
        <v>490</v>
      </c>
      <c r="B101" s="286">
        <v>0.15988216389930371</v>
      </c>
      <c r="C101" s="279">
        <v>0.29393939393939394</v>
      </c>
      <c r="D101" s="279">
        <v>0.33687943262411346</v>
      </c>
      <c r="E101" s="279">
        <v>0.26132404181184671</v>
      </c>
      <c r="F101" s="279">
        <v>6.9620253164556958E-2</v>
      </c>
      <c r="G101" s="279">
        <v>0.06</v>
      </c>
      <c r="H101" s="279">
        <v>0.1251778093883357</v>
      </c>
      <c r="I101" s="279">
        <v>0.13333333333333333</v>
      </c>
      <c r="J101" s="279"/>
      <c r="K101" s="279"/>
      <c r="L101" s="279"/>
      <c r="M101" s="279">
        <v>0</v>
      </c>
      <c r="N101" s="279"/>
      <c r="O101" s="279">
        <v>0</v>
      </c>
    </row>
    <row r="102" spans="1:15" x14ac:dyDescent="0.25">
      <c r="A102" s="129" t="s">
        <v>852</v>
      </c>
      <c r="B102" s="286">
        <v>0.1964117091595845</v>
      </c>
      <c r="C102" s="277">
        <v>0.12302839116719243</v>
      </c>
      <c r="D102" s="277">
        <v>0.1360544217687075</v>
      </c>
      <c r="E102" s="277">
        <v>0.10270270270270271</v>
      </c>
      <c r="F102" s="277">
        <v>0.19003115264797507</v>
      </c>
      <c r="G102" s="277">
        <v>0.17171717171717171</v>
      </c>
      <c r="H102" s="277">
        <v>0.37878787878787878</v>
      </c>
      <c r="I102" s="277">
        <v>0.29661016949152541</v>
      </c>
      <c r="J102" s="277">
        <v>0.16666666666666666</v>
      </c>
      <c r="K102" s="277">
        <v>0.2</v>
      </c>
      <c r="L102" s="277">
        <v>1</v>
      </c>
      <c r="M102" s="277">
        <v>0.1</v>
      </c>
      <c r="N102" s="277">
        <v>6.7484662576687116E-2</v>
      </c>
      <c r="O102" s="277">
        <v>0.15428571428571428</v>
      </c>
    </row>
    <row r="103" spans="1:15" x14ac:dyDescent="0.25">
      <c r="A103" t="s">
        <v>485</v>
      </c>
      <c r="B103" s="289">
        <v>0.62464589235127477</v>
      </c>
      <c r="C103" s="290">
        <v>0.67507886435331232</v>
      </c>
      <c r="D103" s="290">
        <v>0.55782312925170063</v>
      </c>
      <c r="E103" s="290">
        <v>0.69729729729729728</v>
      </c>
      <c r="F103" s="290">
        <v>0.73520249221183798</v>
      </c>
      <c r="G103" s="290">
        <v>0.73737373737373735</v>
      </c>
      <c r="H103" s="290">
        <v>0.5060606060606061</v>
      </c>
      <c r="I103" s="290">
        <v>0.52118644067796616</v>
      </c>
      <c r="J103" s="290">
        <v>0.5641025641025641</v>
      </c>
      <c r="K103" s="290">
        <v>0.7</v>
      </c>
      <c r="L103" s="290">
        <v>0</v>
      </c>
      <c r="M103" s="290">
        <v>0.62</v>
      </c>
      <c r="N103" s="290">
        <v>0.63190184049079756</v>
      </c>
      <c r="O103" s="290">
        <v>0.65142857142857147</v>
      </c>
    </row>
    <row r="104" spans="1:15" ht="15.75" thickBot="1" x14ac:dyDescent="0.3">
      <c r="A104" s="191" t="s">
        <v>491</v>
      </c>
      <c r="B104" s="287">
        <v>0.1789423984891407</v>
      </c>
      <c r="C104" s="280">
        <v>0.20189274447949526</v>
      </c>
      <c r="D104" s="281">
        <v>0.30612244897959184</v>
      </c>
      <c r="E104" s="280">
        <v>0.2</v>
      </c>
      <c r="F104" s="280">
        <v>7.476635514018691E-2</v>
      </c>
      <c r="G104" s="280">
        <v>9.0909090909090912E-2</v>
      </c>
      <c r="H104" s="280">
        <v>0.11515151515151516</v>
      </c>
      <c r="I104" s="280">
        <v>0.18220338983050846</v>
      </c>
      <c r="J104" s="280">
        <v>0.26923076923076922</v>
      </c>
      <c r="K104" s="280">
        <v>0.1</v>
      </c>
      <c r="L104" s="280">
        <v>0</v>
      </c>
      <c r="M104" s="280">
        <v>0.28000000000000003</v>
      </c>
      <c r="N104" s="280">
        <v>0.30061349693251532</v>
      </c>
      <c r="O104" s="280">
        <v>0.19428571428571428</v>
      </c>
    </row>
    <row r="105" spans="1:15" x14ac:dyDescent="0.25">
      <c r="A105" s="243" t="s">
        <v>487</v>
      </c>
      <c r="B105" s="282">
        <v>0.26230348598769654</v>
      </c>
      <c r="C105" s="282">
        <v>0.18628454452405321</v>
      </c>
      <c r="D105" s="284">
        <v>0.14219114219114218</v>
      </c>
      <c r="E105" s="282">
        <v>0.125</v>
      </c>
      <c r="F105" s="282">
        <v>0.32025227750525576</v>
      </c>
      <c r="G105" s="282">
        <v>0.31829573934837091</v>
      </c>
      <c r="H105" s="282">
        <v>0.36979670861568248</v>
      </c>
      <c r="I105" s="282">
        <v>0.30932896890343697</v>
      </c>
      <c r="J105" s="282">
        <v>0.16666666666666666</v>
      </c>
      <c r="K105" s="282">
        <v>0.2</v>
      </c>
      <c r="L105" s="282">
        <v>1</v>
      </c>
      <c r="M105" s="282">
        <v>0.16129032258064516</v>
      </c>
      <c r="N105" s="282">
        <v>6.7484662576687116E-2</v>
      </c>
      <c r="O105" s="282">
        <v>0.19021739130434784</v>
      </c>
    </row>
    <row r="106" spans="1:15" x14ac:dyDescent="0.25">
      <c r="A106" s="198" t="s">
        <v>486</v>
      </c>
      <c r="B106" s="291">
        <v>0.57091592617908404</v>
      </c>
      <c r="C106" s="291">
        <v>0.54964176049129987</v>
      </c>
      <c r="D106" s="244">
        <v>0.53146853146853146</v>
      </c>
      <c r="E106" s="291">
        <v>0.63771186440677963</v>
      </c>
      <c r="F106" s="291">
        <v>0.60896986685353893</v>
      </c>
      <c r="G106" s="291">
        <v>0.61403508771929827</v>
      </c>
      <c r="H106" s="291">
        <v>0.50822846079380446</v>
      </c>
      <c r="I106" s="291">
        <v>0.53846153846153844</v>
      </c>
      <c r="J106" s="291">
        <v>0.5641025641025641</v>
      </c>
      <c r="K106" s="291">
        <v>0.7</v>
      </c>
      <c r="L106" s="291">
        <v>0</v>
      </c>
      <c r="M106" s="291">
        <v>0.61290322580645162</v>
      </c>
      <c r="N106" s="291">
        <v>0.63190184049079756</v>
      </c>
      <c r="O106" s="291">
        <v>0.625</v>
      </c>
    </row>
    <row r="107" spans="1:15" ht="15.75" thickBot="1" x14ac:dyDescent="0.3">
      <c r="A107" s="252" t="s">
        <v>489</v>
      </c>
      <c r="B107" s="283">
        <v>0.16678058783321942</v>
      </c>
      <c r="C107" s="283">
        <v>0.26407369498464689</v>
      </c>
      <c r="D107" s="285">
        <v>0.32634032634032634</v>
      </c>
      <c r="E107" s="283">
        <v>0.23728813559322035</v>
      </c>
      <c r="F107" s="283">
        <v>7.0777855641205326E-2</v>
      </c>
      <c r="G107" s="283">
        <v>6.7669172932330823E-2</v>
      </c>
      <c r="H107" s="283">
        <v>0.12197483059051308</v>
      </c>
      <c r="I107" s="283">
        <v>0.15220949263502456</v>
      </c>
      <c r="J107" s="283">
        <v>0.26923076923076922</v>
      </c>
      <c r="K107" s="283">
        <v>0.1</v>
      </c>
      <c r="L107" s="283">
        <v>0</v>
      </c>
      <c r="M107" s="283">
        <v>0.22580645161290322</v>
      </c>
      <c r="N107" s="283">
        <v>0.30061349693251532</v>
      </c>
      <c r="O107" s="283">
        <v>0.18478260869565216</v>
      </c>
    </row>
    <row r="109" spans="1:15" ht="19.5" thickBot="1" x14ac:dyDescent="0.3">
      <c r="A109" s="175" t="s">
        <v>810</v>
      </c>
      <c r="B109" s="143"/>
      <c r="C109" s="143"/>
      <c r="D109" s="144"/>
      <c r="E109" s="144"/>
      <c r="F109" s="144"/>
      <c r="G109" s="145"/>
      <c r="H109" s="145"/>
      <c r="I109" s="145"/>
    </row>
    <row r="110" spans="1:15" x14ac:dyDescent="0.25">
      <c r="A110" s="152" t="s">
        <v>510</v>
      </c>
      <c r="B110" s="148"/>
      <c r="C110" s="149" t="s">
        <v>274</v>
      </c>
      <c r="D110" s="150" t="s">
        <v>275</v>
      </c>
      <c r="E110" s="150" t="s">
        <v>276</v>
      </c>
      <c r="F110" s="150" t="s">
        <v>277</v>
      </c>
      <c r="G110" s="151" t="s">
        <v>278</v>
      </c>
      <c r="H110" s="151" t="s">
        <v>279</v>
      </c>
      <c r="I110" s="151" t="s">
        <v>280</v>
      </c>
    </row>
    <row r="111" spans="1:15" x14ac:dyDescent="0.25">
      <c r="A111" s="146" t="s">
        <v>511</v>
      </c>
      <c r="B111" s="296"/>
      <c r="C111" s="328" t="s">
        <v>517</v>
      </c>
      <c r="D111" s="328" t="s">
        <v>517</v>
      </c>
      <c r="E111" s="328" t="s">
        <v>517</v>
      </c>
      <c r="F111" s="328" t="s">
        <v>517</v>
      </c>
      <c r="G111" s="328" t="s">
        <v>517</v>
      </c>
      <c r="H111" s="328" t="s">
        <v>517</v>
      </c>
      <c r="I111" s="328" t="s">
        <v>517</v>
      </c>
    </row>
    <row r="112" spans="1:15" x14ac:dyDescent="0.25">
      <c r="A112" s="146" t="s">
        <v>512</v>
      </c>
      <c r="B112" s="296"/>
      <c r="C112" s="328" t="s">
        <v>517</v>
      </c>
      <c r="D112" s="328" t="s">
        <v>517</v>
      </c>
      <c r="E112" s="328" t="s">
        <v>517</v>
      </c>
      <c r="F112" s="328" t="s">
        <v>517</v>
      </c>
      <c r="G112" s="328" t="s">
        <v>517</v>
      </c>
      <c r="H112" s="328" t="s">
        <v>517</v>
      </c>
      <c r="I112" s="328" t="s">
        <v>517</v>
      </c>
    </row>
    <row r="113" spans="1:9" x14ac:dyDescent="0.25">
      <c r="A113" s="146" t="s">
        <v>513</v>
      </c>
      <c r="B113" s="296"/>
      <c r="C113" s="328" t="s">
        <v>517</v>
      </c>
      <c r="D113" s="328" t="s">
        <v>517</v>
      </c>
      <c r="E113" s="328" t="s">
        <v>517</v>
      </c>
      <c r="F113" s="328" t="s">
        <v>517</v>
      </c>
      <c r="G113" s="328" t="s">
        <v>517</v>
      </c>
      <c r="H113" s="328" t="s">
        <v>517</v>
      </c>
      <c r="I113" s="328" t="s">
        <v>517</v>
      </c>
    </row>
    <row r="114" spans="1:9" x14ac:dyDescent="0.25">
      <c r="A114" s="146" t="s">
        <v>514</v>
      </c>
      <c r="B114" s="296"/>
      <c r="C114" s="328" t="s">
        <v>517</v>
      </c>
      <c r="D114" s="328" t="s">
        <v>517</v>
      </c>
      <c r="E114" s="328" t="s">
        <v>517</v>
      </c>
      <c r="F114" s="328" t="s">
        <v>517</v>
      </c>
      <c r="G114" s="328" t="s">
        <v>517</v>
      </c>
      <c r="H114" s="328" t="s">
        <v>517</v>
      </c>
      <c r="I114" s="328" t="s">
        <v>517</v>
      </c>
    </row>
    <row r="115" spans="1:9" x14ac:dyDescent="0.25">
      <c r="A115" s="146" t="s">
        <v>515</v>
      </c>
      <c r="B115" s="296"/>
      <c r="C115" s="328" t="s">
        <v>517</v>
      </c>
      <c r="D115" s="328" t="s">
        <v>517</v>
      </c>
      <c r="E115" s="328" t="s">
        <v>517</v>
      </c>
      <c r="F115" s="328" t="s">
        <v>517</v>
      </c>
      <c r="G115" s="328" t="s">
        <v>517</v>
      </c>
      <c r="H115" s="328" t="s">
        <v>517</v>
      </c>
      <c r="I115" s="328" t="s">
        <v>517</v>
      </c>
    </row>
    <row r="116" spans="1:9" x14ac:dyDescent="0.25">
      <c r="A116" s="146" t="s">
        <v>516</v>
      </c>
      <c r="B116" s="296"/>
      <c r="C116" s="328" t="s">
        <v>517</v>
      </c>
      <c r="D116" s="328" t="s">
        <v>517</v>
      </c>
      <c r="E116" s="328" t="s">
        <v>517</v>
      </c>
      <c r="F116" s="328" t="s">
        <v>517</v>
      </c>
      <c r="G116" s="328" t="s">
        <v>517</v>
      </c>
      <c r="H116" s="328" t="s">
        <v>517</v>
      </c>
      <c r="I116" s="328" t="s">
        <v>517</v>
      </c>
    </row>
    <row r="118" spans="1:9" ht="19.5" thickBot="1" x14ac:dyDescent="0.3">
      <c r="A118" s="175" t="s">
        <v>518</v>
      </c>
      <c r="B118" s="143"/>
      <c r="C118" s="143"/>
      <c r="D118" s="144"/>
      <c r="E118" s="144"/>
      <c r="F118" s="144"/>
      <c r="G118" s="145"/>
      <c r="H118" s="145"/>
      <c r="I118" s="145"/>
    </row>
    <row r="119" spans="1:9" x14ac:dyDescent="0.25">
      <c r="A119" s="152" t="s">
        <v>520</v>
      </c>
      <c r="B119" s="148"/>
      <c r="C119" s="149" t="s">
        <v>274</v>
      </c>
      <c r="D119" s="150" t="s">
        <v>275</v>
      </c>
      <c r="E119" s="150" t="s">
        <v>276</v>
      </c>
      <c r="F119" s="150" t="s">
        <v>277</v>
      </c>
      <c r="G119" s="151" t="s">
        <v>278</v>
      </c>
      <c r="H119" s="151" t="s">
        <v>279</v>
      </c>
      <c r="I119" s="151" t="s">
        <v>280</v>
      </c>
    </row>
    <row r="120" spans="1:9" x14ac:dyDescent="0.25">
      <c r="A120" s="146" t="s">
        <v>521</v>
      </c>
      <c r="B120" s="296"/>
      <c r="C120" s="296">
        <v>4</v>
      </c>
      <c r="D120" s="296">
        <v>4</v>
      </c>
      <c r="E120" s="296">
        <v>2</v>
      </c>
      <c r="F120" s="296">
        <v>4</v>
      </c>
      <c r="G120" s="296">
        <v>4</v>
      </c>
      <c r="H120" s="296">
        <v>4</v>
      </c>
      <c r="I120" s="296">
        <v>4</v>
      </c>
    </row>
    <row r="121" spans="1:9" x14ac:dyDescent="0.25">
      <c r="A121" s="146" t="s">
        <v>519</v>
      </c>
      <c r="B121" s="296"/>
      <c r="C121" s="296">
        <v>0</v>
      </c>
      <c r="D121" s="296">
        <v>0</v>
      </c>
      <c r="E121" s="296">
        <v>0</v>
      </c>
      <c r="F121" s="296">
        <v>0</v>
      </c>
      <c r="G121" s="296">
        <v>0</v>
      </c>
      <c r="H121" s="296">
        <v>0</v>
      </c>
      <c r="I121" s="296">
        <v>0</v>
      </c>
    </row>
    <row r="123" spans="1:9" ht="19.5" thickBot="1" x14ac:dyDescent="0.3">
      <c r="A123" s="175" t="s">
        <v>222</v>
      </c>
      <c r="B123" s="143"/>
      <c r="C123" s="143"/>
      <c r="D123" s="144"/>
      <c r="E123" s="144"/>
      <c r="F123" s="144"/>
      <c r="G123" s="145"/>
      <c r="H123" s="145"/>
      <c r="I123" s="145"/>
    </row>
    <row r="124" spans="1:9" x14ac:dyDescent="0.25">
      <c r="A124" s="152" t="s">
        <v>221</v>
      </c>
      <c r="B124" s="148"/>
      <c r="C124" s="149" t="s">
        <v>274</v>
      </c>
      <c r="D124" s="150" t="s">
        <v>275</v>
      </c>
      <c r="E124" s="150" t="s">
        <v>276</v>
      </c>
      <c r="F124" s="150" t="s">
        <v>277</v>
      </c>
      <c r="G124" s="151" t="s">
        <v>278</v>
      </c>
      <c r="H124" s="151" t="s">
        <v>279</v>
      </c>
      <c r="I124" s="151" t="s">
        <v>280</v>
      </c>
    </row>
    <row r="125" spans="1:9" x14ac:dyDescent="0.25">
      <c r="A125" s="146" t="s">
        <v>642</v>
      </c>
      <c r="B125" s="296"/>
      <c r="C125" s="300">
        <v>1</v>
      </c>
      <c r="D125" s="300">
        <v>1</v>
      </c>
      <c r="E125" s="300">
        <v>1</v>
      </c>
      <c r="F125" s="300">
        <v>1</v>
      </c>
      <c r="G125" s="300">
        <v>1</v>
      </c>
      <c r="H125" s="300">
        <v>1</v>
      </c>
      <c r="I125" s="300">
        <v>1</v>
      </c>
    </row>
    <row r="126" spans="1:9" x14ac:dyDescent="0.25">
      <c r="A126" s="146" t="s">
        <v>833</v>
      </c>
      <c r="B126" s="296"/>
      <c r="C126" s="300">
        <v>1</v>
      </c>
      <c r="D126" s="300">
        <v>1</v>
      </c>
      <c r="E126" s="300">
        <v>1</v>
      </c>
      <c r="F126" s="300">
        <v>0.1</v>
      </c>
      <c r="G126" s="300">
        <v>1</v>
      </c>
      <c r="H126" s="300">
        <v>1</v>
      </c>
      <c r="I126" s="300">
        <v>1</v>
      </c>
    </row>
    <row r="128" spans="1:9" ht="19.5" thickBot="1" x14ac:dyDescent="0.3">
      <c r="A128" s="175" t="s">
        <v>645</v>
      </c>
      <c r="B128" s="145"/>
      <c r="C128" s="145"/>
      <c r="D128" s="242"/>
      <c r="E128" s="145"/>
      <c r="F128" s="145"/>
      <c r="G128" s="145"/>
      <c r="H128" s="145"/>
      <c r="I128" s="145"/>
    </row>
    <row r="129" spans="1:9" x14ac:dyDescent="0.25">
      <c r="A129" s="152" t="s">
        <v>225</v>
      </c>
      <c r="B129" s="148" t="s">
        <v>273</v>
      </c>
      <c r="C129" s="149" t="s">
        <v>274</v>
      </c>
      <c r="D129" s="150" t="s">
        <v>275</v>
      </c>
      <c r="E129" s="150" t="s">
        <v>276</v>
      </c>
      <c r="F129" s="150" t="s">
        <v>277</v>
      </c>
      <c r="G129" s="151" t="s">
        <v>278</v>
      </c>
      <c r="H129" s="151" t="s">
        <v>279</v>
      </c>
      <c r="I129" s="151" t="s">
        <v>280</v>
      </c>
    </row>
    <row r="130" spans="1:9" x14ac:dyDescent="0.25">
      <c r="A130" s="37" t="s">
        <v>644</v>
      </c>
      <c r="B130" s="301" t="s">
        <v>643</v>
      </c>
      <c r="C130" s="302" t="s">
        <v>643</v>
      </c>
      <c r="D130" s="302" t="s">
        <v>643</v>
      </c>
      <c r="E130" s="302" t="s">
        <v>643</v>
      </c>
      <c r="F130" s="302" t="s">
        <v>643</v>
      </c>
      <c r="G130" s="302" t="s">
        <v>643</v>
      </c>
      <c r="H130" s="302" t="s">
        <v>643</v>
      </c>
      <c r="I130" s="302" t="s">
        <v>643</v>
      </c>
    </row>
    <row r="131" spans="1:9" x14ac:dyDescent="0.25">
      <c r="A131" s="167" t="s">
        <v>646</v>
      </c>
    </row>
    <row r="133" spans="1:9" ht="19.5" thickBot="1" x14ac:dyDescent="0.3">
      <c r="A133" s="175" t="s">
        <v>228</v>
      </c>
      <c r="B133" s="145"/>
      <c r="C133" s="145"/>
      <c r="D133" s="242"/>
      <c r="E133" s="145"/>
      <c r="F133" s="145"/>
      <c r="G133" s="145"/>
      <c r="H133" s="145"/>
      <c r="I133" s="145"/>
    </row>
    <row r="134" spans="1:9" x14ac:dyDescent="0.25">
      <c r="A134" s="152" t="s">
        <v>227</v>
      </c>
      <c r="B134" s="148"/>
      <c r="C134" s="149" t="s">
        <v>274</v>
      </c>
      <c r="D134" s="150" t="s">
        <v>275</v>
      </c>
      <c r="E134" s="150" t="s">
        <v>276</v>
      </c>
      <c r="F134" s="150" t="s">
        <v>277</v>
      </c>
      <c r="G134" s="151" t="s">
        <v>278</v>
      </c>
      <c r="H134" s="151" t="s">
        <v>279</v>
      </c>
      <c r="I134" s="151" t="s">
        <v>280</v>
      </c>
    </row>
    <row r="135" spans="1:9" ht="30" x14ac:dyDescent="0.25">
      <c r="A135" s="37" t="s">
        <v>834</v>
      </c>
      <c r="B135" s="153"/>
      <c r="C135" s="157">
        <v>0</v>
      </c>
      <c r="D135" s="157">
        <v>0</v>
      </c>
      <c r="E135" s="157">
        <v>4</v>
      </c>
      <c r="F135" s="157">
        <v>0</v>
      </c>
      <c r="G135" s="158">
        <v>0</v>
      </c>
      <c r="H135" s="158">
        <v>0</v>
      </c>
      <c r="I135" s="158">
        <v>0</v>
      </c>
    </row>
    <row r="136" spans="1:9" ht="30" x14ac:dyDescent="0.25">
      <c r="A136" s="275" t="s">
        <v>835</v>
      </c>
      <c r="B136" s="303"/>
      <c r="C136" s="303">
        <v>0</v>
      </c>
      <c r="D136" s="303">
        <v>2</v>
      </c>
      <c r="E136" s="303">
        <v>4</v>
      </c>
      <c r="F136" s="303">
        <v>0</v>
      </c>
      <c r="G136" s="303">
        <v>0</v>
      </c>
      <c r="H136" s="303">
        <v>0</v>
      </c>
      <c r="I136" s="303">
        <v>0</v>
      </c>
    </row>
    <row r="137" spans="1:9" ht="30" x14ac:dyDescent="0.25">
      <c r="A137" s="275" t="s">
        <v>649</v>
      </c>
      <c r="B137" s="303"/>
      <c r="C137" s="303">
        <v>0</v>
      </c>
      <c r="D137" s="303">
        <v>1</v>
      </c>
      <c r="E137" s="303">
        <v>4</v>
      </c>
      <c r="F137" s="303">
        <v>0</v>
      </c>
      <c r="G137" s="303">
        <v>0</v>
      </c>
      <c r="H137" s="303">
        <v>0</v>
      </c>
      <c r="I137" s="303">
        <v>0</v>
      </c>
    </row>
    <row r="138" spans="1:9" ht="30" x14ac:dyDescent="0.25">
      <c r="A138" s="275" t="s">
        <v>650</v>
      </c>
      <c r="B138" s="303"/>
      <c r="C138" s="303">
        <v>0</v>
      </c>
      <c r="D138" s="303">
        <v>1</v>
      </c>
      <c r="E138" s="303">
        <v>4</v>
      </c>
      <c r="F138" s="303">
        <v>0</v>
      </c>
      <c r="G138" s="303">
        <v>0</v>
      </c>
      <c r="H138" s="303">
        <v>0</v>
      </c>
      <c r="I138" s="303">
        <v>0</v>
      </c>
    </row>
  </sheetData>
  <sheetProtection algorithmName="SHA-512" hashValue="V4cyOi+IKib6NhrnijzXi4XeQp8HuU1AhoEjDIeR5pZ4+hZzHBiQJ96QNEQ70Ir3yExMz9VnmsMaxoiToviSqQ==" saltValue="Btrspry6+6EXGjP8cf0vwA==" spinCount="100000" sheet="1" objects="1" scenarios="1"/>
  <phoneticPr fontId="39" type="noConversion"/>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1E145-531E-44E3-8E96-89B190AD676B}">
  <dimension ref="A7:I34"/>
  <sheetViews>
    <sheetView showGridLines="0" zoomScale="85" zoomScaleNormal="85" workbookViewId="0">
      <selection activeCell="A33" sqref="A33"/>
    </sheetView>
  </sheetViews>
  <sheetFormatPr baseColWidth="10" defaultColWidth="8.88671875" defaultRowHeight="15" x14ac:dyDescent="0.25"/>
  <cols>
    <col min="1" max="1" width="32.21875" customWidth="1"/>
    <col min="2" max="13" width="14.77734375" customWidth="1"/>
  </cols>
  <sheetData>
    <row r="7" spans="1:9" ht="19.5" thickBot="1" x14ac:dyDescent="0.3">
      <c r="A7" s="175" t="s">
        <v>171</v>
      </c>
      <c r="B7" s="143"/>
      <c r="C7" s="143"/>
      <c r="D7" s="144"/>
      <c r="E7" s="144"/>
      <c r="F7" s="144"/>
      <c r="G7" s="164"/>
      <c r="H7" s="164"/>
      <c r="I7" s="164"/>
    </row>
    <row r="8" spans="1:9" s="140" customFormat="1" ht="15" customHeight="1" x14ac:dyDescent="0.25">
      <c r="A8" s="170" t="s">
        <v>301</v>
      </c>
      <c r="B8" s="171"/>
      <c r="C8" s="172" t="s">
        <v>274</v>
      </c>
      <c r="D8" s="173" t="s">
        <v>275</v>
      </c>
      <c r="E8" s="173" t="s">
        <v>276</v>
      </c>
      <c r="F8" s="173" t="s">
        <v>277</v>
      </c>
      <c r="G8" s="174" t="s">
        <v>278</v>
      </c>
      <c r="H8" s="174" t="s">
        <v>279</v>
      </c>
      <c r="I8" s="174" t="s">
        <v>280</v>
      </c>
    </row>
    <row r="9" spans="1:9" x14ac:dyDescent="0.25">
      <c r="A9" s="329" t="s">
        <v>302</v>
      </c>
      <c r="B9" s="153"/>
      <c r="C9" s="330">
        <v>12.5</v>
      </c>
      <c r="D9" s="330">
        <v>12.5</v>
      </c>
      <c r="E9" s="330">
        <v>11.82</v>
      </c>
      <c r="F9" s="330">
        <v>123.22</v>
      </c>
      <c r="G9" s="165">
        <v>123.22</v>
      </c>
      <c r="H9" s="165">
        <v>13</v>
      </c>
      <c r="I9" s="165">
        <v>13</v>
      </c>
    </row>
    <row r="10" spans="1:9" x14ac:dyDescent="0.25">
      <c r="A10" s="129" t="s">
        <v>303</v>
      </c>
      <c r="B10" s="159"/>
      <c r="C10" s="166" t="s">
        <v>811</v>
      </c>
      <c r="D10" s="166" t="s">
        <v>812</v>
      </c>
      <c r="E10" s="166" t="s">
        <v>643</v>
      </c>
      <c r="F10" s="166" t="s">
        <v>813</v>
      </c>
      <c r="G10" s="166" t="s">
        <v>814</v>
      </c>
      <c r="H10" s="166" t="s">
        <v>813</v>
      </c>
      <c r="I10" s="166" t="s">
        <v>813</v>
      </c>
    </row>
    <row r="11" spans="1:9" x14ac:dyDescent="0.25">
      <c r="A11" s="146" t="s">
        <v>304</v>
      </c>
      <c r="B11" s="161"/>
      <c r="C11" s="165" t="s">
        <v>811</v>
      </c>
      <c r="D11" s="165" t="s">
        <v>812</v>
      </c>
      <c r="E11" s="165" t="s">
        <v>643</v>
      </c>
      <c r="F11" s="165" t="s">
        <v>813</v>
      </c>
      <c r="G11" s="165" t="s">
        <v>814</v>
      </c>
      <c r="H11" s="165" t="s">
        <v>813</v>
      </c>
      <c r="I11" s="165" t="s">
        <v>813</v>
      </c>
    </row>
    <row r="13" spans="1:9" ht="19.5" thickBot="1" x14ac:dyDescent="0.3">
      <c r="A13" s="175" t="s">
        <v>309</v>
      </c>
      <c r="B13" s="143"/>
      <c r="C13" s="143"/>
      <c r="D13" s="144"/>
      <c r="E13" s="144"/>
      <c r="F13" s="144"/>
      <c r="G13" s="164"/>
      <c r="H13" s="164"/>
      <c r="I13" s="164"/>
    </row>
    <row r="14" spans="1:9" s="140" customFormat="1" ht="17.25" customHeight="1" x14ac:dyDescent="0.25">
      <c r="A14" s="170" t="s">
        <v>301</v>
      </c>
      <c r="B14" s="171"/>
      <c r="C14" s="172" t="s">
        <v>274</v>
      </c>
      <c r="D14" s="173" t="s">
        <v>275</v>
      </c>
      <c r="E14" s="173" t="s">
        <v>276</v>
      </c>
      <c r="F14" s="173" t="s">
        <v>277</v>
      </c>
      <c r="G14" s="174" t="s">
        <v>278</v>
      </c>
      <c r="H14" s="174" t="s">
        <v>279</v>
      </c>
      <c r="I14" s="174" t="s">
        <v>280</v>
      </c>
    </row>
    <row r="15" spans="1:9" x14ac:dyDescent="0.25">
      <c r="A15" s="146" t="s">
        <v>308</v>
      </c>
      <c r="B15" s="161"/>
      <c r="C15" s="168">
        <v>1</v>
      </c>
      <c r="D15" s="168">
        <v>0.94</v>
      </c>
      <c r="E15" s="168">
        <v>0.69</v>
      </c>
      <c r="F15" s="168">
        <v>0</v>
      </c>
      <c r="G15" s="168">
        <v>0.1</v>
      </c>
      <c r="H15" s="169">
        <v>0</v>
      </c>
      <c r="I15" s="169">
        <v>0</v>
      </c>
    </row>
    <row r="16" spans="1:9" x14ac:dyDescent="0.25">
      <c r="A16" s="167" t="s">
        <v>307</v>
      </c>
    </row>
    <row r="17" spans="1:9" x14ac:dyDescent="0.25">
      <c r="A17" s="167" t="s">
        <v>306</v>
      </c>
    </row>
    <row r="19" spans="1:9" ht="19.5" thickBot="1" x14ac:dyDescent="0.3">
      <c r="A19" s="175" t="s">
        <v>313</v>
      </c>
      <c r="B19" s="143"/>
      <c r="C19" s="143"/>
      <c r="D19" s="144"/>
      <c r="E19" s="144"/>
      <c r="F19" s="144"/>
      <c r="G19" s="164"/>
      <c r="H19" s="164"/>
      <c r="I19" s="164"/>
    </row>
    <row r="20" spans="1:9" ht="15" customHeight="1" x14ac:dyDescent="0.25">
      <c r="A20" s="170" t="s">
        <v>301</v>
      </c>
      <c r="B20" s="171" t="s">
        <v>273</v>
      </c>
      <c r="C20" s="172" t="s">
        <v>320</v>
      </c>
      <c r="D20" s="173" t="s">
        <v>275</v>
      </c>
      <c r="E20" s="173" t="s">
        <v>276</v>
      </c>
      <c r="F20" s="173" t="s">
        <v>277</v>
      </c>
      <c r="G20" s="174" t="s">
        <v>278</v>
      </c>
      <c r="H20" s="174" t="s">
        <v>279</v>
      </c>
      <c r="I20" s="174" t="s">
        <v>280</v>
      </c>
    </row>
    <row r="21" spans="1:9" x14ac:dyDescent="0.25">
      <c r="A21" s="146" t="s">
        <v>310</v>
      </c>
      <c r="B21" s="177">
        <v>0.58863050311747211</v>
      </c>
      <c r="C21" s="168">
        <f>C22/C23</f>
        <v>0.72545591358488659</v>
      </c>
      <c r="D21" s="168">
        <f t="shared" ref="D21:I21" si="0">D22/D23</f>
        <v>0.66997137028867559</v>
      </c>
      <c r="E21" s="168">
        <f t="shared" si="0"/>
        <v>0.24062144751799927</v>
      </c>
      <c r="F21" s="168">
        <f t="shared" si="0"/>
        <v>0.96803471632297833</v>
      </c>
      <c r="G21" s="168">
        <f t="shared" si="0"/>
        <v>0.61406674695835262</v>
      </c>
      <c r="H21" s="168">
        <f t="shared" si="0"/>
        <v>0.64532839804125319</v>
      </c>
      <c r="I21" s="168">
        <f t="shared" si="0"/>
        <v>0.52685290023460474</v>
      </c>
    </row>
    <row r="22" spans="1:9" x14ac:dyDescent="0.25">
      <c r="A22" s="146" t="s">
        <v>311</v>
      </c>
      <c r="B22" s="179">
        <v>865471472.44011641</v>
      </c>
      <c r="C22" s="178">
        <v>170701457.2236039</v>
      </c>
      <c r="D22" s="178">
        <v>54183299.939709097</v>
      </c>
      <c r="E22" s="178">
        <v>71108622.620380744</v>
      </c>
      <c r="F22" s="178">
        <v>149430575.28889123</v>
      </c>
      <c r="G22" s="178">
        <v>30555194.592642628</v>
      </c>
      <c r="H22" s="178">
        <v>243319087.3464466</v>
      </c>
      <c r="I22" s="178">
        <v>146173235.42844224</v>
      </c>
    </row>
    <row r="23" spans="1:9" x14ac:dyDescent="0.25">
      <c r="A23" s="146" t="s">
        <v>312</v>
      </c>
      <c r="B23" s="179">
        <v>1470313665.1200619</v>
      </c>
      <c r="C23" s="178">
        <v>235302316.82869852</v>
      </c>
      <c r="D23" s="178">
        <v>80874052.7470043</v>
      </c>
      <c r="E23" s="178">
        <v>295520716.68533033</v>
      </c>
      <c r="F23" s="178">
        <v>154364892.8795594</v>
      </c>
      <c r="G23" s="178">
        <v>49758751.380027018</v>
      </c>
      <c r="H23" s="178">
        <v>377046923.83751601</v>
      </c>
      <c r="I23" s="178">
        <v>277446010.76192629</v>
      </c>
    </row>
    <row r="24" spans="1:9" x14ac:dyDescent="0.25">
      <c r="A24" s="167" t="s">
        <v>314</v>
      </c>
    </row>
    <row r="25" spans="1:9" x14ac:dyDescent="0.25">
      <c r="A25" s="167" t="s">
        <v>321</v>
      </c>
    </row>
    <row r="26" spans="1:9" x14ac:dyDescent="0.25">
      <c r="C26" s="184"/>
    </row>
    <row r="27" spans="1:9" ht="19.5" thickBot="1" x14ac:dyDescent="0.3">
      <c r="A27" s="175" t="s">
        <v>702</v>
      </c>
      <c r="B27" s="143"/>
      <c r="C27" s="143"/>
      <c r="D27" s="144"/>
      <c r="E27" s="144"/>
      <c r="F27" s="314"/>
      <c r="G27" s="317"/>
      <c r="H27" s="317"/>
      <c r="I27" s="317"/>
    </row>
    <row r="28" spans="1:9" ht="30" x14ac:dyDescent="0.25">
      <c r="A28" s="170" t="s">
        <v>697</v>
      </c>
      <c r="B28" s="171" t="s">
        <v>273</v>
      </c>
      <c r="C28" s="172" t="s">
        <v>705</v>
      </c>
      <c r="D28" s="173" t="s">
        <v>706</v>
      </c>
      <c r="E28" s="173" t="s">
        <v>707</v>
      </c>
      <c r="F28" s="318"/>
      <c r="G28" s="142"/>
      <c r="H28" s="142"/>
      <c r="I28" s="142"/>
    </row>
    <row r="29" spans="1:9" x14ac:dyDescent="0.25">
      <c r="A29" s="146" t="s">
        <v>699</v>
      </c>
      <c r="B29" s="313">
        <v>2494892000</v>
      </c>
      <c r="C29" s="168"/>
      <c r="D29" s="168"/>
      <c r="E29" s="168"/>
      <c r="F29" s="315"/>
      <c r="G29" s="315"/>
      <c r="H29" s="316"/>
      <c r="I29" s="316"/>
    </row>
    <row r="30" spans="1:9" x14ac:dyDescent="0.25">
      <c r="A30" s="146" t="s">
        <v>700</v>
      </c>
      <c r="B30" s="178">
        <v>636800000</v>
      </c>
      <c r="C30" s="146"/>
      <c r="D30" s="146"/>
      <c r="E30" s="146"/>
    </row>
    <row r="31" spans="1:9" x14ac:dyDescent="0.25">
      <c r="A31" s="146" t="s">
        <v>703</v>
      </c>
      <c r="B31" s="178">
        <v>58585266</v>
      </c>
      <c r="C31" s="178">
        <v>38943141</v>
      </c>
      <c r="D31" s="178">
        <v>2733295</v>
      </c>
      <c r="E31" s="178">
        <v>16908830</v>
      </c>
    </row>
    <row r="32" spans="1:9" x14ac:dyDescent="0.25">
      <c r="A32" s="146" t="s">
        <v>701</v>
      </c>
      <c r="B32" s="178">
        <v>7436284.549999998</v>
      </c>
      <c r="C32" s="146"/>
      <c r="D32" s="146"/>
      <c r="E32" s="146"/>
    </row>
    <row r="33" spans="1:1" x14ac:dyDescent="0.25">
      <c r="A33" s="167" t="s">
        <v>854</v>
      </c>
    </row>
    <row r="34" spans="1:1" x14ac:dyDescent="0.25">
      <c r="A34" s="167" t="s">
        <v>704</v>
      </c>
    </row>
  </sheetData>
  <sheetProtection algorithmName="SHA-512" hashValue="vI7BrjGOsfyuztpE1j5GO/gegC/OskdhUFP0YDup04nnC1B/OImOOKxDqRwvHd/7IHqmj9KDSAF8ik+TbIRRXg==" saltValue="/DjyUgW41DD2mcUc61kRdw==" spinCount="100000" sheet="1" objects="1" scenario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665EF-4655-40B8-8DCC-E4F7AC9B2AF4}">
  <dimension ref="A7:L17"/>
  <sheetViews>
    <sheetView showGridLines="0" workbookViewId="0">
      <selection activeCell="A23" sqref="A23"/>
    </sheetView>
  </sheetViews>
  <sheetFormatPr baseColWidth="10" defaultColWidth="8.88671875" defaultRowHeight="15" x14ac:dyDescent="0.25"/>
  <cols>
    <col min="1" max="1" width="47.21875" customWidth="1"/>
    <col min="2" max="12" width="15.77734375" customWidth="1"/>
  </cols>
  <sheetData>
    <row r="7" spans="1:12" ht="19.5" thickBot="1" x14ac:dyDescent="0.3">
      <c r="A7" s="175" t="s">
        <v>526</v>
      </c>
      <c r="B7" s="143"/>
      <c r="C7" s="143"/>
      <c r="D7" s="144"/>
      <c r="E7" s="144"/>
      <c r="F7" s="144"/>
      <c r="G7" s="164"/>
      <c r="H7" s="164"/>
      <c r="I7" s="164"/>
      <c r="J7" s="242"/>
      <c r="K7" s="242"/>
      <c r="L7" s="242"/>
    </row>
    <row r="8" spans="1:12" ht="30" customHeight="1" x14ac:dyDescent="0.25">
      <c r="A8" s="297" t="s">
        <v>799</v>
      </c>
      <c r="B8" s="148" t="s">
        <v>273</v>
      </c>
      <c r="C8" s="149" t="s">
        <v>274</v>
      </c>
      <c r="D8" s="150" t="s">
        <v>275</v>
      </c>
      <c r="E8" s="150" t="s">
        <v>276</v>
      </c>
      <c r="F8" s="150" t="s">
        <v>277</v>
      </c>
      <c r="G8" s="151" t="s">
        <v>278</v>
      </c>
      <c r="H8" s="151" t="s">
        <v>279</v>
      </c>
      <c r="I8" s="151" t="s">
        <v>280</v>
      </c>
      <c r="J8" s="151" t="s">
        <v>724</v>
      </c>
      <c r="K8" s="151" t="s">
        <v>286</v>
      </c>
      <c r="L8" s="151" t="s">
        <v>285</v>
      </c>
    </row>
    <row r="9" spans="1:12" ht="15" customHeight="1" x14ac:dyDescent="0.25">
      <c r="A9" s="203" t="s">
        <v>855</v>
      </c>
      <c r="B9" s="218">
        <v>20384101</v>
      </c>
      <c r="C9" s="214">
        <v>2642009</v>
      </c>
      <c r="D9" s="214">
        <v>1141603</v>
      </c>
      <c r="E9" s="214">
        <v>2156507</v>
      </c>
      <c r="F9" s="214">
        <v>4873830</v>
      </c>
      <c r="G9" s="214">
        <v>1902727</v>
      </c>
      <c r="H9" s="214">
        <v>3445277</v>
      </c>
      <c r="I9" s="214">
        <v>2444088</v>
      </c>
      <c r="J9" s="183">
        <v>1098733</v>
      </c>
      <c r="K9" s="183">
        <v>321645</v>
      </c>
      <c r="L9" s="183">
        <v>357682</v>
      </c>
    </row>
    <row r="10" spans="1:12" ht="15" customHeight="1" x14ac:dyDescent="0.25">
      <c r="A10" s="204" t="s">
        <v>844</v>
      </c>
      <c r="B10" s="182">
        <v>48</v>
      </c>
      <c r="C10" s="183">
        <v>5</v>
      </c>
      <c r="D10" s="183">
        <v>2</v>
      </c>
      <c r="E10" s="183">
        <v>3</v>
      </c>
      <c r="F10" s="183">
        <v>1</v>
      </c>
      <c r="G10" s="183">
        <v>1</v>
      </c>
      <c r="H10" s="183">
        <v>20</v>
      </c>
      <c r="I10" s="183">
        <v>12</v>
      </c>
      <c r="J10" s="183">
        <v>4</v>
      </c>
      <c r="K10" s="183">
        <v>0</v>
      </c>
      <c r="L10" s="183">
        <v>0</v>
      </c>
    </row>
    <row r="11" spans="1:12" x14ac:dyDescent="0.25">
      <c r="A11" s="146" t="s">
        <v>527</v>
      </c>
      <c r="B11" s="182">
        <v>53</v>
      </c>
      <c r="C11" s="183">
        <v>6</v>
      </c>
      <c r="D11" s="183">
        <v>2</v>
      </c>
      <c r="E11" s="183">
        <v>8</v>
      </c>
      <c r="F11" s="183">
        <v>2</v>
      </c>
      <c r="G11" s="183">
        <v>0</v>
      </c>
      <c r="H11" s="183">
        <v>25</v>
      </c>
      <c r="I11" s="183">
        <v>8</v>
      </c>
      <c r="J11" s="183">
        <v>2</v>
      </c>
      <c r="K11" s="183">
        <v>0</v>
      </c>
      <c r="L11" s="183">
        <v>0</v>
      </c>
    </row>
    <row r="12" spans="1:12" ht="45" x14ac:dyDescent="0.25">
      <c r="A12" s="275" t="s">
        <v>857</v>
      </c>
      <c r="B12" s="299">
        <v>0.99</v>
      </c>
      <c r="C12" s="298">
        <v>0.83</v>
      </c>
      <c r="D12" s="298">
        <v>0.7</v>
      </c>
      <c r="E12" s="298">
        <v>1.02</v>
      </c>
      <c r="F12" s="298">
        <v>0.12</v>
      </c>
      <c r="G12" s="298">
        <v>0.11</v>
      </c>
      <c r="H12" s="298">
        <v>2.61</v>
      </c>
      <c r="I12" s="298">
        <v>1.64</v>
      </c>
      <c r="J12" s="298">
        <v>1.0900000000000001</v>
      </c>
      <c r="K12" s="298">
        <v>0</v>
      </c>
      <c r="L12" s="298">
        <v>0</v>
      </c>
    </row>
    <row r="13" spans="1:12" ht="45" x14ac:dyDescent="0.25">
      <c r="A13" s="275" t="s">
        <v>865</v>
      </c>
      <c r="B13" s="299">
        <v>4.9548420114284166</v>
      </c>
      <c r="C13" s="298">
        <v>4.1634983075379379</v>
      </c>
      <c r="D13" s="298">
        <v>3.503845031941927</v>
      </c>
      <c r="E13" s="298">
        <v>5.1008413142178535</v>
      </c>
      <c r="F13" s="298">
        <v>0.6155323431469707</v>
      </c>
      <c r="G13" s="298">
        <v>0.525561470457927</v>
      </c>
      <c r="H13" s="298">
        <v>13.061359072144272</v>
      </c>
      <c r="I13" s="298">
        <v>8.1830114136643193</v>
      </c>
      <c r="J13" s="298">
        <v>5.460835343982569</v>
      </c>
      <c r="K13" s="298">
        <v>0</v>
      </c>
      <c r="L13" s="298">
        <v>0</v>
      </c>
    </row>
    <row r="14" spans="1:12" x14ac:dyDescent="0.25">
      <c r="A14" s="275" t="s">
        <v>864</v>
      </c>
      <c r="B14" s="336">
        <v>108</v>
      </c>
      <c r="C14" s="183">
        <v>26</v>
      </c>
      <c r="D14" s="183">
        <v>19</v>
      </c>
      <c r="E14" s="183">
        <v>7</v>
      </c>
      <c r="F14" s="183">
        <v>1</v>
      </c>
      <c r="G14" s="183">
        <v>8</v>
      </c>
      <c r="H14" s="183">
        <v>14</v>
      </c>
      <c r="I14" s="183">
        <v>30</v>
      </c>
      <c r="J14" s="183">
        <v>3</v>
      </c>
      <c r="K14" s="183">
        <v>0</v>
      </c>
      <c r="L14" s="183">
        <v>0</v>
      </c>
    </row>
    <row r="15" spans="1:12" x14ac:dyDescent="0.25">
      <c r="A15" s="146" t="s">
        <v>528</v>
      </c>
      <c r="B15" s="213">
        <v>0</v>
      </c>
      <c r="C15" s="146">
        <v>0</v>
      </c>
      <c r="D15" s="146">
        <v>0</v>
      </c>
      <c r="E15" s="146">
        <v>0</v>
      </c>
      <c r="F15" s="146">
        <v>0</v>
      </c>
      <c r="G15" s="146">
        <v>0</v>
      </c>
      <c r="H15" s="146">
        <v>0</v>
      </c>
      <c r="I15" s="146">
        <v>0</v>
      </c>
      <c r="J15" s="146">
        <v>0</v>
      </c>
      <c r="K15" s="146">
        <v>0</v>
      </c>
      <c r="L15" s="146">
        <v>0</v>
      </c>
    </row>
    <row r="17" spans="1:1" x14ac:dyDescent="0.25">
      <c r="A17" s="167" t="s">
        <v>529</v>
      </c>
    </row>
  </sheetData>
  <sheetProtection algorithmName="SHA-512" hashValue="QTIyPr7ZS4SWywuJGTYBUCKbQBZD2TrT3DCvyoGyV1HLMDkIpsTikJcSjFibRWrkdS4tJ6pgT2QgBbsrtwbw5A==" saltValue="GhMV4Kg+J1oTTQd+Pv1kiw==" spinCount="100000" sheet="1" objects="1" scenarios="1"/>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E5CBA-3C11-4401-861F-FC03ED72343A}">
  <dimension ref="A7:I39"/>
  <sheetViews>
    <sheetView showGridLines="0" zoomScaleNormal="100" workbookViewId="0">
      <selection activeCell="C1" sqref="C1:C2"/>
    </sheetView>
  </sheetViews>
  <sheetFormatPr baseColWidth="10" defaultColWidth="8.88671875" defaultRowHeight="15" x14ac:dyDescent="0.25"/>
  <cols>
    <col min="1" max="1" width="45.21875" customWidth="1"/>
    <col min="2" max="9" width="15.77734375" customWidth="1"/>
  </cols>
  <sheetData>
    <row r="7" spans="1:9" ht="19.5" thickBot="1" x14ac:dyDescent="0.3">
      <c r="A7" s="175" t="s">
        <v>336</v>
      </c>
      <c r="B7" s="143"/>
      <c r="C7" s="143"/>
      <c r="D7" s="144"/>
      <c r="E7" s="144"/>
      <c r="F7" s="144"/>
      <c r="G7" s="164"/>
      <c r="H7" s="164"/>
      <c r="I7" s="164"/>
    </row>
    <row r="8" spans="1:9" ht="15" customHeight="1" x14ac:dyDescent="0.25">
      <c r="A8" s="180" t="s">
        <v>323</v>
      </c>
      <c r="B8" s="148" t="s">
        <v>273</v>
      </c>
      <c r="C8" s="149" t="s">
        <v>274</v>
      </c>
      <c r="D8" s="150" t="s">
        <v>275</v>
      </c>
      <c r="E8" s="150" t="s">
        <v>276</v>
      </c>
      <c r="F8" s="150" t="s">
        <v>277</v>
      </c>
      <c r="G8" s="151" t="s">
        <v>278</v>
      </c>
      <c r="H8" s="151" t="s">
        <v>279</v>
      </c>
      <c r="I8" s="151" t="s">
        <v>280</v>
      </c>
    </row>
    <row r="9" spans="1:9" x14ac:dyDescent="0.25">
      <c r="A9" s="194" t="s">
        <v>324</v>
      </c>
      <c r="B9" s="195"/>
      <c r="C9" s="196"/>
      <c r="D9" s="196"/>
      <c r="E9" s="196"/>
      <c r="F9" s="196"/>
      <c r="G9" s="196"/>
      <c r="H9" s="197"/>
      <c r="I9" s="197"/>
    </row>
    <row r="10" spans="1:9" x14ac:dyDescent="0.25">
      <c r="A10" s="14" t="s">
        <v>325</v>
      </c>
      <c r="B10" s="187">
        <v>146632745.15339029</v>
      </c>
      <c r="C10" s="188">
        <v>7312656.25</v>
      </c>
      <c r="D10" s="188">
        <v>2666561</v>
      </c>
      <c r="E10" s="181">
        <v>3361055.6165301567</v>
      </c>
      <c r="F10" s="181">
        <v>12550003</v>
      </c>
      <c r="G10" s="181">
        <v>15246391.960000001</v>
      </c>
      <c r="H10" s="181">
        <v>67587161.874881819</v>
      </c>
      <c r="I10" s="181">
        <v>37908915.451978326</v>
      </c>
    </row>
    <row r="11" spans="1:9" x14ac:dyDescent="0.25">
      <c r="A11" s="146" t="s">
        <v>327</v>
      </c>
      <c r="B11" s="189">
        <v>10788530</v>
      </c>
      <c r="C11" s="181">
        <v>8316170</v>
      </c>
      <c r="D11" s="181">
        <v>2472360</v>
      </c>
      <c r="E11" s="181" t="s">
        <v>61</v>
      </c>
      <c r="F11" s="181" t="s">
        <v>61</v>
      </c>
      <c r="G11" s="181" t="s">
        <v>61</v>
      </c>
      <c r="H11" s="181" t="s">
        <v>61</v>
      </c>
      <c r="I11" s="181" t="s">
        <v>61</v>
      </c>
    </row>
    <row r="12" spans="1:9" x14ac:dyDescent="0.25">
      <c r="A12" t="s">
        <v>809</v>
      </c>
      <c r="B12" s="189">
        <f>SUM(C12:I12)</f>
        <v>1182011.3299999998</v>
      </c>
      <c r="C12" s="190">
        <v>120001.3</v>
      </c>
      <c r="D12" s="190">
        <v>35162</v>
      </c>
      <c r="E12" s="190"/>
      <c r="F12" s="190">
        <v>503686.6</v>
      </c>
      <c r="G12" s="181">
        <v>354192.63</v>
      </c>
      <c r="H12" s="190">
        <v>137150</v>
      </c>
      <c r="I12" s="190">
        <v>31818.799999999999</v>
      </c>
    </row>
    <row r="13" spans="1:9" x14ac:dyDescent="0.25">
      <c r="A13" s="146" t="s">
        <v>328</v>
      </c>
      <c r="B13" s="189">
        <f t="shared" ref="B13:B16" si="0">SUM(C13:I13)</f>
        <v>1863132</v>
      </c>
      <c r="C13" s="181" t="s">
        <v>61</v>
      </c>
      <c r="D13" s="181" t="s">
        <v>61</v>
      </c>
      <c r="E13" s="181" t="s">
        <v>61</v>
      </c>
      <c r="F13" s="181">
        <v>48000</v>
      </c>
      <c r="G13" s="181">
        <v>38200</v>
      </c>
      <c r="H13" s="181">
        <v>1724705</v>
      </c>
      <c r="I13" s="181">
        <v>52227</v>
      </c>
    </row>
    <row r="14" spans="1:9" x14ac:dyDescent="0.25">
      <c r="A14" s="146" t="s">
        <v>329</v>
      </c>
      <c r="B14" s="189">
        <f t="shared" si="0"/>
        <v>7103.44</v>
      </c>
      <c r="C14" s="181" t="s">
        <v>61</v>
      </c>
      <c r="D14" s="181"/>
      <c r="E14" s="181">
        <v>206.44000000000003</v>
      </c>
      <c r="F14" s="181" t="s">
        <v>61</v>
      </c>
      <c r="G14" s="181" t="s">
        <v>61</v>
      </c>
      <c r="H14" s="181">
        <v>6897</v>
      </c>
      <c r="I14" s="181" t="s">
        <v>61</v>
      </c>
    </row>
    <row r="15" spans="1:9" x14ac:dyDescent="0.25">
      <c r="A15" s="146" t="s">
        <v>326</v>
      </c>
      <c r="B15" s="189">
        <f t="shared" si="0"/>
        <v>55902.2523</v>
      </c>
      <c r="C15" s="181" t="s">
        <v>61</v>
      </c>
      <c r="D15" s="181" t="s">
        <v>61</v>
      </c>
      <c r="E15" s="181" t="s">
        <v>61</v>
      </c>
      <c r="F15" s="181">
        <v>652.25229999999999</v>
      </c>
      <c r="G15" s="181">
        <v>55250</v>
      </c>
      <c r="H15" s="181" t="s">
        <v>61</v>
      </c>
      <c r="I15" s="181" t="s">
        <v>61</v>
      </c>
    </row>
    <row r="16" spans="1:9" x14ac:dyDescent="0.25">
      <c r="A16" s="146" t="s">
        <v>330</v>
      </c>
      <c r="B16" s="189">
        <f t="shared" si="0"/>
        <v>22039.644049999999</v>
      </c>
      <c r="C16" s="181">
        <v>1707.3660000000002</v>
      </c>
      <c r="D16" s="181">
        <v>716.67000000000007</v>
      </c>
      <c r="E16" s="188">
        <v>2713.8</v>
      </c>
      <c r="F16" s="188">
        <v>5701.2220500000003</v>
      </c>
      <c r="G16" s="188">
        <v>3878.9</v>
      </c>
      <c r="H16" s="188">
        <v>5284.9860000000008</v>
      </c>
      <c r="I16" s="188">
        <v>2036.7</v>
      </c>
    </row>
    <row r="17" spans="1:9" x14ac:dyDescent="0.25">
      <c r="A17" s="198" t="s">
        <v>332</v>
      </c>
      <c r="B17" s="199">
        <f>SUM(C17:I17)</f>
        <v>1201705600.7813723</v>
      </c>
      <c r="C17" s="199">
        <f>SUM(C18:C20)</f>
        <v>430343371.39999998</v>
      </c>
      <c r="D17" s="199">
        <f t="shared" ref="D17:I17" si="1">SUM(D18:D20)</f>
        <v>164369842.90000001</v>
      </c>
      <c r="E17" s="199">
        <f t="shared" si="1"/>
        <v>225162470</v>
      </c>
      <c r="F17" s="199">
        <f t="shared" si="1"/>
        <v>132816614.45720573</v>
      </c>
      <c r="G17" s="199">
        <f t="shared" si="1"/>
        <v>20943361</v>
      </c>
      <c r="H17" s="199">
        <f t="shared" si="1"/>
        <v>129386510</v>
      </c>
      <c r="I17" s="199">
        <f t="shared" si="1"/>
        <v>98683431.024166673</v>
      </c>
    </row>
    <row r="18" spans="1:9" x14ac:dyDescent="0.25">
      <c r="A18" s="146" t="s">
        <v>334</v>
      </c>
      <c r="B18" s="189">
        <f>SUM(C18:I18)</f>
        <v>819875684.29999995</v>
      </c>
      <c r="C18" s="181">
        <v>430343371.39999998</v>
      </c>
      <c r="D18" s="181">
        <v>164369842.90000001</v>
      </c>
      <c r="E18" s="181">
        <v>225162470</v>
      </c>
      <c r="F18" s="181" t="s">
        <v>61</v>
      </c>
      <c r="G18" s="181" t="s">
        <v>61</v>
      </c>
      <c r="H18" s="181" t="s">
        <v>61</v>
      </c>
      <c r="I18" s="181" t="s">
        <v>61</v>
      </c>
    </row>
    <row r="19" spans="1:9" x14ac:dyDescent="0.25">
      <c r="A19" s="146" t="s">
        <v>331</v>
      </c>
      <c r="B19" s="189">
        <f>SUM(C19:I19)</f>
        <v>132512360.04320572</v>
      </c>
      <c r="C19" s="181" t="s">
        <v>61</v>
      </c>
      <c r="D19" s="181" t="s">
        <v>61</v>
      </c>
      <c r="E19" s="181" t="s">
        <v>61</v>
      </c>
      <c r="F19" s="181">
        <v>132512360.04320572</v>
      </c>
      <c r="G19" s="181" t="s">
        <v>61</v>
      </c>
      <c r="H19" s="181" t="s">
        <v>61</v>
      </c>
      <c r="I19" s="181" t="s">
        <v>61</v>
      </c>
    </row>
    <row r="20" spans="1:9" ht="15.75" thickBot="1" x14ac:dyDescent="0.3">
      <c r="A20" s="191" t="s">
        <v>333</v>
      </c>
      <c r="B20" s="193">
        <v>249317556.43816668</v>
      </c>
      <c r="C20" s="192" t="s">
        <v>61</v>
      </c>
      <c r="D20" s="192" t="s">
        <v>61</v>
      </c>
      <c r="E20" s="192" t="s">
        <v>61</v>
      </c>
      <c r="F20" s="192">
        <v>304254.41399999999</v>
      </c>
      <c r="G20" s="192">
        <v>20943361</v>
      </c>
      <c r="H20" s="192">
        <v>129386510</v>
      </c>
      <c r="I20" s="192">
        <v>98683431.024166673</v>
      </c>
    </row>
    <row r="21" spans="1:9" ht="15.75" thickBot="1" x14ac:dyDescent="0.3">
      <c r="A21" s="200" t="s">
        <v>17</v>
      </c>
      <c r="B21" s="201">
        <f>SUM(C21:I21)</f>
        <v>9342624.4129656721</v>
      </c>
      <c r="C21" s="201">
        <v>2145859.9349480001</v>
      </c>
      <c r="D21" s="201">
        <v>788138.69163999998</v>
      </c>
      <c r="E21" s="201">
        <v>883520.25805319997</v>
      </c>
      <c r="F21" s="201">
        <v>981567.76056364062</v>
      </c>
      <c r="G21" s="201">
        <v>604782.79156859999</v>
      </c>
      <c r="H21" s="201">
        <v>2677191.1991445911</v>
      </c>
      <c r="I21" s="201">
        <v>1261563.7770476416</v>
      </c>
    </row>
    <row r="23" spans="1:9" ht="19.5" thickBot="1" x14ac:dyDescent="0.3">
      <c r="A23" s="175" t="s">
        <v>19</v>
      </c>
      <c r="B23" s="143"/>
      <c r="C23" s="143"/>
      <c r="D23" s="144"/>
      <c r="E23" s="144"/>
      <c r="F23" s="144"/>
      <c r="G23" s="164"/>
      <c r="H23" s="164"/>
      <c r="I23" s="164"/>
    </row>
    <row r="24" spans="1:9" ht="15" customHeight="1" x14ac:dyDescent="0.25">
      <c r="A24" s="180" t="s">
        <v>335</v>
      </c>
      <c r="B24" s="148" t="s">
        <v>273</v>
      </c>
      <c r="C24" s="149" t="s">
        <v>274</v>
      </c>
      <c r="D24" s="150" t="s">
        <v>275</v>
      </c>
      <c r="E24" s="150" t="s">
        <v>276</v>
      </c>
      <c r="F24" s="150" t="s">
        <v>277</v>
      </c>
      <c r="G24" s="151" t="s">
        <v>278</v>
      </c>
      <c r="H24" s="151" t="s">
        <v>279</v>
      </c>
      <c r="I24" s="151" t="s">
        <v>280</v>
      </c>
    </row>
    <row r="25" spans="1:9" s="202" customFormat="1" ht="15" customHeight="1" x14ac:dyDescent="0.25">
      <c r="A25" s="203" t="s">
        <v>20</v>
      </c>
      <c r="B25" s="216">
        <v>61.420542253272949</v>
      </c>
      <c r="C25" s="206">
        <v>147.03772635821761</v>
      </c>
      <c r="D25" s="206">
        <v>59.029787414550292</v>
      </c>
      <c r="E25" s="206">
        <v>141.53135212878843</v>
      </c>
      <c r="F25" s="206">
        <v>43.21264297695808</v>
      </c>
      <c r="G25" s="206">
        <v>3.8766664140521314</v>
      </c>
      <c r="H25" s="206">
        <v>47.044405240725943</v>
      </c>
      <c r="I25" s="206">
        <v>95.185717598625487</v>
      </c>
    </row>
    <row r="26" spans="1:9" ht="15" customHeight="1" x14ac:dyDescent="0.25">
      <c r="A26" s="204" t="s">
        <v>21</v>
      </c>
      <c r="B26" s="217">
        <v>0.47751217697571074</v>
      </c>
      <c r="C26" s="205">
        <v>0.73318746584032246</v>
      </c>
      <c r="D26" s="205">
        <v>0.28304254965428943</v>
      </c>
      <c r="E26" s="205">
        <v>0.55535816761756729</v>
      </c>
      <c r="F26" s="205">
        <v>0.31935866885536068</v>
      </c>
      <c r="G26" s="205">
        <v>0.11194674703218276</v>
      </c>
      <c r="H26" s="205">
        <v>0.97341575779007539</v>
      </c>
      <c r="I26" s="205">
        <v>1.2168491931062362</v>
      </c>
    </row>
    <row r="28" spans="1:9" ht="19.5" thickBot="1" x14ac:dyDescent="0.3">
      <c r="A28" s="175" t="s">
        <v>379</v>
      </c>
      <c r="B28" s="143"/>
      <c r="C28" s="143"/>
      <c r="D28" s="144"/>
      <c r="E28" s="144"/>
      <c r="F28" s="144"/>
      <c r="G28" s="164"/>
      <c r="H28" s="164"/>
      <c r="I28" s="164"/>
    </row>
    <row r="29" spans="1:9" ht="30" x14ac:dyDescent="0.25">
      <c r="A29" s="180" t="s">
        <v>778</v>
      </c>
      <c r="B29" s="148" t="s">
        <v>273</v>
      </c>
      <c r="C29" s="149" t="s">
        <v>274</v>
      </c>
      <c r="D29" s="150" t="s">
        <v>275</v>
      </c>
      <c r="E29" s="150" t="s">
        <v>276</v>
      </c>
      <c r="F29" s="150" t="s">
        <v>277</v>
      </c>
      <c r="G29" s="151" t="s">
        <v>278</v>
      </c>
      <c r="H29" s="151" t="s">
        <v>279</v>
      </c>
      <c r="I29" s="151" t="s">
        <v>280</v>
      </c>
    </row>
    <row r="30" spans="1:9" x14ac:dyDescent="0.25">
      <c r="A30" s="203" t="s">
        <v>380</v>
      </c>
      <c r="B30" s="218">
        <v>442418.44799757621</v>
      </c>
      <c r="C30" s="214">
        <v>38305.596828937494</v>
      </c>
      <c r="D30" s="214">
        <v>13589.954789599999</v>
      </c>
      <c r="E30" s="214">
        <v>9546.2912622094937</v>
      </c>
      <c r="F30" s="214">
        <v>36484.971851091555</v>
      </c>
      <c r="G30" s="214">
        <v>43769.173421586842</v>
      </c>
      <c r="H30" s="214">
        <v>192668.06731076539</v>
      </c>
      <c r="I30" s="183">
        <v>108054.39253338541</v>
      </c>
    </row>
    <row r="31" spans="1:9" x14ac:dyDescent="0.25">
      <c r="A31" s="203" t="s">
        <v>381</v>
      </c>
      <c r="B31" s="182">
        <v>78413.21847248805</v>
      </c>
      <c r="C31" s="183">
        <v>860.68674279999982</v>
      </c>
      <c r="D31" s="183">
        <v>1495.7655703900002</v>
      </c>
      <c r="E31" s="183">
        <v>13802.459411000002</v>
      </c>
      <c r="F31" s="183">
        <v>62254.306748298055</v>
      </c>
      <c r="G31" s="181" t="s">
        <v>61</v>
      </c>
      <c r="H31" s="181" t="s">
        <v>61</v>
      </c>
      <c r="I31" s="181" t="s">
        <v>61</v>
      </c>
    </row>
    <row r="32" spans="1:9" x14ac:dyDescent="0.25">
      <c r="A32" s="198" t="s">
        <v>382</v>
      </c>
      <c r="B32" s="215">
        <v>520831.66647006426</v>
      </c>
      <c r="C32" s="215">
        <v>39166.283571737491</v>
      </c>
      <c r="D32" s="215">
        <v>15085.720359989999</v>
      </c>
      <c r="E32" s="215">
        <v>23348.750673209495</v>
      </c>
      <c r="F32" s="215">
        <v>98739.27859938961</v>
      </c>
      <c r="G32" s="215">
        <v>43769.173421586842</v>
      </c>
      <c r="H32" s="215">
        <v>192668.06731076539</v>
      </c>
      <c r="I32" s="215">
        <v>108054.39253338541</v>
      </c>
    </row>
    <row r="33" spans="1:9" x14ac:dyDescent="0.25">
      <c r="A33" s="146" t="s">
        <v>383</v>
      </c>
      <c r="B33" s="217">
        <v>2.662029981092439E-2</v>
      </c>
      <c r="C33" s="205">
        <v>1.338215404028294E-2</v>
      </c>
      <c r="D33" s="205">
        <v>5.4177022386480769E-3</v>
      </c>
      <c r="E33" s="205">
        <v>1.4676425664087354E-2</v>
      </c>
      <c r="F33" s="205">
        <v>3.2125387409965969E-2</v>
      </c>
      <c r="G33" s="205">
        <v>8.1017791067197337E-3</v>
      </c>
      <c r="H33" s="205">
        <v>7.005332036172171E-2</v>
      </c>
      <c r="I33" s="205">
        <v>0.10422453684707304</v>
      </c>
    </row>
    <row r="34" spans="1:9" ht="30" x14ac:dyDescent="0.25">
      <c r="A34" s="275" t="s">
        <v>774</v>
      </c>
      <c r="B34" s="304">
        <f>SUM(C30:E30,H30:I30)/B30</f>
        <v>0.81860126846899006</v>
      </c>
      <c r="C34" s="324" t="s">
        <v>108</v>
      </c>
      <c r="D34" s="324" t="s">
        <v>108</v>
      </c>
      <c r="E34" s="324" t="s">
        <v>108</v>
      </c>
      <c r="F34" s="324" t="s">
        <v>118</v>
      </c>
      <c r="G34" s="324" t="s">
        <v>118</v>
      </c>
      <c r="H34" s="324" t="s">
        <v>108</v>
      </c>
      <c r="I34" s="324" t="s">
        <v>108</v>
      </c>
    </row>
    <row r="36" spans="1:9" ht="19.5" thickBot="1" x14ac:dyDescent="0.3">
      <c r="A36" s="175" t="s">
        <v>845</v>
      </c>
      <c r="B36" s="143"/>
      <c r="C36" s="143"/>
      <c r="D36" s="144"/>
      <c r="E36" s="144"/>
      <c r="F36" s="144"/>
      <c r="G36" s="164"/>
      <c r="H36" s="164"/>
      <c r="I36" s="164"/>
    </row>
    <row r="37" spans="1:9" ht="30" x14ac:dyDescent="0.25">
      <c r="A37" s="180" t="s">
        <v>25</v>
      </c>
      <c r="B37" s="148" t="s">
        <v>273</v>
      </c>
      <c r="C37" s="149" t="s">
        <v>274</v>
      </c>
      <c r="D37" s="150" t="s">
        <v>275</v>
      </c>
      <c r="E37" s="150" t="s">
        <v>276</v>
      </c>
      <c r="F37" s="150" t="s">
        <v>277</v>
      </c>
      <c r="G37" s="151" t="s">
        <v>278</v>
      </c>
      <c r="H37" s="151" t="s">
        <v>279</v>
      </c>
      <c r="I37" s="151" t="s">
        <v>280</v>
      </c>
    </row>
    <row r="38" spans="1:9" x14ac:dyDescent="0.25">
      <c r="A38" s="203" t="s">
        <v>27</v>
      </c>
      <c r="B38" s="219">
        <v>12068.291183099156</v>
      </c>
      <c r="C38" s="183">
        <v>613.5113138177876</v>
      </c>
      <c r="D38" s="183">
        <v>222.58833903236328</v>
      </c>
      <c r="E38" s="183">
        <v>274.37621300187629</v>
      </c>
      <c r="F38" s="183">
        <v>1039.3833184642908</v>
      </c>
      <c r="G38" s="183">
        <v>1255.2013846426623</v>
      </c>
      <c r="H38" s="183">
        <v>5566.3464911929341</v>
      </c>
      <c r="I38" s="183">
        <v>3096.8841229472414</v>
      </c>
    </row>
    <row r="39" spans="1:9" x14ac:dyDescent="0.25">
      <c r="A39" s="203" t="s">
        <v>28</v>
      </c>
      <c r="B39" s="220">
        <v>791.42622282028913</v>
      </c>
      <c r="C39" s="183">
        <v>39.50380302140622</v>
      </c>
      <c r="D39" s="183">
        <v>14.387655607247813</v>
      </c>
      <c r="E39" s="183">
        <v>18.042880188854571</v>
      </c>
      <c r="F39" s="183">
        <v>68.137829405626903</v>
      </c>
      <c r="G39" s="183">
        <v>82.391094776504801</v>
      </c>
      <c r="H39" s="183">
        <v>365.34470713593851</v>
      </c>
      <c r="I39" s="183">
        <v>203.61825268471028</v>
      </c>
    </row>
  </sheetData>
  <sheetProtection algorithmName="SHA-512" hashValue="GR317BjqK9RBf15QT0gsFkq7DzSE1+vCCIKaBRGPvuUOLldTb2MLO8gTV1bwNBJkwfc2yM1ssIF1FBzX6fd8mg==" saltValue="XvKgjy2nNV5A/r0Dcs/w4Q==" spinCount="100000" sheet="1" objects="1" scenarios="1"/>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6D37-492A-42C7-B7C4-6CACC34A46D2}">
  <dimension ref="A7:I31"/>
  <sheetViews>
    <sheetView showGridLines="0" workbookViewId="0">
      <selection activeCell="C1" sqref="C1:C2"/>
    </sheetView>
  </sheetViews>
  <sheetFormatPr baseColWidth="10" defaultColWidth="8.88671875" defaultRowHeight="15" x14ac:dyDescent="0.25"/>
  <cols>
    <col min="1" max="1" width="45.77734375" customWidth="1"/>
    <col min="2" max="9" width="15.77734375" customWidth="1"/>
  </cols>
  <sheetData>
    <row r="7" spans="1:9" ht="19.5" thickBot="1" x14ac:dyDescent="0.3">
      <c r="A7" s="175" t="s">
        <v>31</v>
      </c>
      <c r="B7" s="143"/>
      <c r="C7" s="143"/>
      <c r="D7" s="144"/>
      <c r="E7" s="144"/>
      <c r="F7" s="144"/>
      <c r="G7" s="164"/>
      <c r="H7" s="164"/>
      <c r="I7" s="164"/>
    </row>
    <row r="8" spans="1:9" ht="30" customHeight="1" x14ac:dyDescent="0.25">
      <c r="A8" s="180" t="s">
        <v>781</v>
      </c>
      <c r="B8" s="148" t="s">
        <v>273</v>
      </c>
      <c r="C8" s="149" t="s">
        <v>274</v>
      </c>
      <c r="D8" s="150" t="s">
        <v>275</v>
      </c>
      <c r="E8" s="150" t="s">
        <v>276</v>
      </c>
      <c r="F8" s="150" t="s">
        <v>277</v>
      </c>
      <c r="G8" s="151" t="s">
        <v>278</v>
      </c>
      <c r="H8" s="151" t="s">
        <v>279</v>
      </c>
      <c r="I8" s="151" t="s">
        <v>280</v>
      </c>
    </row>
    <row r="9" spans="1:9" x14ac:dyDescent="0.25">
      <c r="A9" s="194" t="s">
        <v>337</v>
      </c>
      <c r="B9" s="195">
        <v>9532210.4116792195</v>
      </c>
      <c r="C9" s="199">
        <v>1130409.5</v>
      </c>
      <c r="D9" s="199">
        <v>1833148</v>
      </c>
      <c r="E9" s="199">
        <v>1880314</v>
      </c>
      <c r="F9" s="199">
        <v>1164981</v>
      </c>
      <c r="G9" s="199">
        <v>918899.1</v>
      </c>
      <c r="H9" s="195">
        <v>2280839</v>
      </c>
      <c r="I9" s="195">
        <v>323619.81167921872</v>
      </c>
    </row>
    <row r="10" spans="1:9" x14ac:dyDescent="0.25">
      <c r="A10" s="14" t="s">
        <v>339</v>
      </c>
      <c r="B10" s="188">
        <v>8154295.9116792185</v>
      </c>
      <c r="C10" s="188">
        <f>SUM(C11:C12)</f>
        <v>1128129</v>
      </c>
      <c r="D10" s="188">
        <f t="shared" ref="D10:I10" si="0">SUM(D11:D12)</f>
        <v>1821849</v>
      </c>
      <c r="E10" s="188">
        <f t="shared" si="0"/>
        <v>1819860</v>
      </c>
      <c r="F10" s="188">
        <f t="shared" si="0"/>
        <v>397568</v>
      </c>
      <c r="G10" s="188">
        <f t="shared" si="0"/>
        <v>382431.1</v>
      </c>
      <c r="H10" s="188">
        <f t="shared" si="0"/>
        <v>2280839</v>
      </c>
      <c r="I10" s="188">
        <f t="shared" si="0"/>
        <v>323619.81167921872</v>
      </c>
    </row>
    <row r="11" spans="1:9" x14ac:dyDescent="0.25">
      <c r="A11" s="332" t="s">
        <v>816</v>
      </c>
      <c r="B11" s="188">
        <f>SUM(C11:I11)</f>
        <v>7374296.8116792189</v>
      </c>
      <c r="C11" s="188">
        <v>1128129</v>
      </c>
      <c r="D11" s="188">
        <v>1821849</v>
      </c>
      <c r="E11" s="188">
        <v>1819860</v>
      </c>
      <c r="F11" s="181" t="s">
        <v>61</v>
      </c>
      <c r="G11" s="181" t="s">
        <v>61</v>
      </c>
      <c r="H11" s="181">
        <v>2280839</v>
      </c>
      <c r="I11" s="181">
        <v>323619.81167921872</v>
      </c>
    </row>
    <row r="12" spans="1:9" x14ac:dyDescent="0.25">
      <c r="A12" s="332" t="s">
        <v>817</v>
      </c>
      <c r="B12" s="188">
        <f>SUM(C12:I12)</f>
        <v>779999.1</v>
      </c>
      <c r="C12" s="188" t="s">
        <v>61</v>
      </c>
      <c r="D12" s="188" t="s">
        <v>61</v>
      </c>
      <c r="E12" s="181" t="s">
        <v>61</v>
      </c>
      <c r="F12" s="181">
        <v>397568</v>
      </c>
      <c r="G12" s="181">
        <v>382431.1</v>
      </c>
      <c r="H12" s="181" t="s">
        <v>61</v>
      </c>
      <c r="I12" s="181" t="s">
        <v>61</v>
      </c>
    </row>
    <row r="13" spans="1:9" x14ac:dyDescent="0.25">
      <c r="A13" s="146" t="s">
        <v>340</v>
      </c>
      <c r="B13" s="181">
        <v>1366615.5</v>
      </c>
      <c r="C13" s="181">
        <v>2280.5</v>
      </c>
      <c r="D13" s="181" t="s">
        <v>61</v>
      </c>
      <c r="E13" s="181">
        <v>60454</v>
      </c>
      <c r="F13" s="181">
        <v>767413</v>
      </c>
      <c r="G13" s="181">
        <v>536468</v>
      </c>
      <c r="H13" s="181" t="s">
        <v>61</v>
      </c>
      <c r="I13" s="181" t="s">
        <v>61</v>
      </c>
    </row>
    <row r="14" spans="1:9" x14ac:dyDescent="0.25">
      <c r="A14" s="146" t="s">
        <v>341</v>
      </c>
      <c r="B14" s="181">
        <v>11299</v>
      </c>
      <c r="C14" s="181" t="s">
        <v>61</v>
      </c>
      <c r="D14" s="181">
        <v>11299</v>
      </c>
      <c r="E14" s="181" t="s">
        <v>61</v>
      </c>
      <c r="F14" s="181" t="s">
        <v>61</v>
      </c>
      <c r="G14" s="181" t="s">
        <v>61</v>
      </c>
      <c r="H14" s="181" t="s">
        <v>61</v>
      </c>
      <c r="I14" s="181" t="s">
        <v>61</v>
      </c>
    </row>
    <row r="15" spans="1:9" x14ac:dyDescent="0.25">
      <c r="A15" s="198" t="s">
        <v>343</v>
      </c>
      <c r="B15" s="207">
        <f>B9/'Materials, Tailings &amp; Waste '!B9</f>
        <v>0.48720213334858853</v>
      </c>
      <c r="C15" s="207">
        <f>C9/'Materials, Tailings &amp; Waste '!C9</f>
        <v>0.38623307289015119</v>
      </c>
      <c r="D15" s="207">
        <f>D9/'Materials, Tailings &amp; Waste '!D9</f>
        <v>0.65833449025829804</v>
      </c>
      <c r="E15" s="207">
        <f>E9/'Materials, Tailings &amp; Waste '!E9</f>
        <v>1.1819171411944924</v>
      </c>
      <c r="F15" s="207">
        <f>F9/'Materials, Tailings &amp; Waste '!F9</f>
        <v>0.3790332123257068</v>
      </c>
      <c r="G15" s="207">
        <f>G9/'Materials, Tailings &amp; Waste '!G9</f>
        <v>0.17009043003521407</v>
      </c>
      <c r="H15" s="207">
        <f>H9/'Materials, Tailings &amp; Waste '!H9</f>
        <v>0.82930372111321426</v>
      </c>
      <c r="I15" s="207">
        <f>I9/'Materials, Tailings &amp; Waste '!I9</f>
        <v>0.3121495035602771</v>
      </c>
    </row>
    <row r="16" spans="1:9" ht="30" customHeight="1" x14ac:dyDescent="0.25">
      <c r="A16" s="275" t="s">
        <v>780</v>
      </c>
      <c r="B16" s="304">
        <f>G9/B9</f>
        <v>9.6399372266702227E-2</v>
      </c>
      <c r="C16" s="211" t="s">
        <v>61</v>
      </c>
      <c r="D16" s="211" t="s">
        <v>61</v>
      </c>
      <c r="E16" s="211" t="s">
        <v>61</v>
      </c>
      <c r="F16" s="211" t="s">
        <v>61</v>
      </c>
      <c r="G16" s="168">
        <v>1</v>
      </c>
      <c r="H16" s="211" t="s">
        <v>61</v>
      </c>
      <c r="I16" s="211" t="s">
        <v>61</v>
      </c>
    </row>
    <row r="17" spans="1:9" ht="15" customHeight="1" x14ac:dyDescent="0.25">
      <c r="A17" s="331"/>
    </row>
    <row r="18" spans="1:9" ht="19.5" thickBot="1" x14ac:dyDescent="0.3">
      <c r="A18" s="175" t="s">
        <v>38</v>
      </c>
      <c r="B18" s="143"/>
      <c r="C18" s="143"/>
      <c r="D18" s="144"/>
      <c r="E18" s="144"/>
      <c r="F18" s="144"/>
      <c r="G18" s="164"/>
      <c r="H18" s="164"/>
      <c r="I18" s="164"/>
    </row>
    <row r="19" spans="1:9" ht="30" customHeight="1" x14ac:dyDescent="0.25">
      <c r="A19" s="180" t="s">
        <v>782</v>
      </c>
      <c r="B19" s="148" t="s">
        <v>273</v>
      </c>
      <c r="C19" s="149" t="s">
        <v>274</v>
      </c>
      <c r="D19" s="150" t="s">
        <v>275</v>
      </c>
      <c r="E19" s="150" t="s">
        <v>276</v>
      </c>
      <c r="F19" s="150" t="s">
        <v>277</v>
      </c>
      <c r="G19" s="151" t="s">
        <v>278</v>
      </c>
      <c r="H19" s="151" t="s">
        <v>279</v>
      </c>
      <c r="I19" s="151" t="s">
        <v>280</v>
      </c>
    </row>
    <row r="20" spans="1:9" x14ac:dyDescent="0.25">
      <c r="A20" s="194" t="s">
        <v>345</v>
      </c>
      <c r="B20" s="195">
        <v>24950027.601679198</v>
      </c>
      <c r="C20" s="199">
        <v>5375597.6900000004</v>
      </c>
      <c r="D20" s="199">
        <v>5408396</v>
      </c>
      <c r="E20" s="199">
        <v>5584424</v>
      </c>
      <c r="F20" s="199">
        <v>4424567</v>
      </c>
      <c r="G20" s="199">
        <v>944149.1</v>
      </c>
      <c r="H20" s="195">
        <v>2889274</v>
      </c>
      <c r="I20" s="195">
        <v>1407022</v>
      </c>
    </row>
    <row r="21" spans="1:9" x14ac:dyDescent="0.25">
      <c r="A21" s="146" t="s">
        <v>346</v>
      </c>
      <c r="B21" s="181">
        <v>15417817.190000001</v>
      </c>
      <c r="C21" s="181">
        <v>4245188.1900000004</v>
      </c>
      <c r="D21" s="181">
        <v>3575248</v>
      </c>
      <c r="E21" s="181">
        <v>3704110</v>
      </c>
      <c r="F21" s="181">
        <v>3259586</v>
      </c>
      <c r="G21" s="181">
        <v>25250</v>
      </c>
      <c r="H21" s="181">
        <v>608435</v>
      </c>
      <c r="I21" s="181">
        <v>1083402</v>
      </c>
    </row>
    <row r="22" spans="1:9" x14ac:dyDescent="0.25">
      <c r="A22" s="146" t="s">
        <v>344</v>
      </c>
      <c r="B22" s="209">
        <v>0.61794790114630294</v>
      </c>
      <c r="C22" s="209">
        <v>0.78971463915485096</v>
      </c>
      <c r="D22" s="209">
        <v>0.6610551446306816</v>
      </c>
      <c r="E22" s="209">
        <v>0.66329311671176827</v>
      </c>
      <c r="F22" s="209">
        <v>0.73670169306962696</v>
      </c>
      <c r="G22" s="209">
        <v>2.6743657331241434E-2</v>
      </c>
      <c r="H22" s="209">
        <v>0.21058404291181798</v>
      </c>
      <c r="I22" s="209">
        <v>0.77</v>
      </c>
    </row>
    <row r="24" spans="1:9" ht="19.5" thickBot="1" x14ac:dyDescent="0.35">
      <c r="A24" s="208" t="s">
        <v>338</v>
      </c>
      <c r="B24" s="143"/>
      <c r="C24" s="143"/>
      <c r="D24" s="144"/>
      <c r="E24" s="144"/>
      <c r="F24" s="144"/>
      <c r="G24" s="164"/>
      <c r="H24" s="164"/>
      <c r="I24" s="164"/>
    </row>
    <row r="25" spans="1:9" ht="15" customHeight="1" x14ac:dyDescent="0.25">
      <c r="A25" s="180" t="s">
        <v>497</v>
      </c>
      <c r="B25" s="148" t="s">
        <v>273</v>
      </c>
      <c r="C25" s="149" t="s">
        <v>274</v>
      </c>
      <c r="D25" s="150" t="s">
        <v>275</v>
      </c>
      <c r="E25" s="150" t="s">
        <v>276</v>
      </c>
      <c r="F25" s="150" t="s">
        <v>277</v>
      </c>
      <c r="G25" s="151" t="s">
        <v>278</v>
      </c>
      <c r="H25" s="151" t="s">
        <v>279</v>
      </c>
      <c r="I25" s="151" t="s">
        <v>280</v>
      </c>
    </row>
    <row r="26" spans="1:9" x14ac:dyDescent="0.25">
      <c r="A26" s="194" t="s">
        <v>342</v>
      </c>
      <c r="B26" s="195">
        <v>17407895.911373947</v>
      </c>
      <c r="C26" s="196">
        <v>4179232</v>
      </c>
      <c r="D26" s="196">
        <v>987301.1</v>
      </c>
      <c r="E26" s="196">
        <v>3800264</v>
      </c>
      <c r="F26" s="196">
        <v>515821</v>
      </c>
      <c r="G26" s="196" t="s">
        <v>61</v>
      </c>
      <c r="H26" s="197">
        <v>7589601</v>
      </c>
      <c r="I26" s="197">
        <v>335676.81137394713</v>
      </c>
    </row>
    <row r="27" spans="1:9" ht="120" x14ac:dyDescent="0.25">
      <c r="A27" s="226" t="s">
        <v>387</v>
      </c>
      <c r="B27" s="225"/>
      <c r="C27" s="225" t="s">
        <v>393</v>
      </c>
      <c r="D27" s="225" t="s">
        <v>394</v>
      </c>
      <c r="E27" s="225" t="s">
        <v>395</v>
      </c>
      <c r="F27" s="225" t="s">
        <v>396</v>
      </c>
      <c r="G27" s="225" t="s">
        <v>61</v>
      </c>
      <c r="H27" s="225" t="s">
        <v>847</v>
      </c>
      <c r="I27" s="225" t="s">
        <v>397</v>
      </c>
    </row>
    <row r="28" spans="1:9" ht="210" x14ac:dyDescent="0.25">
      <c r="A28" s="222" t="s">
        <v>386</v>
      </c>
      <c r="B28" s="222"/>
      <c r="C28" s="223" t="s">
        <v>388</v>
      </c>
      <c r="D28" s="223" t="s">
        <v>389</v>
      </c>
      <c r="E28" s="223" t="s">
        <v>390</v>
      </c>
      <c r="F28" s="221" t="s">
        <v>391</v>
      </c>
      <c r="G28" s="223" t="s">
        <v>61</v>
      </c>
      <c r="H28" s="224" t="s">
        <v>498</v>
      </c>
      <c r="I28" s="223" t="s">
        <v>392</v>
      </c>
    </row>
    <row r="29" spans="1:9" x14ac:dyDescent="0.25">
      <c r="A29" s="146" t="s">
        <v>499</v>
      </c>
      <c r="B29" s="146"/>
      <c r="C29" s="211" t="s">
        <v>108</v>
      </c>
      <c r="D29" s="211" t="s">
        <v>118</v>
      </c>
      <c r="E29" s="211" t="s">
        <v>108</v>
      </c>
      <c r="F29" s="211" t="s">
        <v>118</v>
      </c>
      <c r="G29" s="211" t="s">
        <v>61</v>
      </c>
      <c r="H29" s="211" t="s">
        <v>108</v>
      </c>
      <c r="I29" s="211" t="s">
        <v>118</v>
      </c>
    </row>
    <row r="30" spans="1:9" x14ac:dyDescent="0.25">
      <c r="A30" s="146" t="s">
        <v>501</v>
      </c>
      <c r="B30" s="146"/>
      <c r="C30" s="211" t="s">
        <v>118</v>
      </c>
      <c r="D30" s="211" t="s">
        <v>118</v>
      </c>
      <c r="E30" s="211" t="s">
        <v>118</v>
      </c>
      <c r="F30" s="211" t="s">
        <v>118</v>
      </c>
      <c r="G30" s="211" t="s">
        <v>118</v>
      </c>
      <c r="H30" s="211" t="s">
        <v>118</v>
      </c>
      <c r="I30" s="211" t="s">
        <v>118</v>
      </c>
    </row>
    <row r="31" spans="1:9" x14ac:dyDescent="0.25">
      <c r="A31" s="146" t="s">
        <v>500</v>
      </c>
      <c r="B31" s="146"/>
      <c r="C31" s="211" t="s">
        <v>118</v>
      </c>
      <c r="D31" s="211" t="s">
        <v>118</v>
      </c>
      <c r="E31" s="211" t="s">
        <v>118</v>
      </c>
      <c r="F31" s="211" t="s">
        <v>118</v>
      </c>
      <c r="G31" s="211" t="s">
        <v>118</v>
      </c>
      <c r="H31" s="211" t="s">
        <v>118</v>
      </c>
      <c r="I31" s="211" t="s">
        <v>118</v>
      </c>
    </row>
  </sheetData>
  <sheetProtection algorithmName="SHA-512" hashValue="QYQgHDYvjNo8qqZAD0P0uAV2a7bn0EVTTHL0N3USCwSK1AhVJlF/hm9oLkFIPc8Z7GRuu02huLqyo/t6vowLuA==" saltValue="WLNqjk94eMktG0WMXepLTA==" spinCount="100000" sheet="1" objects="1" scenarios="1"/>
  <conditionalFormatting sqref="C28:E28">
    <cfRule type="notContainsBlanks" dxfId="1" priority="4">
      <formula>LEN(TRIM(C28))&gt;0</formula>
    </cfRule>
  </conditionalFormatting>
  <conditionalFormatting sqref="G28:I28">
    <cfRule type="notContainsBlanks" dxfId="0" priority="1">
      <formula>LEN(TRIM(G28))&gt;0</formula>
    </cfRule>
  </conditionalFormatting>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311B0-B2AF-4BB5-BD1F-8DABB7AB0BE5}">
  <dimension ref="A7:J80"/>
  <sheetViews>
    <sheetView showGridLines="0" zoomScale="110" zoomScaleNormal="110" workbookViewId="0">
      <selection activeCell="C1" sqref="C1:C2"/>
    </sheetView>
  </sheetViews>
  <sheetFormatPr baseColWidth="10" defaultColWidth="8.88671875" defaultRowHeight="15" x14ac:dyDescent="0.25"/>
  <cols>
    <col min="1" max="1" width="54.21875" customWidth="1"/>
    <col min="2" max="9" width="15.77734375" customWidth="1"/>
    <col min="10" max="10" width="12.88671875" customWidth="1"/>
  </cols>
  <sheetData>
    <row r="7" spans="1:9" ht="19.5" thickBot="1" x14ac:dyDescent="0.3">
      <c r="A7" s="175" t="s">
        <v>2</v>
      </c>
      <c r="B7" s="143"/>
      <c r="C7" s="143"/>
      <c r="D7" s="144"/>
      <c r="E7" s="144"/>
      <c r="F7" s="144"/>
      <c r="G7" s="164"/>
      <c r="H7" s="164"/>
      <c r="I7" s="164"/>
    </row>
    <row r="8" spans="1:9" ht="30" x14ac:dyDescent="0.25">
      <c r="A8" s="180" t="s">
        <v>1</v>
      </c>
      <c r="B8" s="148" t="s">
        <v>273</v>
      </c>
      <c r="C8" s="149" t="s">
        <v>274</v>
      </c>
      <c r="D8" s="150" t="s">
        <v>275</v>
      </c>
      <c r="E8" s="150" t="s">
        <v>276</v>
      </c>
      <c r="F8" s="150" t="s">
        <v>277</v>
      </c>
      <c r="G8" s="151" t="s">
        <v>278</v>
      </c>
      <c r="H8" s="151" t="s">
        <v>279</v>
      </c>
      <c r="I8" s="151" t="s">
        <v>280</v>
      </c>
    </row>
    <row r="9" spans="1:9" x14ac:dyDescent="0.25">
      <c r="A9" s="14" t="s">
        <v>4</v>
      </c>
      <c r="B9" s="161">
        <v>19565206.634386826</v>
      </c>
      <c r="C9" s="181">
        <v>2926754.8000000003</v>
      </c>
      <c r="D9" s="181">
        <v>2784523.7142000003</v>
      </c>
      <c r="E9" s="181">
        <v>1590901.70915</v>
      </c>
      <c r="F9" s="181">
        <v>3073559.1555468254</v>
      </c>
      <c r="G9" s="181">
        <v>5402415.0553900003</v>
      </c>
      <c r="H9" s="158">
        <v>2750306</v>
      </c>
      <c r="I9" s="158">
        <v>1036746.2001</v>
      </c>
    </row>
    <row r="10" spans="1:9" x14ac:dyDescent="0.25">
      <c r="A10" s="14" t="s">
        <v>5</v>
      </c>
      <c r="B10" s="182">
        <v>1447551</v>
      </c>
      <c r="C10" s="183">
        <v>402989</v>
      </c>
      <c r="D10" s="183">
        <v>140884.200258</v>
      </c>
      <c r="E10" s="183">
        <v>186100.523881</v>
      </c>
      <c r="F10" s="183">
        <v>203504</v>
      </c>
      <c r="G10" s="183">
        <v>82190.090718000007</v>
      </c>
      <c r="H10" s="183">
        <v>193489</v>
      </c>
      <c r="I10" s="183">
        <v>238393.97139999995</v>
      </c>
    </row>
    <row r="11" spans="1:9" x14ac:dyDescent="0.25">
      <c r="A11" s="146" t="s">
        <v>322</v>
      </c>
      <c r="B11" s="182">
        <v>3889</v>
      </c>
      <c r="C11" s="183">
        <v>896</v>
      </c>
      <c r="D11" s="183">
        <v>2</v>
      </c>
      <c r="E11" s="183">
        <v>13</v>
      </c>
      <c r="F11" s="183">
        <v>2741</v>
      </c>
      <c r="G11" s="183">
        <v>133</v>
      </c>
      <c r="H11" s="183">
        <v>86</v>
      </c>
      <c r="I11" s="183">
        <v>18</v>
      </c>
    </row>
    <row r="12" spans="1:9" x14ac:dyDescent="0.25">
      <c r="A12" s="146" t="s">
        <v>318</v>
      </c>
      <c r="B12" s="182">
        <v>13161</v>
      </c>
      <c r="C12" s="183">
        <v>13161</v>
      </c>
      <c r="D12" s="183"/>
      <c r="E12" s="183"/>
      <c r="F12" s="183"/>
      <c r="G12" s="183"/>
      <c r="H12" s="183"/>
      <c r="I12" s="183"/>
    </row>
    <row r="13" spans="1:9" x14ac:dyDescent="0.25">
      <c r="A13" s="146" t="s">
        <v>319</v>
      </c>
      <c r="B13" s="182">
        <v>3397</v>
      </c>
      <c r="C13" s="183">
        <v>3397</v>
      </c>
      <c r="D13" s="183"/>
      <c r="E13" s="183"/>
      <c r="F13" s="183"/>
      <c r="G13" s="183"/>
      <c r="H13" s="183"/>
      <c r="I13" s="183"/>
    </row>
    <row r="14" spans="1:9" x14ac:dyDescent="0.25">
      <c r="I14" s="185"/>
    </row>
    <row r="15" spans="1:9" ht="19.5" thickBot="1" x14ac:dyDescent="0.3">
      <c r="A15" s="227" t="s">
        <v>815</v>
      </c>
      <c r="B15" s="242"/>
      <c r="C15" s="242"/>
      <c r="D15" s="242"/>
      <c r="E15" s="242"/>
      <c r="F15" s="242"/>
      <c r="G15" s="242"/>
      <c r="H15" s="242"/>
      <c r="I15" s="242"/>
    </row>
    <row r="16" spans="1:9" ht="30" x14ac:dyDescent="0.25">
      <c r="A16" s="180" t="s">
        <v>42</v>
      </c>
      <c r="B16" s="148" t="s">
        <v>273</v>
      </c>
      <c r="C16" s="149" t="s">
        <v>274</v>
      </c>
      <c r="D16" s="150" t="s">
        <v>275</v>
      </c>
      <c r="E16" s="150" t="s">
        <v>276</v>
      </c>
      <c r="F16" s="150" t="s">
        <v>277</v>
      </c>
      <c r="G16" s="151" t="s">
        <v>278</v>
      </c>
      <c r="H16" s="151" t="s">
        <v>279</v>
      </c>
      <c r="I16" s="151" t="s">
        <v>280</v>
      </c>
    </row>
    <row r="17" spans="1:10" x14ac:dyDescent="0.25">
      <c r="A17" s="146" t="s">
        <v>431</v>
      </c>
      <c r="B17" s="235">
        <f>B31+B41+B51</f>
        <v>31453320.669199999</v>
      </c>
      <c r="C17" s="235">
        <f t="shared" ref="C17:I17" si="0">C31+C41+C51</f>
        <v>66466.667199999996</v>
      </c>
      <c r="D17" s="235">
        <f t="shared" si="0"/>
        <v>2896097.05</v>
      </c>
      <c r="E17" s="235">
        <f t="shared" si="0"/>
        <v>1875738.8620000002</v>
      </c>
      <c r="F17" s="235">
        <f t="shared" si="0"/>
        <v>11180406.029999999</v>
      </c>
      <c r="G17" s="235">
        <f t="shared" si="0"/>
        <v>8282763.3600000003</v>
      </c>
      <c r="H17" s="235">
        <f t="shared" si="0"/>
        <v>3398914.12</v>
      </c>
      <c r="I17" s="235">
        <f t="shared" si="0"/>
        <v>1682057.58</v>
      </c>
    </row>
    <row r="18" spans="1:10" x14ac:dyDescent="0.25">
      <c r="A18" s="146" t="s">
        <v>432</v>
      </c>
      <c r="B18" s="235">
        <f>B26+B38+B63</f>
        <v>23660844.408</v>
      </c>
      <c r="C18" s="235">
        <f t="shared" ref="C18:I18" si="1">C26+C38+C63</f>
        <v>3656445.5300000003</v>
      </c>
      <c r="D18" s="235">
        <f t="shared" si="1"/>
        <v>225.148</v>
      </c>
      <c r="E18" s="235">
        <f t="shared" si="1"/>
        <v>1812825.1780000001</v>
      </c>
      <c r="F18" s="235">
        <f t="shared" si="1"/>
        <v>2071457.6</v>
      </c>
      <c r="G18" s="235">
        <f t="shared" si="1"/>
        <v>450.69</v>
      </c>
      <c r="H18" s="235">
        <f t="shared" si="1"/>
        <v>16118633.562000001</v>
      </c>
      <c r="I18" s="235">
        <f t="shared" si="1"/>
        <v>806.7</v>
      </c>
    </row>
    <row r="19" spans="1:10" x14ac:dyDescent="0.25">
      <c r="A19" s="198" t="s">
        <v>434</v>
      </c>
      <c r="B19" s="238">
        <f>SUM(B17:B18)</f>
        <v>55114165.077199996</v>
      </c>
      <c r="C19" s="238">
        <f t="shared" ref="C19:I19" si="2">SUM(C17:C18)</f>
        <v>3722912.1972000003</v>
      </c>
      <c r="D19" s="238">
        <f t="shared" si="2"/>
        <v>2896322.1979999999</v>
      </c>
      <c r="E19" s="238">
        <f t="shared" si="2"/>
        <v>3688564.04</v>
      </c>
      <c r="F19" s="238">
        <f t="shared" si="2"/>
        <v>13251863.629999999</v>
      </c>
      <c r="G19" s="238">
        <f t="shared" si="2"/>
        <v>8283214.0500000007</v>
      </c>
      <c r="H19" s="238">
        <f t="shared" si="2"/>
        <v>19517547.682</v>
      </c>
      <c r="I19" s="238">
        <f t="shared" si="2"/>
        <v>1682864.28</v>
      </c>
    </row>
    <row r="20" spans="1:10" x14ac:dyDescent="0.25">
      <c r="A20" s="146" t="s">
        <v>430</v>
      </c>
      <c r="B20" s="235">
        <f>SUM(B27:B29,B32:B34,B39,B42,B61)</f>
        <v>10427946.987199999</v>
      </c>
      <c r="C20" s="235">
        <f t="shared" ref="C20:I20" si="3">SUM(C27:C29,C32:C34,C39,C42,C61)</f>
        <v>1807031.2771999999</v>
      </c>
      <c r="D20" s="235">
        <f t="shared" si="3"/>
        <v>1507471.81</v>
      </c>
      <c r="E20" s="235">
        <f t="shared" si="3"/>
        <v>1844828.0700000003</v>
      </c>
      <c r="F20" s="235">
        <f t="shared" si="3"/>
        <v>1355635.73</v>
      </c>
      <c r="G20" s="235">
        <f t="shared" si="3"/>
        <v>228.36</v>
      </c>
      <c r="H20" s="235">
        <f t="shared" si="3"/>
        <v>3098561.16</v>
      </c>
      <c r="I20" s="235">
        <f t="shared" si="3"/>
        <v>814190.58</v>
      </c>
    </row>
    <row r="21" spans="1:10" x14ac:dyDescent="0.25">
      <c r="A21" s="146" t="s">
        <v>433</v>
      </c>
      <c r="B21" s="209">
        <f>B20/B19</f>
        <v>0.18920629519821763</v>
      </c>
      <c r="C21" s="209">
        <f t="shared" ref="C21:I21" si="4">C20/C19</f>
        <v>0.48538111604111073</v>
      </c>
      <c r="D21" s="209">
        <f t="shared" si="4"/>
        <v>0.52047793958868116</v>
      </c>
      <c r="E21" s="209">
        <f t="shared" si="4"/>
        <v>0.50014803863890633</v>
      </c>
      <c r="F21" s="209">
        <f t="shared" si="4"/>
        <v>0.10229774225347957</v>
      </c>
      <c r="G21" s="209">
        <f t="shared" si="4"/>
        <v>2.7569008674839204E-5</v>
      </c>
      <c r="H21" s="209">
        <f t="shared" si="4"/>
        <v>0.15875770924118909</v>
      </c>
      <c r="I21" s="209">
        <f t="shared" si="4"/>
        <v>0.48381238444255287</v>
      </c>
    </row>
    <row r="23" spans="1:10" ht="19.5" thickBot="1" x14ac:dyDescent="0.3">
      <c r="A23" s="227" t="s">
        <v>411</v>
      </c>
      <c r="B23" s="143"/>
      <c r="C23" s="143"/>
      <c r="D23" s="144"/>
      <c r="E23" s="144"/>
      <c r="F23" s="144"/>
      <c r="G23" s="164"/>
      <c r="H23" s="164"/>
      <c r="I23" s="164"/>
    </row>
    <row r="24" spans="1:10" x14ac:dyDescent="0.25">
      <c r="A24" s="180" t="s">
        <v>55</v>
      </c>
      <c r="B24" s="148" t="s">
        <v>273</v>
      </c>
      <c r="C24" s="149" t="s">
        <v>274</v>
      </c>
      <c r="D24" s="150" t="s">
        <v>275</v>
      </c>
      <c r="E24" s="150" t="s">
        <v>276</v>
      </c>
      <c r="F24" s="150" t="s">
        <v>277</v>
      </c>
      <c r="G24" s="151" t="s">
        <v>278</v>
      </c>
      <c r="H24" s="151" t="s">
        <v>279</v>
      </c>
      <c r="I24" s="151" t="s">
        <v>280</v>
      </c>
    </row>
    <row r="25" spans="1:10" x14ac:dyDescent="0.25">
      <c r="A25" s="194" t="s">
        <v>44</v>
      </c>
      <c r="B25" s="237">
        <f>SUM(C25:I25)</f>
        <v>39937031.579999998</v>
      </c>
      <c r="C25" s="238">
        <v>838268</v>
      </c>
      <c r="D25" s="238">
        <v>187683</v>
      </c>
      <c r="E25" s="238">
        <f>E26+E31</f>
        <v>2054581.5000000002</v>
      </c>
      <c r="F25" s="238">
        <v>11179033</v>
      </c>
      <c r="G25" s="238">
        <v>8282481</v>
      </c>
      <c r="H25" s="237">
        <v>16754769</v>
      </c>
      <c r="I25" s="237">
        <v>640216.07999999996</v>
      </c>
    </row>
    <row r="26" spans="1:10" s="140" customFormat="1" x14ac:dyDescent="0.25">
      <c r="A26" s="14" t="s">
        <v>404</v>
      </c>
      <c r="B26" s="239">
        <f t="shared" ref="B26:B35" si="5">SUM(C26:I26)</f>
        <v>14818875.458000001</v>
      </c>
      <c r="C26" s="235">
        <v>774902</v>
      </c>
      <c r="D26" s="235">
        <v>0</v>
      </c>
      <c r="E26" s="235">
        <f>SUM(E27:E30)</f>
        <v>678881.4580000001</v>
      </c>
      <c r="F26" s="235">
        <v>0</v>
      </c>
      <c r="G26" s="235">
        <v>0</v>
      </c>
      <c r="H26" s="240">
        <v>13365092</v>
      </c>
      <c r="I26" s="240">
        <v>0</v>
      </c>
    </row>
    <row r="27" spans="1:10" s="140" customFormat="1" x14ac:dyDescent="0.25">
      <c r="A27" s="48" t="s">
        <v>398</v>
      </c>
      <c r="B27" s="239">
        <f t="shared" si="5"/>
        <v>1724786.608</v>
      </c>
      <c r="C27" s="233">
        <v>330828</v>
      </c>
      <c r="D27" s="233">
        <v>0</v>
      </c>
      <c r="E27" s="233">
        <v>267217.60800000012</v>
      </c>
      <c r="F27" s="233">
        <v>0</v>
      </c>
      <c r="G27" s="233">
        <v>0</v>
      </c>
      <c r="H27" s="233">
        <v>1126741</v>
      </c>
      <c r="I27" s="233">
        <v>0</v>
      </c>
    </row>
    <row r="28" spans="1:10" s="140" customFormat="1" x14ac:dyDescent="0.25">
      <c r="A28" s="228" t="s">
        <v>399</v>
      </c>
      <c r="B28" s="239">
        <f t="shared" si="5"/>
        <v>569999.69999999995</v>
      </c>
      <c r="C28" s="233">
        <v>436354</v>
      </c>
      <c r="D28" s="233">
        <v>0</v>
      </c>
      <c r="E28" s="233">
        <v>104221.7</v>
      </c>
      <c r="F28" s="233">
        <v>0</v>
      </c>
      <c r="G28" s="233">
        <v>0</v>
      </c>
      <c r="H28" s="233">
        <v>29424</v>
      </c>
      <c r="I28" s="233">
        <v>0</v>
      </c>
    </row>
    <row r="29" spans="1:10" x14ac:dyDescent="0.25">
      <c r="A29" s="231" t="s">
        <v>400</v>
      </c>
      <c r="B29" s="239">
        <f t="shared" si="5"/>
        <v>70013</v>
      </c>
      <c r="C29" s="234">
        <v>7720</v>
      </c>
      <c r="D29" s="234">
        <v>0</v>
      </c>
      <c r="E29" s="234">
        <v>0</v>
      </c>
      <c r="F29" s="234">
        <v>0</v>
      </c>
      <c r="G29" s="234">
        <v>0</v>
      </c>
      <c r="H29" s="234">
        <v>62293</v>
      </c>
      <c r="I29" s="234">
        <v>0</v>
      </c>
    </row>
    <row r="30" spans="1:10" s="140" customFormat="1" ht="30" x14ac:dyDescent="0.25">
      <c r="A30" s="228" t="s">
        <v>424</v>
      </c>
      <c r="B30" s="239">
        <f t="shared" si="5"/>
        <v>12454076.15</v>
      </c>
      <c r="C30" s="233"/>
      <c r="D30" s="233">
        <v>0</v>
      </c>
      <c r="E30" s="233">
        <v>307442.14999999997</v>
      </c>
      <c r="F30" s="233">
        <v>0</v>
      </c>
      <c r="G30" s="233">
        <v>0</v>
      </c>
      <c r="H30" s="233">
        <v>12146634</v>
      </c>
      <c r="I30" s="233">
        <v>0</v>
      </c>
    </row>
    <row r="31" spans="1:10" x14ac:dyDescent="0.25">
      <c r="A31" s="14" t="s">
        <v>405</v>
      </c>
      <c r="B31" s="239">
        <f t="shared" si="5"/>
        <v>25118156.121999998</v>
      </c>
      <c r="C31" s="235">
        <f>C32</f>
        <v>63366</v>
      </c>
      <c r="D31" s="235">
        <v>187683</v>
      </c>
      <c r="E31" s="235">
        <f>SUM(E32:E35)</f>
        <v>1375700.0420000001</v>
      </c>
      <c r="F31" s="235">
        <v>11179033</v>
      </c>
      <c r="G31" s="235">
        <v>8282481</v>
      </c>
      <c r="H31" s="235">
        <v>3389677</v>
      </c>
      <c r="I31" s="319">
        <v>640216.07999999996</v>
      </c>
    </row>
    <row r="32" spans="1:10" x14ac:dyDescent="0.25">
      <c r="A32" s="232" t="s">
        <v>398</v>
      </c>
      <c r="B32" s="239">
        <f t="shared" si="5"/>
        <v>1031237.7420000002</v>
      </c>
      <c r="C32" s="235">
        <v>63366</v>
      </c>
      <c r="D32" s="235">
        <v>72098</v>
      </c>
      <c r="E32" s="235">
        <v>289485.7420000002</v>
      </c>
      <c r="F32" s="235">
        <v>244334</v>
      </c>
      <c r="G32" s="235">
        <v>0</v>
      </c>
      <c r="H32" s="235">
        <v>357623</v>
      </c>
      <c r="I32" s="235">
        <v>4331</v>
      </c>
      <c r="J32" s="321"/>
    </row>
    <row r="33" spans="1:10" x14ac:dyDescent="0.25">
      <c r="A33" s="228" t="s">
        <v>399</v>
      </c>
      <c r="B33" s="239">
        <f t="shared" si="5"/>
        <v>607513</v>
      </c>
      <c r="C33" s="235">
        <v>0</v>
      </c>
      <c r="D33" s="235">
        <v>27530</v>
      </c>
      <c r="E33" s="235">
        <v>422658.99999999994</v>
      </c>
      <c r="F33" s="235">
        <v>70133</v>
      </c>
      <c r="G33" s="235">
        <v>0</v>
      </c>
      <c r="H33" s="235">
        <v>87191</v>
      </c>
      <c r="I33" s="235"/>
      <c r="J33" s="321"/>
    </row>
    <row r="34" spans="1:10" x14ac:dyDescent="0.25">
      <c r="A34" s="231" t="s">
        <v>400</v>
      </c>
      <c r="B34" s="239">
        <f t="shared" si="5"/>
        <v>2633574.2799999998</v>
      </c>
      <c r="C34" s="235">
        <v>0</v>
      </c>
      <c r="D34" s="235">
        <v>81791</v>
      </c>
      <c r="E34" s="235">
        <v>261205.2</v>
      </c>
      <c r="F34" s="235">
        <v>221390</v>
      </c>
      <c r="G34" s="235">
        <v>0</v>
      </c>
      <c r="H34" s="235">
        <v>1433303</v>
      </c>
      <c r="I34" s="235">
        <v>635885.07999999996</v>
      </c>
    </row>
    <row r="35" spans="1:10" s="140" customFormat="1" ht="30" x14ac:dyDescent="0.25">
      <c r="A35" s="228" t="s">
        <v>424</v>
      </c>
      <c r="B35" s="239">
        <f t="shared" si="5"/>
        <v>20845831.100000001</v>
      </c>
      <c r="C35" s="233"/>
      <c r="D35" s="233">
        <v>6264</v>
      </c>
      <c r="E35" s="235">
        <v>402350.10000000003</v>
      </c>
      <c r="F35" s="233">
        <v>10643176</v>
      </c>
      <c r="G35" s="233">
        <v>8282481</v>
      </c>
      <c r="H35" s="233">
        <v>1511560</v>
      </c>
      <c r="I35" s="233">
        <v>0</v>
      </c>
    </row>
    <row r="36" spans="1:10" x14ac:dyDescent="0.25">
      <c r="A36" s="325" t="s">
        <v>429</v>
      </c>
      <c r="B36" s="326">
        <f>(SUM(B27:B29,B32:B34))/B25</f>
        <v>0.1661897258614432</v>
      </c>
      <c r="C36" s="326">
        <f t="shared" ref="C36:I36" si="6">(SUM(C27:C29,C32:C34))/C25</f>
        <v>1</v>
      </c>
      <c r="D36" s="326">
        <f>(SUM(D27:D29,D32:D34))/D25</f>
        <v>0.96662457441537064</v>
      </c>
      <c r="E36" s="326">
        <f>(SUM(E27:E29,E32:E34))/E25</f>
        <v>0.65453195699464839</v>
      </c>
      <c r="F36" s="326">
        <f t="shared" si="6"/>
        <v>4.7934110222234788E-2</v>
      </c>
      <c r="G36" s="326">
        <f t="shared" si="6"/>
        <v>0</v>
      </c>
      <c r="H36" s="326">
        <f t="shared" si="6"/>
        <v>0.18481752866900164</v>
      </c>
      <c r="I36" s="326">
        <f t="shared" si="6"/>
        <v>1</v>
      </c>
    </row>
    <row r="37" spans="1:10" x14ac:dyDescent="0.25">
      <c r="A37" s="230" t="s">
        <v>401</v>
      </c>
      <c r="B37" s="236">
        <f>SUM(C37:I37)</f>
        <v>13076790.1</v>
      </c>
      <c r="C37" s="236">
        <v>2881057.1</v>
      </c>
      <c r="D37" s="236">
        <v>2706571</v>
      </c>
      <c r="E37" s="236">
        <v>1631231</v>
      </c>
      <c r="F37" s="236">
        <f>F38+F41</f>
        <v>2070877</v>
      </c>
      <c r="G37" s="236">
        <v>0</v>
      </c>
      <c r="H37" s="236">
        <v>2750306</v>
      </c>
      <c r="I37" s="236">
        <v>1036748</v>
      </c>
    </row>
    <row r="38" spans="1:10" x14ac:dyDescent="0.25">
      <c r="A38" s="146" t="s">
        <v>406</v>
      </c>
      <c r="B38" s="241">
        <f t="shared" ref="B38:B40" si="7">SUM(C38:I38)</f>
        <v>8835944.0999999996</v>
      </c>
      <c r="C38" s="235">
        <v>2881057.1</v>
      </c>
      <c r="D38" s="235">
        <v>0</v>
      </c>
      <c r="E38" s="235">
        <v>1133704</v>
      </c>
      <c r="F38" s="235">
        <v>2070877</v>
      </c>
      <c r="G38" s="235">
        <v>0</v>
      </c>
      <c r="H38" s="235">
        <v>2750306</v>
      </c>
      <c r="I38" s="235">
        <v>0</v>
      </c>
    </row>
    <row r="39" spans="1:10" x14ac:dyDescent="0.25">
      <c r="A39" s="229" t="s">
        <v>402</v>
      </c>
      <c r="B39" s="241">
        <f t="shared" si="7"/>
        <v>1785569</v>
      </c>
      <c r="C39" s="235">
        <v>966632</v>
      </c>
      <c r="D39" s="235">
        <v>0</v>
      </c>
      <c r="E39" s="235">
        <v>0</v>
      </c>
      <c r="F39" s="235">
        <v>818937</v>
      </c>
      <c r="G39" s="235">
        <v>0</v>
      </c>
      <c r="H39" s="235">
        <v>0</v>
      </c>
      <c r="I39" s="235">
        <v>0</v>
      </c>
    </row>
    <row r="40" spans="1:10" x14ac:dyDescent="0.25">
      <c r="A40" s="229" t="s">
        <v>403</v>
      </c>
      <c r="B40" s="241">
        <f t="shared" si="7"/>
        <v>7050375.0999999996</v>
      </c>
      <c r="C40" s="235">
        <v>1914425.1</v>
      </c>
      <c r="D40" s="235">
        <v>0</v>
      </c>
      <c r="E40" s="235">
        <v>1133704</v>
      </c>
      <c r="F40" s="235">
        <v>1251940</v>
      </c>
      <c r="G40" s="235">
        <v>0</v>
      </c>
      <c r="H40" s="235">
        <v>2750306</v>
      </c>
      <c r="I40" s="235">
        <v>0</v>
      </c>
    </row>
    <row r="41" spans="1:10" x14ac:dyDescent="0.25">
      <c r="A41" s="146" t="s">
        <v>407</v>
      </c>
      <c r="B41" s="241">
        <v>6311723</v>
      </c>
      <c r="C41" s="235">
        <v>0</v>
      </c>
      <c r="D41" s="235">
        <v>2706571</v>
      </c>
      <c r="E41" s="235">
        <v>497527</v>
      </c>
      <c r="F41" s="235">
        <v>0</v>
      </c>
      <c r="G41" s="235">
        <v>0</v>
      </c>
      <c r="H41" s="235">
        <v>0</v>
      </c>
      <c r="I41" s="235">
        <v>1036748</v>
      </c>
    </row>
    <row r="42" spans="1:10" x14ac:dyDescent="0.25">
      <c r="A42" s="147" t="s">
        <v>402</v>
      </c>
      <c r="B42" s="241">
        <f>SUM(C42:I42)</f>
        <v>1995970</v>
      </c>
      <c r="C42" s="235">
        <v>0</v>
      </c>
      <c r="D42" s="235">
        <v>1324510</v>
      </c>
      <c r="E42" s="235">
        <v>497527</v>
      </c>
      <c r="F42" s="235">
        <v>0</v>
      </c>
      <c r="G42" s="235">
        <v>0</v>
      </c>
      <c r="H42" s="235">
        <v>0</v>
      </c>
      <c r="I42" s="235">
        <v>173933</v>
      </c>
    </row>
    <row r="43" spans="1:10" x14ac:dyDescent="0.25">
      <c r="A43" s="147" t="s">
        <v>403</v>
      </c>
      <c r="B43" s="241">
        <f>SUM(C43:I43)</f>
        <v>2244876</v>
      </c>
      <c r="C43" s="235">
        <v>0</v>
      </c>
      <c r="D43" s="235">
        <v>1382061</v>
      </c>
      <c r="E43" s="235">
        <v>0</v>
      </c>
      <c r="F43" s="235">
        <v>0</v>
      </c>
      <c r="G43" s="235">
        <v>0</v>
      </c>
      <c r="H43" s="235">
        <v>0</v>
      </c>
      <c r="I43" s="235">
        <v>862815</v>
      </c>
    </row>
    <row r="44" spans="1:10" x14ac:dyDescent="0.25">
      <c r="A44" s="146" t="s">
        <v>428</v>
      </c>
      <c r="B44" s="304">
        <f>SUM(B42,B39)/B37</f>
        <v>0.28917945237952547</v>
      </c>
      <c r="C44" s="209">
        <f t="shared" ref="C44:I44" si="8">SUM(C42,C39)/C37</f>
        <v>0.33551296154456639</v>
      </c>
      <c r="D44" s="209">
        <f t="shared" si="8"/>
        <v>0.48936828185922338</v>
      </c>
      <c r="E44" s="209">
        <f t="shared" si="8"/>
        <v>0.30500094713746856</v>
      </c>
      <c r="F44" s="209">
        <f t="shared" si="8"/>
        <v>0.39545419645879498</v>
      </c>
      <c r="G44" s="235">
        <v>0</v>
      </c>
      <c r="H44" s="209">
        <f t="shared" si="8"/>
        <v>0</v>
      </c>
      <c r="I44" s="209">
        <f t="shared" si="8"/>
        <v>0.16776786644391886</v>
      </c>
    </row>
    <row r="45" spans="1:10" x14ac:dyDescent="0.25">
      <c r="A45" s="198" t="s">
        <v>410</v>
      </c>
      <c r="B45" s="238">
        <f t="shared" ref="B45:I45" si="9">B37+B25</f>
        <v>53013821.68</v>
      </c>
      <c r="C45" s="238">
        <f t="shared" si="9"/>
        <v>3719325.1</v>
      </c>
      <c r="D45" s="238">
        <f t="shared" si="9"/>
        <v>2894254</v>
      </c>
      <c r="E45" s="238">
        <f t="shared" si="9"/>
        <v>3685812.5</v>
      </c>
      <c r="F45" s="238">
        <f t="shared" si="9"/>
        <v>13249910</v>
      </c>
      <c r="G45" s="238">
        <f t="shared" si="9"/>
        <v>8282481</v>
      </c>
      <c r="H45" s="238">
        <f t="shared" si="9"/>
        <v>19505075</v>
      </c>
      <c r="I45" s="238">
        <f t="shared" si="9"/>
        <v>1676964.08</v>
      </c>
    </row>
    <row r="46" spans="1:10" x14ac:dyDescent="0.25">
      <c r="A46" s="198" t="s">
        <v>408</v>
      </c>
      <c r="B46" s="238">
        <f>B26+B38</f>
        <v>23654819.557999998</v>
      </c>
      <c r="C46" s="238">
        <f t="shared" ref="C46:I46" si="10">C26+C38</f>
        <v>3655959.1</v>
      </c>
      <c r="D46" s="238">
        <f t="shared" si="10"/>
        <v>0</v>
      </c>
      <c r="E46" s="238">
        <f t="shared" si="10"/>
        <v>1812585.4580000001</v>
      </c>
      <c r="F46" s="238">
        <f t="shared" si="10"/>
        <v>2070877</v>
      </c>
      <c r="G46" s="238">
        <f t="shared" si="10"/>
        <v>0</v>
      </c>
      <c r="H46" s="238">
        <f t="shared" si="10"/>
        <v>16115398</v>
      </c>
      <c r="I46" s="238">
        <f t="shared" si="10"/>
        <v>0</v>
      </c>
    </row>
    <row r="47" spans="1:10" x14ac:dyDescent="0.25">
      <c r="A47" s="198" t="s">
        <v>409</v>
      </c>
      <c r="B47" s="238">
        <f t="shared" ref="B47:I47" si="11">B31+B41</f>
        <v>31429879.121999998</v>
      </c>
      <c r="C47" s="238">
        <f t="shared" si="11"/>
        <v>63366</v>
      </c>
      <c r="D47" s="238">
        <f t="shared" si="11"/>
        <v>2894254</v>
      </c>
      <c r="E47" s="238">
        <f t="shared" si="11"/>
        <v>1873227.0420000001</v>
      </c>
      <c r="F47" s="238">
        <f t="shared" si="11"/>
        <v>11179033</v>
      </c>
      <c r="G47" s="238">
        <f t="shared" si="11"/>
        <v>8282481</v>
      </c>
      <c r="H47" s="238">
        <f t="shared" si="11"/>
        <v>3389677</v>
      </c>
      <c r="I47" s="238">
        <f t="shared" si="11"/>
        <v>1676964.08</v>
      </c>
    </row>
    <row r="49" spans="1:9" ht="19.5" thickBot="1" x14ac:dyDescent="0.3">
      <c r="A49" s="227" t="s">
        <v>801</v>
      </c>
      <c r="B49" s="242"/>
      <c r="C49" s="242"/>
      <c r="D49" s="242"/>
      <c r="E49" s="242"/>
      <c r="F49" s="242"/>
      <c r="G49" s="242"/>
      <c r="H49" s="242"/>
      <c r="I49" s="242"/>
    </row>
    <row r="50" spans="1:9" ht="30" x14ac:dyDescent="0.25">
      <c r="A50" s="180" t="s">
        <v>48</v>
      </c>
      <c r="B50" s="148" t="s">
        <v>273</v>
      </c>
      <c r="C50" s="149" t="s">
        <v>274</v>
      </c>
      <c r="D50" s="150" t="s">
        <v>275</v>
      </c>
      <c r="E50" s="150" t="s">
        <v>276</v>
      </c>
      <c r="F50" s="150" t="s">
        <v>277</v>
      </c>
      <c r="G50" s="151" t="s">
        <v>278</v>
      </c>
      <c r="H50" s="151" t="s">
        <v>279</v>
      </c>
      <c r="I50" s="151" t="s">
        <v>280</v>
      </c>
    </row>
    <row r="51" spans="1:9" x14ac:dyDescent="0.25">
      <c r="A51" s="198" t="s">
        <v>427</v>
      </c>
      <c r="B51" s="238">
        <f>SUM(B52:B60)</f>
        <v>23441.547199999997</v>
      </c>
      <c r="C51" s="238">
        <f t="shared" ref="C51:I51" si="12">SUM(C52:C60)</f>
        <v>3100.6671999999999</v>
      </c>
      <c r="D51" s="238">
        <f t="shared" si="12"/>
        <v>1843.05</v>
      </c>
      <c r="E51" s="238">
        <f t="shared" si="12"/>
        <v>2511.8199999999997</v>
      </c>
      <c r="F51" s="238">
        <f t="shared" si="12"/>
        <v>1373.03</v>
      </c>
      <c r="G51" s="238">
        <f t="shared" si="12"/>
        <v>282.36</v>
      </c>
      <c r="H51" s="238">
        <f t="shared" si="12"/>
        <v>9237.119999999999</v>
      </c>
      <c r="I51" s="238">
        <f t="shared" si="12"/>
        <v>5093.5</v>
      </c>
    </row>
    <row r="52" spans="1:9" x14ac:dyDescent="0.25">
      <c r="A52" s="146" t="s">
        <v>412</v>
      </c>
      <c r="B52" s="235">
        <v>11754.1</v>
      </c>
      <c r="C52" s="235">
        <v>0</v>
      </c>
      <c r="D52" s="235">
        <v>0</v>
      </c>
      <c r="E52" s="235">
        <v>0</v>
      </c>
      <c r="F52" s="235">
        <v>531.29999999999995</v>
      </c>
      <c r="G52" s="235">
        <v>54</v>
      </c>
      <c r="H52" s="235">
        <v>6463.8</v>
      </c>
      <c r="I52" s="235">
        <v>4705</v>
      </c>
    </row>
    <row r="53" spans="1:9" x14ac:dyDescent="0.25">
      <c r="A53" s="146" t="s">
        <v>413</v>
      </c>
      <c r="B53" s="235">
        <v>1134.1599999999999</v>
      </c>
      <c r="C53" s="235">
        <v>0</v>
      </c>
      <c r="D53" s="235">
        <v>0</v>
      </c>
      <c r="E53" s="235">
        <v>0</v>
      </c>
      <c r="F53" s="235">
        <v>0</v>
      </c>
      <c r="G53" s="235">
        <v>0</v>
      </c>
      <c r="H53" s="235">
        <v>787.16</v>
      </c>
      <c r="I53" s="235">
        <v>347</v>
      </c>
    </row>
    <row r="54" spans="1:9" x14ac:dyDescent="0.25">
      <c r="A54" s="146" t="s">
        <v>414</v>
      </c>
      <c r="B54" s="235">
        <v>1269.6300000000001</v>
      </c>
      <c r="C54" s="235">
        <v>969.3900000000001</v>
      </c>
      <c r="D54" s="235">
        <v>300.24</v>
      </c>
      <c r="E54" s="235">
        <v>0</v>
      </c>
      <c r="F54" s="235">
        <v>0</v>
      </c>
      <c r="G54" s="235">
        <v>0</v>
      </c>
      <c r="H54" s="235">
        <v>0</v>
      </c>
      <c r="I54" s="235">
        <v>0</v>
      </c>
    </row>
    <row r="55" spans="1:9" x14ac:dyDescent="0.25">
      <c r="A55" s="146" t="s">
        <v>415</v>
      </c>
      <c r="B55" s="235">
        <v>154.86000000000001</v>
      </c>
      <c r="C55" s="235">
        <v>61.73</v>
      </c>
      <c r="D55" s="235">
        <v>42.79</v>
      </c>
      <c r="E55" s="235">
        <v>10.1</v>
      </c>
      <c r="F55" s="235">
        <v>21.1</v>
      </c>
      <c r="G55" s="235">
        <v>19.14</v>
      </c>
      <c r="H55" s="235">
        <v>0</v>
      </c>
      <c r="I55" s="235">
        <v>0</v>
      </c>
    </row>
    <row r="56" spans="1:9" x14ac:dyDescent="0.25">
      <c r="A56" s="146" t="s">
        <v>416</v>
      </c>
      <c r="B56" s="235">
        <v>67.557199999999995</v>
      </c>
      <c r="C56" s="235">
        <v>43.1372</v>
      </c>
      <c r="D56" s="235">
        <v>0</v>
      </c>
      <c r="E56" s="235">
        <v>0</v>
      </c>
      <c r="F56" s="235">
        <v>1.3</v>
      </c>
      <c r="G56" s="235">
        <v>23.12</v>
      </c>
      <c r="H56" s="235">
        <v>0</v>
      </c>
      <c r="I56" s="235">
        <v>0</v>
      </c>
    </row>
    <row r="57" spans="1:9" x14ac:dyDescent="0.25">
      <c r="A57" s="146" t="s">
        <v>417</v>
      </c>
      <c r="B57" s="235">
        <v>6519.9169999999995</v>
      </c>
      <c r="C57" s="235">
        <v>1503</v>
      </c>
      <c r="D57" s="235">
        <v>1289.22</v>
      </c>
      <c r="E57" s="235">
        <v>1033</v>
      </c>
      <c r="F57" s="235">
        <v>730</v>
      </c>
      <c r="G57" s="235">
        <v>151.4</v>
      </c>
      <c r="H57" s="235">
        <v>1813.297</v>
      </c>
      <c r="I57" s="235">
        <v>0</v>
      </c>
    </row>
    <row r="58" spans="1:9" x14ac:dyDescent="0.25">
      <c r="A58" s="146" t="s">
        <v>418</v>
      </c>
      <c r="B58" s="235">
        <v>1269.0900000000001</v>
      </c>
      <c r="C58" s="235">
        <v>490.33</v>
      </c>
      <c r="D58" s="235">
        <v>206</v>
      </c>
      <c r="E58" s="235">
        <v>473.42</v>
      </c>
      <c r="F58" s="235">
        <v>87.7</v>
      </c>
      <c r="G58" s="235">
        <v>11.64</v>
      </c>
      <c r="H58" s="235">
        <v>0</v>
      </c>
      <c r="I58" s="235">
        <v>0</v>
      </c>
    </row>
    <row r="59" spans="1:9" x14ac:dyDescent="0.25">
      <c r="A59" s="129" t="s">
        <v>419</v>
      </c>
      <c r="B59" s="234">
        <v>236.00299999999999</v>
      </c>
      <c r="C59" s="234">
        <v>31.58</v>
      </c>
      <c r="D59" s="234">
        <v>0</v>
      </c>
      <c r="E59" s="234">
        <v>0</v>
      </c>
      <c r="F59" s="234"/>
      <c r="G59" s="234">
        <v>9.36</v>
      </c>
      <c r="H59" s="234">
        <v>154.06299999999999</v>
      </c>
      <c r="I59" s="234">
        <v>41</v>
      </c>
    </row>
    <row r="60" spans="1:9" x14ac:dyDescent="0.25">
      <c r="A60" s="146" t="s">
        <v>420</v>
      </c>
      <c r="B60" s="235">
        <v>1036.23</v>
      </c>
      <c r="C60" s="235">
        <v>1.5</v>
      </c>
      <c r="D60" s="235">
        <v>4.8</v>
      </c>
      <c r="E60" s="235">
        <v>995.3</v>
      </c>
      <c r="F60" s="235">
        <v>1.63</v>
      </c>
      <c r="G60" s="235">
        <v>13.7</v>
      </c>
      <c r="H60" s="235">
        <v>18.8</v>
      </c>
      <c r="I60" s="235">
        <v>0.5</v>
      </c>
    </row>
    <row r="61" spans="1:9" x14ac:dyDescent="0.25">
      <c r="A61" s="243" t="s">
        <v>426</v>
      </c>
      <c r="B61" s="238">
        <f>SUM(B55:B60)</f>
        <v>9283.6571999999996</v>
      </c>
      <c r="C61" s="238">
        <f t="shared" ref="C61:I61" si="13">SUM(C55:C60)</f>
        <v>2131.2772</v>
      </c>
      <c r="D61" s="238">
        <f t="shared" si="13"/>
        <v>1542.81</v>
      </c>
      <c r="E61" s="238">
        <f t="shared" si="13"/>
        <v>2511.8199999999997</v>
      </c>
      <c r="F61" s="238">
        <f t="shared" si="13"/>
        <v>841.73</v>
      </c>
      <c r="G61" s="238">
        <f t="shared" si="13"/>
        <v>228.36</v>
      </c>
      <c r="H61" s="238">
        <f t="shared" si="13"/>
        <v>1986.16</v>
      </c>
      <c r="I61" s="238">
        <f t="shared" si="13"/>
        <v>41.5</v>
      </c>
    </row>
    <row r="62" spans="1:9" x14ac:dyDescent="0.25">
      <c r="A62" s="198" t="s">
        <v>425</v>
      </c>
      <c r="B62" s="244">
        <f>(B61)/B51</f>
        <v>0.39603431978244169</v>
      </c>
      <c r="C62" s="244">
        <f t="shared" ref="C62:I62" si="14">C61/C51</f>
        <v>0.68736083640321033</v>
      </c>
      <c r="D62" s="244">
        <f t="shared" si="14"/>
        <v>0.8370961178481322</v>
      </c>
      <c r="E62" s="244">
        <f t="shared" si="14"/>
        <v>1</v>
      </c>
      <c r="F62" s="244">
        <f t="shared" si="14"/>
        <v>0.61304559987764295</v>
      </c>
      <c r="G62" s="244">
        <f t="shared" si="14"/>
        <v>0.80875478113047172</v>
      </c>
      <c r="H62" s="244">
        <f t="shared" si="14"/>
        <v>0.21501939998614289</v>
      </c>
      <c r="I62" s="244">
        <f t="shared" si="14"/>
        <v>8.147639147933641E-3</v>
      </c>
    </row>
    <row r="63" spans="1:9" x14ac:dyDescent="0.25">
      <c r="A63" s="198" t="s">
        <v>800</v>
      </c>
      <c r="B63" s="238">
        <f>SUM(B64:B66)</f>
        <v>6024.85</v>
      </c>
      <c r="C63" s="238">
        <f t="shared" ref="C63:I63" si="15">SUM(C64:C66)</f>
        <v>486.43</v>
      </c>
      <c r="D63" s="238">
        <f t="shared" si="15"/>
        <v>225.148</v>
      </c>
      <c r="E63" s="238">
        <f t="shared" si="15"/>
        <v>239.72</v>
      </c>
      <c r="F63" s="238">
        <f t="shared" si="15"/>
        <v>580.6</v>
      </c>
      <c r="G63" s="238">
        <f t="shared" si="15"/>
        <v>450.69</v>
      </c>
      <c r="H63" s="238">
        <f t="shared" si="15"/>
        <v>3235.5619999999999</v>
      </c>
      <c r="I63" s="238">
        <f t="shared" si="15"/>
        <v>806.7</v>
      </c>
    </row>
    <row r="64" spans="1:9" x14ac:dyDescent="0.25">
      <c r="A64" s="146" t="s">
        <v>421</v>
      </c>
      <c r="B64" s="235">
        <v>1066.2139999999999</v>
      </c>
      <c r="C64" s="235">
        <v>32.53</v>
      </c>
      <c r="D64" s="235">
        <v>63.148000000000003</v>
      </c>
      <c r="E64" s="235">
        <v>20.7</v>
      </c>
      <c r="F64" s="235">
        <v>236.6</v>
      </c>
      <c r="G64" s="235">
        <v>156.12</v>
      </c>
      <c r="H64" s="235">
        <v>449.11599999999999</v>
      </c>
      <c r="I64" s="235">
        <v>108</v>
      </c>
    </row>
    <row r="65" spans="1:9" x14ac:dyDescent="0.25">
      <c r="A65" s="146" t="s">
        <v>422</v>
      </c>
      <c r="B65" s="235">
        <v>2789.2449999999999</v>
      </c>
      <c r="C65" s="235">
        <v>37.299999999999997</v>
      </c>
      <c r="D65" s="235">
        <v>0</v>
      </c>
      <c r="E65" s="235">
        <v>43.74</v>
      </c>
      <c r="F65" s="235">
        <v>148</v>
      </c>
      <c r="G65" s="235">
        <v>55.57</v>
      </c>
      <c r="H65" s="235">
        <v>2470.9349999999999</v>
      </c>
      <c r="I65" s="235">
        <v>33.700000000000003</v>
      </c>
    </row>
    <row r="66" spans="1:9" x14ac:dyDescent="0.25">
      <c r="A66" s="146" t="s">
        <v>423</v>
      </c>
      <c r="B66" s="235">
        <v>2169.3910000000001</v>
      </c>
      <c r="C66" s="235">
        <v>416.6</v>
      </c>
      <c r="D66" s="235">
        <v>162</v>
      </c>
      <c r="E66" s="235">
        <v>175.28</v>
      </c>
      <c r="F66" s="235">
        <v>196</v>
      </c>
      <c r="G66" s="235">
        <v>239</v>
      </c>
      <c r="H66" s="235">
        <v>315.51100000000002</v>
      </c>
      <c r="I66" s="235">
        <v>665</v>
      </c>
    </row>
    <row r="67" spans="1:9" x14ac:dyDescent="0.25">
      <c r="A67" s="198" t="s">
        <v>802</v>
      </c>
      <c r="B67" s="238">
        <f>B63+B51</f>
        <v>29466.397199999999</v>
      </c>
      <c r="C67" s="238">
        <f t="shared" ref="C67:I67" si="16">C63+C51</f>
        <v>3587.0971999999997</v>
      </c>
      <c r="D67" s="238">
        <f t="shared" si="16"/>
        <v>2068.1979999999999</v>
      </c>
      <c r="E67" s="238">
        <f t="shared" si="16"/>
        <v>2751.5399999999995</v>
      </c>
      <c r="F67" s="238">
        <f t="shared" si="16"/>
        <v>1953.63</v>
      </c>
      <c r="G67" s="238">
        <f t="shared" si="16"/>
        <v>733.05</v>
      </c>
      <c r="H67" s="238">
        <f t="shared" si="16"/>
        <v>12472.681999999999</v>
      </c>
      <c r="I67" s="238">
        <f t="shared" si="16"/>
        <v>5900.2</v>
      </c>
    </row>
    <row r="69" spans="1:9" ht="19.5" thickBot="1" x14ac:dyDescent="0.3">
      <c r="A69" s="227" t="s">
        <v>493</v>
      </c>
      <c r="B69" s="242"/>
      <c r="C69" s="242"/>
      <c r="D69" s="242"/>
      <c r="E69" s="242"/>
      <c r="F69" s="242"/>
      <c r="G69" s="242"/>
      <c r="H69" s="242"/>
      <c r="I69" s="242"/>
    </row>
    <row r="70" spans="1:9" x14ac:dyDescent="0.25">
      <c r="A70" s="180" t="s">
        <v>492</v>
      </c>
      <c r="B70" s="148" t="s">
        <v>273</v>
      </c>
      <c r="C70" s="149" t="s">
        <v>274</v>
      </c>
      <c r="D70" s="150" t="s">
        <v>275</v>
      </c>
      <c r="E70" s="150" t="s">
        <v>276</v>
      </c>
      <c r="F70" s="150" t="s">
        <v>277</v>
      </c>
      <c r="G70" s="151" t="s">
        <v>278</v>
      </c>
      <c r="H70" s="151" t="s">
        <v>279</v>
      </c>
      <c r="I70" s="151" t="s">
        <v>280</v>
      </c>
    </row>
    <row r="71" spans="1:9" x14ac:dyDescent="0.25">
      <c r="A71" s="198" t="s">
        <v>494</v>
      </c>
      <c r="B71" s="294">
        <f>SUM(C71:I71)</f>
        <v>3048.5860000000002</v>
      </c>
      <c r="C71" s="294">
        <v>486</v>
      </c>
      <c r="D71" s="294">
        <v>162</v>
      </c>
      <c r="E71" s="294">
        <v>175</v>
      </c>
      <c r="F71" s="294">
        <v>620</v>
      </c>
      <c r="G71" s="294">
        <v>239</v>
      </c>
      <c r="H71" s="294">
        <v>593.58600000000001</v>
      </c>
      <c r="I71" s="294">
        <v>773</v>
      </c>
    </row>
    <row r="72" spans="1:9" x14ac:dyDescent="0.25">
      <c r="A72" s="146" t="s">
        <v>495</v>
      </c>
      <c r="B72" s="293" t="s">
        <v>51</v>
      </c>
      <c r="C72" s="293" t="s">
        <v>51</v>
      </c>
      <c r="D72" s="293" t="s">
        <v>51</v>
      </c>
      <c r="E72" s="293" t="s">
        <v>51</v>
      </c>
      <c r="F72" s="293" t="s">
        <v>51</v>
      </c>
      <c r="G72" s="293" t="s">
        <v>51</v>
      </c>
      <c r="H72" s="293" t="s">
        <v>51</v>
      </c>
      <c r="I72" s="293" t="s">
        <v>51</v>
      </c>
    </row>
    <row r="73" spans="1:9" x14ac:dyDescent="0.25">
      <c r="A73" s="146" t="s">
        <v>496</v>
      </c>
      <c r="B73" s="293">
        <f>SUM(C73:I73)</f>
        <v>2634.5860000000002</v>
      </c>
      <c r="C73" s="293">
        <v>486</v>
      </c>
      <c r="D73" s="293">
        <v>162</v>
      </c>
      <c r="E73" s="293"/>
      <c r="F73" s="293">
        <v>620</v>
      </c>
      <c r="G73" s="293"/>
      <c r="H73" s="293">
        <v>593.58600000000001</v>
      </c>
      <c r="I73" s="293">
        <v>773</v>
      </c>
    </row>
    <row r="74" spans="1:9" x14ac:dyDescent="0.25">
      <c r="A74" s="146" t="s">
        <v>846</v>
      </c>
      <c r="B74" s="293" t="s">
        <v>61</v>
      </c>
      <c r="C74" s="293">
        <v>0</v>
      </c>
      <c r="D74" s="293">
        <v>0</v>
      </c>
      <c r="E74" s="293" t="s">
        <v>61</v>
      </c>
      <c r="F74" s="293">
        <v>0</v>
      </c>
      <c r="G74" s="293" t="s">
        <v>61</v>
      </c>
      <c r="H74" s="293">
        <v>0</v>
      </c>
      <c r="I74" s="293">
        <v>0</v>
      </c>
    </row>
    <row r="76" spans="1:9" ht="19.5" thickBot="1" x14ac:dyDescent="0.3">
      <c r="A76" s="227" t="s">
        <v>826</v>
      </c>
      <c r="B76" s="242"/>
      <c r="C76" s="242"/>
      <c r="D76" s="242"/>
      <c r="E76" s="242"/>
      <c r="F76" s="242"/>
      <c r="G76" s="242"/>
      <c r="H76" s="242"/>
      <c r="I76" s="242"/>
    </row>
    <row r="77" spans="1:9" x14ac:dyDescent="0.25">
      <c r="A77" s="180" t="s">
        <v>747</v>
      </c>
      <c r="B77" s="148" t="s">
        <v>273</v>
      </c>
      <c r="C77" s="149" t="s">
        <v>274</v>
      </c>
      <c r="D77" s="150" t="s">
        <v>275</v>
      </c>
      <c r="E77" s="150" t="s">
        <v>276</v>
      </c>
      <c r="F77" s="150" t="s">
        <v>277</v>
      </c>
      <c r="G77" s="151" t="s">
        <v>278</v>
      </c>
      <c r="H77" s="151" t="s">
        <v>279</v>
      </c>
      <c r="I77" s="151" t="s">
        <v>280</v>
      </c>
    </row>
    <row r="78" spans="1:9" x14ac:dyDescent="0.25">
      <c r="A78" s="146" t="s">
        <v>827</v>
      </c>
      <c r="B78" s="168">
        <f>4/7</f>
        <v>0.5714285714285714</v>
      </c>
      <c r="C78" s="333" t="s">
        <v>108</v>
      </c>
      <c r="D78" s="333" t="s">
        <v>118</v>
      </c>
      <c r="E78" s="333" t="s">
        <v>108</v>
      </c>
      <c r="F78" s="333" t="s">
        <v>108</v>
      </c>
      <c r="G78" s="333" t="s">
        <v>118</v>
      </c>
      <c r="H78" s="333" t="s">
        <v>108</v>
      </c>
      <c r="I78" s="333" t="s">
        <v>118</v>
      </c>
    </row>
    <row r="79" spans="1:9" x14ac:dyDescent="0.25">
      <c r="A79" s="146" t="s">
        <v>828</v>
      </c>
      <c r="B79" s="168">
        <f>4/7</f>
        <v>0.5714285714285714</v>
      </c>
      <c r="C79" s="333" t="s">
        <v>108</v>
      </c>
      <c r="D79" s="333" t="s">
        <v>61</v>
      </c>
      <c r="E79" s="333" t="s">
        <v>108</v>
      </c>
      <c r="F79" s="333" t="s">
        <v>108</v>
      </c>
      <c r="G79" s="333" t="s">
        <v>61</v>
      </c>
      <c r="H79" s="333" t="s">
        <v>108</v>
      </c>
      <c r="I79" s="333" t="s">
        <v>61</v>
      </c>
    </row>
    <row r="80" spans="1:9" x14ac:dyDescent="0.25">
      <c r="A80" s="146" t="s">
        <v>829</v>
      </c>
      <c r="B80" s="211" t="s">
        <v>61</v>
      </c>
      <c r="C80" s="333" t="s">
        <v>61</v>
      </c>
      <c r="D80" s="333" t="s">
        <v>61</v>
      </c>
      <c r="E80" s="333" t="s">
        <v>61</v>
      </c>
      <c r="F80" s="333" t="s">
        <v>118</v>
      </c>
      <c r="G80" s="333" t="s">
        <v>61</v>
      </c>
      <c r="H80" s="333" t="s">
        <v>61</v>
      </c>
      <c r="I80" s="333" t="s">
        <v>61</v>
      </c>
    </row>
  </sheetData>
  <sheetProtection algorithmName="SHA-512" hashValue="UDGw8yAa/U9Y0nJYUQSbkkPuMG18QNnePzo1VId1x0DKdI6lQLrkGY63cOQDHrEVnM/akLC3/KtdEzkX1hdBIQ==" saltValue="XpI4xQCcl1yfmYfOJhwtJA==" spinCount="100000" sheet="1" objects="1" scenarios="1"/>
  <pageMargins left="0.7" right="0.7" top="0.75" bottom="0.75" header="0.3" footer="0.3"/>
  <pageSetup orientation="portrait" horizontalDpi="1200" verticalDpi="1200" r:id="rId1"/>
  <ignoredErrors>
    <ignoredError sqref="B61:I61" formulaRange="1"/>
    <ignoredError sqref="B36" 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8F4B-355A-4FD0-9124-ACDB1B6FF32B}">
  <dimension ref="A7:I44"/>
  <sheetViews>
    <sheetView showGridLines="0" zoomScaleNormal="100" workbookViewId="0">
      <selection activeCell="C1" sqref="C1:C2"/>
    </sheetView>
  </sheetViews>
  <sheetFormatPr baseColWidth="10" defaultColWidth="8.88671875" defaultRowHeight="15" x14ac:dyDescent="0.25"/>
  <cols>
    <col min="1" max="1" width="54.5546875" customWidth="1"/>
    <col min="2" max="2" width="15.77734375" customWidth="1"/>
    <col min="3" max="4" width="14.44140625" bestFit="1" customWidth="1"/>
    <col min="5" max="5" width="16" bestFit="1" customWidth="1"/>
    <col min="6" max="6" width="20.44140625" bestFit="1" customWidth="1"/>
    <col min="7" max="7" width="17.33203125" bestFit="1" customWidth="1"/>
    <col min="8" max="9" width="14.44140625" bestFit="1" customWidth="1"/>
  </cols>
  <sheetData>
    <row r="7" spans="1:9" ht="19.5" thickBot="1" x14ac:dyDescent="0.3">
      <c r="A7" s="175" t="s">
        <v>347</v>
      </c>
      <c r="B7" s="143"/>
      <c r="C7" s="143"/>
      <c r="D7" s="144"/>
      <c r="E7" s="144"/>
      <c r="F7" s="144"/>
      <c r="G7" s="164"/>
      <c r="H7" s="164"/>
      <c r="I7" s="164"/>
    </row>
    <row r="8" spans="1:9" ht="30" customHeight="1" x14ac:dyDescent="0.25">
      <c r="A8" s="180" t="s">
        <v>790</v>
      </c>
      <c r="B8" s="150"/>
      <c r="C8" s="149" t="s">
        <v>274</v>
      </c>
      <c r="D8" s="150" t="s">
        <v>275</v>
      </c>
      <c r="E8" s="150" t="s">
        <v>276</v>
      </c>
      <c r="F8" s="150" t="s">
        <v>277</v>
      </c>
      <c r="G8" s="151" t="s">
        <v>856</v>
      </c>
      <c r="H8" s="151" t="s">
        <v>279</v>
      </c>
      <c r="I8" s="151" t="s">
        <v>280</v>
      </c>
    </row>
    <row r="9" spans="1:9" s="140" customFormat="1" ht="15" customHeight="1" x14ac:dyDescent="0.25">
      <c r="A9" s="54" t="s">
        <v>348</v>
      </c>
      <c r="B9" s="158"/>
      <c r="C9" s="210" t="s">
        <v>354</v>
      </c>
      <c r="D9" s="210" t="s">
        <v>354</v>
      </c>
      <c r="E9" s="210" t="s">
        <v>349</v>
      </c>
      <c r="F9" s="210" t="s">
        <v>351</v>
      </c>
      <c r="G9" s="210" t="s">
        <v>353</v>
      </c>
      <c r="H9" s="158" t="s">
        <v>355</v>
      </c>
      <c r="I9" s="158" t="s">
        <v>355</v>
      </c>
    </row>
    <row r="10" spans="1:9" x14ac:dyDescent="0.25">
      <c r="A10" s="146" t="s">
        <v>356</v>
      </c>
      <c r="B10" s="146"/>
      <c r="C10" s="183">
        <v>785</v>
      </c>
      <c r="D10" s="183">
        <v>519</v>
      </c>
      <c r="E10" s="181">
        <v>1147</v>
      </c>
      <c r="F10" s="183">
        <v>7206</v>
      </c>
      <c r="G10" s="183">
        <v>4512</v>
      </c>
      <c r="H10" s="183">
        <v>3150.32</v>
      </c>
      <c r="I10" s="183">
        <v>880</v>
      </c>
    </row>
    <row r="11" spans="1:9" x14ac:dyDescent="0.25">
      <c r="A11" s="146" t="s">
        <v>357</v>
      </c>
      <c r="B11" s="146"/>
      <c r="C11" s="183">
        <v>706</v>
      </c>
      <c r="D11" s="183">
        <v>330</v>
      </c>
      <c r="E11" s="185">
        <v>1147</v>
      </c>
      <c r="F11" s="185">
        <v>663.13</v>
      </c>
      <c r="G11" s="185">
        <v>312</v>
      </c>
      <c r="H11" s="185">
        <v>3150.32</v>
      </c>
      <c r="I11" s="185">
        <v>453</v>
      </c>
    </row>
    <row r="12" spans="1:9" x14ac:dyDescent="0.25">
      <c r="A12" s="129" t="s">
        <v>350</v>
      </c>
      <c r="B12" s="188"/>
      <c r="C12" s="188" t="s">
        <v>61</v>
      </c>
      <c r="D12" s="188" t="s">
        <v>61</v>
      </c>
      <c r="E12" s="181" t="s">
        <v>358</v>
      </c>
      <c r="F12" s="181" t="s">
        <v>352</v>
      </c>
      <c r="G12" s="181" t="s">
        <v>61</v>
      </c>
      <c r="H12" s="181" t="s">
        <v>61</v>
      </c>
      <c r="I12" s="181" t="s">
        <v>61</v>
      </c>
    </row>
    <row r="13" spans="1:9" x14ac:dyDescent="0.25">
      <c r="A13" s="146" t="s">
        <v>848</v>
      </c>
      <c r="B13" s="146"/>
      <c r="C13" s="211" t="s">
        <v>61</v>
      </c>
      <c r="D13" s="211" t="s">
        <v>61</v>
      </c>
      <c r="E13" s="211" t="s">
        <v>359</v>
      </c>
      <c r="F13" s="211" t="s">
        <v>359</v>
      </c>
      <c r="G13" s="211" t="s">
        <v>61</v>
      </c>
      <c r="H13" s="211" t="s">
        <v>61</v>
      </c>
      <c r="I13" s="211" t="s">
        <v>61</v>
      </c>
    </row>
    <row r="14" spans="1:9" x14ac:dyDescent="0.25">
      <c r="A14" s="129" t="s">
        <v>361</v>
      </c>
      <c r="B14" s="129"/>
      <c r="C14" s="212" t="s">
        <v>61</v>
      </c>
      <c r="D14" s="212" t="s">
        <v>61</v>
      </c>
      <c r="E14" s="212" t="s">
        <v>360</v>
      </c>
      <c r="F14" s="212" t="s">
        <v>360</v>
      </c>
      <c r="G14" s="212" t="s">
        <v>61</v>
      </c>
      <c r="H14" s="212" t="s">
        <v>61</v>
      </c>
      <c r="I14" s="212" t="s">
        <v>61</v>
      </c>
    </row>
    <row r="15" spans="1:9" x14ac:dyDescent="0.25">
      <c r="A15" s="167" t="s">
        <v>861</v>
      </c>
    </row>
    <row r="17" spans="1:9" ht="19.5" thickBot="1" x14ac:dyDescent="0.3">
      <c r="A17" s="175" t="s">
        <v>191</v>
      </c>
      <c r="B17" s="143"/>
      <c r="C17" s="143"/>
      <c r="D17" s="144"/>
      <c r="E17" s="144"/>
      <c r="F17" s="144"/>
      <c r="G17" s="164"/>
      <c r="H17" s="164"/>
      <c r="I17" s="164"/>
    </row>
    <row r="18" spans="1:9" ht="15" customHeight="1" x14ac:dyDescent="0.25">
      <c r="A18" s="180" t="s">
        <v>363</v>
      </c>
      <c r="B18" s="150"/>
      <c r="C18" s="149" t="s">
        <v>274</v>
      </c>
      <c r="D18" s="150" t="s">
        <v>275</v>
      </c>
      <c r="E18" s="150" t="s">
        <v>276</v>
      </c>
      <c r="F18" s="150" t="s">
        <v>277</v>
      </c>
      <c r="G18" s="151" t="s">
        <v>278</v>
      </c>
      <c r="H18" s="151" t="s">
        <v>279</v>
      </c>
      <c r="I18" s="151" t="s">
        <v>280</v>
      </c>
    </row>
    <row r="19" spans="1:9" x14ac:dyDescent="0.25">
      <c r="A19" s="146" t="s">
        <v>364</v>
      </c>
      <c r="B19" s="146"/>
      <c r="C19" s="211" t="s">
        <v>61</v>
      </c>
      <c r="D19" s="211" t="s">
        <v>61</v>
      </c>
      <c r="E19" s="211">
        <v>8</v>
      </c>
      <c r="F19" s="181">
        <v>300</v>
      </c>
      <c r="G19" s="181"/>
      <c r="H19" s="181" t="s">
        <v>61</v>
      </c>
      <c r="I19" s="181" t="s">
        <v>61</v>
      </c>
    </row>
    <row r="20" spans="1:9" x14ac:dyDescent="0.25">
      <c r="A20" s="146" t="s">
        <v>365</v>
      </c>
      <c r="B20" s="146"/>
      <c r="C20" s="211" t="s">
        <v>61</v>
      </c>
      <c r="D20" s="211" t="s">
        <v>61</v>
      </c>
      <c r="E20" s="211" t="s">
        <v>61</v>
      </c>
      <c r="F20" s="181">
        <v>663.13</v>
      </c>
      <c r="G20" s="181"/>
      <c r="H20" s="181">
        <v>3150</v>
      </c>
      <c r="I20" s="181">
        <v>418</v>
      </c>
    </row>
    <row r="21" spans="1:9" x14ac:dyDescent="0.25">
      <c r="A21" s="146" t="s">
        <v>849</v>
      </c>
      <c r="B21" s="146"/>
      <c r="C21" s="211" t="s">
        <v>61</v>
      </c>
      <c r="D21" s="211" t="s">
        <v>61</v>
      </c>
      <c r="E21" s="211" t="s">
        <v>61</v>
      </c>
      <c r="F21" s="181">
        <v>32.9</v>
      </c>
      <c r="G21" s="181">
        <v>6</v>
      </c>
      <c r="H21" s="181" t="s">
        <v>61</v>
      </c>
      <c r="I21" s="181" t="s">
        <v>61</v>
      </c>
    </row>
    <row r="22" spans="1:9" x14ac:dyDescent="0.25">
      <c r="A22" s="146" t="s">
        <v>366</v>
      </c>
      <c r="B22" s="146"/>
      <c r="C22" s="211" t="s">
        <v>61</v>
      </c>
      <c r="D22" s="211" t="s">
        <v>61</v>
      </c>
      <c r="E22" s="211" t="s">
        <v>61</v>
      </c>
      <c r="F22" s="211" t="s">
        <v>369</v>
      </c>
      <c r="G22" s="211" t="s">
        <v>369</v>
      </c>
      <c r="H22" s="211" t="s">
        <v>369</v>
      </c>
      <c r="I22" s="211" t="s">
        <v>370</v>
      </c>
    </row>
    <row r="23" spans="1:9" x14ac:dyDescent="0.25">
      <c r="A23" s="295" t="s">
        <v>367</v>
      </c>
      <c r="B23" s="146"/>
      <c r="C23" s="211" t="s">
        <v>61</v>
      </c>
      <c r="D23" s="211" t="s">
        <v>61</v>
      </c>
      <c r="E23" s="211" t="s">
        <v>108</v>
      </c>
      <c r="F23" s="211" t="s">
        <v>108</v>
      </c>
      <c r="G23" s="211" t="s">
        <v>118</v>
      </c>
      <c r="H23" s="211" t="s">
        <v>118</v>
      </c>
      <c r="I23" s="211" t="s">
        <v>118</v>
      </c>
    </row>
    <row r="24" spans="1:9" x14ac:dyDescent="0.25">
      <c r="A24" s="295" t="s">
        <v>368</v>
      </c>
      <c r="B24" s="146"/>
      <c r="C24" s="211" t="s">
        <v>61</v>
      </c>
      <c r="D24" s="211" t="s">
        <v>61</v>
      </c>
      <c r="E24" s="211" t="s">
        <v>108</v>
      </c>
      <c r="F24" s="211" t="s">
        <v>108</v>
      </c>
      <c r="G24" s="211" t="s">
        <v>118</v>
      </c>
      <c r="H24" s="211" t="s">
        <v>51</v>
      </c>
      <c r="I24" s="211" t="s">
        <v>51</v>
      </c>
    </row>
    <row r="26" spans="1:9" ht="19.5" thickBot="1" x14ac:dyDescent="0.3">
      <c r="A26" s="175" t="s">
        <v>192</v>
      </c>
      <c r="B26" s="143"/>
      <c r="C26" s="143"/>
      <c r="D26" s="144"/>
      <c r="E26" s="144"/>
      <c r="F26" s="144"/>
      <c r="G26" s="164"/>
      <c r="H26" s="164"/>
      <c r="I26" s="164"/>
    </row>
    <row r="27" spans="1:9" ht="30" customHeight="1" x14ac:dyDescent="0.25">
      <c r="A27" s="180" t="s">
        <v>791</v>
      </c>
      <c r="B27" s="150"/>
      <c r="C27" s="149" t="s">
        <v>274</v>
      </c>
      <c r="D27" s="150" t="s">
        <v>275</v>
      </c>
      <c r="E27" s="150" t="s">
        <v>276</v>
      </c>
      <c r="F27" s="150" t="s">
        <v>277</v>
      </c>
      <c r="G27" s="151" t="s">
        <v>278</v>
      </c>
      <c r="H27" s="151" t="s">
        <v>279</v>
      </c>
      <c r="I27" s="151" t="s">
        <v>280</v>
      </c>
    </row>
    <row r="28" spans="1:9" x14ac:dyDescent="0.25">
      <c r="A28" s="198" t="s">
        <v>371</v>
      </c>
      <c r="B28" s="198"/>
      <c r="C28" s="198">
        <v>0</v>
      </c>
      <c r="D28" s="198">
        <v>0</v>
      </c>
      <c r="E28" s="198">
        <v>0</v>
      </c>
      <c r="F28" s="198">
        <v>0</v>
      </c>
      <c r="G28" s="198">
        <v>0</v>
      </c>
      <c r="H28" s="198">
        <v>28</v>
      </c>
      <c r="I28" s="198">
        <v>28</v>
      </c>
    </row>
    <row r="29" spans="1:9" x14ac:dyDescent="0.25">
      <c r="A29" s="146" t="s">
        <v>372</v>
      </c>
      <c r="B29" s="146"/>
      <c r="C29" s="211" t="s">
        <v>61</v>
      </c>
      <c r="D29" s="211" t="s">
        <v>61</v>
      </c>
      <c r="E29" s="211" t="s">
        <v>61</v>
      </c>
      <c r="F29" s="211" t="s">
        <v>61</v>
      </c>
      <c r="G29" s="211" t="s">
        <v>61</v>
      </c>
      <c r="H29" s="146">
        <v>0</v>
      </c>
      <c r="I29" s="146">
        <v>0</v>
      </c>
    </row>
    <row r="30" spans="1:9" x14ac:dyDescent="0.25">
      <c r="A30" s="146" t="s">
        <v>373</v>
      </c>
      <c r="B30" s="146"/>
      <c r="C30" s="211" t="s">
        <v>61</v>
      </c>
      <c r="D30" s="211" t="s">
        <v>61</v>
      </c>
      <c r="E30" s="211" t="s">
        <v>61</v>
      </c>
      <c r="F30" s="211" t="s">
        <v>61</v>
      </c>
      <c r="G30" s="211" t="s">
        <v>61</v>
      </c>
      <c r="H30" s="146">
        <v>0</v>
      </c>
      <c r="I30" s="146">
        <v>0</v>
      </c>
    </row>
    <row r="31" spans="1:9" x14ac:dyDescent="0.25">
      <c r="A31" s="146" t="s">
        <v>374</v>
      </c>
      <c r="B31" s="146"/>
      <c r="C31" s="211" t="s">
        <v>61</v>
      </c>
      <c r="D31" s="211" t="s">
        <v>61</v>
      </c>
      <c r="E31" s="211" t="s">
        <v>61</v>
      </c>
      <c r="F31" s="211" t="s">
        <v>61</v>
      </c>
      <c r="G31" s="211" t="s">
        <v>61</v>
      </c>
      <c r="H31" s="146">
        <v>0</v>
      </c>
      <c r="I31" s="146">
        <v>0</v>
      </c>
    </row>
    <row r="32" spans="1:9" x14ac:dyDescent="0.25">
      <c r="A32" s="146" t="s">
        <v>375</v>
      </c>
      <c r="B32" s="146"/>
      <c r="C32" s="211" t="s">
        <v>61</v>
      </c>
      <c r="D32" s="211" t="s">
        <v>61</v>
      </c>
      <c r="E32" s="211" t="s">
        <v>61</v>
      </c>
      <c r="F32" s="211" t="s">
        <v>61</v>
      </c>
      <c r="G32" s="211" t="s">
        <v>61</v>
      </c>
      <c r="H32" s="146">
        <v>0</v>
      </c>
      <c r="I32" s="146">
        <v>0</v>
      </c>
    </row>
    <row r="33" spans="1:9" x14ac:dyDescent="0.25">
      <c r="A33" s="146" t="s">
        <v>376</v>
      </c>
      <c r="B33" s="146"/>
      <c r="C33" s="211" t="s">
        <v>61</v>
      </c>
      <c r="D33" s="211" t="s">
        <v>61</v>
      </c>
      <c r="E33" s="211" t="s">
        <v>61</v>
      </c>
      <c r="F33" s="211" t="s">
        <v>61</v>
      </c>
      <c r="G33" s="211" t="s">
        <v>61</v>
      </c>
      <c r="H33" s="146">
        <v>27</v>
      </c>
      <c r="I33" s="146">
        <v>27</v>
      </c>
    </row>
    <row r="34" spans="1:9" x14ac:dyDescent="0.25">
      <c r="A34" s="146" t="s">
        <v>377</v>
      </c>
      <c r="B34" s="146"/>
      <c r="C34" s="211" t="s">
        <v>61</v>
      </c>
      <c r="D34" s="211" t="s">
        <v>61</v>
      </c>
      <c r="E34" s="211" t="s">
        <v>61</v>
      </c>
      <c r="F34" s="211" t="s">
        <v>61</v>
      </c>
      <c r="G34" s="211" t="s">
        <v>61</v>
      </c>
      <c r="H34" s="146">
        <v>1</v>
      </c>
      <c r="I34" s="146">
        <v>1</v>
      </c>
    </row>
    <row r="36" spans="1:9" ht="19.5" thickBot="1" x14ac:dyDescent="0.3">
      <c r="A36" s="175" t="s">
        <v>503</v>
      </c>
      <c r="B36" s="143"/>
      <c r="C36" s="143"/>
      <c r="D36" s="144"/>
      <c r="E36" s="144"/>
      <c r="F36" s="144"/>
      <c r="G36" s="164"/>
      <c r="H36" s="164"/>
      <c r="I36" s="164"/>
    </row>
    <row r="37" spans="1:9" ht="15" customHeight="1" x14ac:dyDescent="0.25">
      <c r="A37" s="180"/>
      <c r="B37" s="150" t="s">
        <v>273</v>
      </c>
      <c r="C37" s="149" t="s">
        <v>274</v>
      </c>
      <c r="D37" s="150" t="s">
        <v>275</v>
      </c>
      <c r="E37" s="150" t="s">
        <v>276</v>
      </c>
      <c r="F37" s="150" t="s">
        <v>277</v>
      </c>
      <c r="G37" s="151" t="s">
        <v>278</v>
      </c>
      <c r="H37" s="151" t="s">
        <v>279</v>
      </c>
      <c r="I37" s="151" t="s">
        <v>280</v>
      </c>
    </row>
    <row r="38" spans="1:9" x14ac:dyDescent="0.25">
      <c r="A38" s="198" t="s">
        <v>504</v>
      </c>
      <c r="B38" s="238">
        <f>SUM(C38:I38)</f>
        <v>9468.0319999999992</v>
      </c>
      <c r="C38" s="294">
        <v>195.03199999999998</v>
      </c>
      <c r="D38" s="294" t="s">
        <v>51</v>
      </c>
      <c r="E38" s="294">
        <v>435</v>
      </c>
      <c r="F38" s="294">
        <v>2324</v>
      </c>
      <c r="G38" s="294">
        <v>4432</v>
      </c>
      <c r="H38" s="294">
        <v>1092</v>
      </c>
      <c r="I38" s="294">
        <v>990</v>
      </c>
    </row>
    <row r="39" spans="1:9" x14ac:dyDescent="0.25">
      <c r="A39" s="146" t="s">
        <v>505</v>
      </c>
      <c r="B39" s="146">
        <v>0</v>
      </c>
      <c r="C39" s="293">
        <v>0</v>
      </c>
      <c r="D39" s="293" t="s">
        <v>51</v>
      </c>
      <c r="E39" s="293">
        <v>0</v>
      </c>
      <c r="F39" s="293" t="s">
        <v>118</v>
      </c>
      <c r="G39" s="293" t="s">
        <v>118</v>
      </c>
      <c r="H39" s="293">
        <v>0</v>
      </c>
      <c r="I39" s="293">
        <v>0</v>
      </c>
    </row>
    <row r="40" spans="1:9" x14ac:dyDescent="0.25">
      <c r="A40" s="146" t="s">
        <v>506</v>
      </c>
      <c r="B40" s="146">
        <v>0</v>
      </c>
      <c r="C40" s="293">
        <v>0</v>
      </c>
      <c r="D40" s="293" t="s">
        <v>51</v>
      </c>
      <c r="E40" s="293">
        <v>0</v>
      </c>
      <c r="F40" s="293" t="s">
        <v>118</v>
      </c>
      <c r="G40" s="293" t="s">
        <v>118</v>
      </c>
      <c r="H40" s="293">
        <v>0</v>
      </c>
      <c r="I40" s="293">
        <v>0</v>
      </c>
    </row>
    <row r="41" spans="1:9" x14ac:dyDescent="0.25">
      <c r="A41" s="146" t="s">
        <v>850</v>
      </c>
      <c r="B41" s="146">
        <v>0</v>
      </c>
      <c r="C41" s="293">
        <v>0</v>
      </c>
      <c r="D41" s="293" t="s">
        <v>51</v>
      </c>
      <c r="E41" s="293">
        <v>0</v>
      </c>
      <c r="F41" s="293" t="s">
        <v>118</v>
      </c>
      <c r="G41" s="293" t="s">
        <v>118</v>
      </c>
      <c r="H41" s="293">
        <v>0</v>
      </c>
      <c r="I41" s="293">
        <v>0</v>
      </c>
    </row>
    <row r="42" spans="1:9" x14ac:dyDescent="0.25">
      <c r="A42" s="146" t="s">
        <v>507</v>
      </c>
      <c r="B42" s="146">
        <v>4</v>
      </c>
      <c r="C42" s="293">
        <v>4</v>
      </c>
      <c r="D42" s="293" t="s">
        <v>51</v>
      </c>
      <c r="E42" s="293">
        <v>0</v>
      </c>
      <c r="F42" s="293" t="s">
        <v>118</v>
      </c>
      <c r="G42" s="293" t="s">
        <v>118</v>
      </c>
      <c r="H42" s="293">
        <v>0</v>
      </c>
      <c r="I42" s="293">
        <v>0</v>
      </c>
    </row>
    <row r="43" spans="1:9" x14ac:dyDescent="0.25">
      <c r="A43" s="146" t="s">
        <v>508</v>
      </c>
      <c r="B43" s="146">
        <v>0</v>
      </c>
      <c r="C43" s="293" t="s">
        <v>51</v>
      </c>
      <c r="D43" s="293" t="s">
        <v>51</v>
      </c>
      <c r="E43" s="293">
        <v>0</v>
      </c>
      <c r="F43" s="293" t="s">
        <v>118</v>
      </c>
      <c r="G43" s="293" t="s">
        <v>118</v>
      </c>
      <c r="H43" s="293">
        <v>0</v>
      </c>
      <c r="I43" s="293">
        <v>0</v>
      </c>
    </row>
    <row r="44" spans="1:9" x14ac:dyDescent="0.25">
      <c r="A44" s="146" t="s">
        <v>509</v>
      </c>
      <c r="B44" s="146">
        <v>0</v>
      </c>
      <c r="C44" s="293">
        <v>0</v>
      </c>
      <c r="D44" s="293" t="s">
        <v>51</v>
      </c>
      <c r="E44" s="293">
        <v>0</v>
      </c>
      <c r="F44" s="293" t="s">
        <v>118</v>
      </c>
      <c r="G44" s="293" t="s">
        <v>118</v>
      </c>
      <c r="H44" s="293">
        <v>0</v>
      </c>
      <c r="I44" s="293">
        <v>0</v>
      </c>
    </row>
  </sheetData>
  <sheetProtection algorithmName="SHA-512" hashValue="CNEN83wc8d9yezi0vBK2qOo5DEr6o2xeruAEJd3GurR6oRyMOJyI07dK5Xyt8Eao+8A0vwPN5PKd9cgIgqCY4A==" saltValue="5VE/0yHjaPJYHAYTIHE3KQ==" spinCount="100000" sheet="1" objects="1" scenarios="1"/>
  <pageMargins left="0.7" right="0.7" top="0.75" bottom="0.75" header="0.3" footer="0.3"/>
  <pageSetup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5284C-7B7E-4F40-A366-4A389B01EE76}">
  <dimension ref="A7:I46"/>
  <sheetViews>
    <sheetView showGridLines="0" zoomScale="110" zoomScaleNormal="110" workbookViewId="0">
      <selection activeCell="A23" sqref="A23"/>
    </sheetView>
  </sheetViews>
  <sheetFormatPr baseColWidth="10" defaultColWidth="8.88671875" defaultRowHeight="15" x14ac:dyDescent="0.25"/>
  <cols>
    <col min="1" max="1" width="54.44140625" customWidth="1"/>
    <col min="2" max="9" width="15.77734375" customWidth="1"/>
  </cols>
  <sheetData>
    <row r="7" spans="1:9" ht="19.5" thickBot="1" x14ac:dyDescent="0.3">
      <c r="A7" s="175" t="s">
        <v>234</v>
      </c>
      <c r="B7" s="143"/>
      <c r="C7" s="143"/>
      <c r="D7" s="144"/>
      <c r="E7" s="144"/>
      <c r="F7" s="144"/>
      <c r="G7" s="164"/>
      <c r="H7" s="164"/>
      <c r="I7" s="164"/>
    </row>
    <row r="8" spans="1:9" ht="30" x14ac:dyDescent="0.25">
      <c r="A8" s="170" t="s">
        <v>792</v>
      </c>
      <c r="B8" s="150"/>
      <c r="C8" s="149" t="s">
        <v>274</v>
      </c>
      <c r="D8" s="150" t="s">
        <v>275</v>
      </c>
      <c r="E8" s="150" t="s">
        <v>276</v>
      </c>
      <c r="F8" s="150" t="s">
        <v>277</v>
      </c>
      <c r="G8" s="151" t="s">
        <v>278</v>
      </c>
      <c r="H8" s="151" t="s">
        <v>279</v>
      </c>
      <c r="I8" s="151" t="s">
        <v>280</v>
      </c>
    </row>
    <row r="9" spans="1:9" x14ac:dyDescent="0.25">
      <c r="A9" s="146" t="s">
        <v>659</v>
      </c>
      <c r="B9" s="146"/>
      <c r="C9" s="211" t="s">
        <v>108</v>
      </c>
      <c r="D9" s="211" t="s">
        <v>108</v>
      </c>
      <c r="E9" s="211" t="s">
        <v>108</v>
      </c>
      <c r="F9" s="211" t="s">
        <v>118</v>
      </c>
      <c r="G9" s="211" t="s">
        <v>118</v>
      </c>
      <c r="H9" s="211" t="s">
        <v>108</v>
      </c>
      <c r="I9" s="211" t="s">
        <v>108</v>
      </c>
    </row>
    <row r="10" spans="1:9" x14ac:dyDescent="0.25">
      <c r="A10" s="146" t="s">
        <v>660</v>
      </c>
      <c r="B10" s="146"/>
      <c r="C10" s="211" t="s">
        <v>118</v>
      </c>
      <c r="D10" s="211" t="s">
        <v>118</v>
      </c>
      <c r="E10" s="211" t="s">
        <v>108</v>
      </c>
      <c r="F10" s="211" t="s">
        <v>118</v>
      </c>
      <c r="G10" s="211" t="s">
        <v>118</v>
      </c>
      <c r="H10" s="211" t="s">
        <v>108</v>
      </c>
      <c r="I10" s="211" t="s">
        <v>108</v>
      </c>
    </row>
    <row r="11" spans="1:9" x14ac:dyDescent="0.25">
      <c r="A11" s="167" t="s">
        <v>851</v>
      </c>
    </row>
    <row r="13" spans="1:9" ht="19.5" thickBot="1" x14ac:dyDescent="0.3">
      <c r="A13" s="175" t="s">
        <v>237</v>
      </c>
      <c r="B13" s="143"/>
      <c r="C13" s="143"/>
      <c r="D13" s="144"/>
      <c r="E13" s="144"/>
      <c r="F13" s="144"/>
      <c r="G13" s="164"/>
      <c r="H13" s="164"/>
      <c r="I13" s="164"/>
    </row>
    <row r="14" spans="1:9" x14ac:dyDescent="0.25">
      <c r="A14" s="170" t="s">
        <v>633</v>
      </c>
      <c r="B14" s="150" t="s">
        <v>862</v>
      </c>
      <c r="C14" s="149" t="s">
        <v>274</v>
      </c>
      <c r="D14" s="150" t="s">
        <v>275</v>
      </c>
      <c r="E14" s="150" t="s">
        <v>276</v>
      </c>
      <c r="F14" s="150" t="s">
        <v>277</v>
      </c>
      <c r="G14" s="151" t="s">
        <v>278</v>
      </c>
      <c r="H14" s="151" t="s">
        <v>279</v>
      </c>
      <c r="I14" s="151" t="s">
        <v>280</v>
      </c>
    </row>
    <row r="15" spans="1:9" x14ac:dyDescent="0.25">
      <c r="A15" s="275" t="s">
        <v>665</v>
      </c>
      <c r="B15" s="304">
        <f>6/7</f>
        <v>0.8571428571428571</v>
      </c>
      <c r="C15" s="211" t="s">
        <v>118</v>
      </c>
      <c r="D15" s="211" t="s">
        <v>108</v>
      </c>
      <c r="E15" s="211" t="s">
        <v>108</v>
      </c>
      <c r="F15" s="211" t="s">
        <v>108</v>
      </c>
      <c r="G15" s="211" t="s">
        <v>108</v>
      </c>
      <c r="H15" s="211" t="s">
        <v>108</v>
      </c>
      <c r="I15" s="211" t="s">
        <v>108</v>
      </c>
    </row>
    <row r="16" spans="1:9" ht="30" x14ac:dyDescent="0.25">
      <c r="A16" s="275" t="s">
        <v>666</v>
      </c>
      <c r="B16" s="304">
        <v>0.86</v>
      </c>
      <c r="C16" s="211" t="s">
        <v>118</v>
      </c>
      <c r="D16" s="211" t="s">
        <v>108</v>
      </c>
      <c r="E16" s="211" t="s">
        <v>108</v>
      </c>
      <c r="F16" s="211" t="s">
        <v>108</v>
      </c>
      <c r="G16" s="211" t="s">
        <v>108</v>
      </c>
      <c r="H16" s="211" t="s">
        <v>108</v>
      </c>
      <c r="I16" s="211" t="s">
        <v>108</v>
      </c>
    </row>
    <row r="17" spans="1:9" ht="30" x14ac:dyDescent="0.25">
      <c r="A17" s="275" t="s">
        <v>671</v>
      </c>
      <c r="B17" s="304">
        <v>1</v>
      </c>
      <c r="C17" s="211" t="s">
        <v>108</v>
      </c>
      <c r="D17" s="211" t="s">
        <v>108</v>
      </c>
      <c r="E17" s="211" t="s">
        <v>108</v>
      </c>
      <c r="F17" s="211" t="s">
        <v>108</v>
      </c>
      <c r="G17" s="211" t="s">
        <v>108</v>
      </c>
      <c r="H17" s="211" t="s">
        <v>108</v>
      </c>
      <c r="I17" s="211" t="s">
        <v>108</v>
      </c>
    </row>
    <row r="18" spans="1:9" ht="30" x14ac:dyDescent="0.25">
      <c r="A18" s="275" t="s">
        <v>667</v>
      </c>
      <c r="B18" s="304">
        <v>1</v>
      </c>
      <c r="C18" s="211" t="s">
        <v>108</v>
      </c>
      <c r="D18" s="211" t="s">
        <v>108</v>
      </c>
      <c r="E18" s="211" t="s">
        <v>108</v>
      </c>
      <c r="F18" s="211" t="s">
        <v>108</v>
      </c>
      <c r="G18" s="211" t="s">
        <v>108</v>
      </c>
      <c r="H18" s="211" t="s">
        <v>108</v>
      </c>
      <c r="I18" s="211" t="s">
        <v>108</v>
      </c>
    </row>
    <row r="19" spans="1:9" x14ac:dyDescent="0.25">
      <c r="A19" s="275" t="s">
        <v>668</v>
      </c>
      <c r="B19" s="304">
        <v>1</v>
      </c>
      <c r="C19" s="211" t="s">
        <v>108</v>
      </c>
      <c r="D19" s="211" t="s">
        <v>108</v>
      </c>
      <c r="E19" s="211" t="s">
        <v>108</v>
      </c>
      <c r="F19" s="211" t="s">
        <v>108</v>
      </c>
      <c r="G19" s="211" t="s">
        <v>108</v>
      </c>
      <c r="H19" s="211" t="s">
        <v>108</v>
      </c>
      <c r="I19" s="211" t="s">
        <v>108</v>
      </c>
    </row>
    <row r="20" spans="1:9" ht="30" x14ac:dyDescent="0.25">
      <c r="A20" s="275" t="s">
        <v>670</v>
      </c>
      <c r="B20" s="304">
        <v>1</v>
      </c>
      <c r="C20" s="211" t="s">
        <v>108</v>
      </c>
      <c r="D20" s="211" t="s">
        <v>108</v>
      </c>
      <c r="E20" s="211" t="s">
        <v>108</v>
      </c>
      <c r="F20" s="211" t="s">
        <v>108</v>
      </c>
      <c r="G20" s="211" t="s">
        <v>108</v>
      </c>
      <c r="H20" s="211" t="s">
        <v>108</v>
      </c>
      <c r="I20" s="211" t="s">
        <v>108</v>
      </c>
    </row>
    <row r="21" spans="1:9" x14ac:dyDescent="0.25">
      <c r="A21" s="275" t="s">
        <v>669</v>
      </c>
      <c r="B21" s="304">
        <v>1</v>
      </c>
      <c r="C21" s="211" t="s">
        <v>108</v>
      </c>
      <c r="D21" s="211" t="s">
        <v>108</v>
      </c>
      <c r="E21" s="211" t="s">
        <v>108</v>
      </c>
      <c r="F21" s="211" t="s">
        <v>108</v>
      </c>
      <c r="G21" s="211" t="s">
        <v>108</v>
      </c>
      <c r="H21" s="211" t="s">
        <v>108</v>
      </c>
      <c r="I21" s="211" t="s">
        <v>108</v>
      </c>
    </row>
    <row r="22" spans="1:9" x14ac:dyDescent="0.25">
      <c r="A22" s="167" t="s">
        <v>672</v>
      </c>
    </row>
    <row r="23" spans="1:9" x14ac:dyDescent="0.25">
      <c r="A23" s="167" t="s">
        <v>863</v>
      </c>
    </row>
    <row r="24" spans="1:9" x14ac:dyDescent="0.25">
      <c r="A24" s="167"/>
    </row>
    <row r="25" spans="1:9" ht="19.5" thickBot="1" x14ac:dyDescent="0.3">
      <c r="A25" s="175" t="s">
        <v>237</v>
      </c>
      <c r="B25" s="143"/>
      <c r="C25" s="143"/>
      <c r="D25" s="144"/>
      <c r="E25" s="144"/>
      <c r="F25" s="144"/>
      <c r="G25" s="164"/>
      <c r="H25" s="164"/>
      <c r="I25" s="164"/>
    </row>
    <row r="26" spans="1:9" x14ac:dyDescent="0.25">
      <c r="A26" s="170" t="s">
        <v>634</v>
      </c>
      <c r="B26" s="150"/>
      <c r="C26" s="149" t="s">
        <v>274</v>
      </c>
      <c r="D26" s="150" t="s">
        <v>275</v>
      </c>
      <c r="E26" s="150" t="s">
        <v>276</v>
      </c>
      <c r="F26" s="150" t="s">
        <v>277</v>
      </c>
      <c r="G26" s="151" t="s">
        <v>278</v>
      </c>
      <c r="H26" s="151" t="s">
        <v>279</v>
      </c>
      <c r="I26" s="151" t="s">
        <v>280</v>
      </c>
    </row>
    <row r="27" spans="1:9" ht="30" x14ac:dyDescent="0.25">
      <c r="A27" s="275" t="s">
        <v>673</v>
      </c>
      <c r="B27" s="209"/>
      <c r="C27" s="211" t="s">
        <v>676</v>
      </c>
      <c r="D27" s="211" t="s">
        <v>676</v>
      </c>
      <c r="E27" s="211" t="s">
        <v>677</v>
      </c>
      <c r="F27" s="211" t="s">
        <v>677</v>
      </c>
      <c r="G27" s="211" t="s">
        <v>677</v>
      </c>
      <c r="H27" s="211" t="s">
        <v>676</v>
      </c>
      <c r="I27" s="211" t="s">
        <v>676</v>
      </c>
    </row>
    <row r="28" spans="1:9" ht="30" x14ac:dyDescent="0.25">
      <c r="A28" s="275" t="s">
        <v>674</v>
      </c>
      <c r="B28" s="146"/>
      <c r="C28" s="211" t="s">
        <v>677</v>
      </c>
      <c r="D28" s="211" t="s">
        <v>677</v>
      </c>
      <c r="E28" s="211" t="s">
        <v>677</v>
      </c>
      <c r="F28" s="211" t="s">
        <v>677</v>
      </c>
      <c r="G28" s="211" t="s">
        <v>677</v>
      </c>
      <c r="H28" s="211" t="s">
        <v>677</v>
      </c>
      <c r="I28" s="211" t="s">
        <v>677</v>
      </c>
    </row>
    <row r="29" spans="1:9" ht="30" x14ac:dyDescent="0.25">
      <c r="A29" s="275" t="s">
        <v>675</v>
      </c>
      <c r="B29" s="146"/>
      <c r="C29" s="211" t="s">
        <v>818</v>
      </c>
      <c r="D29" s="211" t="s">
        <v>819</v>
      </c>
      <c r="E29" s="211" t="s">
        <v>678</v>
      </c>
      <c r="F29" s="211" t="s">
        <v>677</v>
      </c>
      <c r="G29" s="211" t="s">
        <v>677</v>
      </c>
      <c r="H29" s="211" t="s">
        <v>676</v>
      </c>
      <c r="I29" s="211" t="s">
        <v>676</v>
      </c>
    </row>
    <row r="30" spans="1:9" x14ac:dyDescent="0.25">
      <c r="A30" s="167" t="s">
        <v>679</v>
      </c>
    </row>
    <row r="32" spans="1:9" ht="19.5" thickBot="1" x14ac:dyDescent="0.3">
      <c r="A32" s="175" t="s">
        <v>695</v>
      </c>
      <c r="B32" s="143"/>
      <c r="C32" s="143"/>
      <c r="D32" s="144"/>
      <c r="E32" s="144"/>
      <c r="F32" s="144"/>
      <c r="G32" s="164"/>
      <c r="H32" s="164"/>
      <c r="I32" s="164"/>
    </row>
    <row r="33" spans="1:9" x14ac:dyDescent="0.25">
      <c r="A33" s="170" t="s">
        <v>634</v>
      </c>
      <c r="B33" s="150" t="s">
        <v>273</v>
      </c>
      <c r="C33" s="149" t="s">
        <v>274</v>
      </c>
      <c r="D33" s="150" t="s">
        <v>275</v>
      </c>
      <c r="E33" s="150" t="s">
        <v>276</v>
      </c>
      <c r="F33" s="150" t="s">
        <v>277</v>
      </c>
      <c r="G33" s="151" t="s">
        <v>278</v>
      </c>
      <c r="H33" s="151" t="s">
        <v>692</v>
      </c>
      <c r="I33" s="151" t="s">
        <v>693</v>
      </c>
    </row>
    <row r="34" spans="1:9" x14ac:dyDescent="0.25">
      <c r="A34" s="305" t="s">
        <v>691</v>
      </c>
      <c r="B34" s="310">
        <f>SUM(C34:I34)</f>
        <v>48</v>
      </c>
      <c r="C34" s="310">
        <v>19</v>
      </c>
      <c r="D34" s="310">
        <v>7</v>
      </c>
      <c r="E34" s="310">
        <v>2</v>
      </c>
      <c r="F34" s="310">
        <v>1</v>
      </c>
      <c r="G34" s="310">
        <v>2</v>
      </c>
      <c r="H34" s="309">
        <v>6.5</v>
      </c>
      <c r="I34" s="309">
        <v>10.5</v>
      </c>
    </row>
    <row r="35" spans="1:9" x14ac:dyDescent="0.25">
      <c r="A35" s="275" t="s">
        <v>680</v>
      </c>
      <c r="B35" s="306">
        <f t="shared" ref="B35:B44" si="0">SUM(C35:I35)</f>
        <v>5</v>
      </c>
      <c r="C35" s="293">
        <v>0</v>
      </c>
      <c r="D35" s="293">
        <v>0</v>
      </c>
      <c r="E35" s="293">
        <v>0</v>
      </c>
      <c r="F35" s="293">
        <v>0</v>
      </c>
      <c r="G35" s="293">
        <v>1</v>
      </c>
      <c r="H35" s="293">
        <v>0</v>
      </c>
      <c r="I35" s="293">
        <v>4</v>
      </c>
    </row>
    <row r="36" spans="1:9" x14ac:dyDescent="0.25">
      <c r="A36" s="275" t="s">
        <v>681</v>
      </c>
      <c r="B36" s="306">
        <f t="shared" si="0"/>
        <v>6</v>
      </c>
      <c r="C36" s="293">
        <v>3</v>
      </c>
      <c r="D36" s="293">
        <v>0</v>
      </c>
      <c r="E36" s="293">
        <v>2</v>
      </c>
      <c r="F36" s="293">
        <v>0</v>
      </c>
      <c r="G36" s="293">
        <v>0</v>
      </c>
      <c r="H36" s="293">
        <v>0</v>
      </c>
      <c r="I36" s="293">
        <v>1</v>
      </c>
    </row>
    <row r="37" spans="1:9" x14ac:dyDescent="0.25">
      <c r="A37" s="275" t="s">
        <v>682</v>
      </c>
      <c r="B37" s="306">
        <f t="shared" si="0"/>
        <v>1</v>
      </c>
      <c r="C37" s="293">
        <v>0</v>
      </c>
      <c r="D37" s="293">
        <v>0</v>
      </c>
      <c r="E37" s="293">
        <v>0</v>
      </c>
      <c r="F37" s="293">
        <v>0</v>
      </c>
      <c r="G37" s="293">
        <v>0</v>
      </c>
      <c r="H37" s="293">
        <v>0.5</v>
      </c>
      <c r="I37" s="293">
        <v>0.5</v>
      </c>
    </row>
    <row r="38" spans="1:9" x14ac:dyDescent="0.25">
      <c r="A38" s="275" t="s">
        <v>683</v>
      </c>
      <c r="B38" s="306">
        <f t="shared" si="0"/>
        <v>4</v>
      </c>
      <c r="C38" s="293">
        <v>0</v>
      </c>
      <c r="D38" s="293">
        <v>0</v>
      </c>
      <c r="E38" s="293">
        <v>0</v>
      </c>
      <c r="F38" s="293">
        <v>1</v>
      </c>
      <c r="G38" s="293">
        <v>0</v>
      </c>
      <c r="H38" s="293">
        <v>1</v>
      </c>
      <c r="I38" s="293">
        <v>2</v>
      </c>
    </row>
    <row r="39" spans="1:9" x14ac:dyDescent="0.25">
      <c r="A39" s="275" t="s">
        <v>684</v>
      </c>
      <c r="B39" s="306">
        <f>SUM(C39:I39)</f>
        <v>0</v>
      </c>
      <c r="C39" s="293">
        <v>0</v>
      </c>
      <c r="D39" s="293">
        <v>0</v>
      </c>
      <c r="E39" s="293">
        <v>0</v>
      </c>
      <c r="F39" s="293">
        <v>0</v>
      </c>
      <c r="G39" s="293">
        <v>0</v>
      </c>
      <c r="H39" s="293">
        <v>0</v>
      </c>
      <c r="I39" s="293">
        <v>0</v>
      </c>
    </row>
    <row r="40" spans="1:9" x14ac:dyDescent="0.25">
      <c r="A40" s="274" t="s">
        <v>685</v>
      </c>
      <c r="B40" s="307">
        <f t="shared" si="0"/>
        <v>6</v>
      </c>
      <c r="C40" s="308">
        <v>0</v>
      </c>
      <c r="D40" s="308">
        <v>0</v>
      </c>
      <c r="E40" s="308">
        <v>0</v>
      </c>
      <c r="F40" s="308">
        <v>0</v>
      </c>
      <c r="G40" s="308">
        <v>0</v>
      </c>
      <c r="H40" s="308">
        <v>4</v>
      </c>
      <c r="I40" s="308">
        <v>2</v>
      </c>
    </row>
    <row r="41" spans="1:9" x14ac:dyDescent="0.25">
      <c r="A41" s="275" t="s">
        <v>686</v>
      </c>
      <c r="B41" s="306">
        <f t="shared" si="0"/>
        <v>26</v>
      </c>
      <c r="C41" s="293">
        <v>16</v>
      </c>
      <c r="D41" s="293">
        <v>7</v>
      </c>
      <c r="E41" s="293">
        <v>0</v>
      </c>
      <c r="F41" s="293">
        <v>0</v>
      </c>
      <c r="G41" s="293">
        <v>1</v>
      </c>
      <c r="H41" s="293">
        <v>1</v>
      </c>
      <c r="I41" s="293">
        <v>1</v>
      </c>
    </row>
    <row r="42" spans="1:9" x14ac:dyDescent="0.25">
      <c r="A42" s="274" t="s">
        <v>687</v>
      </c>
      <c r="B42" s="307">
        <f t="shared" si="0"/>
        <v>42</v>
      </c>
      <c r="C42" s="308">
        <v>19</v>
      </c>
      <c r="D42" s="308">
        <v>7</v>
      </c>
      <c r="E42" s="308">
        <v>2</v>
      </c>
      <c r="F42" s="308">
        <v>1</v>
      </c>
      <c r="G42" s="308">
        <v>0</v>
      </c>
      <c r="H42" s="308">
        <v>5</v>
      </c>
      <c r="I42" s="308">
        <v>8</v>
      </c>
    </row>
    <row r="43" spans="1:9" ht="30" x14ac:dyDescent="0.25">
      <c r="A43" s="275" t="s">
        <v>649</v>
      </c>
      <c r="B43" s="306">
        <f t="shared" si="0"/>
        <v>29</v>
      </c>
      <c r="C43" s="293">
        <v>11</v>
      </c>
      <c r="D43" s="293">
        <v>7</v>
      </c>
      <c r="E43" s="293">
        <v>2</v>
      </c>
      <c r="F43" s="293">
        <v>1</v>
      </c>
      <c r="G43" s="293">
        <v>0</v>
      </c>
      <c r="H43" s="293">
        <v>4</v>
      </c>
      <c r="I43" s="293">
        <v>4</v>
      </c>
    </row>
    <row r="44" spans="1:9" ht="30" x14ac:dyDescent="0.25">
      <c r="A44" s="275" t="s">
        <v>688</v>
      </c>
      <c r="B44" s="306">
        <f t="shared" si="0"/>
        <v>37</v>
      </c>
      <c r="C44" s="293">
        <v>15</v>
      </c>
      <c r="D44" s="293">
        <v>5</v>
      </c>
      <c r="E44" s="293">
        <v>2</v>
      </c>
      <c r="F44" s="293">
        <v>1</v>
      </c>
      <c r="G44" s="293">
        <v>0</v>
      </c>
      <c r="H44" s="293">
        <v>6</v>
      </c>
      <c r="I44" s="293">
        <v>8</v>
      </c>
    </row>
    <row r="45" spans="1:9" x14ac:dyDescent="0.25">
      <c r="A45" s="167" t="s">
        <v>689</v>
      </c>
    </row>
    <row r="46" spans="1:9" x14ac:dyDescent="0.25">
      <c r="A46" s="167" t="s">
        <v>690</v>
      </c>
    </row>
  </sheetData>
  <sheetProtection algorithmName="SHA-512" hashValue="nhdy4TnU0uyeZULk4lRH9LEeasxXjPuFCQgLOi8xiG7kvNb2/4wve5ttbfH/5xYySjTlBMgUmWvgLStol79eWw==" saltValue="L1DauiI9ed1rSd+FnPtJMA==" spinCount="100000" sheet="1" objects="1" scenario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519d140-74f4-4611-8c63-87e701bdfda4">
      <Terms xmlns="http://schemas.microsoft.com/office/infopath/2007/PartnerControls"/>
    </lcf76f155ced4ddcb4097134ff3c332f>
    <TaxCatchAll xmlns="c4e42e14-298e-456d-afab-c8bdce1e605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A2D6021BEA655B4CA1356DEB960F1DF5" ma:contentTypeVersion="13" ma:contentTypeDescription="Ein neues Dokument erstellen." ma:contentTypeScope="" ma:versionID="205904bab371167451e3da552dec8f20">
  <xsd:schema xmlns:xsd="http://www.w3.org/2001/XMLSchema" xmlns:xs="http://www.w3.org/2001/XMLSchema" xmlns:p="http://schemas.microsoft.com/office/2006/metadata/properties" xmlns:ns2="5519d140-74f4-4611-8c63-87e701bdfda4" xmlns:ns3="c4e42e14-298e-456d-afab-c8bdce1e6052" targetNamespace="http://schemas.microsoft.com/office/2006/metadata/properties" ma:root="true" ma:fieldsID="3ecba873c30db2f06136a316f75dee9d" ns2:_="" ns3:_="">
    <xsd:import namespace="5519d140-74f4-4611-8c63-87e701bdfda4"/>
    <xsd:import namespace="c4e42e14-298e-456d-afab-c8bdce1e60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19d140-74f4-4611-8c63-87e701bdfd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e42e14-298e-456d-afab-c8bdce1e60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40354e2-5091-4085-873c-1aec571a9d3d}" ma:internalName="TaxCatchAll" ma:showField="CatchAllData" ma:web="c4e42e14-298e-456d-afab-c8bdce1e60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3BDDEA-9BC3-45B2-BE1E-D4B2992735B4}">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BC40A283-C434-4B2F-92CF-238DCF47803D}"/>
</file>

<file path=customXml/itemProps3.xml><?xml version="1.0" encoding="utf-8"?>
<ds:datastoreItem xmlns:ds="http://schemas.openxmlformats.org/officeDocument/2006/customXml" ds:itemID="{812075EC-9E0A-4AE3-9C01-92C0FB5959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11</vt:i4>
      </vt:variant>
    </vt:vector>
  </HeadingPairs>
  <TitlesOfParts>
    <vt:vector size="11" baseType="lpstr">
      <vt:lpstr>Cover Page &amp; Directory</vt:lpstr>
      <vt:lpstr>GRI &amp; SASB Index</vt:lpstr>
      <vt:lpstr>Performance Summary</vt:lpstr>
      <vt:lpstr>Workforce</vt:lpstr>
      <vt:lpstr>Economic Performance</vt:lpstr>
      <vt:lpstr>Health &amp; Safety</vt:lpstr>
      <vt:lpstr>Energy &amp; Emissions</vt:lpstr>
      <vt:lpstr>Water Management</vt:lpstr>
      <vt:lpstr>Materials, Tailings &amp; Waste </vt:lpstr>
      <vt:lpstr>Environmental Stewardship</vt:lpstr>
      <vt:lpstr>Communities &amp; Indigenous People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Melanie Plante</dc:creator>
  <cp:lastModifiedBy>Lutter, Franz Stephan</cp:lastModifiedBy>
  <dcterms:created xsi:type="dcterms:W3CDTF">2020-04-17T13:42:24Z</dcterms:created>
  <dcterms:modified xsi:type="dcterms:W3CDTF">2026-03-06T11:39:26Z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0x010100A2D6021BEA655B4CA1356DEB960F1DF5</vt:lpwstr>
  </property>
  <property fmtid="{D5CDD505-2E9C-101B-9397-08002B2CF9AE}" pid="3" name="{A44787D4-0540-4523-9961-78E4036D8C6D}">
    <vt:lpwstr>{56ADFE9B-C001-4EDC-8135-4AE266D84E52}</vt:lpwstr>
  </property>
</Properties>
</file>