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isebashanaik/Desktop/"/>
    </mc:Choice>
  </mc:AlternateContent>
  <xr:revisionPtr revIDLastSave="0" documentId="13_ncr:1_{19E88B9D-44DF-674D-A70B-44934C5CDE49}" xr6:coauthVersionLast="47" xr6:coauthVersionMax="47" xr10:uidLastSave="{00000000-0000-0000-0000-000000000000}"/>
  <bookViews>
    <workbookView xWindow="160" yWindow="920" windowWidth="34240" windowHeight="19560" xr2:uid="{62439D45-88E9-944A-8460-BD33B5C3CF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Q12" i="1"/>
  <c r="L12" i="1" l="1"/>
  <c r="L13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E12" i="1"/>
  <c r="F12" i="1" s="1"/>
  <c r="D12" i="1"/>
  <c r="Q13" i="1" l="1"/>
  <c r="L14" i="1"/>
  <c r="E13" i="1"/>
  <c r="D13" i="1"/>
  <c r="F13" i="1" l="1"/>
  <c r="D14" i="1" s="1"/>
  <c r="L15" i="1"/>
  <c r="Q14" i="1"/>
  <c r="E14" i="1"/>
  <c r="E15" i="1" s="1"/>
  <c r="E16" i="1" s="1"/>
  <c r="F14" i="1" l="1"/>
  <c r="D15" i="1" s="1"/>
  <c r="F15" i="1"/>
  <c r="D16" i="1" s="1"/>
  <c r="F16" i="1" s="1"/>
  <c r="D17" i="1" s="1"/>
  <c r="L16" i="1"/>
  <c r="Q15" i="1"/>
  <c r="E17" i="1"/>
  <c r="F17" i="1" l="1"/>
  <c r="L17" i="1"/>
  <c r="Q16" i="1"/>
  <c r="E18" i="1"/>
  <c r="D18" i="1"/>
  <c r="F18" i="1" s="1"/>
  <c r="L18" i="1" l="1"/>
  <c r="Q17" i="1"/>
  <c r="D19" i="1"/>
  <c r="E19" i="1"/>
  <c r="F19" i="1" l="1"/>
  <c r="L19" i="1"/>
  <c r="Q18" i="1"/>
  <c r="D20" i="1"/>
  <c r="E20" i="1"/>
  <c r="F20" i="1" l="1"/>
  <c r="D21" i="1" s="1"/>
  <c r="L20" i="1"/>
  <c r="Q19" i="1"/>
  <c r="E21" i="1"/>
  <c r="F21" i="1" l="1"/>
  <c r="D22" i="1" s="1"/>
  <c r="L21" i="1"/>
  <c r="Q20" i="1"/>
  <c r="E22" i="1"/>
  <c r="F22" i="1" l="1"/>
  <c r="L22" i="1"/>
  <c r="Q21" i="1"/>
  <c r="E23" i="1"/>
  <c r="D23" i="1"/>
  <c r="F23" i="1" s="1"/>
  <c r="L23" i="1" l="1"/>
  <c r="Q22" i="1"/>
  <c r="E24" i="1"/>
  <c r="D24" i="1"/>
  <c r="F24" i="1" s="1"/>
  <c r="L24" i="1" l="1"/>
  <c r="Q23" i="1"/>
  <c r="D25" i="1"/>
  <c r="E25" i="1"/>
  <c r="F25" i="1" l="1"/>
  <c r="D26" i="1" s="1"/>
  <c r="L25" i="1"/>
  <c r="Q24" i="1"/>
  <c r="E26" i="1"/>
  <c r="F26" i="1" l="1"/>
  <c r="D27" i="1" s="1"/>
  <c r="L26" i="1"/>
  <c r="Q25" i="1"/>
  <c r="E27" i="1"/>
  <c r="F27" i="1" l="1"/>
  <c r="D28" i="1" s="1"/>
  <c r="L27" i="1"/>
  <c r="Q26" i="1"/>
  <c r="E28" i="1"/>
  <c r="F28" i="1" l="1"/>
  <c r="L28" i="1"/>
  <c r="Q27" i="1"/>
  <c r="D29" i="1"/>
  <c r="E29" i="1"/>
  <c r="F29" i="1" l="1"/>
  <c r="D30" i="1" s="1"/>
  <c r="L29" i="1"/>
  <c r="Q28" i="1"/>
  <c r="E30" i="1"/>
  <c r="F30" i="1" l="1"/>
  <c r="L30" i="1"/>
  <c r="Q29" i="1"/>
  <c r="E31" i="1"/>
  <c r="D31" i="1"/>
  <c r="F31" i="1" s="1"/>
  <c r="L31" i="1" l="1"/>
  <c r="Q30" i="1"/>
  <c r="D32" i="1"/>
  <c r="E32" i="1"/>
  <c r="F32" i="1" l="1"/>
  <c r="L32" i="1"/>
  <c r="Q31" i="1"/>
  <c r="E33" i="1"/>
  <c r="D33" i="1"/>
  <c r="F33" i="1" s="1"/>
  <c r="L33" i="1" l="1"/>
  <c r="Q32" i="1"/>
  <c r="E34" i="1"/>
  <c r="D34" i="1"/>
  <c r="F34" i="1" s="1"/>
  <c r="L34" i="1" l="1"/>
  <c r="Q33" i="1"/>
  <c r="D35" i="1"/>
  <c r="E35" i="1"/>
  <c r="F35" i="1" l="1"/>
  <c r="L35" i="1"/>
  <c r="Q34" i="1"/>
  <c r="D36" i="1"/>
  <c r="E36" i="1"/>
  <c r="F36" i="1" l="1"/>
  <c r="L36" i="1"/>
  <c r="Q35" i="1"/>
  <c r="D37" i="1"/>
  <c r="E37" i="1"/>
  <c r="F37" i="1" l="1"/>
  <c r="L37" i="1"/>
  <c r="Q36" i="1"/>
  <c r="D38" i="1"/>
  <c r="E38" i="1"/>
  <c r="F38" i="1" l="1"/>
  <c r="L38" i="1"/>
  <c r="Q37" i="1"/>
  <c r="D39" i="1"/>
  <c r="E39" i="1"/>
  <c r="F39" i="1" l="1"/>
  <c r="L39" i="1"/>
  <c r="Q38" i="1"/>
  <c r="E40" i="1"/>
  <c r="D40" i="1"/>
  <c r="F40" i="1" s="1"/>
  <c r="L40" i="1" l="1"/>
  <c r="Q39" i="1"/>
  <c r="E41" i="1"/>
  <c r="E42" i="1" s="1"/>
  <c r="D41" i="1"/>
  <c r="F41" i="1" s="1"/>
  <c r="L41" i="1" l="1"/>
  <c r="Q40" i="1"/>
  <c r="E43" i="1"/>
  <c r="L42" i="1" l="1"/>
  <c r="Q41" i="1"/>
  <c r="D42" i="1"/>
  <c r="E44" i="1"/>
  <c r="D43" i="1" l="1"/>
  <c r="F43" i="1" s="1"/>
  <c r="D44" i="1" s="1"/>
  <c r="F44" i="1" s="1"/>
  <c r="F42" i="1"/>
  <c r="L43" i="1"/>
  <c r="Q42" i="1"/>
  <c r="E45" i="1"/>
  <c r="D45" i="1"/>
  <c r="F45" i="1" s="1"/>
  <c r="L44" i="1" l="1"/>
  <c r="Q43" i="1"/>
  <c r="E46" i="1"/>
  <c r="E47" i="1" s="1"/>
  <c r="L45" i="1" l="1"/>
  <c r="Q44" i="1"/>
  <c r="E48" i="1"/>
  <c r="D46" i="1"/>
  <c r="F46" i="1" s="1"/>
  <c r="L46" i="1" l="1"/>
  <c r="Q45" i="1"/>
  <c r="D47" i="1"/>
  <c r="E49" i="1"/>
  <c r="F47" i="1" l="1"/>
  <c r="D48" i="1" s="1"/>
  <c r="F48" i="1" s="1"/>
  <c r="D49" i="1" s="1"/>
  <c r="F49" i="1" s="1"/>
  <c r="D50" i="1" s="1"/>
  <c r="L47" i="1"/>
  <c r="Q46" i="1"/>
  <c r="E50" i="1"/>
  <c r="F50" i="1" l="1"/>
  <c r="L48" i="1"/>
  <c r="Q47" i="1"/>
  <c r="E51" i="1"/>
  <c r="J14" i="1" s="1"/>
  <c r="D51" i="1"/>
  <c r="F51" i="1" s="1"/>
  <c r="L49" i="1" l="1"/>
  <c r="Q48" i="1"/>
  <c r="M12" i="1"/>
  <c r="N12" i="1" s="1"/>
  <c r="O12" i="1" l="1"/>
  <c r="L50" i="1"/>
  <c r="Q49" i="1"/>
  <c r="P12" i="1" l="1"/>
  <c r="R12" i="1" s="1"/>
  <c r="S12" i="1" s="1"/>
  <c r="T12" i="1" s="1"/>
  <c r="L51" i="1"/>
  <c r="Q50" i="1"/>
  <c r="L52" i="1" l="1"/>
  <c r="Q51" i="1"/>
  <c r="M13" i="1"/>
  <c r="N13" i="1" l="1"/>
  <c r="P13" i="1" s="1"/>
  <c r="O13" i="1"/>
  <c r="M14" i="1" s="1"/>
  <c r="N14" i="1" s="1"/>
  <c r="L53" i="1"/>
  <c r="Q52" i="1"/>
  <c r="R13" i="1" l="1"/>
  <c r="S13" i="1" s="1"/>
  <c r="T13" i="1"/>
  <c r="P14" i="1"/>
  <c r="R14" i="1" s="1"/>
  <c r="S14" i="1" s="1"/>
  <c r="T14" i="1" s="1"/>
  <c r="L54" i="1"/>
  <c r="Q53" i="1"/>
  <c r="O14" i="1" l="1"/>
  <c r="M15" i="1" s="1"/>
  <c r="N15" i="1" s="1"/>
  <c r="L55" i="1"/>
  <c r="Q54" i="1"/>
  <c r="P15" i="1" l="1"/>
  <c r="L56" i="1"/>
  <c r="Q55" i="1"/>
  <c r="R15" i="1" l="1"/>
  <c r="S15" i="1" s="1"/>
  <c r="T15" i="1" s="1"/>
  <c r="O15" i="1"/>
  <c r="M16" i="1" s="1"/>
  <c r="N16" i="1" s="1"/>
  <c r="L57" i="1"/>
  <c r="Q56" i="1"/>
  <c r="P16" i="1" l="1"/>
  <c r="R16" i="1" s="1"/>
  <c r="S16" i="1" s="1"/>
  <c r="T16" i="1" s="1"/>
  <c r="O16" i="1"/>
  <c r="M17" i="1" s="1"/>
  <c r="N17" i="1" s="1"/>
  <c r="L58" i="1"/>
  <c r="Q57" i="1"/>
  <c r="P17" i="1" l="1"/>
  <c r="R17" i="1" s="1"/>
  <c r="S17" i="1" s="1"/>
  <c r="T17" i="1" s="1"/>
  <c r="L59" i="1"/>
  <c r="Q58" i="1"/>
  <c r="O17" i="1" l="1"/>
  <c r="M18" i="1" s="1"/>
  <c r="N18" i="1" s="1"/>
  <c r="L60" i="1"/>
  <c r="Q59" i="1"/>
  <c r="P18" i="1" l="1"/>
  <c r="R18" i="1" s="1"/>
  <c r="S18" i="1" s="1"/>
  <c r="T18" i="1" s="1"/>
  <c r="O18" i="1"/>
  <c r="M19" i="1" s="1"/>
  <c r="N19" i="1" s="1"/>
  <c r="L61" i="1"/>
  <c r="Q60" i="1"/>
  <c r="P19" i="1" l="1"/>
  <c r="R19" i="1" s="1"/>
  <c r="S19" i="1" s="1"/>
  <c r="T19" i="1" s="1"/>
  <c r="L62" i="1"/>
  <c r="Q61" i="1"/>
  <c r="O19" i="1" l="1"/>
  <c r="M20" i="1" s="1"/>
  <c r="N20" i="1" s="1"/>
  <c r="L63" i="1"/>
  <c r="Q62" i="1"/>
  <c r="P20" i="1" l="1"/>
  <c r="R20" i="1" s="1"/>
  <c r="S20" i="1" s="1"/>
  <c r="T20" i="1" s="1"/>
  <c r="O20" i="1"/>
  <c r="M21" i="1" s="1"/>
  <c r="N21" i="1" s="1"/>
  <c r="L64" i="1"/>
  <c r="Q63" i="1"/>
  <c r="P21" i="1" l="1"/>
  <c r="R21" i="1" s="1"/>
  <c r="S21" i="1" s="1"/>
  <c r="T21" i="1" s="1"/>
  <c r="L65" i="1"/>
  <c r="Q64" i="1"/>
  <c r="O21" i="1" l="1"/>
  <c r="M22" i="1" s="1"/>
  <c r="N22" i="1" s="1"/>
  <c r="L66" i="1"/>
  <c r="Q65" i="1"/>
  <c r="P22" i="1" l="1"/>
  <c r="R22" i="1" s="1"/>
  <c r="S22" i="1" s="1"/>
  <c r="T22" i="1" s="1"/>
  <c r="O22" i="1"/>
  <c r="M23" i="1" s="1"/>
  <c r="N23" i="1" s="1"/>
  <c r="Q66" i="1"/>
  <c r="P23" i="1" l="1"/>
  <c r="R23" i="1" s="1"/>
  <c r="S23" i="1" s="1"/>
  <c r="T23" i="1" s="1"/>
  <c r="O23" i="1" l="1"/>
  <c r="M24" i="1" s="1"/>
  <c r="N24" i="1" s="1"/>
  <c r="P24" i="1" l="1"/>
  <c r="R24" i="1" s="1"/>
  <c r="S24" i="1" s="1"/>
  <c r="T24" i="1" s="1"/>
  <c r="O24" i="1" l="1"/>
  <c r="M25" i="1" s="1"/>
  <c r="N25" i="1" s="1"/>
  <c r="P25" i="1" l="1"/>
  <c r="R25" i="1" s="1"/>
  <c r="S25" i="1" s="1"/>
  <c r="T25" i="1" s="1"/>
  <c r="O25" i="1" l="1"/>
  <c r="M26" i="1" s="1"/>
  <c r="N26" i="1" s="1"/>
  <c r="P26" i="1" l="1"/>
  <c r="R26" i="1" s="1"/>
  <c r="S26" i="1" s="1"/>
  <c r="T26" i="1" s="1"/>
  <c r="O26" i="1"/>
  <c r="M27" i="1" s="1"/>
  <c r="N27" i="1" s="1"/>
  <c r="P27" i="1" l="1"/>
  <c r="R27" i="1" s="1"/>
  <c r="S27" i="1" s="1"/>
  <c r="T27" i="1" s="1"/>
  <c r="O27" i="1" l="1"/>
  <c r="M28" i="1" s="1"/>
  <c r="N28" i="1" s="1"/>
  <c r="P28" i="1" l="1"/>
  <c r="R28" i="1" s="1"/>
  <c r="S28" i="1" s="1"/>
  <c r="T28" i="1" s="1"/>
  <c r="O28" i="1"/>
  <c r="M29" i="1" s="1"/>
  <c r="N29" i="1" s="1"/>
  <c r="P29" i="1" l="1"/>
  <c r="R29" i="1" s="1"/>
  <c r="S29" i="1" s="1"/>
  <c r="T29" i="1" s="1"/>
  <c r="O29" i="1" l="1"/>
  <c r="M30" i="1" s="1"/>
  <c r="N30" i="1" s="1"/>
  <c r="P30" i="1" l="1"/>
  <c r="R30" i="1" s="1"/>
  <c r="S30" i="1" s="1"/>
  <c r="T30" i="1" s="1"/>
  <c r="O30" i="1" l="1"/>
  <c r="M31" i="1" s="1"/>
  <c r="N31" i="1" s="1"/>
  <c r="P31" i="1" l="1"/>
  <c r="R31" i="1" s="1"/>
  <c r="S31" i="1" s="1"/>
  <c r="T31" i="1" s="1"/>
  <c r="O31" i="1" l="1"/>
  <c r="M32" i="1" s="1"/>
  <c r="N32" i="1" s="1"/>
  <c r="P32" i="1" l="1"/>
  <c r="R32" i="1" s="1"/>
  <c r="S32" i="1" s="1"/>
  <c r="T32" i="1" s="1"/>
  <c r="O32" i="1"/>
  <c r="M33" i="1" s="1"/>
  <c r="N33" i="1" s="1"/>
  <c r="P33" i="1" l="1"/>
  <c r="R33" i="1" s="1"/>
  <c r="S33" i="1" s="1"/>
  <c r="T33" i="1" s="1"/>
  <c r="O33" i="1" l="1"/>
  <c r="M34" i="1" s="1"/>
  <c r="N34" i="1" s="1"/>
  <c r="O34" i="1" l="1"/>
  <c r="M35" i="1" s="1"/>
  <c r="N35" i="1" s="1"/>
  <c r="P34" i="1"/>
  <c r="R34" i="1" s="1"/>
  <c r="S34" i="1" s="1"/>
  <c r="T34" i="1" s="1"/>
  <c r="P35" i="1" l="1"/>
  <c r="R35" i="1" s="1"/>
  <c r="S35" i="1" s="1"/>
  <c r="T35" i="1" s="1"/>
  <c r="O35" i="1" l="1"/>
  <c r="M36" i="1" s="1"/>
  <c r="N36" i="1" s="1"/>
  <c r="P36" i="1" l="1"/>
  <c r="R36" i="1" s="1"/>
  <c r="S36" i="1" s="1"/>
  <c r="T36" i="1" s="1"/>
  <c r="O36" i="1"/>
  <c r="M37" i="1" s="1"/>
  <c r="N37" i="1" s="1"/>
  <c r="P37" i="1" l="1"/>
  <c r="R37" i="1" s="1"/>
  <c r="S37" i="1" s="1"/>
  <c r="T37" i="1" s="1"/>
  <c r="O37" i="1" l="1"/>
  <c r="M38" i="1" s="1"/>
  <c r="N38" i="1" s="1"/>
  <c r="P38" i="1" l="1"/>
  <c r="R38" i="1" s="1"/>
  <c r="S38" i="1" s="1"/>
  <c r="T38" i="1" s="1"/>
  <c r="O38" i="1" l="1"/>
  <c r="M39" i="1" s="1"/>
  <c r="N39" i="1" s="1"/>
  <c r="P39" i="1" l="1"/>
  <c r="R39" i="1" s="1"/>
  <c r="S39" i="1" s="1"/>
  <c r="T39" i="1" s="1"/>
  <c r="O39" i="1" l="1"/>
  <c r="M40" i="1" s="1"/>
  <c r="N40" i="1" s="1"/>
  <c r="P40" i="1" l="1"/>
  <c r="R40" i="1" s="1"/>
  <c r="S40" i="1" s="1"/>
  <c r="T40" i="1" s="1"/>
  <c r="O40" i="1"/>
  <c r="M41" i="1" s="1"/>
  <c r="N41" i="1" s="1"/>
  <c r="P41" i="1" l="1"/>
  <c r="R41" i="1" s="1"/>
  <c r="S41" i="1" s="1"/>
  <c r="T41" i="1" s="1"/>
  <c r="O41" i="1" l="1"/>
  <c r="M42" i="1" s="1"/>
  <c r="N42" i="1" s="1"/>
  <c r="P42" i="1" l="1"/>
  <c r="R42" i="1" s="1"/>
  <c r="S42" i="1" s="1"/>
  <c r="T42" i="1" s="1"/>
  <c r="O42" i="1" l="1"/>
  <c r="M43" i="1" s="1"/>
  <c r="N43" i="1" s="1"/>
  <c r="P43" i="1" l="1"/>
  <c r="R43" i="1" s="1"/>
  <c r="S43" i="1" s="1"/>
  <c r="T43" i="1" s="1"/>
  <c r="O43" i="1" l="1"/>
  <c r="M44" i="1" s="1"/>
  <c r="N44" i="1" s="1"/>
  <c r="P44" i="1" l="1"/>
  <c r="R44" i="1" s="1"/>
  <c r="S44" i="1" s="1"/>
  <c r="T44" i="1" s="1"/>
  <c r="O44" i="1" l="1"/>
  <c r="M45" i="1" s="1"/>
  <c r="N45" i="1" s="1"/>
  <c r="P45" i="1" l="1"/>
  <c r="R45" i="1" l="1"/>
  <c r="S45" i="1" s="1"/>
  <c r="O45" i="1"/>
  <c r="M46" i="1" s="1"/>
  <c r="N46" i="1" s="1"/>
  <c r="T45" i="1" l="1"/>
  <c r="P46" i="1"/>
  <c r="R46" i="1" l="1"/>
  <c r="S46" i="1" s="1"/>
  <c r="O46" i="1"/>
  <c r="M47" i="1" s="1"/>
  <c r="N47" i="1" s="1"/>
  <c r="T46" i="1" l="1"/>
  <c r="P47" i="1"/>
  <c r="O47" i="1"/>
  <c r="M48" i="1" s="1"/>
  <c r="N48" i="1" s="1"/>
  <c r="R47" i="1" l="1"/>
  <c r="S47" i="1" s="1"/>
  <c r="P48" i="1"/>
  <c r="R48" i="1" s="1"/>
  <c r="S48" i="1" s="1"/>
  <c r="T48" i="1" s="1"/>
  <c r="T47" i="1" l="1"/>
  <c r="O48" i="1"/>
  <c r="M49" i="1" s="1"/>
  <c r="N49" i="1" s="1"/>
  <c r="P49" i="1" l="1"/>
  <c r="R49" i="1" l="1"/>
  <c r="S49" i="1" s="1"/>
  <c r="O49" i="1"/>
  <c r="M50" i="1" s="1"/>
  <c r="N50" i="1" s="1"/>
  <c r="T49" i="1" l="1"/>
  <c r="P50" i="1"/>
  <c r="R50" i="1" s="1"/>
  <c r="S50" i="1" s="1"/>
  <c r="T50" i="1" s="1"/>
  <c r="O50" i="1" l="1"/>
  <c r="M51" i="1" s="1"/>
  <c r="N51" i="1" s="1"/>
  <c r="P51" i="1" l="1"/>
  <c r="R51" i="1" s="1"/>
  <c r="S51" i="1" s="1"/>
  <c r="T51" i="1" s="1"/>
  <c r="O51" i="1" l="1"/>
  <c r="M52" i="1" s="1"/>
  <c r="N52" i="1" s="1"/>
  <c r="P52" i="1" l="1"/>
  <c r="O52" i="1"/>
  <c r="M53" i="1" s="1"/>
  <c r="N53" i="1" s="1"/>
  <c r="P53" i="1" l="1"/>
  <c r="R53" i="1" s="1"/>
  <c r="S53" i="1" s="1"/>
  <c r="T53" i="1" s="1"/>
  <c r="R52" i="1"/>
  <c r="S52" i="1" s="1"/>
  <c r="T52" i="1" s="1"/>
  <c r="O53" i="1" l="1"/>
  <c r="M54" i="1" s="1"/>
  <c r="N54" i="1" s="1"/>
  <c r="P54" i="1" l="1"/>
  <c r="R54" i="1" s="1"/>
  <c r="S54" i="1" s="1"/>
  <c r="T54" i="1" s="1"/>
  <c r="O54" i="1" l="1"/>
  <c r="M55" i="1" s="1"/>
  <c r="N55" i="1" s="1"/>
  <c r="P55" i="1" l="1"/>
  <c r="R55" i="1" s="1"/>
  <c r="S55" i="1" s="1"/>
  <c r="T55" i="1" s="1"/>
  <c r="O55" i="1" l="1"/>
  <c r="M56" i="1" s="1"/>
  <c r="N56" i="1" s="1"/>
  <c r="P56" i="1" l="1"/>
  <c r="R56" i="1" s="1"/>
  <c r="S56" i="1" s="1"/>
  <c r="T56" i="1" s="1"/>
  <c r="O56" i="1" l="1"/>
  <c r="M57" i="1" s="1"/>
  <c r="N57" i="1" s="1"/>
  <c r="P57" i="1" l="1"/>
  <c r="R57" i="1" s="1"/>
  <c r="S57" i="1" s="1"/>
  <c r="T57" i="1" s="1"/>
  <c r="O57" i="1" l="1"/>
  <c r="M58" i="1" s="1"/>
  <c r="N58" i="1" s="1"/>
  <c r="P58" i="1" l="1"/>
  <c r="R58" i="1" s="1"/>
  <c r="S58" i="1" s="1"/>
  <c r="T58" i="1" s="1"/>
  <c r="O58" i="1" l="1"/>
  <c r="M59" i="1" s="1"/>
  <c r="N59" i="1" s="1"/>
  <c r="P59" i="1" l="1"/>
  <c r="R59" i="1" s="1"/>
  <c r="S59" i="1" s="1"/>
  <c r="T59" i="1" s="1"/>
  <c r="O59" i="1" l="1"/>
  <c r="M60" i="1" s="1"/>
  <c r="N60" i="1" s="1"/>
  <c r="P60" i="1" l="1"/>
  <c r="R60" i="1" s="1"/>
  <c r="S60" i="1" s="1"/>
  <c r="T60" i="1" s="1"/>
  <c r="O60" i="1" l="1"/>
  <c r="M61" i="1" s="1"/>
  <c r="N61" i="1" s="1"/>
  <c r="P61" i="1" l="1"/>
  <c r="R61" i="1" l="1"/>
  <c r="S61" i="1" s="1"/>
  <c r="T61" i="1" s="1"/>
  <c r="O61" i="1"/>
  <c r="M62" i="1" s="1"/>
  <c r="N62" i="1" s="1"/>
  <c r="P62" i="1" l="1"/>
  <c r="R62" i="1" s="1"/>
  <c r="S62" i="1" s="1"/>
  <c r="T62" i="1" s="1"/>
  <c r="O62" i="1" l="1"/>
  <c r="M63" i="1" s="1"/>
  <c r="N63" i="1" s="1"/>
  <c r="P63" i="1" l="1"/>
  <c r="R63" i="1" s="1"/>
  <c r="S63" i="1" s="1"/>
  <c r="T63" i="1" s="1"/>
  <c r="O63" i="1" l="1"/>
  <c r="M64" i="1" s="1"/>
  <c r="N64" i="1" s="1"/>
  <c r="P64" i="1" l="1"/>
  <c r="R64" i="1" l="1"/>
  <c r="S64" i="1" s="1"/>
  <c r="T64" i="1" s="1"/>
  <c r="O64" i="1"/>
  <c r="M65" i="1" s="1"/>
  <c r="N65" i="1" s="1"/>
  <c r="P65" i="1" l="1"/>
  <c r="R65" i="1" s="1"/>
  <c r="S65" i="1" s="1"/>
  <c r="T65" i="1" s="1"/>
  <c r="O65" i="1" l="1"/>
  <c r="M66" i="1" s="1"/>
  <c r="N66" i="1" s="1"/>
  <c r="P66" i="1" l="1"/>
  <c r="J19" i="1" s="1"/>
  <c r="J21" i="1" s="1"/>
  <c r="R66" i="1" l="1"/>
  <c r="S66" i="1" s="1"/>
  <c r="J16" i="1" s="1"/>
  <c r="J24" i="1" s="1"/>
  <c r="T66" i="1"/>
  <c r="O66" i="1"/>
</calcChain>
</file>

<file path=xl/sharedStrings.xml><?xml version="1.0" encoding="utf-8"?>
<sst xmlns="http://schemas.openxmlformats.org/spreadsheetml/2006/main" count="44" uniqueCount="39">
  <si>
    <t>Name</t>
  </si>
  <si>
    <t>Age</t>
  </si>
  <si>
    <t>SIP Investment</t>
  </si>
  <si>
    <t>Investment Till Age</t>
  </si>
  <si>
    <t>Expected Return</t>
  </si>
  <si>
    <t>Monthly Withdrawal</t>
  </si>
  <si>
    <t>Lumpsum Investment</t>
  </si>
  <si>
    <t>StepUp %</t>
  </si>
  <si>
    <t>Year</t>
  </si>
  <si>
    <t>Monthly Investment</t>
  </si>
  <si>
    <t>End Value for the Year</t>
  </si>
  <si>
    <t>Current Value</t>
  </si>
  <si>
    <t>Remaining Value</t>
  </si>
  <si>
    <t>ABC</t>
  </si>
  <si>
    <t>LTCG</t>
  </si>
  <si>
    <t>Exempted Amount</t>
  </si>
  <si>
    <t>LTCG Tax Rate</t>
  </si>
  <si>
    <t>Withdrawan Amount for the Year</t>
  </si>
  <si>
    <t>Taxable Gains</t>
  </si>
  <si>
    <t>Total Investment Amount</t>
  </si>
  <si>
    <t>Total Tax Paid</t>
  </si>
  <si>
    <t>Total Withdrawal</t>
  </si>
  <si>
    <t>Total Value</t>
  </si>
  <si>
    <t>Monthly Withdrawal %</t>
  </si>
  <si>
    <t>% of Tax Paid on the entire Period</t>
  </si>
  <si>
    <t>Post Tax Withdrawal</t>
  </si>
  <si>
    <t>Note: Please fill Sage Green(The marked color) colored cells only</t>
  </si>
  <si>
    <t>To Support Your Channel use the Link Below</t>
  </si>
  <si>
    <t>ZERODHA</t>
  </si>
  <si>
    <t>UPSTOX</t>
  </si>
  <si>
    <t>ANGEL</t>
  </si>
  <si>
    <t>https://zerodha.com/open-account?c=ZMPVNW</t>
  </si>
  <si>
    <t>https://angel-one.onelink.me/Wjgr/8vxyj8iq</t>
  </si>
  <si>
    <t>https://tinyurl.com/y8sbw9w8</t>
  </si>
  <si>
    <t>TERM PLAN</t>
  </si>
  <si>
    <t>HEALTH PLAN</t>
  </si>
  <si>
    <t xml:space="preserve">https://bit.ly/46hsSJA    </t>
  </si>
  <si>
    <t>https://tinyurl.com/pgc9dcxc</t>
  </si>
  <si>
    <t>COMPARE YOUR INSURANCE PLANS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</si>
</sst>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#,##0.00_);[Red]\(&quot;₹&quot;#,##0.00\)"/>
    <numFmt numFmtId="164" formatCode="&quot;₹&quot;#,##0.00"/>
    <numFmt numFmtId="165" formatCode="0.0000000000000000%"/>
  </numFmts>
  <fonts count="7" x14ac:knownFonts="1">
    <font>
      <sz val="12"/>
      <color theme="1"/>
      <name val="Aptos Narrow"/>
      <family val="2"/>
      <scheme val="minor"/>
    </font>
    <font>
      <b/>
      <sz val="36"/>
      <color theme="1"/>
      <name val="Arial"/>
      <family val="2"/>
    </font>
    <font>
      <b/>
      <sz val="36"/>
      <color theme="0"/>
      <name val="Arial"/>
      <family val="2"/>
    </font>
    <font>
      <sz val="12"/>
      <color theme="1"/>
      <name val="Aptos Narrow"/>
      <family val="2"/>
      <scheme val="minor"/>
    </font>
    <font>
      <sz val="36"/>
      <color rgb="FF0D0D0D"/>
      <name val="Arial"/>
      <family val="2"/>
    </font>
    <font>
      <u/>
      <sz val="12"/>
      <color theme="10"/>
      <name val="Aptos Narrow"/>
      <family val="2"/>
      <scheme val="minor"/>
    </font>
    <font>
      <u/>
      <sz val="36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27D73"/>
        <bgColor indexed="64"/>
      </patternFill>
    </fill>
    <fill>
      <patternFill patternType="solid">
        <fgColor rgb="FFD0DED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theme="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theme="0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2" fillId="3" borderId="2" xfId="0" applyFont="1" applyFill="1" applyBorder="1" applyAlignment="1" applyProtection="1">
      <alignment horizontal="left" vertical="center"/>
      <protection hidden="1"/>
    </xf>
    <xf numFmtId="0" fontId="1" fillId="4" borderId="2" xfId="0" applyFont="1" applyFill="1" applyBorder="1" applyAlignment="1" applyProtection="1">
      <alignment horizontal="center" vertical="center"/>
      <protection locked="0"/>
    </xf>
    <xf numFmtId="164" fontId="1" fillId="4" borderId="2" xfId="0" applyNumberFormat="1" applyFont="1" applyFill="1" applyBorder="1" applyAlignment="1" applyProtection="1">
      <alignment horizontal="center" vertical="center"/>
      <protection locked="0"/>
    </xf>
    <xf numFmtId="9" fontId="1" fillId="4" borderId="2" xfId="0" applyNumberFormat="1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left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9" fontId="1" fillId="4" borderId="2" xfId="1" applyFont="1" applyFill="1" applyBorder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5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164" fontId="1" fillId="0" borderId="2" xfId="0" applyNumberFormat="1" applyFont="1" applyBorder="1" applyAlignment="1" applyProtection="1">
      <alignment horizontal="center" vertical="center"/>
      <protection hidden="1"/>
    </xf>
    <xf numFmtId="8" fontId="1" fillId="0" borderId="2" xfId="0" applyNumberFormat="1" applyFont="1" applyBorder="1" applyAlignment="1" applyProtection="1">
      <alignment horizontal="center" vertical="center"/>
      <protection hidden="1"/>
    </xf>
    <xf numFmtId="10" fontId="1" fillId="0" borderId="0" xfId="1" applyNumberFormat="1" applyFont="1" applyAlignment="1" applyProtection="1">
      <alignment horizontal="center" vertical="center"/>
      <protection hidden="1"/>
    </xf>
    <xf numFmtId="10" fontId="1" fillId="0" borderId="2" xfId="1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8" fontId="1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64" fontId="1" fillId="4" borderId="2" xfId="0" applyNumberFormat="1" applyFont="1" applyFill="1" applyBorder="1" applyAlignment="1" applyProtection="1">
      <alignment horizontal="center" vertical="center"/>
      <protection hidden="1"/>
    </xf>
    <xf numFmtId="10" fontId="1" fillId="4" borderId="2" xfId="0" applyNumberFormat="1" applyFont="1" applyFill="1" applyBorder="1" applyAlignment="1" applyProtection="1">
      <alignment horizontal="center" vertical="center"/>
      <protection hidden="1"/>
    </xf>
    <xf numFmtId="9" fontId="1" fillId="0" borderId="0" xfId="0" applyNumberFormat="1" applyFont="1" applyFill="1" applyBorder="1" applyAlignment="1" applyProtection="1">
      <alignment horizontal="center" vertical="center"/>
      <protection hidden="1"/>
    </xf>
    <xf numFmtId="164" fontId="1" fillId="2" borderId="2" xfId="0" applyNumberFormat="1" applyFont="1" applyFill="1" applyBorder="1" applyAlignment="1" applyProtection="1">
      <alignment horizontal="center" vertical="center"/>
      <protection hidden="1"/>
    </xf>
    <xf numFmtId="164" fontId="1" fillId="0" borderId="2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6" fillId="0" borderId="2" xfId="2" applyFont="1" applyBorder="1" applyAlignment="1" applyProtection="1">
      <alignment horizontal="center"/>
      <protection hidden="1"/>
    </xf>
    <xf numFmtId="0" fontId="4" fillId="0" borderId="2" xfId="0" applyFont="1" applyBorder="1" applyAlignment="1" applyProtection="1">
      <alignment horizontal="center"/>
      <protection hidden="1"/>
    </xf>
    <xf numFmtId="0" fontId="6" fillId="0" borderId="8" xfId="2" applyFont="1" applyBorder="1" applyAlignment="1" applyProtection="1">
      <alignment horizontal="center"/>
      <protection hidden="1"/>
    </xf>
    <xf numFmtId="0" fontId="6" fillId="0" borderId="5" xfId="2" applyFont="1" applyBorder="1" applyAlignment="1" applyProtection="1">
      <alignment horizontal="center"/>
      <protection hidden="1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727D73"/>
      <color rgb="FFD0DED0"/>
      <color rgb="FFFFE8BA"/>
      <color rgb="FFFFE7BA"/>
      <color rgb="FF73FEFF"/>
      <color rgb="FFFFE9BA"/>
      <color rgb="FF01AFF0"/>
      <color rgb="FFDFEEFF"/>
      <color rgb="FFD4F5FC"/>
      <color rgb="FFFFF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1870805</xdr:colOff>
      <xdr:row>1</xdr:row>
      <xdr:rowOff>76970</xdr:rowOff>
    </xdr:from>
    <xdr:to>
      <xdr:col>9</xdr:col>
      <xdr:colOff>132145</xdr:colOff>
      <xdr:row>7</xdr:row>
      <xdr:rowOff>306658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517B0-4ABC-D873-BB38-57777D78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16563" y="654243"/>
          <a:ext cx="6132503" cy="3885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inyurl.com/y8sbw9w8" TargetMode="External"/><Relationship Id="rId2" Type="http://schemas.openxmlformats.org/officeDocument/2006/relationships/hyperlink" Target="https://angel-one.onelink.me/Wjgr/8vxyj8iq" TargetMode="External"/><Relationship Id="rId1" Type="http://schemas.openxmlformats.org/officeDocument/2006/relationships/hyperlink" Target="https://zerodha.com/open-account?c=ZMPVNW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tinyurl.com/pgc9dcxc" TargetMode="External"/><Relationship Id="rId4" Type="http://schemas.openxmlformats.org/officeDocument/2006/relationships/hyperlink" Target="https://bit.ly/46hsSJA&#160;&#160;&#16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6403-7957-3446-AF3C-E4B46C622D1A}">
  <dimension ref="C2:U67"/>
  <sheetViews>
    <sheetView showGridLines="0" tabSelected="1" topLeftCell="A8" zoomScale="41" workbookViewId="0">
      <selection activeCell="H41" sqref="H41"/>
    </sheetView>
  </sheetViews>
  <sheetFormatPr baseColWidth="10" defaultRowHeight="45" x14ac:dyDescent="0.2"/>
  <cols>
    <col min="1" max="2" width="10.83203125" style="8"/>
    <col min="3" max="3" width="31.83203125" style="8" customWidth="1"/>
    <col min="4" max="4" width="72.6640625" style="8" customWidth="1"/>
    <col min="5" max="5" width="71.1640625" style="8" customWidth="1"/>
    <col min="6" max="7" width="74.5" style="8" customWidth="1"/>
    <col min="8" max="8" width="47.5" style="8" customWidth="1"/>
    <col min="9" max="9" width="103.33203125" style="8" customWidth="1"/>
    <col min="10" max="10" width="73.5" style="8" customWidth="1"/>
    <col min="11" max="11" width="29.83203125" style="8" customWidth="1"/>
    <col min="12" max="12" width="34.5" style="8" customWidth="1"/>
    <col min="13" max="13" width="60.83203125" style="8" customWidth="1"/>
    <col min="14" max="14" width="72.1640625" style="8" customWidth="1"/>
    <col min="15" max="15" width="77.1640625" style="8" customWidth="1"/>
    <col min="16" max="16" width="100.33203125" style="8" customWidth="1"/>
    <col min="17" max="17" width="61.33203125" style="8" customWidth="1"/>
    <col min="18" max="18" width="58.6640625" style="8" customWidth="1"/>
    <col min="19" max="19" width="50.1640625" style="8" customWidth="1"/>
    <col min="20" max="20" width="65.83203125" style="8" customWidth="1"/>
    <col min="21" max="21" width="12.83203125" style="8" bestFit="1" customWidth="1"/>
    <col min="22" max="16384" width="10.83203125" style="8"/>
  </cols>
  <sheetData>
    <row r="2" spans="3:21" ht="46" thickBot="1" x14ac:dyDescent="0.25"/>
    <row r="3" spans="3:21" ht="47" thickTop="1" thickBot="1" x14ac:dyDescent="0.25">
      <c r="D3" s="1" t="s">
        <v>0</v>
      </c>
      <c r="E3" s="2" t="s">
        <v>13</v>
      </c>
    </row>
    <row r="4" spans="3:21" ht="47" thickTop="1" thickBot="1" x14ac:dyDescent="0.25">
      <c r="D4" s="1" t="s">
        <v>1</v>
      </c>
      <c r="E4" s="2">
        <v>25</v>
      </c>
    </row>
    <row r="5" spans="3:21" ht="47" thickTop="1" thickBot="1" x14ac:dyDescent="0.25">
      <c r="D5" s="1" t="s">
        <v>2</v>
      </c>
      <c r="E5" s="3">
        <v>10000</v>
      </c>
    </row>
    <row r="6" spans="3:21" ht="47" thickTop="1" thickBot="1" x14ac:dyDescent="0.25">
      <c r="D6" s="1" t="s">
        <v>3</v>
      </c>
      <c r="E6" s="2">
        <v>45</v>
      </c>
      <c r="F6" s="11"/>
      <c r="G6" s="11"/>
      <c r="U6" s="13"/>
    </row>
    <row r="7" spans="3:21" ht="47" thickTop="1" thickBot="1" x14ac:dyDescent="0.25">
      <c r="D7" s="1" t="s">
        <v>4</v>
      </c>
      <c r="E7" s="4">
        <v>0.15</v>
      </c>
      <c r="N7" s="1" t="s">
        <v>23</v>
      </c>
      <c r="O7" s="12">
        <v>0.06</v>
      </c>
      <c r="Q7" s="14" t="s">
        <v>15</v>
      </c>
      <c r="R7" s="27">
        <v>125000</v>
      </c>
    </row>
    <row r="8" spans="3:21" ht="47" thickTop="1" thickBot="1" x14ac:dyDescent="0.25">
      <c r="D8" s="1" t="s">
        <v>6</v>
      </c>
      <c r="E8" s="2">
        <v>0</v>
      </c>
      <c r="N8" s="1" t="s">
        <v>4</v>
      </c>
      <c r="O8" s="4">
        <v>0.12</v>
      </c>
      <c r="P8" s="15"/>
      <c r="Q8" s="1" t="s">
        <v>16</v>
      </c>
      <c r="R8" s="28">
        <v>0.125</v>
      </c>
    </row>
    <row r="9" spans="3:21" ht="47" thickTop="1" thickBot="1" x14ac:dyDescent="0.25">
      <c r="D9" s="1" t="s">
        <v>7</v>
      </c>
      <c r="E9" s="4">
        <v>0</v>
      </c>
      <c r="H9" s="25"/>
      <c r="I9" s="26" t="s">
        <v>26</v>
      </c>
      <c r="J9" s="26"/>
      <c r="K9" s="16"/>
      <c r="N9" s="22"/>
      <c r="O9" s="29"/>
    </row>
    <row r="10" spans="3:21" ht="47" thickTop="1" thickBot="1" x14ac:dyDescent="0.25"/>
    <row r="11" spans="3:21" ht="47" thickTop="1" thickBot="1" x14ac:dyDescent="0.25">
      <c r="C11" s="5" t="s">
        <v>8</v>
      </c>
      <c r="D11" s="6" t="s">
        <v>11</v>
      </c>
      <c r="E11" s="6" t="s">
        <v>9</v>
      </c>
      <c r="F11" s="7" t="s">
        <v>10</v>
      </c>
      <c r="G11" s="24"/>
      <c r="L11" s="5" t="s">
        <v>8</v>
      </c>
      <c r="M11" s="6" t="s">
        <v>11</v>
      </c>
      <c r="N11" s="6" t="s">
        <v>5</v>
      </c>
      <c r="O11" s="7" t="s">
        <v>12</v>
      </c>
      <c r="P11" s="10" t="s">
        <v>17</v>
      </c>
      <c r="Q11" s="10" t="s">
        <v>15</v>
      </c>
      <c r="R11" s="10" t="s">
        <v>18</v>
      </c>
      <c r="S11" s="10" t="s">
        <v>14</v>
      </c>
      <c r="T11" s="10" t="s">
        <v>25</v>
      </c>
    </row>
    <row r="12" spans="3:21" ht="47" thickTop="1" thickBot="1" x14ac:dyDescent="0.25">
      <c r="C12" s="17">
        <f>E4+1</f>
        <v>26</v>
      </c>
      <c r="D12" s="17">
        <f>E8</f>
        <v>0</v>
      </c>
      <c r="E12" s="18">
        <f>E5</f>
        <v>10000</v>
      </c>
      <c r="F12" s="19">
        <f>FV(NOMINAL($E$7,12)/12,12,-E12,-D12,1)</f>
        <v>129541.88115563593</v>
      </c>
      <c r="G12" s="23"/>
      <c r="L12" s="17">
        <f>E6+1</f>
        <v>46</v>
      </c>
      <c r="M12" s="18">
        <f>MAX(F12:F51)</f>
        <v>13270734.404871307</v>
      </c>
      <c r="N12" s="18">
        <f>(M12*$O$7)/12</f>
        <v>66353.672024356536</v>
      </c>
      <c r="O12" s="18">
        <f>FV(NOMINAL($O$8,12)/12,12,N12,-M12,1)</f>
        <v>14016118.51834538</v>
      </c>
      <c r="P12" s="18">
        <f>N12*12</f>
        <v>796244.06429227837</v>
      </c>
      <c r="Q12" s="18">
        <f>$R$7</f>
        <v>125000</v>
      </c>
      <c r="R12" s="18">
        <f>P12-Q12</f>
        <v>671244.06429227837</v>
      </c>
      <c r="S12" s="18">
        <f>R12*$R$8</f>
        <v>83905.508036534797</v>
      </c>
      <c r="T12" s="18">
        <f>P12-S12</f>
        <v>712338.55625574361</v>
      </c>
    </row>
    <row r="13" spans="3:21" ht="47" thickTop="1" thickBot="1" x14ac:dyDescent="0.25">
      <c r="C13" s="17">
        <f>IF(C12&lt;$E$6,C12+1,"NA")</f>
        <v>27</v>
      </c>
      <c r="D13" s="19">
        <f>IF(C13="NA",0,F12)</f>
        <v>129541.88115563593</v>
      </c>
      <c r="E13" s="18">
        <f>IF(C13="NA",0,E12*(1+$E$9))</f>
        <v>10000</v>
      </c>
      <c r="F13" s="19">
        <f t="shared" ref="F13:F51" si="0">FV(NOMINAL($E$7,12)/12,12,-E13,-D13,1)</f>
        <v>278515.04448461742</v>
      </c>
      <c r="G13" s="23"/>
      <c r="L13" s="17">
        <f>IF(L12&lt;100,L12+1,"NA")</f>
        <v>47</v>
      </c>
      <c r="M13" s="18">
        <f>IF(L13= "NA", 0,O12)</f>
        <v>14016118.51834538</v>
      </c>
      <c r="N13" s="18">
        <f>IF(L13="NA",0,(M13*$O$7)/12)</f>
        <v>70080.592591726905</v>
      </c>
      <c r="O13" s="18">
        <f t="shared" ref="O13:O66" si="1">FV(NOMINAL($O$8,12)/12,12,N13,-M13,1)</f>
        <v>14803369.001808411</v>
      </c>
      <c r="P13" s="18">
        <f t="shared" ref="P13:P51" si="2">N13*12</f>
        <v>840967.1111007228</v>
      </c>
      <c r="Q13" s="18">
        <f>IF(L13="NA",0,$R$7)</f>
        <v>125000</v>
      </c>
      <c r="R13" s="18">
        <f t="shared" ref="R13:R51" si="3">P13-Q13</f>
        <v>715967.1111007228</v>
      </c>
      <c r="S13" s="18">
        <f t="shared" ref="S13:S66" si="4">R13*$R$8</f>
        <v>89495.88888759035</v>
      </c>
      <c r="T13" s="18">
        <f t="shared" ref="T13:T51" si="5">P13-S13</f>
        <v>751471.22221313242</v>
      </c>
    </row>
    <row r="14" spans="3:21" ht="47" thickTop="1" thickBot="1" x14ac:dyDescent="0.25">
      <c r="C14" s="17">
        <f t="shared" ref="C14:C51" si="6">IF(C13&lt;$E$6,C13+1,"NA")</f>
        <v>28</v>
      </c>
      <c r="D14" s="19">
        <f t="shared" ref="D14:D51" si="7">IF(C14="NA",0,F13)</f>
        <v>278515.04448461742</v>
      </c>
      <c r="E14" s="18">
        <f t="shared" ref="E14:E51" si="8">IF(C14="NA",0,E13*(1+$E$9))</f>
        <v>10000</v>
      </c>
      <c r="F14" s="19">
        <f t="shared" si="0"/>
        <v>449834.18231294636</v>
      </c>
      <c r="G14" s="23"/>
      <c r="I14" s="1" t="s">
        <v>19</v>
      </c>
      <c r="J14" s="30">
        <f>SUM(E12:E51)*12</f>
        <v>2400000</v>
      </c>
      <c r="L14" s="17">
        <f t="shared" ref="L14:L66" si="9">IF(L13&lt;100,L13+1,"NA")</f>
        <v>48</v>
      </c>
      <c r="M14" s="18">
        <f t="shared" ref="M14:M66" si="10">IF(L14= "NA", 0,O13)</f>
        <v>14803369.001808411</v>
      </c>
      <c r="N14" s="18">
        <f t="shared" ref="N14:N66" si="11">IF(L14="NA",0,(M14*$O$7)/12)</f>
        <v>74016.845009042052</v>
      </c>
      <c r="O14" s="18">
        <f t="shared" si="1"/>
        <v>15634837.3850346</v>
      </c>
      <c r="P14" s="18">
        <f t="shared" si="2"/>
        <v>888202.14010850457</v>
      </c>
      <c r="Q14" s="18">
        <f t="shared" ref="Q14:Q66" si="12">IF(L14="NA",0,$R$7)</f>
        <v>125000</v>
      </c>
      <c r="R14" s="18">
        <f t="shared" si="3"/>
        <v>763202.14010850457</v>
      </c>
      <c r="S14" s="18">
        <f t="shared" si="4"/>
        <v>95400.267513563071</v>
      </c>
      <c r="T14" s="18">
        <f t="shared" si="5"/>
        <v>792801.87259494152</v>
      </c>
    </row>
    <row r="15" spans="3:21" ht="47" thickTop="1" thickBot="1" x14ac:dyDescent="0.25">
      <c r="C15" s="17">
        <f t="shared" si="6"/>
        <v>29</v>
      </c>
      <c r="D15" s="19">
        <f t="shared" si="7"/>
        <v>449834.18231294636</v>
      </c>
      <c r="E15" s="18">
        <f t="shared" si="8"/>
        <v>10000</v>
      </c>
      <c r="F15" s="19">
        <f t="shared" si="0"/>
        <v>646851.1908155249</v>
      </c>
      <c r="G15" s="23"/>
      <c r="L15" s="17">
        <f t="shared" si="9"/>
        <v>49</v>
      </c>
      <c r="M15" s="18">
        <f t="shared" si="10"/>
        <v>15634837.3850346</v>
      </c>
      <c r="N15" s="18">
        <f t="shared" si="11"/>
        <v>78174.186925172995</v>
      </c>
      <c r="O15" s="18">
        <f t="shared" si="1"/>
        <v>16513007.277371339</v>
      </c>
      <c r="P15" s="18">
        <f t="shared" si="2"/>
        <v>938090.243102076</v>
      </c>
      <c r="Q15" s="18">
        <f t="shared" si="12"/>
        <v>125000</v>
      </c>
      <c r="R15" s="18">
        <f t="shared" si="3"/>
        <v>813090.243102076</v>
      </c>
      <c r="S15" s="18">
        <f t="shared" si="4"/>
        <v>101636.2803877595</v>
      </c>
      <c r="T15" s="18">
        <f t="shared" si="5"/>
        <v>836453.96271431656</v>
      </c>
    </row>
    <row r="16" spans="3:21" ht="47" thickTop="1" thickBot="1" x14ac:dyDescent="0.25">
      <c r="C16" s="17">
        <f t="shared" si="6"/>
        <v>30</v>
      </c>
      <c r="D16" s="19">
        <f t="shared" si="7"/>
        <v>646851.1908155249</v>
      </c>
      <c r="E16" s="18">
        <f t="shared" si="8"/>
        <v>10000</v>
      </c>
      <c r="F16" s="19">
        <f t="shared" si="0"/>
        <v>873420.75059349055</v>
      </c>
      <c r="G16" s="23"/>
      <c r="I16" s="1" t="s">
        <v>20</v>
      </c>
      <c r="J16" s="30">
        <f>SUM(S12:S66)</f>
        <v>33159711.891623922</v>
      </c>
      <c r="L16" s="17">
        <f t="shared" si="9"/>
        <v>50</v>
      </c>
      <c r="M16" s="18">
        <f t="shared" si="10"/>
        <v>16513007.277371339</v>
      </c>
      <c r="N16" s="18">
        <f t="shared" si="11"/>
        <v>82565.036386856693</v>
      </c>
      <c r="O16" s="18">
        <f t="shared" si="1"/>
        <v>17440501.786320012</v>
      </c>
      <c r="P16" s="18">
        <f t="shared" si="2"/>
        <v>990780.43664228031</v>
      </c>
      <c r="Q16" s="18">
        <f t="shared" si="12"/>
        <v>125000</v>
      </c>
      <c r="R16" s="18">
        <f t="shared" si="3"/>
        <v>865780.43664228031</v>
      </c>
      <c r="S16" s="18">
        <f t="shared" si="4"/>
        <v>108222.55458028504</v>
      </c>
      <c r="T16" s="18">
        <f t="shared" si="5"/>
        <v>882557.88206199533</v>
      </c>
    </row>
    <row r="17" spans="3:20" ht="47" thickTop="1" thickBot="1" x14ac:dyDescent="0.25">
      <c r="C17" s="17">
        <f t="shared" si="6"/>
        <v>31</v>
      </c>
      <c r="D17" s="19">
        <f t="shared" si="7"/>
        <v>873420.75059349055</v>
      </c>
      <c r="E17" s="18">
        <f t="shared" si="8"/>
        <v>10000</v>
      </c>
      <c r="F17" s="19">
        <f t="shared" si="0"/>
        <v>1133975.7443381513</v>
      </c>
      <c r="G17" s="23"/>
      <c r="L17" s="17">
        <f t="shared" si="9"/>
        <v>51</v>
      </c>
      <c r="M17" s="18">
        <f t="shared" si="10"/>
        <v>17440501.786320012</v>
      </c>
      <c r="N17" s="18">
        <f t="shared" si="11"/>
        <v>87202.508931600067</v>
      </c>
      <c r="O17" s="18">
        <f t="shared" si="1"/>
        <v>18420091.352800012</v>
      </c>
      <c r="P17" s="18">
        <f t="shared" si="2"/>
        <v>1046430.1071792007</v>
      </c>
      <c r="Q17" s="18">
        <f t="shared" si="12"/>
        <v>125000</v>
      </c>
      <c r="R17" s="18">
        <f t="shared" si="3"/>
        <v>921430.10717920074</v>
      </c>
      <c r="S17" s="18">
        <f t="shared" si="4"/>
        <v>115178.76339740009</v>
      </c>
      <c r="T17" s="18">
        <f t="shared" si="5"/>
        <v>931251.34378180071</v>
      </c>
    </row>
    <row r="18" spans="3:20" ht="47" thickTop="1" thickBot="1" x14ac:dyDescent="0.25">
      <c r="C18" s="17">
        <f t="shared" si="6"/>
        <v>32</v>
      </c>
      <c r="D18" s="19">
        <f t="shared" si="7"/>
        <v>1133975.7443381513</v>
      </c>
      <c r="E18" s="18">
        <f t="shared" si="8"/>
        <v>10000</v>
      </c>
      <c r="F18" s="19">
        <f t="shared" si="0"/>
        <v>1433613.9871445117</v>
      </c>
      <c r="G18" s="23"/>
      <c r="L18" s="17">
        <f t="shared" si="9"/>
        <v>52</v>
      </c>
      <c r="M18" s="18">
        <f t="shared" si="10"/>
        <v>18420091.352800012</v>
      </c>
      <c r="N18" s="18">
        <f t="shared" si="11"/>
        <v>92100.456764000061</v>
      </c>
      <c r="O18" s="18">
        <f t="shared" si="1"/>
        <v>19454702.026500054</v>
      </c>
      <c r="P18" s="18">
        <f t="shared" si="2"/>
        <v>1105205.4811680007</v>
      </c>
      <c r="Q18" s="18">
        <f t="shared" si="12"/>
        <v>125000</v>
      </c>
      <c r="R18" s="18">
        <f t="shared" si="3"/>
        <v>980205.48116800073</v>
      </c>
      <c r="S18" s="18">
        <f t="shared" si="4"/>
        <v>122525.68514600009</v>
      </c>
      <c r="T18" s="18">
        <f t="shared" si="5"/>
        <v>982679.79602200061</v>
      </c>
    </row>
    <row r="19" spans="3:20" ht="47" thickTop="1" thickBot="1" x14ac:dyDescent="0.25">
      <c r="C19" s="17">
        <f t="shared" si="6"/>
        <v>33</v>
      </c>
      <c r="D19" s="19">
        <f t="shared" si="7"/>
        <v>1433613.9871445117</v>
      </c>
      <c r="E19" s="18">
        <f t="shared" si="8"/>
        <v>10000</v>
      </c>
      <c r="F19" s="19">
        <f t="shared" si="0"/>
        <v>1778197.9663718264</v>
      </c>
      <c r="G19" s="23"/>
      <c r="I19" s="9" t="s">
        <v>21</v>
      </c>
      <c r="J19" s="30">
        <f>SUM(P12:P66)</f>
        <v>272152695.13299143</v>
      </c>
      <c r="L19" s="17">
        <f t="shared" si="9"/>
        <v>53</v>
      </c>
      <c r="M19" s="18">
        <f t="shared" si="10"/>
        <v>19454702.026500054</v>
      </c>
      <c r="N19" s="18">
        <f t="shared" si="11"/>
        <v>97273.510132500262</v>
      </c>
      <c r="O19" s="18">
        <f t="shared" si="1"/>
        <v>20547424.206035346</v>
      </c>
      <c r="P19" s="18">
        <f t="shared" si="2"/>
        <v>1167282.1215900031</v>
      </c>
      <c r="Q19" s="18">
        <f t="shared" si="12"/>
        <v>125000</v>
      </c>
      <c r="R19" s="18">
        <f t="shared" si="3"/>
        <v>1042282.1215900031</v>
      </c>
      <c r="S19" s="18">
        <f t="shared" si="4"/>
        <v>130285.26519875039</v>
      </c>
      <c r="T19" s="18">
        <f t="shared" si="5"/>
        <v>1036996.8563912527</v>
      </c>
    </row>
    <row r="20" spans="3:20" ht="47" thickTop="1" thickBot="1" x14ac:dyDescent="0.25">
      <c r="C20" s="17">
        <f t="shared" si="6"/>
        <v>34</v>
      </c>
      <c r="D20" s="19">
        <f t="shared" si="7"/>
        <v>1778197.9663718264</v>
      </c>
      <c r="E20" s="18">
        <f t="shared" si="8"/>
        <v>10000</v>
      </c>
      <c r="F20" s="19">
        <f t="shared" si="0"/>
        <v>2174469.5424832385</v>
      </c>
      <c r="G20" s="23"/>
      <c r="I20" s="1" t="s">
        <v>12</v>
      </c>
      <c r="J20" s="31">
        <f>MAX(O12:O66)</f>
        <v>268039723.57352477</v>
      </c>
      <c r="L20" s="17">
        <f t="shared" si="9"/>
        <v>54</v>
      </c>
      <c r="M20" s="18">
        <f t="shared" si="10"/>
        <v>20547424.206035346</v>
      </c>
      <c r="N20" s="18">
        <f t="shared" si="11"/>
        <v>102737.12103017671</v>
      </c>
      <c r="O20" s="18">
        <f t="shared" si="1"/>
        <v>21701521.870017633</v>
      </c>
      <c r="P20" s="18">
        <f t="shared" si="2"/>
        <v>1232845.4523621206</v>
      </c>
      <c r="Q20" s="18">
        <f t="shared" si="12"/>
        <v>125000</v>
      </c>
      <c r="R20" s="18">
        <f t="shared" si="3"/>
        <v>1107845.4523621206</v>
      </c>
      <c r="S20" s="18">
        <f t="shared" si="4"/>
        <v>138480.68154526508</v>
      </c>
      <c r="T20" s="18">
        <f t="shared" si="5"/>
        <v>1094364.7708168556</v>
      </c>
    </row>
    <row r="21" spans="3:20" ht="47" thickTop="1" thickBot="1" x14ac:dyDescent="0.25">
      <c r="C21" s="17">
        <f t="shared" si="6"/>
        <v>35</v>
      </c>
      <c r="D21" s="19">
        <f t="shared" si="7"/>
        <v>2174469.5424832385</v>
      </c>
      <c r="E21" s="18">
        <f t="shared" si="8"/>
        <v>10000</v>
      </c>
      <c r="F21" s="19">
        <f t="shared" si="0"/>
        <v>2630181.8550113635</v>
      </c>
      <c r="G21" s="23"/>
      <c r="I21" s="1" t="s">
        <v>22</v>
      </c>
      <c r="J21" s="30">
        <f>SUM(J19+J20)</f>
        <v>540192418.70651627</v>
      </c>
      <c r="L21" s="17">
        <f t="shared" si="9"/>
        <v>55</v>
      </c>
      <c r="M21" s="18">
        <f t="shared" si="10"/>
        <v>21701521.870017633</v>
      </c>
      <c r="N21" s="18">
        <f t="shared" si="11"/>
        <v>108507.60935008817</v>
      </c>
      <c r="O21" s="18">
        <f t="shared" si="1"/>
        <v>22920442.32661147</v>
      </c>
      <c r="P21" s="18">
        <f t="shared" si="2"/>
        <v>1302091.312201058</v>
      </c>
      <c r="Q21" s="18">
        <f t="shared" si="12"/>
        <v>125000</v>
      </c>
      <c r="R21" s="18">
        <f t="shared" si="3"/>
        <v>1177091.312201058</v>
      </c>
      <c r="S21" s="18">
        <f t="shared" si="4"/>
        <v>147136.41402513225</v>
      </c>
      <c r="T21" s="18">
        <f t="shared" si="5"/>
        <v>1154954.8981759257</v>
      </c>
    </row>
    <row r="22" spans="3:20" ht="47" thickTop="1" thickBot="1" x14ac:dyDescent="0.25">
      <c r="C22" s="17">
        <f t="shared" si="6"/>
        <v>36</v>
      </c>
      <c r="D22" s="19">
        <f t="shared" si="7"/>
        <v>2630181.8550113635</v>
      </c>
      <c r="E22" s="18">
        <f t="shared" si="8"/>
        <v>10000</v>
      </c>
      <c r="F22" s="19">
        <f t="shared" si="0"/>
        <v>3154251.0144187082</v>
      </c>
      <c r="G22" s="23"/>
      <c r="L22" s="17">
        <f t="shared" si="9"/>
        <v>56</v>
      </c>
      <c r="M22" s="18">
        <f t="shared" si="10"/>
        <v>22920442.32661147</v>
      </c>
      <c r="N22" s="18">
        <f t="shared" si="11"/>
        <v>114602.21163305735</v>
      </c>
      <c r="O22" s="18">
        <f t="shared" si="1"/>
        <v>24207826.510698799</v>
      </c>
      <c r="P22" s="18">
        <f t="shared" si="2"/>
        <v>1375226.5395966882</v>
      </c>
      <c r="Q22" s="18">
        <f t="shared" si="12"/>
        <v>125000</v>
      </c>
      <c r="R22" s="18">
        <f t="shared" si="3"/>
        <v>1250226.5395966882</v>
      </c>
      <c r="S22" s="18">
        <f t="shared" si="4"/>
        <v>156278.31744958603</v>
      </c>
      <c r="T22" s="18">
        <f t="shared" si="5"/>
        <v>1218948.2221471022</v>
      </c>
    </row>
    <row r="23" spans="3:20" ht="47" thickTop="1" thickBot="1" x14ac:dyDescent="0.25">
      <c r="C23" s="17">
        <f t="shared" si="6"/>
        <v>37</v>
      </c>
      <c r="D23" s="19">
        <f t="shared" si="7"/>
        <v>3154251.0144187082</v>
      </c>
      <c r="E23" s="18">
        <f t="shared" si="8"/>
        <v>10000</v>
      </c>
      <c r="F23" s="19">
        <f t="shared" si="0"/>
        <v>3756930.5477371551</v>
      </c>
      <c r="G23" s="23"/>
      <c r="J23" s="20"/>
      <c r="L23" s="17">
        <f t="shared" si="9"/>
        <v>57</v>
      </c>
      <c r="M23" s="18">
        <f t="shared" si="10"/>
        <v>24207826.510698799</v>
      </c>
      <c r="N23" s="18">
        <f t="shared" si="11"/>
        <v>121039.132553494</v>
      </c>
      <c r="O23" s="18">
        <f t="shared" si="1"/>
        <v>25567519.859409619</v>
      </c>
      <c r="P23" s="18">
        <f t="shared" si="2"/>
        <v>1452469.5906419279</v>
      </c>
      <c r="Q23" s="18">
        <f t="shared" si="12"/>
        <v>125000</v>
      </c>
      <c r="R23" s="18">
        <f t="shared" si="3"/>
        <v>1327469.5906419279</v>
      </c>
      <c r="S23" s="18">
        <f t="shared" si="4"/>
        <v>165933.69883024099</v>
      </c>
      <c r="T23" s="18">
        <f t="shared" si="5"/>
        <v>1286535.891811687</v>
      </c>
    </row>
    <row r="24" spans="3:20" ht="47" thickTop="1" thickBot="1" x14ac:dyDescent="0.25">
      <c r="C24" s="17">
        <f t="shared" si="6"/>
        <v>38</v>
      </c>
      <c r="D24" s="19">
        <f t="shared" si="7"/>
        <v>3756930.5477371551</v>
      </c>
      <c r="E24" s="18">
        <f t="shared" si="8"/>
        <v>10000</v>
      </c>
      <c r="F24" s="19">
        <f t="shared" si="0"/>
        <v>4450012.0110533703</v>
      </c>
      <c r="G24" s="23"/>
      <c r="I24" s="10" t="s">
        <v>24</v>
      </c>
      <c r="J24" s="21">
        <f>J16/J21</f>
        <v>6.138500049857127E-2</v>
      </c>
      <c r="L24" s="17">
        <f t="shared" si="9"/>
        <v>58</v>
      </c>
      <c r="M24" s="18">
        <f t="shared" si="10"/>
        <v>25567519.859409619</v>
      </c>
      <c r="N24" s="18">
        <f t="shared" si="11"/>
        <v>127837.5992970481</v>
      </c>
      <c r="O24" s="18">
        <f t="shared" si="1"/>
        <v>27003583.798504148</v>
      </c>
      <c r="P24" s="18">
        <f t="shared" si="2"/>
        <v>1534051.1915645772</v>
      </c>
      <c r="Q24" s="18">
        <f t="shared" si="12"/>
        <v>125000</v>
      </c>
      <c r="R24" s="18">
        <f t="shared" si="3"/>
        <v>1409051.1915645772</v>
      </c>
      <c r="S24" s="18">
        <f t="shared" si="4"/>
        <v>176131.39894557215</v>
      </c>
      <c r="T24" s="18">
        <f t="shared" si="5"/>
        <v>1357919.7926190051</v>
      </c>
    </row>
    <row r="25" spans="3:20" ht="47" thickTop="1" thickBot="1" x14ac:dyDescent="0.25">
      <c r="C25" s="17">
        <f t="shared" si="6"/>
        <v>39</v>
      </c>
      <c r="D25" s="19">
        <f t="shared" si="7"/>
        <v>4450012.0110533703</v>
      </c>
      <c r="E25" s="18">
        <f t="shared" si="8"/>
        <v>10000</v>
      </c>
      <c r="F25" s="19">
        <f t="shared" si="0"/>
        <v>5247055.6938670184</v>
      </c>
      <c r="G25" s="23"/>
      <c r="L25" s="17">
        <f t="shared" si="9"/>
        <v>59</v>
      </c>
      <c r="M25" s="18">
        <f t="shared" si="10"/>
        <v>27003583.798504148</v>
      </c>
      <c r="N25" s="18">
        <f t="shared" si="11"/>
        <v>135017.91899252075</v>
      </c>
      <c r="O25" s="18">
        <f t="shared" si="1"/>
        <v>28520307.873916462</v>
      </c>
      <c r="P25" s="18">
        <f t="shared" si="2"/>
        <v>1620215.0279102488</v>
      </c>
      <c r="Q25" s="18">
        <f t="shared" si="12"/>
        <v>125000</v>
      </c>
      <c r="R25" s="18">
        <f t="shared" si="3"/>
        <v>1495215.0279102488</v>
      </c>
      <c r="S25" s="18">
        <f t="shared" si="4"/>
        <v>186901.87848878111</v>
      </c>
      <c r="T25" s="18">
        <f t="shared" si="5"/>
        <v>1433313.1494214677</v>
      </c>
    </row>
    <row r="26" spans="3:20" ht="47" thickTop="1" thickBot="1" x14ac:dyDescent="0.25">
      <c r="C26" s="17">
        <f t="shared" si="6"/>
        <v>40</v>
      </c>
      <c r="D26" s="19">
        <f t="shared" si="7"/>
        <v>5247055.6938670184</v>
      </c>
      <c r="E26" s="18">
        <f t="shared" si="8"/>
        <v>10000</v>
      </c>
      <c r="F26" s="19">
        <f t="shared" si="0"/>
        <v>6163655.9291027151</v>
      </c>
      <c r="G26" s="23"/>
      <c r="L26" s="17">
        <f t="shared" si="9"/>
        <v>60</v>
      </c>
      <c r="M26" s="18">
        <f t="shared" si="10"/>
        <v>28520307.873916462</v>
      </c>
      <c r="N26" s="18">
        <f t="shared" si="11"/>
        <v>142601.53936958229</v>
      </c>
      <c r="O26" s="18">
        <f t="shared" si="1"/>
        <v>30122222.564696755</v>
      </c>
      <c r="P26" s="18">
        <f t="shared" si="2"/>
        <v>1711218.4724349873</v>
      </c>
      <c r="Q26" s="18">
        <f t="shared" si="12"/>
        <v>125000</v>
      </c>
      <c r="R26" s="18">
        <f t="shared" si="3"/>
        <v>1586218.4724349873</v>
      </c>
      <c r="S26" s="18">
        <f t="shared" si="4"/>
        <v>198277.30905437341</v>
      </c>
      <c r="T26" s="18">
        <f t="shared" si="5"/>
        <v>1512941.163380614</v>
      </c>
    </row>
    <row r="27" spans="3:20" ht="47" thickTop="1" thickBot="1" x14ac:dyDescent="0.25">
      <c r="C27" s="17">
        <f t="shared" si="6"/>
        <v>41</v>
      </c>
      <c r="D27" s="19">
        <f t="shared" si="7"/>
        <v>6163655.9291027151</v>
      </c>
      <c r="E27" s="18">
        <f t="shared" si="8"/>
        <v>10000</v>
      </c>
      <c r="F27" s="19">
        <f t="shared" si="0"/>
        <v>7217746.1996237673</v>
      </c>
      <c r="G27" s="23"/>
      <c r="L27" s="17">
        <f t="shared" si="9"/>
        <v>61</v>
      </c>
      <c r="M27" s="18">
        <f t="shared" si="10"/>
        <v>30122222.564696755</v>
      </c>
      <c r="N27" s="18">
        <f t="shared" si="11"/>
        <v>150611.11282348377</v>
      </c>
      <c r="O27" s="18">
        <f t="shared" si="1"/>
        <v>31814112.815624651</v>
      </c>
      <c r="P27" s="18">
        <f t="shared" si="2"/>
        <v>1807333.3538818052</v>
      </c>
      <c r="Q27" s="18">
        <f t="shared" si="12"/>
        <v>125000</v>
      </c>
      <c r="R27" s="18">
        <f t="shared" si="3"/>
        <v>1682333.3538818052</v>
      </c>
      <c r="S27" s="18">
        <f t="shared" si="4"/>
        <v>210291.66923522565</v>
      </c>
      <c r="T27" s="18">
        <f t="shared" si="5"/>
        <v>1597041.6846465794</v>
      </c>
    </row>
    <row r="28" spans="3:20" ht="47" thickTop="1" thickBot="1" x14ac:dyDescent="0.25">
      <c r="C28" s="17">
        <f t="shared" si="6"/>
        <v>42</v>
      </c>
      <c r="D28" s="19">
        <f t="shared" si="7"/>
        <v>7217746.1996237673</v>
      </c>
      <c r="E28" s="18">
        <f t="shared" si="8"/>
        <v>10000</v>
      </c>
      <c r="F28" s="19">
        <f t="shared" si="0"/>
        <v>8429950.010722978</v>
      </c>
      <c r="G28" s="23"/>
      <c r="L28" s="17">
        <f t="shared" si="9"/>
        <v>62</v>
      </c>
      <c r="M28" s="18">
        <f t="shared" si="10"/>
        <v>31814112.815624651</v>
      </c>
      <c r="N28" s="18">
        <f t="shared" si="11"/>
        <v>159070.56407812325</v>
      </c>
      <c r="O28" s="18">
        <f t="shared" si="1"/>
        <v>33601032.329915725</v>
      </c>
      <c r="P28" s="18">
        <f t="shared" si="2"/>
        <v>1908846.768937479</v>
      </c>
      <c r="Q28" s="18">
        <f t="shared" si="12"/>
        <v>125000</v>
      </c>
      <c r="R28" s="18">
        <f t="shared" si="3"/>
        <v>1783846.768937479</v>
      </c>
      <c r="S28" s="18">
        <f t="shared" si="4"/>
        <v>222980.84611718488</v>
      </c>
      <c r="T28" s="18">
        <f t="shared" si="5"/>
        <v>1685865.922820294</v>
      </c>
    </row>
    <row r="29" spans="3:20" ht="47" thickTop="1" thickBot="1" x14ac:dyDescent="0.25">
      <c r="C29" s="17">
        <f t="shared" si="6"/>
        <v>43</v>
      </c>
      <c r="D29" s="19">
        <f t="shared" si="7"/>
        <v>8429950.010722978</v>
      </c>
      <c r="E29" s="18">
        <f t="shared" si="8"/>
        <v>10000</v>
      </c>
      <c r="F29" s="19">
        <f t="shared" si="0"/>
        <v>9823984.3934870735</v>
      </c>
      <c r="G29" s="23"/>
      <c r="H29" s="33" t="s">
        <v>27</v>
      </c>
      <c r="I29" s="33"/>
      <c r="J29" s="33"/>
      <c r="L29" s="17">
        <f t="shared" si="9"/>
        <v>63</v>
      </c>
      <c r="M29" s="18">
        <f t="shared" si="10"/>
        <v>33601032.329915725</v>
      </c>
      <c r="N29" s="18">
        <f t="shared" si="11"/>
        <v>168005.16164957863</v>
      </c>
      <c r="O29" s="18">
        <f t="shared" si="1"/>
        <v>35488318.66471377</v>
      </c>
      <c r="P29" s="18">
        <f t="shared" si="2"/>
        <v>2016061.9397949437</v>
      </c>
      <c r="Q29" s="18">
        <f t="shared" si="12"/>
        <v>125000</v>
      </c>
      <c r="R29" s="18">
        <f t="shared" si="3"/>
        <v>1891061.9397949437</v>
      </c>
      <c r="S29" s="18">
        <f t="shared" si="4"/>
        <v>236382.74247436796</v>
      </c>
      <c r="T29" s="18">
        <f t="shared" si="5"/>
        <v>1779679.1973205758</v>
      </c>
    </row>
    <row r="30" spans="3:20" ht="47" thickTop="1" thickBot="1" x14ac:dyDescent="0.25">
      <c r="C30" s="17">
        <f t="shared" si="6"/>
        <v>44</v>
      </c>
      <c r="D30" s="19">
        <f t="shared" si="7"/>
        <v>9823984.3934870735</v>
      </c>
      <c r="E30" s="18">
        <f t="shared" si="8"/>
        <v>10000</v>
      </c>
      <c r="F30" s="19">
        <f t="shared" si="0"/>
        <v>11427123.933665786</v>
      </c>
      <c r="G30" s="23"/>
      <c r="H30" s="32"/>
      <c r="L30" s="17">
        <f t="shared" si="9"/>
        <v>64</v>
      </c>
      <c r="M30" s="18">
        <f t="shared" si="10"/>
        <v>35488318.66471377</v>
      </c>
      <c r="N30" s="18">
        <f t="shared" si="11"/>
        <v>177441.59332356884</v>
      </c>
      <c r="O30" s="18">
        <f t="shared" si="1"/>
        <v>37481609.174459264</v>
      </c>
      <c r="P30" s="18">
        <f t="shared" si="2"/>
        <v>2129299.1198828262</v>
      </c>
      <c r="Q30" s="18">
        <f t="shared" si="12"/>
        <v>125000</v>
      </c>
      <c r="R30" s="18">
        <f t="shared" si="3"/>
        <v>2004299.1198828262</v>
      </c>
      <c r="S30" s="18">
        <f t="shared" si="4"/>
        <v>250537.38998535328</v>
      </c>
      <c r="T30" s="18">
        <f t="shared" si="5"/>
        <v>1878761.729897473</v>
      </c>
    </row>
    <row r="31" spans="3:20" ht="49" thickTop="1" thickBot="1" x14ac:dyDescent="0.6">
      <c r="C31" s="17">
        <f t="shared" si="6"/>
        <v>45</v>
      </c>
      <c r="D31" s="19">
        <f t="shared" si="7"/>
        <v>11427123.933665786</v>
      </c>
      <c r="E31" s="18">
        <f t="shared" si="8"/>
        <v>10000</v>
      </c>
      <c r="F31" s="19">
        <f t="shared" si="0"/>
        <v>13270734.404871307</v>
      </c>
      <c r="G31" s="23"/>
      <c r="H31" s="1" t="s">
        <v>28</v>
      </c>
      <c r="I31" s="34" t="s">
        <v>31</v>
      </c>
      <c r="J31" s="35"/>
      <c r="L31" s="17">
        <f t="shared" si="9"/>
        <v>65</v>
      </c>
      <c r="M31" s="18">
        <f t="shared" si="10"/>
        <v>37481609.174459264</v>
      </c>
      <c r="N31" s="18">
        <f t="shared" si="11"/>
        <v>187408.04587229632</v>
      </c>
      <c r="O31" s="18">
        <f t="shared" si="1"/>
        <v>39586857.849757195</v>
      </c>
      <c r="P31" s="18">
        <f t="shared" si="2"/>
        <v>2248896.5504675559</v>
      </c>
      <c r="Q31" s="18">
        <f t="shared" si="12"/>
        <v>125000</v>
      </c>
      <c r="R31" s="18">
        <f t="shared" si="3"/>
        <v>2123896.5504675559</v>
      </c>
      <c r="S31" s="18">
        <f t="shared" si="4"/>
        <v>265487.06880844448</v>
      </c>
      <c r="T31" s="18">
        <f t="shared" si="5"/>
        <v>1983409.4816591113</v>
      </c>
    </row>
    <row r="32" spans="3:20" ht="49" thickTop="1" thickBot="1" x14ac:dyDescent="0.6">
      <c r="C32" s="17" t="str">
        <f t="shared" si="6"/>
        <v>NA</v>
      </c>
      <c r="D32" s="19">
        <f t="shared" si="7"/>
        <v>0</v>
      </c>
      <c r="E32" s="18">
        <f t="shared" si="8"/>
        <v>0</v>
      </c>
      <c r="F32" s="19">
        <f t="shared" si="0"/>
        <v>0</v>
      </c>
      <c r="G32" s="23"/>
      <c r="H32" s="1" t="s">
        <v>29</v>
      </c>
      <c r="I32" s="34" t="s">
        <v>33</v>
      </c>
      <c r="J32" s="35"/>
      <c r="L32" s="17">
        <f t="shared" si="9"/>
        <v>66</v>
      </c>
      <c r="M32" s="18">
        <f t="shared" si="10"/>
        <v>39586857.849757195</v>
      </c>
      <c r="N32" s="18">
        <f t="shared" si="11"/>
        <v>197934.28924878596</v>
      </c>
      <c r="O32" s="18">
        <f t="shared" si="1"/>
        <v>41810353.102042109</v>
      </c>
      <c r="P32" s="18">
        <f t="shared" si="2"/>
        <v>2375211.4709854317</v>
      </c>
      <c r="Q32" s="18">
        <f t="shared" si="12"/>
        <v>125000</v>
      </c>
      <c r="R32" s="18">
        <f t="shared" si="3"/>
        <v>2250211.4709854317</v>
      </c>
      <c r="S32" s="18">
        <f t="shared" si="4"/>
        <v>281276.43387317896</v>
      </c>
      <c r="T32" s="18">
        <f t="shared" si="5"/>
        <v>2093935.0371122528</v>
      </c>
    </row>
    <row r="33" spans="3:20" ht="49" thickTop="1" thickBot="1" x14ac:dyDescent="0.6">
      <c r="C33" s="17" t="str">
        <f t="shared" si="6"/>
        <v>NA</v>
      </c>
      <c r="D33" s="19">
        <f t="shared" si="7"/>
        <v>0</v>
      </c>
      <c r="E33" s="18">
        <f t="shared" si="8"/>
        <v>0</v>
      </c>
      <c r="F33" s="19">
        <f t="shared" si="0"/>
        <v>0</v>
      </c>
      <c r="G33" s="23"/>
      <c r="H33" s="1" t="s">
        <v>30</v>
      </c>
      <c r="I33" s="34" t="s">
        <v>32</v>
      </c>
      <c r="J33" s="35"/>
      <c r="L33" s="17">
        <f t="shared" si="9"/>
        <v>67</v>
      </c>
      <c r="M33" s="18">
        <f t="shared" si="10"/>
        <v>41810353.102042109</v>
      </c>
      <c r="N33" s="18">
        <f t="shared" si="11"/>
        <v>209051.76551021053</v>
      </c>
      <c r="O33" s="18">
        <f t="shared" si="1"/>
        <v>44158736.547163568</v>
      </c>
      <c r="P33" s="18">
        <f t="shared" si="2"/>
        <v>2508621.1861225264</v>
      </c>
      <c r="Q33" s="18">
        <f t="shared" si="12"/>
        <v>125000</v>
      </c>
      <c r="R33" s="18">
        <f t="shared" si="3"/>
        <v>2383621.1861225264</v>
      </c>
      <c r="S33" s="18">
        <f t="shared" si="4"/>
        <v>297952.6482653158</v>
      </c>
      <c r="T33" s="18">
        <f t="shared" si="5"/>
        <v>2210668.5378572107</v>
      </c>
    </row>
    <row r="34" spans="3:20" ht="47" thickTop="1" thickBot="1" x14ac:dyDescent="0.25">
      <c r="C34" s="17" t="str">
        <f t="shared" si="6"/>
        <v>NA</v>
      </c>
      <c r="D34" s="19">
        <f t="shared" si="7"/>
        <v>0</v>
      </c>
      <c r="E34" s="18">
        <f t="shared" si="8"/>
        <v>0</v>
      </c>
      <c r="F34" s="19">
        <f t="shared" si="0"/>
        <v>0</v>
      </c>
      <c r="G34" s="23"/>
      <c r="L34" s="17">
        <f t="shared" si="9"/>
        <v>68</v>
      </c>
      <c r="M34" s="18">
        <f t="shared" si="10"/>
        <v>44158736.547163568</v>
      </c>
      <c r="N34" s="18">
        <f t="shared" si="11"/>
        <v>220793.68273581783</v>
      </c>
      <c r="O34" s="18">
        <f t="shared" si="1"/>
        <v>46639022.843998834</v>
      </c>
      <c r="P34" s="18">
        <f t="shared" si="2"/>
        <v>2649524.1928298138</v>
      </c>
      <c r="Q34" s="18">
        <f t="shared" si="12"/>
        <v>125000</v>
      </c>
      <c r="R34" s="18">
        <f t="shared" si="3"/>
        <v>2524524.1928298138</v>
      </c>
      <c r="S34" s="18">
        <f t="shared" si="4"/>
        <v>315565.52410372673</v>
      </c>
      <c r="T34" s="18">
        <f t="shared" si="5"/>
        <v>2333958.6687260871</v>
      </c>
    </row>
    <row r="35" spans="3:20" ht="47" thickTop="1" thickBot="1" x14ac:dyDescent="0.25">
      <c r="C35" s="17" t="str">
        <f t="shared" si="6"/>
        <v>NA</v>
      </c>
      <c r="D35" s="19">
        <f t="shared" si="7"/>
        <v>0</v>
      </c>
      <c r="E35" s="18">
        <f t="shared" si="8"/>
        <v>0</v>
      </c>
      <c r="F35" s="19">
        <f t="shared" si="0"/>
        <v>0</v>
      </c>
      <c r="G35" s="23"/>
      <c r="H35" s="33" t="s">
        <v>38</v>
      </c>
      <c r="I35" s="33"/>
      <c r="J35" s="33"/>
      <c r="L35" s="17">
        <f t="shared" si="9"/>
        <v>69</v>
      </c>
      <c r="M35" s="18">
        <f t="shared" si="10"/>
        <v>46639022.843998834</v>
      </c>
      <c r="N35" s="18">
        <f t="shared" si="11"/>
        <v>233195.11421999417</v>
      </c>
      <c r="O35" s="18">
        <f t="shared" si="1"/>
        <v>49258620.647351012</v>
      </c>
      <c r="P35" s="18">
        <f t="shared" si="2"/>
        <v>2798341.37063993</v>
      </c>
      <c r="Q35" s="18">
        <f t="shared" si="12"/>
        <v>125000</v>
      </c>
      <c r="R35" s="18">
        <f t="shared" si="3"/>
        <v>2673341.37063993</v>
      </c>
      <c r="S35" s="18">
        <f t="shared" si="4"/>
        <v>334167.67132999125</v>
      </c>
      <c r="T35" s="18">
        <f t="shared" si="5"/>
        <v>2464173.6993099386</v>
      </c>
    </row>
    <row r="36" spans="3:20" ht="49" thickTop="1" thickBot="1" x14ac:dyDescent="0.6">
      <c r="C36" s="17" t="str">
        <f t="shared" si="6"/>
        <v>NA</v>
      </c>
      <c r="D36" s="19">
        <f t="shared" si="7"/>
        <v>0</v>
      </c>
      <c r="E36" s="18">
        <f t="shared" si="8"/>
        <v>0</v>
      </c>
      <c r="F36" s="19">
        <f t="shared" si="0"/>
        <v>0</v>
      </c>
      <c r="G36" s="23"/>
      <c r="H36" s="10" t="s">
        <v>34</v>
      </c>
      <c r="I36" s="34" t="s">
        <v>36</v>
      </c>
      <c r="J36" s="35"/>
      <c r="L36" s="17">
        <f t="shared" si="9"/>
        <v>70</v>
      </c>
      <c r="M36" s="18">
        <f t="shared" si="10"/>
        <v>49258620.647351012</v>
      </c>
      <c r="N36" s="18">
        <f t="shared" si="11"/>
        <v>246293.10323675504</v>
      </c>
      <c r="O36" s="18">
        <f t="shared" si="1"/>
        <v>52025354.73771935</v>
      </c>
      <c r="P36" s="18">
        <f t="shared" si="2"/>
        <v>2955517.2388410605</v>
      </c>
      <c r="Q36" s="18">
        <f t="shared" si="12"/>
        <v>125000</v>
      </c>
      <c r="R36" s="18">
        <f t="shared" si="3"/>
        <v>2830517.2388410605</v>
      </c>
      <c r="S36" s="18">
        <f t="shared" si="4"/>
        <v>353814.65485513257</v>
      </c>
      <c r="T36" s="18">
        <f t="shared" si="5"/>
        <v>2601702.583985928</v>
      </c>
    </row>
    <row r="37" spans="3:20" ht="49" thickTop="1" thickBot="1" x14ac:dyDescent="0.6">
      <c r="C37" s="17" t="str">
        <f t="shared" si="6"/>
        <v>NA</v>
      </c>
      <c r="D37" s="19">
        <f t="shared" si="7"/>
        <v>0</v>
      </c>
      <c r="E37" s="18">
        <f t="shared" si="8"/>
        <v>0</v>
      </c>
      <c r="F37" s="19">
        <f t="shared" si="0"/>
        <v>0</v>
      </c>
      <c r="G37" s="23"/>
      <c r="H37" s="10" t="s">
        <v>35</v>
      </c>
      <c r="I37" s="36" t="s">
        <v>37</v>
      </c>
      <c r="J37" s="37"/>
      <c r="L37" s="17">
        <f t="shared" si="9"/>
        <v>71</v>
      </c>
      <c r="M37" s="18">
        <f t="shared" si="10"/>
        <v>52025354.73771935</v>
      </c>
      <c r="N37" s="18">
        <f t="shared" si="11"/>
        <v>260126.77368859676</v>
      </c>
      <c r="O37" s="18">
        <f t="shared" si="1"/>
        <v>54947489.394043595</v>
      </c>
      <c r="P37" s="18">
        <f t="shared" si="2"/>
        <v>3121521.284263161</v>
      </c>
      <c r="Q37" s="18">
        <f t="shared" si="12"/>
        <v>125000</v>
      </c>
      <c r="R37" s="18">
        <f t="shared" si="3"/>
        <v>2996521.284263161</v>
      </c>
      <c r="S37" s="18">
        <f t="shared" si="4"/>
        <v>374565.16053289513</v>
      </c>
      <c r="T37" s="18">
        <f t="shared" si="5"/>
        <v>2746956.123730266</v>
      </c>
    </row>
    <row r="38" spans="3:20" ht="47" thickTop="1" thickBot="1" x14ac:dyDescent="0.25">
      <c r="C38" s="17" t="str">
        <f t="shared" si="6"/>
        <v>NA</v>
      </c>
      <c r="D38" s="19">
        <f t="shared" si="7"/>
        <v>0</v>
      </c>
      <c r="E38" s="18">
        <f t="shared" si="8"/>
        <v>0</v>
      </c>
      <c r="F38" s="19">
        <f t="shared" si="0"/>
        <v>0</v>
      </c>
      <c r="G38" s="23"/>
      <c r="L38" s="17">
        <f t="shared" si="9"/>
        <v>72</v>
      </c>
      <c r="M38" s="18">
        <f t="shared" si="10"/>
        <v>54947489.394043595</v>
      </c>
      <c r="N38" s="18">
        <f t="shared" si="11"/>
        <v>274737.44697021798</v>
      </c>
      <c r="O38" s="18">
        <f t="shared" si="1"/>
        <v>58033753.079237312</v>
      </c>
      <c r="P38" s="18">
        <f t="shared" si="2"/>
        <v>3296849.3636426157</v>
      </c>
      <c r="Q38" s="18">
        <f t="shared" si="12"/>
        <v>125000</v>
      </c>
      <c r="R38" s="18">
        <f t="shared" si="3"/>
        <v>3171849.3636426157</v>
      </c>
      <c r="S38" s="18">
        <f t="shared" si="4"/>
        <v>396481.17045532697</v>
      </c>
      <c r="T38" s="18">
        <f t="shared" si="5"/>
        <v>2900368.1931872889</v>
      </c>
    </row>
    <row r="39" spans="3:20" ht="47" thickTop="1" thickBot="1" x14ac:dyDescent="0.25">
      <c r="C39" s="17" t="str">
        <f t="shared" si="6"/>
        <v>NA</v>
      </c>
      <c r="D39" s="19">
        <f t="shared" si="7"/>
        <v>0</v>
      </c>
      <c r="E39" s="18">
        <f t="shared" si="8"/>
        <v>0</v>
      </c>
      <c r="F39" s="19">
        <f t="shared" si="0"/>
        <v>0</v>
      </c>
      <c r="G39" s="23"/>
      <c r="L39" s="17">
        <f t="shared" si="9"/>
        <v>73</v>
      </c>
      <c r="M39" s="18">
        <f t="shared" si="10"/>
        <v>58033753.079237312</v>
      </c>
      <c r="N39" s="18">
        <f t="shared" si="11"/>
        <v>290168.76539618656</v>
      </c>
      <c r="O39" s="18">
        <f t="shared" si="1"/>
        <v>61293364.51224602</v>
      </c>
      <c r="P39" s="18">
        <f t="shared" si="2"/>
        <v>3482025.1847542385</v>
      </c>
      <c r="Q39" s="18">
        <f t="shared" si="12"/>
        <v>125000</v>
      </c>
      <c r="R39" s="18">
        <f t="shared" si="3"/>
        <v>3357025.1847542385</v>
      </c>
      <c r="S39" s="18">
        <f t="shared" si="4"/>
        <v>419628.14809427981</v>
      </c>
      <c r="T39" s="18">
        <f t="shared" si="5"/>
        <v>3062397.0366599588</v>
      </c>
    </row>
    <row r="40" spans="3:20" ht="47" thickTop="1" thickBot="1" x14ac:dyDescent="0.25">
      <c r="C40" s="17" t="str">
        <f t="shared" si="6"/>
        <v>NA</v>
      </c>
      <c r="D40" s="19">
        <f t="shared" si="7"/>
        <v>0</v>
      </c>
      <c r="E40" s="18">
        <f t="shared" si="8"/>
        <v>0</v>
      </c>
      <c r="F40" s="19">
        <f t="shared" si="0"/>
        <v>0</v>
      </c>
      <c r="G40" s="23"/>
      <c r="L40" s="17">
        <f t="shared" si="9"/>
        <v>74</v>
      </c>
      <c r="M40" s="18">
        <f t="shared" si="10"/>
        <v>61293364.51224602</v>
      </c>
      <c r="N40" s="18">
        <f t="shared" si="11"/>
        <v>306466.8225612301</v>
      </c>
      <c r="O40" s="18">
        <f t="shared" si="1"/>
        <v>64736060.204508029</v>
      </c>
      <c r="P40" s="18">
        <f t="shared" si="2"/>
        <v>3677601.8707347615</v>
      </c>
      <c r="Q40" s="18">
        <f t="shared" si="12"/>
        <v>125000</v>
      </c>
      <c r="R40" s="18">
        <f t="shared" si="3"/>
        <v>3552601.8707347615</v>
      </c>
      <c r="S40" s="18">
        <f t="shared" si="4"/>
        <v>444075.23384184518</v>
      </c>
      <c r="T40" s="18">
        <f t="shared" si="5"/>
        <v>3233526.6368929162</v>
      </c>
    </row>
    <row r="41" spans="3:20" ht="47" thickTop="1" thickBot="1" x14ac:dyDescent="0.25">
      <c r="C41" s="17" t="str">
        <f t="shared" si="6"/>
        <v>NA</v>
      </c>
      <c r="D41" s="19">
        <f t="shared" si="7"/>
        <v>0</v>
      </c>
      <c r="E41" s="18">
        <f t="shared" si="8"/>
        <v>0</v>
      </c>
      <c r="F41" s="19">
        <f t="shared" si="0"/>
        <v>0</v>
      </c>
      <c r="G41" s="23"/>
      <c r="L41" s="17">
        <f t="shared" si="9"/>
        <v>75</v>
      </c>
      <c r="M41" s="18">
        <f t="shared" si="10"/>
        <v>64736060.204508029</v>
      </c>
      <c r="N41" s="18">
        <f t="shared" si="11"/>
        <v>323680.30102254014</v>
      </c>
      <c r="O41" s="18">
        <f t="shared" si="1"/>
        <v>68372123.54306969</v>
      </c>
      <c r="P41" s="18">
        <f t="shared" si="2"/>
        <v>3884163.6122704819</v>
      </c>
      <c r="Q41" s="18">
        <f t="shared" si="12"/>
        <v>125000</v>
      </c>
      <c r="R41" s="18">
        <f t="shared" si="3"/>
        <v>3759163.6122704819</v>
      </c>
      <c r="S41" s="18">
        <f t="shared" si="4"/>
        <v>469895.45153381024</v>
      </c>
      <c r="T41" s="18">
        <f t="shared" si="5"/>
        <v>3414268.1607366716</v>
      </c>
    </row>
    <row r="42" spans="3:20" ht="47" thickTop="1" thickBot="1" x14ac:dyDescent="0.25">
      <c r="C42" s="17" t="str">
        <f t="shared" si="6"/>
        <v>NA</v>
      </c>
      <c r="D42" s="19">
        <f t="shared" si="7"/>
        <v>0</v>
      </c>
      <c r="E42" s="18">
        <f t="shared" si="8"/>
        <v>0</v>
      </c>
      <c r="F42" s="19">
        <f t="shared" si="0"/>
        <v>0</v>
      </c>
      <c r="G42" s="23"/>
      <c r="L42" s="17">
        <f t="shared" si="9"/>
        <v>76</v>
      </c>
      <c r="M42" s="18">
        <f t="shared" si="10"/>
        <v>68372123.54306969</v>
      </c>
      <c r="N42" s="18">
        <f t="shared" si="11"/>
        <v>341860.61771534843</v>
      </c>
      <c r="O42" s="18">
        <f t="shared" si="1"/>
        <v>72212415.50722681</v>
      </c>
      <c r="P42" s="18">
        <f t="shared" si="2"/>
        <v>4102327.4125841809</v>
      </c>
      <c r="Q42" s="18">
        <f t="shared" si="12"/>
        <v>125000</v>
      </c>
      <c r="R42" s="18">
        <f t="shared" si="3"/>
        <v>3977327.4125841809</v>
      </c>
      <c r="S42" s="18">
        <f t="shared" si="4"/>
        <v>497165.92657302262</v>
      </c>
      <c r="T42" s="18">
        <f t="shared" si="5"/>
        <v>3605161.4860111582</v>
      </c>
    </row>
    <row r="43" spans="3:20" ht="47" thickTop="1" thickBot="1" x14ac:dyDescent="0.25">
      <c r="C43" s="17" t="str">
        <f t="shared" si="6"/>
        <v>NA</v>
      </c>
      <c r="D43" s="19">
        <f t="shared" si="7"/>
        <v>0</v>
      </c>
      <c r="E43" s="18">
        <f t="shared" si="8"/>
        <v>0</v>
      </c>
      <c r="F43" s="19">
        <f t="shared" si="0"/>
        <v>0</v>
      </c>
      <c r="G43" s="23"/>
      <c r="L43" s="17">
        <f t="shared" si="9"/>
        <v>77</v>
      </c>
      <c r="M43" s="18">
        <f t="shared" si="10"/>
        <v>72212415.50722681</v>
      </c>
      <c r="N43" s="18">
        <f t="shared" si="11"/>
        <v>361062.07753613405</v>
      </c>
      <c r="O43" s="18">
        <f t="shared" si="1"/>
        <v>76268407.110443398</v>
      </c>
      <c r="P43" s="18">
        <f t="shared" si="2"/>
        <v>4332744.9304336086</v>
      </c>
      <c r="Q43" s="18">
        <f t="shared" si="12"/>
        <v>125000</v>
      </c>
      <c r="R43" s="18">
        <f t="shared" si="3"/>
        <v>4207744.9304336086</v>
      </c>
      <c r="S43" s="18">
        <f t="shared" si="4"/>
        <v>525968.11630420107</v>
      </c>
      <c r="T43" s="18">
        <f t="shared" si="5"/>
        <v>3806776.8141294075</v>
      </c>
    </row>
    <row r="44" spans="3:20" ht="47" thickTop="1" thickBot="1" x14ac:dyDescent="0.25">
      <c r="C44" s="17" t="str">
        <f t="shared" si="6"/>
        <v>NA</v>
      </c>
      <c r="D44" s="19">
        <f t="shared" si="7"/>
        <v>0</v>
      </c>
      <c r="E44" s="18">
        <f t="shared" si="8"/>
        <v>0</v>
      </c>
      <c r="F44" s="19">
        <f t="shared" si="0"/>
        <v>0</v>
      </c>
      <c r="G44" s="23"/>
      <c r="L44" s="17">
        <f t="shared" si="9"/>
        <v>78</v>
      </c>
      <c r="M44" s="18">
        <f t="shared" si="10"/>
        <v>76268407.110443398</v>
      </c>
      <c r="N44" s="18">
        <f t="shared" si="11"/>
        <v>381342.03555221698</v>
      </c>
      <c r="O44" s="18">
        <f t="shared" si="1"/>
        <v>80552213.66445218</v>
      </c>
      <c r="P44" s="18">
        <f t="shared" si="2"/>
        <v>4576104.4266266041</v>
      </c>
      <c r="Q44" s="18">
        <f t="shared" si="12"/>
        <v>125000</v>
      </c>
      <c r="R44" s="18">
        <f t="shared" si="3"/>
        <v>4451104.4266266041</v>
      </c>
      <c r="S44" s="18">
        <f t="shared" si="4"/>
        <v>556388.05332832551</v>
      </c>
      <c r="T44" s="18">
        <f t="shared" si="5"/>
        <v>4019716.3732982785</v>
      </c>
    </row>
    <row r="45" spans="3:20" ht="47" thickTop="1" thickBot="1" x14ac:dyDescent="0.25">
      <c r="C45" s="17" t="str">
        <f t="shared" si="6"/>
        <v>NA</v>
      </c>
      <c r="D45" s="19">
        <f t="shared" si="7"/>
        <v>0</v>
      </c>
      <c r="E45" s="18">
        <f t="shared" si="8"/>
        <v>0</v>
      </c>
      <c r="F45" s="19">
        <f t="shared" si="0"/>
        <v>0</v>
      </c>
      <c r="G45" s="23"/>
      <c r="L45" s="17">
        <f t="shared" si="9"/>
        <v>79</v>
      </c>
      <c r="M45" s="18">
        <f t="shared" si="10"/>
        <v>80552213.66445218</v>
      </c>
      <c r="N45" s="18">
        <f t="shared" si="11"/>
        <v>402761.06832226086</v>
      </c>
      <c r="O45" s="18">
        <f t="shared" si="1"/>
        <v>85076630.967884302</v>
      </c>
      <c r="P45" s="18">
        <f t="shared" si="2"/>
        <v>4833132.8198671304</v>
      </c>
      <c r="Q45" s="18">
        <f t="shared" si="12"/>
        <v>125000</v>
      </c>
      <c r="R45" s="18">
        <f t="shared" si="3"/>
        <v>4708132.8198671304</v>
      </c>
      <c r="S45" s="18">
        <f t="shared" si="4"/>
        <v>588516.6024833913</v>
      </c>
      <c r="T45" s="18">
        <f t="shared" si="5"/>
        <v>4244616.2173837386</v>
      </c>
    </row>
    <row r="46" spans="3:20" ht="47" thickTop="1" thickBot="1" x14ac:dyDescent="0.25">
      <c r="C46" s="17" t="str">
        <f t="shared" si="6"/>
        <v>NA</v>
      </c>
      <c r="D46" s="19">
        <f t="shared" si="7"/>
        <v>0</v>
      </c>
      <c r="E46" s="18">
        <f t="shared" si="8"/>
        <v>0</v>
      </c>
      <c r="F46" s="19">
        <f t="shared" si="0"/>
        <v>0</v>
      </c>
      <c r="G46" s="23"/>
      <c r="L46" s="17">
        <f t="shared" si="9"/>
        <v>80</v>
      </c>
      <c r="M46" s="18">
        <f t="shared" si="10"/>
        <v>85076630.967884302</v>
      </c>
      <c r="N46" s="18">
        <f t="shared" si="11"/>
        <v>425383.15483942145</v>
      </c>
      <c r="O46" s="18">
        <f t="shared" si="1"/>
        <v>89855173.527524367</v>
      </c>
      <c r="P46" s="18">
        <f t="shared" si="2"/>
        <v>5104597.8580730576</v>
      </c>
      <c r="Q46" s="18">
        <f t="shared" si="12"/>
        <v>125000</v>
      </c>
      <c r="R46" s="18">
        <f t="shared" si="3"/>
        <v>4979597.8580730576</v>
      </c>
      <c r="S46" s="18">
        <f t="shared" si="4"/>
        <v>622449.7322591322</v>
      </c>
      <c r="T46" s="18">
        <f t="shared" si="5"/>
        <v>4482148.1258139256</v>
      </c>
    </row>
    <row r="47" spans="3:20" ht="47" thickTop="1" thickBot="1" x14ac:dyDescent="0.25">
      <c r="C47" s="17" t="str">
        <f t="shared" si="6"/>
        <v>NA</v>
      </c>
      <c r="D47" s="19">
        <f t="shared" si="7"/>
        <v>0</v>
      </c>
      <c r="E47" s="18">
        <f t="shared" si="8"/>
        <v>0</v>
      </c>
      <c r="F47" s="19">
        <f t="shared" si="0"/>
        <v>0</v>
      </c>
      <c r="G47" s="23"/>
      <c r="L47" s="17">
        <f t="shared" si="9"/>
        <v>81</v>
      </c>
      <c r="M47" s="18">
        <f t="shared" si="10"/>
        <v>89855173.527524367</v>
      </c>
      <c r="N47" s="18">
        <f t="shared" si="11"/>
        <v>449275.86763762176</v>
      </c>
      <c r="O47" s="18">
        <f t="shared" si="1"/>
        <v>94902114.926358148</v>
      </c>
      <c r="P47" s="18">
        <f t="shared" si="2"/>
        <v>5391310.4116514614</v>
      </c>
      <c r="Q47" s="18">
        <f t="shared" si="12"/>
        <v>125000</v>
      </c>
      <c r="R47" s="18">
        <f t="shared" si="3"/>
        <v>5266310.4116514614</v>
      </c>
      <c r="S47" s="18">
        <f t="shared" si="4"/>
        <v>658288.80145643267</v>
      </c>
      <c r="T47" s="18">
        <f t="shared" si="5"/>
        <v>4733021.6101950286</v>
      </c>
    </row>
    <row r="48" spans="3:20" ht="47" thickTop="1" thickBot="1" x14ac:dyDescent="0.25">
      <c r="C48" s="17" t="str">
        <f t="shared" si="6"/>
        <v>NA</v>
      </c>
      <c r="D48" s="19">
        <f t="shared" si="7"/>
        <v>0</v>
      </c>
      <c r="E48" s="18">
        <f t="shared" si="8"/>
        <v>0</v>
      </c>
      <c r="F48" s="19">
        <f t="shared" si="0"/>
        <v>0</v>
      </c>
      <c r="G48" s="23"/>
      <c r="L48" s="17">
        <f t="shared" si="9"/>
        <v>82</v>
      </c>
      <c r="M48" s="18">
        <f t="shared" si="10"/>
        <v>94902114.926358148</v>
      </c>
      <c r="N48" s="18">
        <f t="shared" si="11"/>
        <v>474510.57463179069</v>
      </c>
      <c r="O48" s="18">
        <f t="shared" si="1"/>
        <v>100232530.45899302</v>
      </c>
      <c r="P48" s="18">
        <f t="shared" si="2"/>
        <v>5694126.8955814885</v>
      </c>
      <c r="Q48" s="18">
        <f t="shared" si="12"/>
        <v>125000</v>
      </c>
      <c r="R48" s="18">
        <f t="shared" si="3"/>
        <v>5569126.8955814885</v>
      </c>
      <c r="S48" s="18">
        <f t="shared" si="4"/>
        <v>696140.86194768606</v>
      </c>
      <c r="T48" s="18">
        <f t="shared" si="5"/>
        <v>4997986.0336338021</v>
      </c>
    </row>
    <row r="49" spans="3:20" ht="47" thickTop="1" thickBot="1" x14ac:dyDescent="0.25">
      <c r="C49" s="17" t="str">
        <f t="shared" si="6"/>
        <v>NA</v>
      </c>
      <c r="D49" s="19">
        <f t="shared" si="7"/>
        <v>0</v>
      </c>
      <c r="E49" s="18">
        <f t="shared" si="8"/>
        <v>0</v>
      </c>
      <c r="F49" s="19">
        <f t="shared" si="0"/>
        <v>0</v>
      </c>
      <c r="G49" s="23"/>
      <c r="L49" s="17">
        <f t="shared" si="9"/>
        <v>83</v>
      </c>
      <c r="M49" s="18">
        <f t="shared" si="10"/>
        <v>100232530.45899302</v>
      </c>
      <c r="N49" s="18">
        <f t="shared" si="11"/>
        <v>501162.65229496505</v>
      </c>
      <c r="O49" s="18">
        <f t="shared" si="1"/>
        <v>105862342.16180389</v>
      </c>
      <c r="P49" s="18">
        <f t="shared" si="2"/>
        <v>6013951.8275395809</v>
      </c>
      <c r="Q49" s="18">
        <f t="shared" si="12"/>
        <v>125000</v>
      </c>
      <c r="R49" s="18">
        <f t="shared" si="3"/>
        <v>5888951.8275395809</v>
      </c>
      <c r="S49" s="18">
        <f t="shared" si="4"/>
        <v>736118.97844244761</v>
      </c>
      <c r="T49" s="18">
        <f t="shared" si="5"/>
        <v>5277832.8490971336</v>
      </c>
    </row>
    <row r="50" spans="3:20" ht="47" thickTop="1" thickBot="1" x14ac:dyDescent="0.25">
      <c r="C50" s="17" t="str">
        <f t="shared" si="6"/>
        <v>NA</v>
      </c>
      <c r="D50" s="19">
        <f t="shared" si="7"/>
        <v>0</v>
      </c>
      <c r="E50" s="18">
        <f t="shared" si="8"/>
        <v>0</v>
      </c>
      <c r="F50" s="19">
        <f t="shared" si="0"/>
        <v>0</v>
      </c>
      <c r="G50" s="23"/>
      <c r="L50" s="17">
        <f t="shared" si="9"/>
        <v>84</v>
      </c>
      <c r="M50" s="18">
        <f t="shared" si="10"/>
        <v>105862342.16180389</v>
      </c>
      <c r="N50" s="18">
        <f t="shared" si="11"/>
        <v>529311.71080901939</v>
      </c>
      <c r="O50" s="18">
        <f t="shared" si="1"/>
        <v>111808366.3723103</v>
      </c>
      <c r="P50" s="18">
        <f t="shared" si="2"/>
        <v>6351740.5297082327</v>
      </c>
      <c r="Q50" s="18">
        <f t="shared" si="12"/>
        <v>125000</v>
      </c>
      <c r="R50" s="18">
        <f t="shared" si="3"/>
        <v>6226740.5297082327</v>
      </c>
      <c r="S50" s="18">
        <f t="shared" si="4"/>
        <v>778342.56621352909</v>
      </c>
      <c r="T50" s="18">
        <f t="shared" si="5"/>
        <v>5573397.9634947032</v>
      </c>
    </row>
    <row r="51" spans="3:20" ht="47" thickTop="1" thickBot="1" x14ac:dyDescent="0.25">
      <c r="C51" s="17" t="str">
        <f t="shared" si="6"/>
        <v>NA</v>
      </c>
      <c r="D51" s="19">
        <f t="shared" si="7"/>
        <v>0</v>
      </c>
      <c r="E51" s="18">
        <f t="shared" si="8"/>
        <v>0</v>
      </c>
      <c r="F51" s="19">
        <f t="shared" si="0"/>
        <v>0</v>
      </c>
      <c r="G51" s="23"/>
      <c r="L51" s="17">
        <f t="shared" si="9"/>
        <v>85</v>
      </c>
      <c r="M51" s="18">
        <f t="shared" si="10"/>
        <v>111808366.3723103</v>
      </c>
      <c r="N51" s="18">
        <f t="shared" si="11"/>
        <v>559041.8318615515</v>
      </c>
      <c r="O51" s="18">
        <f t="shared" si="1"/>
        <v>118088363.95984523</v>
      </c>
      <c r="P51" s="18">
        <f t="shared" si="2"/>
        <v>6708501.9823386185</v>
      </c>
      <c r="Q51" s="18">
        <f t="shared" si="12"/>
        <v>125000</v>
      </c>
      <c r="R51" s="18">
        <f t="shared" si="3"/>
        <v>6583501.9823386185</v>
      </c>
      <c r="S51" s="18">
        <f t="shared" si="4"/>
        <v>822937.74779232731</v>
      </c>
      <c r="T51" s="18">
        <f t="shared" si="5"/>
        <v>5885564.2345462907</v>
      </c>
    </row>
    <row r="52" spans="3:20" ht="47" thickTop="1" thickBot="1" x14ac:dyDescent="0.25">
      <c r="L52" s="17">
        <f t="shared" si="9"/>
        <v>86</v>
      </c>
      <c r="M52" s="18">
        <f t="shared" si="10"/>
        <v>118088363.95984523</v>
      </c>
      <c r="N52" s="18">
        <f t="shared" si="11"/>
        <v>590441.81979922613</v>
      </c>
      <c r="O52" s="18">
        <f t="shared" si="1"/>
        <v>124721093.37755573</v>
      </c>
      <c r="P52" s="18">
        <f t="shared" ref="P52:P61" si="13">N52*12</f>
        <v>7085301.8375907131</v>
      </c>
      <c r="Q52" s="18">
        <f t="shared" si="12"/>
        <v>125000</v>
      </c>
      <c r="R52" s="18">
        <f t="shared" ref="R52:R61" si="14">P52-Q52</f>
        <v>6960301.8375907131</v>
      </c>
      <c r="S52" s="18">
        <f t="shared" si="4"/>
        <v>870037.72969883913</v>
      </c>
      <c r="T52" s="18">
        <f t="shared" ref="T52:T61" si="15">P52-S52</f>
        <v>6215264.1078918744</v>
      </c>
    </row>
    <row r="53" spans="3:20" ht="47" thickTop="1" thickBot="1" x14ac:dyDescent="0.25">
      <c r="L53" s="17">
        <f t="shared" si="9"/>
        <v>87</v>
      </c>
      <c r="M53" s="18">
        <f t="shared" si="10"/>
        <v>124721093.37755573</v>
      </c>
      <c r="N53" s="18">
        <f t="shared" si="11"/>
        <v>623605.4668877786</v>
      </c>
      <c r="O53" s="18">
        <f t="shared" si="1"/>
        <v>131726366.69420213</v>
      </c>
      <c r="P53" s="18">
        <f t="shared" si="13"/>
        <v>7483265.6026533432</v>
      </c>
      <c r="Q53" s="18">
        <f t="shared" si="12"/>
        <v>125000</v>
      </c>
      <c r="R53" s="18">
        <f t="shared" si="14"/>
        <v>7358265.6026533432</v>
      </c>
      <c r="S53" s="18">
        <f t="shared" si="4"/>
        <v>919783.2003316679</v>
      </c>
      <c r="T53" s="18">
        <f t="shared" si="15"/>
        <v>6563482.4023216758</v>
      </c>
    </row>
    <row r="54" spans="3:20" ht="47" thickTop="1" thickBot="1" x14ac:dyDescent="0.25">
      <c r="L54" s="17">
        <f t="shared" si="9"/>
        <v>88</v>
      </c>
      <c r="M54" s="18">
        <f t="shared" si="10"/>
        <v>131726366.69420213</v>
      </c>
      <c r="N54" s="18">
        <f t="shared" si="11"/>
        <v>658631.83347101056</v>
      </c>
      <c r="O54" s="18">
        <f t="shared" si="1"/>
        <v>139125108.77312407</v>
      </c>
      <c r="P54" s="18">
        <f t="shared" si="13"/>
        <v>7903582.0016521271</v>
      </c>
      <c r="Q54" s="18">
        <f t="shared" si="12"/>
        <v>125000</v>
      </c>
      <c r="R54" s="18">
        <f t="shared" si="14"/>
        <v>7778582.0016521271</v>
      </c>
      <c r="S54" s="18">
        <f t="shared" si="4"/>
        <v>972322.75020651589</v>
      </c>
      <c r="T54" s="18">
        <f t="shared" si="15"/>
        <v>6931259.251445611</v>
      </c>
    </row>
    <row r="55" spans="3:20" ht="47" thickTop="1" thickBot="1" x14ac:dyDescent="0.25">
      <c r="L55" s="17">
        <f t="shared" si="9"/>
        <v>89</v>
      </c>
      <c r="M55" s="18">
        <f t="shared" si="10"/>
        <v>139125108.77312407</v>
      </c>
      <c r="N55" s="18">
        <f t="shared" si="11"/>
        <v>695625.54386562028</v>
      </c>
      <c r="O55" s="18">
        <f t="shared" si="1"/>
        <v>146939419.77514163</v>
      </c>
      <c r="P55" s="18">
        <f t="shared" si="13"/>
        <v>8347506.5263874438</v>
      </c>
      <c r="Q55" s="18">
        <f t="shared" si="12"/>
        <v>125000</v>
      </c>
      <c r="R55" s="18">
        <f t="shared" si="14"/>
        <v>8222506.5263874438</v>
      </c>
      <c r="S55" s="18">
        <f t="shared" si="4"/>
        <v>1027813.3157984305</v>
      </c>
      <c r="T55" s="18">
        <f t="shared" si="15"/>
        <v>7319693.2105890131</v>
      </c>
    </row>
    <row r="56" spans="3:20" ht="47" thickTop="1" thickBot="1" x14ac:dyDescent="0.25">
      <c r="L56" s="17">
        <f t="shared" si="9"/>
        <v>90</v>
      </c>
      <c r="M56" s="18">
        <f t="shared" si="10"/>
        <v>146939419.77514163</v>
      </c>
      <c r="N56" s="18">
        <f t="shared" si="11"/>
        <v>734697.09887570806</v>
      </c>
      <c r="O56" s="18">
        <f t="shared" si="1"/>
        <v>155192641.17208889</v>
      </c>
      <c r="P56" s="18">
        <f t="shared" si="13"/>
        <v>8816365.1865084972</v>
      </c>
      <c r="Q56" s="18">
        <f t="shared" si="12"/>
        <v>125000</v>
      </c>
      <c r="R56" s="18">
        <f t="shared" si="14"/>
        <v>8691365.1865084972</v>
      </c>
      <c r="S56" s="18">
        <f t="shared" si="4"/>
        <v>1086420.6483135622</v>
      </c>
      <c r="T56" s="18">
        <f t="shared" si="15"/>
        <v>7729944.5381949348</v>
      </c>
    </row>
    <row r="57" spans="3:20" ht="47" thickTop="1" thickBot="1" x14ac:dyDescent="0.25">
      <c r="L57" s="17">
        <f t="shared" si="9"/>
        <v>91</v>
      </c>
      <c r="M57" s="18">
        <f t="shared" si="10"/>
        <v>155192641.17208889</v>
      </c>
      <c r="N57" s="18">
        <f t="shared" si="11"/>
        <v>775963.20586044446</v>
      </c>
      <c r="O57" s="18">
        <f t="shared" si="1"/>
        <v>163909425.46816334</v>
      </c>
      <c r="P57" s="18">
        <f t="shared" si="13"/>
        <v>9311558.470325334</v>
      </c>
      <c r="Q57" s="18">
        <f t="shared" si="12"/>
        <v>125000</v>
      </c>
      <c r="R57" s="18">
        <f t="shared" si="14"/>
        <v>9186558.470325334</v>
      </c>
      <c r="S57" s="18">
        <f t="shared" si="4"/>
        <v>1148319.8087906667</v>
      </c>
      <c r="T57" s="18">
        <f t="shared" si="15"/>
        <v>8163238.661534667</v>
      </c>
    </row>
    <row r="58" spans="3:20" ht="47" thickTop="1" thickBot="1" x14ac:dyDescent="0.25">
      <c r="L58" s="17">
        <f t="shared" si="9"/>
        <v>92</v>
      </c>
      <c r="M58" s="18">
        <f t="shared" si="10"/>
        <v>163909425.46816334</v>
      </c>
      <c r="N58" s="18">
        <f t="shared" si="11"/>
        <v>819547.12734081678</v>
      </c>
      <c r="O58" s="18">
        <f t="shared" si="1"/>
        <v>173115809.83734974</v>
      </c>
      <c r="P58" s="18">
        <f t="shared" si="13"/>
        <v>9834565.5280898008</v>
      </c>
      <c r="Q58" s="18">
        <f t="shared" si="12"/>
        <v>125000</v>
      </c>
      <c r="R58" s="18">
        <f t="shared" si="14"/>
        <v>9709565.5280898008</v>
      </c>
      <c r="S58" s="18">
        <f t="shared" si="4"/>
        <v>1213695.6910112251</v>
      </c>
      <c r="T58" s="18">
        <f t="shared" si="15"/>
        <v>8620869.837078575</v>
      </c>
    </row>
    <row r="59" spans="3:20" ht="47" thickTop="1" thickBot="1" x14ac:dyDescent="0.25">
      <c r="L59" s="17">
        <f t="shared" si="9"/>
        <v>93</v>
      </c>
      <c r="M59" s="18">
        <f t="shared" si="10"/>
        <v>173115809.83734974</v>
      </c>
      <c r="N59" s="18">
        <f t="shared" si="11"/>
        <v>865579.04918674857</v>
      </c>
      <c r="O59" s="18">
        <f t="shared" si="1"/>
        <v>182839293.89687493</v>
      </c>
      <c r="P59" s="18">
        <f t="shared" si="13"/>
        <v>10386948.590240983</v>
      </c>
      <c r="Q59" s="18">
        <f t="shared" si="12"/>
        <v>125000</v>
      </c>
      <c r="R59" s="18">
        <f t="shared" si="14"/>
        <v>10261948.590240983</v>
      </c>
      <c r="S59" s="18">
        <f t="shared" si="4"/>
        <v>1282743.5737801229</v>
      </c>
      <c r="T59" s="18">
        <f t="shared" si="15"/>
        <v>9104205.0164608601</v>
      </c>
    </row>
    <row r="60" spans="3:20" ht="47" thickTop="1" thickBot="1" x14ac:dyDescent="0.25">
      <c r="L60" s="17">
        <f t="shared" si="9"/>
        <v>94</v>
      </c>
      <c r="M60" s="18">
        <f t="shared" si="10"/>
        <v>182839293.89687493</v>
      </c>
      <c r="N60" s="18">
        <f t="shared" si="11"/>
        <v>914196.46948437474</v>
      </c>
      <c r="O60" s="18">
        <f t="shared" si="1"/>
        <v>193108921.849004</v>
      </c>
      <c r="P60" s="18">
        <f t="shared" si="13"/>
        <v>10970357.633812496</v>
      </c>
      <c r="Q60" s="18">
        <f t="shared" si="12"/>
        <v>125000</v>
      </c>
      <c r="R60" s="18">
        <f t="shared" si="14"/>
        <v>10845357.633812496</v>
      </c>
      <c r="S60" s="18">
        <f t="shared" si="4"/>
        <v>1355669.7042265621</v>
      </c>
      <c r="T60" s="18">
        <f t="shared" si="15"/>
        <v>9614687.9295859337</v>
      </c>
    </row>
    <row r="61" spans="3:20" ht="47" thickTop="1" thickBot="1" x14ac:dyDescent="0.25">
      <c r="L61" s="17">
        <f t="shared" si="9"/>
        <v>95</v>
      </c>
      <c r="M61" s="18">
        <f t="shared" si="10"/>
        <v>193108921.849004</v>
      </c>
      <c r="N61" s="18">
        <f t="shared" si="11"/>
        <v>965544.60924501996</v>
      </c>
      <c r="O61" s="18">
        <f t="shared" si="1"/>
        <v>203955369.23653647</v>
      </c>
      <c r="P61" s="18">
        <f t="shared" si="13"/>
        <v>11586535.31094024</v>
      </c>
      <c r="Q61" s="18">
        <f t="shared" si="12"/>
        <v>125000</v>
      </c>
      <c r="R61" s="18">
        <f t="shared" si="14"/>
        <v>11461535.31094024</v>
      </c>
      <c r="S61" s="18">
        <f t="shared" si="4"/>
        <v>1432691.9138675299</v>
      </c>
      <c r="T61" s="18">
        <f t="shared" si="15"/>
        <v>10153843.39707271</v>
      </c>
    </row>
    <row r="62" spans="3:20" ht="47" thickTop="1" thickBot="1" x14ac:dyDescent="0.25">
      <c r="L62" s="17">
        <f t="shared" si="9"/>
        <v>96</v>
      </c>
      <c r="M62" s="18">
        <f t="shared" si="10"/>
        <v>203955369.23653647</v>
      </c>
      <c r="N62" s="18">
        <f t="shared" si="11"/>
        <v>1019776.8461826824</v>
      </c>
      <c r="O62" s="18">
        <f t="shared" si="1"/>
        <v>215411034.57114285</v>
      </c>
      <c r="P62" s="18">
        <f t="shared" ref="P62:P66" si="16">N62*12</f>
        <v>12237322.154192189</v>
      </c>
      <c r="Q62" s="18">
        <f t="shared" si="12"/>
        <v>125000</v>
      </c>
      <c r="R62" s="18">
        <f t="shared" ref="R62:R66" si="17">P62-Q62</f>
        <v>12112322.154192189</v>
      </c>
      <c r="S62" s="18">
        <f t="shared" si="4"/>
        <v>1514040.2692740236</v>
      </c>
      <c r="T62" s="18">
        <f t="shared" ref="T62:T66" si="18">P62-S62</f>
        <v>10723281.884918164</v>
      </c>
    </row>
    <row r="63" spans="3:20" ht="47" thickTop="1" thickBot="1" x14ac:dyDescent="0.25">
      <c r="L63" s="17">
        <f t="shared" si="9"/>
        <v>97</v>
      </c>
      <c r="M63" s="18">
        <f t="shared" si="10"/>
        <v>215411034.57114285</v>
      </c>
      <c r="N63" s="18">
        <f t="shared" si="11"/>
        <v>1077055.1728557141</v>
      </c>
      <c r="O63" s="18">
        <f t="shared" si="1"/>
        <v>227510136.10823679</v>
      </c>
      <c r="P63" s="18">
        <f t="shared" si="16"/>
        <v>12924662.074268568</v>
      </c>
      <c r="Q63" s="18">
        <f t="shared" si="12"/>
        <v>125000</v>
      </c>
      <c r="R63" s="18">
        <f t="shared" si="17"/>
        <v>12799662.074268568</v>
      </c>
      <c r="S63" s="18">
        <f t="shared" si="4"/>
        <v>1599957.759283571</v>
      </c>
      <c r="T63" s="18">
        <f t="shared" si="18"/>
        <v>11324704.314984998</v>
      </c>
    </row>
    <row r="64" spans="3:20" ht="47" thickTop="1" thickBot="1" x14ac:dyDescent="0.25">
      <c r="L64" s="17">
        <f t="shared" si="9"/>
        <v>98</v>
      </c>
      <c r="M64" s="18">
        <f t="shared" si="10"/>
        <v>227510136.10823679</v>
      </c>
      <c r="N64" s="18">
        <f t="shared" si="11"/>
        <v>1137550.680541184</v>
      </c>
      <c r="O64" s="18">
        <f t="shared" si="1"/>
        <v>240288814.05745071</v>
      </c>
      <c r="P64" s="18">
        <f t="shared" si="16"/>
        <v>13650608.166494209</v>
      </c>
      <c r="Q64" s="18">
        <f t="shared" si="12"/>
        <v>125000</v>
      </c>
      <c r="R64" s="18">
        <f t="shared" si="17"/>
        <v>13525608.166494209</v>
      </c>
      <c r="S64" s="18">
        <f t="shared" si="4"/>
        <v>1690701.0208117762</v>
      </c>
      <c r="T64" s="18">
        <f t="shared" si="18"/>
        <v>11959907.145682434</v>
      </c>
    </row>
    <row r="65" spans="12:20" ht="47" thickTop="1" thickBot="1" x14ac:dyDescent="0.25">
      <c r="L65" s="17">
        <f t="shared" si="9"/>
        <v>99</v>
      </c>
      <c r="M65" s="18">
        <f t="shared" si="10"/>
        <v>240288814.05745071</v>
      </c>
      <c r="N65" s="18">
        <f t="shared" si="11"/>
        <v>1201444.0702872535</v>
      </c>
      <c r="O65" s="18">
        <f t="shared" si="1"/>
        <v>253785238.5340195</v>
      </c>
      <c r="P65" s="18">
        <f t="shared" si="16"/>
        <v>14417328.843447041</v>
      </c>
      <c r="Q65" s="18">
        <f t="shared" si="12"/>
        <v>125000</v>
      </c>
      <c r="R65" s="18">
        <f t="shared" si="17"/>
        <v>14292328.843447041</v>
      </c>
      <c r="S65" s="18">
        <f t="shared" si="4"/>
        <v>1786541.1054308801</v>
      </c>
      <c r="T65" s="18">
        <f t="shared" si="18"/>
        <v>12630787.73801616</v>
      </c>
    </row>
    <row r="66" spans="12:20" ht="47" thickTop="1" thickBot="1" x14ac:dyDescent="0.25">
      <c r="L66" s="17">
        <f t="shared" si="9"/>
        <v>100</v>
      </c>
      <c r="M66" s="18">
        <f t="shared" si="10"/>
        <v>253785238.5340195</v>
      </c>
      <c r="N66" s="18">
        <f t="shared" si="11"/>
        <v>1268926.1926700973</v>
      </c>
      <c r="O66" s="18">
        <f t="shared" si="1"/>
        <v>268039723.57352477</v>
      </c>
      <c r="P66" s="18">
        <f t="shared" si="16"/>
        <v>15227114.312041167</v>
      </c>
      <c r="Q66" s="18">
        <f t="shared" si="12"/>
        <v>125000</v>
      </c>
      <c r="R66" s="18">
        <f t="shared" si="17"/>
        <v>15102114.312041167</v>
      </c>
      <c r="S66" s="18">
        <f t="shared" si="4"/>
        <v>1887764.2890051459</v>
      </c>
      <c r="T66" s="18">
        <f t="shared" si="18"/>
        <v>13339350.023036022</v>
      </c>
    </row>
    <row r="67" spans="12:20" ht="46" thickTop="1" x14ac:dyDescent="0.2"/>
  </sheetData>
  <sheetProtection algorithmName="SHA-512" hashValue="+6zY2THxDJN3reRbZ9WldONmMLygjD3P0aFg6FNtqCfNvncvjsreoX2VS+g9Y+Ry4JP9uZHIMiGMHOzAo0N2sQ==" saltValue="L9kJGfDEslouKE7QX1YRzA==" spinCount="100000" sheet="1" objects="1" scenarios="1"/>
  <mergeCells count="8">
    <mergeCell ref="I36:J36"/>
    <mergeCell ref="I37:J37"/>
    <mergeCell ref="H35:J35"/>
    <mergeCell ref="I9:J9"/>
    <mergeCell ref="H29:J29"/>
    <mergeCell ref="I31:J31"/>
    <mergeCell ref="I33:J33"/>
    <mergeCell ref="I32:J32"/>
  </mergeCells>
  <hyperlinks>
    <hyperlink ref="I31" r:id="rId1" xr:uid="{A561E919-03A2-6F44-B3AC-8B18ADAE0FF8}"/>
    <hyperlink ref="I33" r:id="rId2" xr:uid="{20ACBD15-58D5-AC46-9D47-71B773467A0C}"/>
    <hyperlink ref="I32" r:id="rId3" xr:uid="{A14A34A9-F0B8-F045-8726-EF7F8B9A0082}"/>
    <hyperlink ref="I36" r:id="rId4" xr:uid="{2FF79E4F-FAA3-2141-8A80-86D12469579E}"/>
    <hyperlink ref="I37" r:id="rId5" xr:uid="{9C0C5E14-57CF-9148-BB16-2D559F8CBC5B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Raise Basha Naik</dc:creator>
  <cp:lastModifiedBy>Raise Basha Naik</cp:lastModifiedBy>
  <dcterms:created xsi:type="dcterms:W3CDTF">2024-11-16T11:07:17Z</dcterms:created>
  <dcterms:modified xsi:type="dcterms:W3CDTF">2025-01-11T14:16:41Z</dcterms:modified>
</cp:coreProperties>
</file>