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F10" i="1" l="1"/>
  <c r="AC10" i="1"/>
  <c r="AI11" i="1"/>
  <c r="AI3" i="1"/>
  <c r="AF5" i="1" l="1"/>
  <c r="AF4" i="1"/>
  <c r="AF3" i="1"/>
  <c r="AC5" i="1" l="1"/>
  <c r="AC4" i="1"/>
  <c r="AC3" i="1"/>
  <c r="Z4" i="1"/>
  <c r="Z5" i="1"/>
  <c r="Z6" i="1"/>
  <c r="Z7" i="1"/>
  <c r="Z8" i="1"/>
  <c r="Z9" i="1"/>
  <c r="Z10" i="1"/>
  <c r="Z11" i="1"/>
  <c r="Z3" i="1"/>
  <c r="Y4" i="1"/>
  <c r="Y5" i="1"/>
  <c r="Y6" i="1"/>
  <c r="Y7" i="1"/>
  <c r="Y8" i="1"/>
  <c r="Y9" i="1"/>
  <c r="Y10" i="1"/>
  <c r="Y11" i="1"/>
  <c r="Y3" i="1"/>
  <c r="X4" i="1"/>
  <c r="X5" i="1"/>
  <c r="X6" i="1"/>
  <c r="X7" i="1"/>
  <c r="X8" i="1"/>
  <c r="X9" i="1"/>
  <c r="X10" i="1"/>
  <c r="X11" i="1"/>
  <c r="X3" i="1"/>
  <c r="S22" i="1" l="1"/>
  <c r="T6" i="1"/>
  <c r="B24" i="1" l="1"/>
  <c r="C24" i="1"/>
  <c r="D24" i="1"/>
  <c r="E24" i="1"/>
  <c r="C23" i="1"/>
  <c r="D23" i="1"/>
  <c r="E23" i="1"/>
  <c r="F23" i="1"/>
  <c r="B23" i="1"/>
  <c r="N22" i="1"/>
  <c r="P3" i="1"/>
  <c r="P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L3" i="1"/>
  <c r="N3" i="1" s="1"/>
  <c r="L4" i="1"/>
  <c r="L5" i="1"/>
  <c r="N5" i="1" s="1"/>
  <c r="L6" i="1"/>
  <c r="N6" i="1" s="1"/>
  <c r="L7" i="1"/>
  <c r="N7" i="1" s="1"/>
  <c r="L8" i="1"/>
  <c r="N8" i="1" s="1"/>
  <c r="L9" i="1"/>
  <c r="N9" i="1" s="1"/>
  <c r="L10" i="1"/>
  <c r="L11" i="1"/>
  <c r="N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N20" i="1" s="1"/>
  <c r="L2" i="1"/>
  <c r="N2" i="1" s="1"/>
  <c r="W33" i="1" l="1"/>
  <c r="J35" i="1"/>
  <c r="D35" i="1"/>
  <c r="I7" i="1" l="1"/>
  <c r="J7" i="1" s="1"/>
  <c r="I8" i="1"/>
  <c r="I9" i="1"/>
  <c r="J9" i="1" s="1"/>
  <c r="I10" i="1"/>
  <c r="J10" i="1" s="1"/>
  <c r="I11" i="1"/>
  <c r="J11" i="1" s="1"/>
  <c r="I12" i="1"/>
  <c r="J12" i="1" s="1"/>
  <c r="I13" i="1"/>
  <c r="J13" i="1" s="1"/>
  <c r="I14" i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6" i="1"/>
  <c r="J6" i="1" s="1"/>
  <c r="F4" i="1" l="1"/>
  <c r="F10" i="1"/>
  <c r="I3" i="1"/>
  <c r="S3" i="1" l="1"/>
  <c r="N10" i="1"/>
  <c r="F24" i="1"/>
  <c r="N4" i="1"/>
  <c r="J14" i="1"/>
  <c r="J8" i="1"/>
</calcChain>
</file>

<file path=xl/sharedStrings.xml><?xml version="1.0" encoding="utf-8"?>
<sst xmlns="http://schemas.openxmlformats.org/spreadsheetml/2006/main" count="199" uniqueCount="97">
  <si>
    <t xml:space="preserve">S.no </t>
  </si>
  <si>
    <t>IMSI</t>
  </si>
  <si>
    <t xml:space="preserve">Mobile </t>
  </si>
  <si>
    <t>Manuacturer</t>
  </si>
  <si>
    <t>version</t>
  </si>
  <si>
    <t>s5</t>
  </si>
  <si>
    <t>s6</t>
  </si>
  <si>
    <t>s7</t>
  </si>
  <si>
    <t>s8</t>
  </si>
  <si>
    <t>s9</t>
  </si>
  <si>
    <t>s10</t>
  </si>
  <si>
    <t>s11</t>
  </si>
  <si>
    <t>s12</t>
  </si>
  <si>
    <t>s14</t>
  </si>
  <si>
    <t>s15</t>
  </si>
  <si>
    <t>s16</t>
  </si>
  <si>
    <t>s17</t>
  </si>
  <si>
    <t>s18</t>
  </si>
  <si>
    <t>s20</t>
  </si>
  <si>
    <t>s21</t>
  </si>
  <si>
    <t>s22</t>
  </si>
  <si>
    <t>s24</t>
  </si>
  <si>
    <t>s25</t>
  </si>
  <si>
    <t>s26</t>
  </si>
  <si>
    <t>Samsung 1961</t>
  </si>
  <si>
    <t>Samsung 1962</t>
  </si>
  <si>
    <t>Samsung 1963</t>
  </si>
  <si>
    <t>Samsung 1964</t>
  </si>
  <si>
    <t>Samsung 1965</t>
  </si>
  <si>
    <t>Samsung 1966</t>
  </si>
  <si>
    <t>Samsung 1967</t>
  </si>
  <si>
    <t>Samsung 1968</t>
  </si>
  <si>
    <t>Samsung 1970</t>
  </si>
  <si>
    <t>Samsung 1971</t>
  </si>
  <si>
    <t>Samsung 1972</t>
  </si>
  <si>
    <t>Samsung 1973</t>
  </si>
  <si>
    <t>Samsung 1974</t>
  </si>
  <si>
    <t>Samsung 1976</t>
  </si>
  <si>
    <t>Samsung 1977</t>
  </si>
  <si>
    <t>Samsung 1978</t>
  </si>
  <si>
    <t>Samsung 1980</t>
  </si>
  <si>
    <t>Samsung 1981</t>
  </si>
  <si>
    <t>Samsung 1982</t>
  </si>
  <si>
    <t>Price</t>
  </si>
  <si>
    <t>Enter Mobile</t>
  </si>
  <si>
    <t xml:space="preserve">Price </t>
  </si>
  <si>
    <t>VLOOKUP</t>
  </si>
  <si>
    <t xml:space="preserve"> </t>
  </si>
  <si>
    <t>ENTER</t>
  </si>
  <si>
    <t>MANU</t>
  </si>
  <si>
    <t>HLOOKUP</t>
  </si>
  <si>
    <t>UPPER</t>
  </si>
  <si>
    <t>CONCATENATE</t>
  </si>
  <si>
    <t>N/A</t>
  </si>
  <si>
    <t>AMPERSAND (COMBINING)</t>
  </si>
  <si>
    <t>LENGTH</t>
  </si>
  <si>
    <t>Version</t>
  </si>
  <si>
    <t>SUM OF LENGTH</t>
  </si>
  <si>
    <t>SUMIFS</t>
  </si>
  <si>
    <t>Total price</t>
  </si>
  <si>
    <t>Country</t>
  </si>
  <si>
    <t>Pakistan</t>
  </si>
  <si>
    <t>India</t>
  </si>
  <si>
    <t>UK</t>
  </si>
  <si>
    <t>Finland</t>
  </si>
  <si>
    <t>USA</t>
  </si>
  <si>
    <t>COUNTRY</t>
  </si>
  <si>
    <t>TOTAL PRICE</t>
  </si>
  <si>
    <t>Name</t>
  </si>
  <si>
    <t>Awards</t>
  </si>
  <si>
    <t>Bronze</t>
  </si>
  <si>
    <t>Gold</t>
  </si>
  <si>
    <t>Silver</t>
  </si>
  <si>
    <t>Medals</t>
  </si>
  <si>
    <t>tom</t>
  </si>
  <si>
    <t>harry</t>
  </si>
  <si>
    <t>martin</t>
  </si>
  <si>
    <t>ali</t>
  </si>
  <si>
    <t>IFERROR</t>
  </si>
  <si>
    <t>Number 1</t>
  </si>
  <si>
    <t>Number 2</t>
  </si>
  <si>
    <t>Division</t>
  </si>
  <si>
    <t>IFERROR 1</t>
  </si>
  <si>
    <t>IFERROR 2</t>
  </si>
  <si>
    <t>SUBSTITUTE</t>
  </si>
  <si>
    <t>Old Text</t>
  </si>
  <si>
    <t>New Text</t>
  </si>
  <si>
    <t>Total Cost</t>
  </si>
  <si>
    <t>2 of October 2022</t>
  </si>
  <si>
    <t>1 of November 2011</t>
  </si>
  <si>
    <t>REPLACE</t>
  </si>
  <si>
    <t>AVERAGEIFS</t>
  </si>
  <si>
    <t>Enter IMSI</t>
  </si>
  <si>
    <t>Average Price</t>
  </si>
  <si>
    <t>COUNTIFS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</si>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</sst>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9" xfId="0" applyFill="1" applyBorder="1" applyAlignment="1">
      <alignment horizontal="center"/>
    </xf>
    <xf numFmtId="0" fontId="0" fillId="2" borderId="8" xfId="0" applyFill="1" applyBorder="1"/>
    <xf numFmtId="0" fontId="0" fillId="2" borderId="15" xfId="0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15" fontId="0" fillId="5" borderId="16" xfId="0" applyNumberFormat="1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tabSelected="1" topLeftCell="R1" workbookViewId="0">
      <selection activeCell="N22" sqref="N22"/>
    </sheetView>
  </sheetViews>
  <sheetFormatPr defaultRowHeight="15" x14ac:dyDescent="0.25"/>
  <cols>
    <col min="1" max="1" width="18.5703125" customWidth="1"/>
    <col min="4" max="4" width="16.28515625" customWidth="1"/>
    <col min="8" max="8" width="13.85546875" customWidth="1"/>
    <col min="9" max="10" width="13.42578125" customWidth="1"/>
    <col min="11" max="11" width="13.85546875" style="1" customWidth="1"/>
    <col min="12" max="12" width="13.42578125" style="1" customWidth="1"/>
    <col min="14" max="14" width="26.42578125" customWidth="1"/>
    <col min="15" max="15" width="13.42578125" customWidth="1"/>
    <col min="16" max="16" width="33.42578125" customWidth="1"/>
    <col min="17" max="17" width="15.5703125" customWidth="1"/>
    <col min="18" max="18" width="14.140625" customWidth="1"/>
    <col min="19" max="19" width="33.42578125" customWidth="1"/>
    <col min="20" max="20" width="13.42578125" customWidth="1"/>
    <col min="22" max="22" width="13.85546875" customWidth="1"/>
    <col min="23" max="23" width="10.7109375" bestFit="1" customWidth="1"/>
    <col min="24" max="25" width="12" bestFit="1" customWidth="1"/>
    <col min="26" max="26" width="15.7109375" bestFit="1" customWidth="1"/>
    <col min="28" max="29" width="18.85546875" bestFit="1" customWidth="1"/>
    <col min="31" max="32" width="18.85546875" bestFit="1" customWidth="1"/>
    <col min="34" max="34" width="15.5703125" bestFit="1" customWidth="1"/>
    <col min="35" max="35" width="14.5703125" bestFit="1" customWidth="1"/>
  </cols>
  <sheetData>
    <row r="1" spans="1:35" ht="19.5" thickBot="1" x14ac:dyDescent="0.35">
      <c r="A1" s="61" t="s">
        <v>60</v>
      </c>
      <c r="B1" s="63" t="s">
        <v>1</v>
      </c>
      <c r="C1" s="63" t="s">
        <v>2</v>
      </c>
      <c r="D1" s="63" t="s">
        <v>3</v>
      </c>
      <c r="E1" s="63" t="s">
        <v>56</v>
      </c>
      <c r="F1" s="62" t="s">
        <v>43</v>
      </c>
      <c r="H1" s="64" t="s">
        <v>46</v>
      </c>
      <c r="I1" s="74"/>
      <c r="J1" s="65"/>
      <c r="L1" s="73" t="s">
        <v>51</v>
      </c>
      <c r="N1" s="73" t="s">
        <v>52</v>
      </c>
      <c r="P1" s="73" t="s">
        <v>54</v>
      </c>
      <c r="R1" s="66" t="s">
        <v>58</v>
      </c>
      <c r="S1" s="68"/>
      <c r="T1" s="67"/>
      <c r="V1" s="66" t="s">
        <v>78</v>
      </c>
      <c r="W1" s="68"/>
      <c r="X1" s="68"/>
      <c r="Y1" s="68"/>
      <c r="Z1" s="67"/>
      <c r="AB1" s="66" t="s">
        <v>84</v>
      </c>
      <c r="AC1" s="67"/>
      <c r="AE1" s="64" t="s">
        <v>90</v>
      </c>
      <c r="AF1" s="65"/>
      <c r="AH1" s="66" t="s">
        <v>91</v>
      </c>
      <c r="AI1" s="67"/>
    </row>
    <row r="2" spans="1:35" ht="15.75" x14ac:dyDescent="0.25">
      <c r="A2" s="22" t="s">
        <v>61</v>
      </c>
      <c r="B2" s="23">
        <v>41002</v>
      </c>
      <c r="C2" s="23" t="s">
        <v>5</v>
      </c>
      <c r="D2" s="23" t="s">
        <v>24</v>
      </c>
      <c r="E2" s="23">
        <v>4.0999999999999996</v>
      </c>
      <c r="F2" s="24">
        <v>20000</v>
      </c>
      <c r="H2" s="2" t="s">
        <v>44</v>
      </c>
      <c r="I2" s="3" t="s">
        <v>45</v>
      </c>
      <c r="J2" s="4"/>
      <c r="L2" s="16" t="str">
        <f t="shared" ref="L2:L20" si="0">UPPER(C2:C20)</f>
        <v>S5</v>
      </c>
      <c r="N2" s="16" t="str">
        <f>CONCATENATE(L2:L20,"--",F2:F20)</f>
        <v>S5--20000</v>
      </c>
      <c r="P2" s="16" t="str">
        <f t="shared" ref="P2:P20" si="1">C2&amp;"--"&amp;D2</f>
        <v>s5--Samsung 1961</v>
      </c>
      <c r="R2" s="42" t="s">
        <v>1</v>
      </c>
      <c r="S2" s="40" t="s">
        <v>59</v>
      </c>
      <c r="T2" s="43"/>
      <c r="V2" s="52" t="s">
        <v>79</v>
      </c>
      <c r="W2" s="59" t="s">
        <v>80</v>
      </c>
      <c r="X2" s="59" t="s">
        <v>81</v>
      </c>
      <c r="Y2" s="59" t="s">
        <v>82</v>
      </c>
      <c r="Z2" s="53" t="s">
        <v>83</v>
      </c>
      <c r="AB2" s="52" t="s">
        <v>85</v>
      </c>
      <c r="AC2" s="53" t="s">
        <v>86</v>
      </c>
      <c r="AE2" s="52" t="s">
        <v>85</v>
      </c>
      <c r="AF2" s="53" t="s">
        <v>86</v>
      </c>
      <c r="AH2" s="52" t="s">
        <v>92</v>
      </c>
      <c r="AI2" s="53" t="s">
        <v>93</v>
      </c>
    </row>
    <row r="3" spans="1:35" ht="15.75" thickBot="1" x14ac:dyDescent="0.3">
      <c r="A3" s="5" t="s">
        <v>62</v>
      </c>
      <c r="B3" s="6">
        <v>41002</v>
      </c>
      <c r="C3" s="6" t="s">
        <v>6</v>
      </c>
      <c r="D3" s="6" t="s">
        <v>25</v>
      </c>
      <c r="E3" s="6" t="s">
        <v>53</v>
      </c>
      <c r="F3" s="12">
        <v>21000</v>
      </c>
      <c r="H3" s="5" t="s">
        <v>7</v>
      </c>
      <c r="I3" s="6">
        <f>VLOOKUP(H3,C2:F20,4,FALSE)</f>
        <v>21000</v>
      </c>
      <c r="J3" s="4"/>
      <c r="L3" s="16" t="str">
        <f t="shared" si="0"/>
        <v>S6</v>
      </c>
      <c r="N3" s="16" t="str">
        <f t="shared" ref="N3:N20" si="2">CONCATENATE(L3:L21,"--",F3:F21)</f>
        <v>S6--21000</v>
      </c>
      <c r="P3" s="16" t="str">
        <f t="shared" si="1"/>
        <v>s6--Samsung 1962</v>
      </c>
      <c r="R3" s="44">
        <v>41001</v>
      </c>
      <c r="S3" s="41">
        <f>SUMIFS(F2:F20,B2:B20,R3)</f>
        <v>89000</v>
      </c>
      <c r="T3" s="43"/>
      <c r="V3" s="54">
        <v>2</v>
      </c>
      <c r="W3" s="51">
        <v>8</v>
      </c>
      <c r="X3" s="51">
        <f>V3/W3</f>
        <v>0.25</v>
      </c>
      <c r="Y3" s="51">
        <f>IFERROR(X3,0)</f>
        <v>0.25</v>
      </c>
      <c r="Z3" s="55">
        <f>IFERROR(X3,"Can't Divide by 0")</f>
        <v>0.25</v>
      </c>
      <c r="AB3" s="54" t="s">
        <v>87</v>
      </c>
      <c r="AC3" s="55" t="str">
        <f>SUBSTITUTE(AB3,"Cost","Expenses")</f>
        <v>Total Expenses</v>
      </c>
      <c r="AE3" s="54" t="s">
        <v>87</v>
      </c>
      <c r="AF3" s="55" t="str">
        <f>REPLACE(AE3,7,1,"L")</f>
        <v>Total Lost</v>
      </c>
      <c r="AH3" s="57">
        <v>41002</v>
      </c>
      <c r="AI3" s="58">
        <f>AVERAGEIFS(F2:F20,B2:B20,AH3)</f>
        <v>21800</v>
      </c>
    </row>
    <row r="4" spans="1:35" x14ac:dyDescent="0.25">
      <c r="A4" s="5" t="s">
        <v>63</v>
      </c>
      <c r="B4" s="6">
        <v>41002</v>
      </c>
      <c r="C4" s="6" t="s">
        <v>7</v>
      </c>
      <c r="D4" s="6" t="s">
        <v>26</v>
      </c>
      <c r="E4" s="6">
        <v>4.3</v>
      </c>
      <c r="F4" s="12">
        <f>F3</f>
        <v>21000</v>
      </c>
      <c r="H4" s="5"/>
      <c r="I4" s="6"/>
      <c r="J4" s="4"/>
      <c r="L4" s="16" t="str">
        <f t="shared" si="0"/>
        <v>S7</v>
      </c>
      <c r="N4" s="16" t="str">
        <f t="shared" si="2"/>
        <v>S7--21000</v>
      </c>
      <c r="P4" s="16" t="str">
        <f t="shared" si="1"/>
        <v>s7--Samsung 1963</v>
      </c>
      <c r="R4" s="5"/>
      <c r="S4" s="6"/>
      <c r="T4" s="12"/>
      <c r="V4" s="54">
        <v>15</v>
      </c>
      <c r="W4" s="51">
        <v>6</v>
      </c>
      <c r="X4" s="51">
        <f t="shared" ref="X4:X11" si="3">V4/W4</f>
        <v>2.5</v>
      </c>
      <c r="Y4" s="51">
        <f t="shared" ref="Y4:Y11" si="4">IFERROR(X4,0)</f>
        <v>2.5</v>
      </c>
      <c r="Z4" s="55">
        <f t="shared" ref="Z4:Z11" si="5">IFERROR(X4,"Can't Divide by 0")</f>
        <v>2.5</v>
      </c>
      <c r="AB4" s="56" t="s">
        <v>88</v>
      </c>
      <c r="AC4" s="55" t="str">
        <f>SUBSTITUTE(AB4,"2","3",1)</f>
        <v>3 of October 2022</v>
      </c>
      <c r="AE4" s="56" t="s">
        <v>88</v>
      </c>
      <c r="AF4" s="55" t="str">
        <f>REPLACE(AE4,6,7,"November")</f>
        <v>2 of November 2022</v>
      </c>
    </row>
    <row r="5" spans="1:35" ht="16.5" thickBot="1" x14ac:dyDescent="0.3">
      <c r="A5" s="5" t="s">
        <v>64</v>
      </c>
      <c r="B5" s="6">
        <v>41002</v>
      </c>
      <c r="C5" s="6" t="s">
        <v>8</v>
      </c>
      <c r="D5" s="6" t="s">
        <v>27</v>
      </c>
      <c r="E5" s="6">
        <v>4.4000000000000004</v>
      </c>
      <c r="F5" s="12">
        <v>23000</v>
      </c>
      <c r="H5" s="7" t="s">
        <v>48</v>
      </c>
      <c r="I5" s="8" t="s">
        <v>49</v>
      </c>
      <c r="J5" s="4" t="s">
        <v>43</v>
      </c>
      <c r="L5" s="16" t="str">
        <f t="shared" si="0"/>
        <v>S8</v>
      </c>
      <c r="N5" s="16" t="str">
        <f t="shared" si="2"/>
        <v>S8--23000</v>
      </c>
      <c r="P5" s="16" t="str">
        <f t="shared" si="1"/>
        <v>s8--Samsung 1964</v>
      </c>
      <c r="R5" s="45" t="s">
        <v>1</v>
      </c>
      <c r="S5" s="38" t="s">
        <v>66</v>
      </c>
      <c r="T5" s="46" t="s">
        <v>67</v>
      </c>
      <c r="V5" s="54">
        <v>23</v>
      </c>
      <c r="W5" s="51">
        <v>0</v>
      </c>
      <c r="X5" s="51" t="e">
        <f t="shared" si="3"/>
        <v>#DIV/0!</v>
      </c>
      <c r="Y5" s="51">
        <f t="shared" si="4"/>
        <v>0</v>
      </c>
      <c r="Z5" s="55" t="str">
        <f t="shared" si="5"/>
        <v>Can't Divide by 0</v>
      </c>
      <c r="AB5" s="57" t="s">
        <v>89</v>
      </c>
      <c r="AC5" s="58" t="str">
        <f>SUBSTITUTE(AB5,"1","3")</f>
        <v>3 of November 2033</v>
      </c>
      <c r="AE5" s="57">
        <v>123456789</v>
      </c>
      <c r="AF5" s="58" t="str">
        <f>REPLACE(AE5,4,4,"...")</f>
        <v>123...89</v>
      </c>
    </row>
    <row r="6" spans="1:35" x14ac:dyDescent="0.25">
      <c r="A6" s="5" t="s">
        <v>65</v>
      </c>
      <c r="B6" s="6">
        <v>41002</v>
      </c>
      <c r="C6" s="6" t="s">
        <v>9</v>
      </c>
      <c r="D6" s="6" t="s">
        <v>28</v>
      </c>
      <c r="E6" s="6">
        <v>4.5</v>
      </c>
      <c r="F6" s="12">
        <v>24000</v>
      </c>
      <c r="H6" s="7" t="s">
        <v>5</v>
      </c>
      <c r="I6" s="8" t="str">
        <f t="shared" ref="I6:I24" si="6">VLOOKUP(H6,C2:F20,2,FALSE)</f>
        <v>Samsung 1961</v>
      </c>
      <c r="J6" s="4">
        <f t="shared" ref="J6:J24" si="7">VLOOKUP(I6,D2:G20,3,FALSE)</f>
        <v>20000</v>
      </c>
      <c r="L6" s="16" t="str">
        <f t="shared" si="0"/>
        <v>S9</v>
      </c>
      <c r="N6" s="16" t="str">
        <f t="shared" si="2"/>
        <v>S9--24000</v>
      </c>
      <c r="P6" s="16" t="str">
        <f t="shared" si="1"/>
        <v>s9--Samsung 1965</v>
      </c>
      <c r="R6" s="47">
        <v>41002</v>
      </c>
      <c r="S6" s="39" t="s">
        <v>61</v>
      </c>
      <c r="T6" s="48">
        <f>SUMIFS(F2:F20,B2:B20,R6,A2:A20,S6)</f>
        <v>20000</v>
      </c>
      <c r="V6" s="54">
        <v>65</v>
      </c>
      <c r="W6" s="51">
        <v>4</v>
      </c>
      <c r="X6" s="51">
        <f t="shared" si="3"/>
        <v>16.25</v>
      </c>
      <c r="Y6" s="51">
        <f t="shared" si="4"/>
        <v>16.25</v>
      </c>
      <c r="Z6" s="55">
        <f t="shared" si="5"/>
        <v>16.25</v>
      </c>
    </row>
    <row r="7" spans="1:35" ht="15.75" thickBot="1" x14ac:dyDescent="0.3">
      <c r="A7" s="5" t="s">
        <v>61</v>
      </c>
      <c r="B7" s="6">
        <v>41001</v>
      </c>
      <c r="C7" s="6" t="s">
        <v>10</v>
      </c>
      <c r="D7" s="6" t="s">
        <v>29</v>
      </c>
      <c r="E7" s="6">
        <v>4.5999999999999996</v>
      </c>
      <c r="F7" s="12">
        <v>0</v>
      </c>
      <c r="H7" s="7" t="s">
        <v>6</v>
      </c>
      <c r="I7" s="8" t="str">
        <f t="shared" si="6"/>
        <v>Samsung 1962</v>
      </c>
      <c r="J7" s="4">
        <f t="shared" si="7"/>
        <v>21000</v>
      </c>
      <c r="L7" s="16" t="str">
        <f t="shared" si="0"/>
        <v>S10</v>
      </c>
      <c r="N7" s="16" t="str">
        <f t="shared" si="2"/>
        <v>S10--0</v>
      </c>
      <c r="P7" s="16" t="str">
        <f t="shared" si="1"/>
        <v>s10--Samsung 1966</v>
      </c>
      <c r="R7" s="13"/>
      <c r="S7" s="18"/>
      <c r="T7" s="14"/>
      <c r="V7" s="54">
        <v>98</v>
      </c>
      <c r="W7" s="51">
        <v>6</v>
      </c>
      <c r="X7" s="51">
        <f t="shared" si="3"/>
        <v>16.333333333333332</v>
      </c>
      <c r="Y7" s="51">
        <f t="shared" si="4"/>
        <v>16.333333333333332</v>
      </c>
      <c r="Z7" s="55">
        <f t="shared" si="5"/>
        <v>16.333333333333332</v>
      </c>
    </row>
    <row r="8" spans="1:35" ht="15.75" thickBot="1" x14ac:dyDescent="0.3">
      <c r="A8" s="5" t="s">
        <v>62</v>
      </c>
      <c r="B8" s="6">
        <v>41001</v>
      </c>
      <c r="C8" s="6" t="s">
        <v>11</v>
      </c>
      <c r="D8" s="6" t="s">
        <v>30</v>
      </c>
      <c r="E8" s="6">
        <v>4.7</v>
      </c>
      <c r="F8" s="12">
        <v>29000</v>
      </c>
      <c r="H8" s="7" t="s">
        <v>7</v>
      </c>
      <c r="I8" s="8" t="str">
        <f t="shared" si="6"/>
        <v>Samsung 1963</v>
      </c>
      <c r="J8" s="4">
        <f t="shared" si="7"/>
        <v>21000</v>
      </c>
      <c r="L8" s="16" t="str">
        <f t="shared" si="0"/>
        <v>S11</v>
      </c>
      <c r="N8" s="16" t="str">
        <f t="shared" si="2"/>
        <v>S11--29000</v>
      </c>
      <c r="P8" s="16" t="str">
        <f t="shared" si="1"/>
        <v>s11--Samsung 1967</v>
      </c>
      <c r="R8" s="7"/>
      <c r="S8" s="8"/>
      <c r="T8" s="4"/>
      <c r="V8" s="54">
        <v>21</v>
      </c>
      <c r="W8" s="51">
        <v>0</v>
      </c>
      <c r="X8" s="51" t="e">
        <f t="shared" si="3"/>
        <v>#DIV/0!</v>
      </c>
      <c r="Y8" s="51">
        <f t="shared" si="4"/>
        <v>0</v>
      </c>
      <c r="Z8" s="55" t="str">
        <f t="shared" si="5"/>
        <v>Can't Divide by 0</v>
      </c>
    </row>
    <row r="9" spans="1:35" ht="19.5" thickBot="1" x14ac:dyDescent="0.35">
      <c r="A9" s="5" t="s">
        <v>63</v>
      </c>
      <c r="B9" s="6">
        <v>41001</v>
      </c>
      <c r="C9" s="6" t="s">
        <v>12</v>
      </c>
      <c r="D9" s="6" t="s">
        <v>31</v>
      </c>
      <c r="E9" s="6">
        <v>4.8</v>
      </c>
      <c r="F9" s="12">
        <v>30000</v>
      </c>
      <c r="H9" s="7" t="s">
        <v>8</v>
      </c>
      <c r="I9" s="8" t="str">
        <f t="shared" si="6"/>
        <v>Samsung 1964</v>
      </c>
      <c r="J9" s="4">
        <f t="shared" si="7"/>
        <v>23000</v>
      </c>
      <c r="L9" s="16" t="str">
        <f t="shared" si="0"/>
        <v>S12</v>
      </c>
      <c r="N9" s="16" t="str">
        <f t="shared" si="2"/>
        <v>S12--30000</v>
      </c>
      <c r="P9" s="16" t="str">
        <f t="shared" si="1"/>
        <v>s12--Samsung 1968</v>
      </c>
      <c r="R9" s="7"/>
      <c r="S9" s="8"/>
      <c r="T9" s="4"/>
      <c r="V9" s="54">
        <v>78</v>
      </c>
      <c r="W9" s="51">
        <v>4</v>
      </c>
      <c r="X9" s="51">
        <f t="shared" si="3"/>
        <v>19.5</v>
      </c>
      <c r="Y9" s="51">
        <f t="shared" si="4"/>
        <v>19.5</v>
      </c>
      <c r="Z9" s="55">
        <f t="shared" si="5"/>
        <v>19.5</v>
      </c>
      <c r="AB9" s="64" t="s">
        <v>95</v>
      </c>
      <c r="AC9" s="65"/>
      <c r="AE9" s="64" t="s">
        <v>96</v>
      </c>
      <c r="AF9" s="65"/>
      <c r="AH9" s="66" t="s">
        <v>94</v>
      </c>
      <c r="AI9" s="67"/>
    </row>
    <row r="10" spans="1:35" ht="19.5" thickBot="1" x14ac:dyDescent="0.35">
      <c r="A10" s="5" t="s">
        <v>64</v>
      </c>
      <c r="B10" s="6">
        <v>41001</v>
      </c>
      <c r="C10" s="6" t="s">
        <v>13</v>
      </c>
      <c r="D10" s="6" t="s">
        <v>32</v>
      </c>
      <c r="E10" s="6">
        <v>5</v>
      </c>
      <c r="F10" s="12">
        <f>F9</f>
        <v>30000</v>
      </c>
      <c r="H10" s="7" t="s">
        <v>9</v>
      </c>
      <c r="I10" s="8" t="str">
        <f t="shared" si="6"/>
        <v>Samsung 1965</v>
      </c>
      <c r="J10" s="4">
        <f t="shared" si="7"/>
        <v>24000</v>
      </c>
      <c r="L10" s="16" t="str">
        <f t="shared" si="0"/>
        <v>S14</v>
      </c>
      <c r="N10" s="16" t="str">
        <f t="shared" si="2"/>
        <v>S14--30000</v>
      </c>
      <c r="P10" s="16" t="str">
        <f t="shared" si="1"/>
        <v>s14--Samsung 1970</v>
      </c>
      <c r="R10" s="25" t="s">
        <v>68</v>
      </c>
      <c r="S10" s="26" t="s">
        <v>69</v>
      </c>
      <c r="T10" s="27" t="s">
        <v>73</v>
      </c>
      <c r="V10" s="54">
        <v>56</v>
      </c>
      <c r="W10" s="51">
        <v>0</v>
      </c>
      <c r="X10" s="51" t="e">
        <f t="shared" si="3"/>
        <v>#DIV/0!</v>
      </c>
      <c r="Y10" s="51">
        <f t="shared" si="4"/>
        <v>0</v>
      </c>
      <c r="Z10" s="55" t="str">
        <f t="shared" si="5"/>
        <v>Can't Divide by 0</v>
      </c>
      <c r="AB10" s="71">
        <v>41001</v>
      </c>
      <c r="AC10" s="72" t="str">
        <f>LEFT(AB10,3)</f>
        <v>410</v>
      </c>
      <c r="AE10" s="71" t="s">
        <v>30</v>
      </c>
      <c r="AF10" s="72" t="str">
        <f>RIGHT(AE10,2)</f>
        <v>67</v>
      </c>
      <c r="AH10" s="52" t="s">
        <v>92</v>
      </c>
      <c r="AI10" s="53" t="s">
        <v>93</v>
      </c>
    </row>
    <row r="11" spans="1:35" ht="15.75" thickBot="1" x14ac:dyDescent="0.3">
      <c r="A11" s="5" t="s">
        <v>65</v>
      </c>
      <c r="B11" s="6">
        <v>41003</v>
      </c>
      <c r="C11" s="6" t="s">
        <v>14</v>
      </c>
      <c r="D11" s="6" t="s">
        <v>33</v>
      </c>
      <c r="E11" s="6">
        <v>5.1000000000000103</v>
      </c>
      <c r="F11" s="12">
        <v>32000</v>
      </c>
      <c r="H11" s="7" t="s">
        <v>10</v>
      </c>
      <c r="I11" s="8" t="str">
        <f t="shared" si="6"/>
        <v>Samsung 1966</v>
      </c>
      <c r="J11" s="4">
        <f t="shared" si="7"/>
        <v>0</v>
      </c>
      <c r="L11" s="16" t="str">
        <f t="shared" si="0"/>
        <v>S15</v>
      </c>
      <c r="N11" s="16" t="str">
        <f t="shared" si="2"/>
        <v>S15--32000</v>
      </c>
      <c r="P11" s="16" t="str">
        <f t="shared" si="1"/>
        <v>s15--Samsung 1971</v>
      </c>
      <c r="R11" s="28"/>
      <c r="S11" s="29"/>
      <c r="T11" s="30"/>
      <c r="V11" s="57">
        <v>44</v>
      </c>
      <c r="W11" s="60">
        <v>6</v>
      </c>
      <c r="X11" s="60">
        <f t="shared" si="3"/>
        <v>7.333333333333333</v>
      </c>
      <c r="Y11" s="60">
        <f t="shared" si="4"/>
        <v>7.333333333333333</v>
      </c>
      <c r="Z11" s="58">
        <f t="shared" si="5"/>
        <v>7.333333333333333</v>
      </c>
      <c r="AH11" s="57">
        <v>41001</v>
      </c>
      <c r="AI11" s="58">
        <f>COUNTIFS(B6:B24,AH11)</f>
        <v>4</v>
      </c>
    </row>
    <row r="12" spans="1:35" x14ac:dyDescent="0.25">
      <c r="A12" s="5" t="s">
        <v>61</v>
      </c>
      <c r="B12" s="6">
        <v>41003</v>
      </c>
      <c r="C12" s="6" t="s">
        <v>15</v>
      </c>
      <c r="D12" s="6" t="s">
        <v>34</v>
      </c>
      <c r="E12" s="6">
        <v>5.2000000000000099</v>
      </c>
      <c r="F12" s="12">
        <v>33000</v>
      </c>
      <c r="H12" s="7" t="s">
        <v>11</v>
      </c>
      <c r="I12" s="8" t="str">
        <f t="shared" si="6"/>
        <v>Samsung 1967</v>
      </c>
      <c r="J12" s="4">
        <f t="shared" si="7"/>
        <v>29000</v>
      </c>
      <c r="L12" s="16" t="str">
        <f t="shared" si="0"/>
        <v>S16</v>
      </c>
      <c r="N12" s="16" t="str">
        <f t="shared" si="2"/>
        <v>S16--33000</v>
      </c>
      <c r="P12" s="16" t="str">
        <f t="shared" si="1"/>
        <v>s16--Samsung 1972</v>
      </c>
      <c r="R12" s="49" t="s">
        <v>74</v>
      </c>
      <c r="S12" s="37">
        <v>1</v>
      </c>
      <c r="T12" s="50" t="s">
        <v>70</v>
      </c>
    </row>
    <row r="13" spans="1:35" x14ac:dyDescent="0.25">
      <c r="A13" s="5" t="s">
        <v>62</v>
      </c>
      <c r="B13" s="6">
        <v>41003</v>
      </c>
      <c r="C13" s="6" t="s">
        <v>16</v>
      </c>
      <c r="D13" s="6" t="s">
        <v>35</v>
      </c>
      <c r="E13" s="6">
        <v>5.3000000000000096</v>
      </c>
      <c r="F13" s="12">
        <v>0</v>
      </c>
      <c r="H13" s="7" t="s">
        <v>12</v>
      </c>
      <c r="I13" s="8" t="str">
        <f t="shared" si="6"/>
        <v>Samsung 1968</v>
      </c>
      <c r="J13" s="4">
        <f t="shared" si="7"/>
        <v>30000</v>
      </c>
      <c r="L13" s="16" t="str">
        <f t="shared" si="0"/>
        <v>S17</v>
      </c>
      <c r="N13" s="16" t="str">
        <f t="shared" si="2"/>
        <v>S17--0</v>
      </c>
      <c r="P13" s="16" t="str">
        <f t="shared" si="1"/>
        <v>s17--Samsung 1973</v>
      </c>
      <c r="R13" s="49" t="s">
        <v>74</v>
      </c>
      <c r="S13" s="37">
        <v>2</v>
      </c>
      <c r="T13" s="50" t="s">
        <v>70</v>
      </c>
    </row>
    <row r="14" spans="1:35" x14ac:dyDescent="0.25">
      <c r="A14" s="5" t="s">
        <v>63</v>
      </c>
      <c r="B14" s="6">
        <v>41003</v>
      </c>
      <c r="C14" s="6" t="s">
        <v>17</v>
      </c>
      <c r="D14" s="6" t="s">
        <v>36</v>
      </c>
      <c r="E14" s="6">
        <v>5.4000000000000101</v>
      </c>
      <c r="F14" s="12">
        <v>35000</v>
      </c>
      <c r="H14" s="7" t="s">
        <v>13</v>
      </c>
      <c r="I14" s="8" t="str">
        <f t="shared" si="6"/>
        <v>Samsung 1970</v>
      </c>
      <c r="J14" s="4">
        <f t="shared" si="7"/>
        <v>30000</v>
      </c>
      <c r="L14" s="16" t="str">
        <f t="shared" si="0"/>
        <v>S18</v>
      </c>
      <c r="N14" s="16" t="str">
        <f t="shared" si="2"/>
        <v>S18--35000</v>
      </c>
      <c r="P14" s="16" t="str">
        <f t="shared" si="1"/>
        <v>s18--Samsung 1974</v>
      </c>
      <c r="R14" s="49" t="s">
        <v>75</v>
      </c>
      <c r="S14" s="37">
        <v>3</v>
      </c>
      <c r="T14" s="50" t="s">
        <v>70</v>
      </c>
    </row>
    <row r="15" spans="1:35" x14ac:dyDescent="0.25">
      <c r="A15" s="5" t="s">
        <v>64</v>
      </c>
      <c r="B15" s="6">
        <v>41003</v>
      </c>
      <c r="C15" s="6" t="s">
        <v>18</v>
      </c>
      <c r="D15" s="6" t="s">
        <v>37</v>
      </c>
      <c r="E15" s="6">
        <v>5.6000000000000103</v>
      </c>
      <c r="F15" s="12">
        <v>36000</v>
      </c>
      <c r="H15" s="7" t="s">
        <v>14</v>
      </c>
      <c r="I15" s="8" t="str">
        <f t="shared" si="6"/>
        <v>Samsung 1971</v>
      </c>
      <c r="J15" s="4">
        <f t="shared" si="7"/>
        <v>32000</v>
      </c>
      <c r="L15" s="16" t="str">
        <f t="shared" si="0"/>
        <v>S20</v>
      </c>
      <c r="N15" s="16" t="str">
        <f t="shared" si="2"/>
        <v>S20--36000</v>
      </c>
      <c r="P15" s="16" t="str">
        <f t="shared" si="1"/>
        <v>s20--Samsung 1976</v>
      </c>
      <c r="R15" s="49" t="s">
        <v>76</v>
      </c>
      <c r="S15" s="37">
        <v>5</v>
      </c>
      <c r="T15" s="50" t="s">
        <v>71</v>
      </c>
    </row>
    <row r="16" spans="1:35" x14ac:dyDescent="0.25">
      <c r="A16" s="5" t="s">
        <v>65</v>
      </c>
      <c r="B16" s="6">
        <v>41007</v>
      </c>
      <c r="C16" s="6" t="s">
        <v>19</v>
      </c>
      <c r="D16" s="6" t="s">
        <v>38</v>
      </c>
      <c r="E16" s="6">
        <v>5.7000000000000099</v>
      </c>
      <c r="F16" s="12">
        <v>37000</v>
      </c>
      <c r="H16" s="7" t="s">
        <v>15</v>
      </c>
      <c r="I16" s="8" t="str">
        <f t="shared" si="6"/>
        <v>Samsung 1972</v>
      </c>
      <c r="J16" s="4">
        <f t="shared" si="7"/>
        <v>33000</v>
      </c>
      <c r="L16" s="16" t="str">
        <f t="shared" si="0"/>
        <v>S21</v>
      </c>
      <c r="N16" s="16" t="str">
        <f t="shared" si="2"/>
        <v>S21--37000</v>
      </c>
      <c r="P16" s="16" t="str">
        <f t="shared" si="1"/>
        <v>s21--Samsung 1977</v>
      </c>
      <c r="R16" s="49" t="s">
        <v>74</v>
      </c>
      <c r="S16" s="37">
        <v>2</v>
      </c>
      <c r="T16" s="50" t="s">
        <v>72</v>
      </c>
    </row>
    <row r="17" spans="1:23" x14ac:dyDescent="0.25">
      <c r="A17" s="5" t="s">
        <v>61</v>
      </c>
      <c r="B17" s="6">
        <v>41007</v>
      </c>
      <c r="C17" s="6" t="s">
        <v>20</v>
      </c>
      <c r="D17" s="6" t="s">
        <v>39</v>
      </c>
      <c r="E17" s="6">
        <v>5.8000000000000096</v>
      </c>
      <c r="F17" s="12">
        <v>0</v>
      </c>
      <c r="H17" s="7" t="s">
        <v>16</v>
      </c>
      <c r="I17" s="8" t="str">
        <f t="shared" si="6"/>
        <v>Samsung 1973</v>
      </c>
      <c r="J17" s="4">
        <f t="shared" si="7"/>
        <v>0</v>
      </c>
      <c r="L17" s="16" t="str">
        <f t="shared" si="0"/>
        <v>S22</v>
      </c>
      <c r="N17" s="16" t="str">
        <f t="shared" si="2"/>
        <v>S22--0</v>
      </c>
      <c r="P17" s="16" t="str">
        <f t="shared" si="1"/>
        <v>s22--Samsung 1978</v>
      </c>
      <c r="R17" s="49" t="s">
        <v>74</v>
      </c>
      <c r="S17" s="37">
        <v>4</v>
      </c>
      <c r="T17" s="50" t="s">
        <v>70</v>
      </c>
    </row>
    <row r="18" spans="1:23" x14ac:dyDescent="0.25">
      <c r="A18" s="5" t="s">
        <v>62</v>
      </c>
      <c r="B18" s="6">
        <v>41007</v>
      </c>
      <c r="C18" s="6" t="s">
        <v>21</v>
      </c>
      <c r="D18" s="6" t="s">
        <v>40</v>
      </c>
      <c r="E18" s="6">
        <v>6.0000000000000098</v>
      </c>
      <c r="F18" s="12">
        <v>45000</v>
      </c>
      <c r="H18" s="7" t="s">
        <v>17</v>
      </c>
      <c r="I18" s="8" t="str">
        <f t="shared" si="6"/>
        <v>Samsung 1974</v>
      </c>
      <c r="J18" s="4">
        <f t="shared" si="7"/>
        <v>35000</v>
      </c>
      <c r="L18" s="16" t="str">
        <f t="shared" si="0"/>
        <v>S24</v>
      </c>
      <c r="N18" s="16" t="str">
        <f t="shared" si="2"/>
        <v>S24--45000</v>
      </c>
      <c r="P18" s="16" t="str">
        <f t="shared" si="1"/>
        <v>s24--Samsung 1980</v>
      </c>
      <c r="R18" s="49" t="s">
        <v>77</v>
      </c>
      <c r="S18" s="37">
        <v>3</v>
      </c>
      <c r="T18" s="50" t="s">
        <v>71</v>
      </c>
    </row>
    <row r="19" spans="1:23" ht="15.75" thickBot="1" x14ac:dyDescent="0.3">
      <c r="A19" s="5" t="s">
        <v>63</v>
      </c>
      <c r="B19" s="6">
        <v>41004</v>
      </c>
      <c r="C19" s="6" t="s">
        <v>22</v>
      </c>
      <c r="D19" s="6" t="s">
        <v>41</v>
      </c>
      <c r="E19" s="6">
        <v>6.1000000000000103</v>
      </c>
      <c r="F19" s="12">
        <v>47000</v>
      </c>
      <c r="H19" s="7" t="s">
        <v>18</v>
      </c>
      <c r="I19" s="8" t="str">
        <f t="shared" si="6"/>
        <v>Samsung 1976</v>
      </c>
      <c r="J19" s="4">
        <f t="shared" si="7"/>
        <v>36000</v>
      </c>
      <c r="L19" s="16" t="str">
        <f t="shared" si="0"/>
        <v>S25</v>
      </c>
      <c r="N19" s="16" t="str">
        <f t="shared" si="2"/>
        <v>S25--47000</v>
      </c>
      <c r="P19" s="16" t="str">
        <f t="shared" si="1"/>
        <v>s25--Samsung 1981</v>
      </c>
      <c r="R19" s="49" t="s">
        <v>77</v>
      </c>
      <c r="S19" s="37">
        <v>5</v>
      </c>
      <c r="T19" s="50" t="s">
        <v>72</v>
      </c>
    </row>
    <row r="20" spans="1:23" ht="15.75" thickBot="1" x14ac:dyDescent="0.3">
      <c r="A20" s="13" t="s">
        <v>64</v>
      </c>
      <c r="B20" s="18">
        <v>41004</v>
      </c>
      <c r="C20" s="18" t="s">
        <v>23</v>
      </c>
      <c r="D20" s="18" t="s">
        <v>42</v>
      </c>
      <c r="E20" s="18" t="s">
        <v>53</v>
      </c>
      <c r="F20" s="14">
        <v>50000</v>
      </c>
      <c r="H20" s="7" t="s">
        <v>19</v>
      </c>
      <c r="I20" s="8" t="str">
        <f t="shared" si="6"/>
        <v>Samsung 1977</v>
      </c>
      <c r="J20" s="4">
        <f t="shared" si="7"/>
        <v>37000</v>
      </c>
      <c r="L20" s="17" t="str">
        <f t="shared" si="0"/>
        <v>S26</v>
      </c>
      <c r="N20" s="19" t="str">
        <f t="shared" si="2"/>
        <v>S26--50000</v>
      </c>
      <c r="P20" s="17" t="str">
        <f t="shared" si="1"/>
        <v>s26--Samsung 1982</v>
      </c>
      <c r="R20" s="49" t="s">
        <v>77</v>
      </c>
      <c r="S20" s="37">
        <v>1</v>
      </c>
      <c r="T20" s="50" t="s">
        <v>71</v>
      </c>
    </row>
    <row r="21" spans="1:23" ht="15.75" thickBot="1" x14ac:dyDescent="0.3">
      <c r="H21" s="7" t="s">
        <v>20</v>
      </c>
      <c r="I21" s="8" t="str">
        <f t="shared" si="6"/>
        <v>Samsung 1978</v>
      </c>
      <c r="J21" s="4">
        <f t="shared" si="7"/>
        <v>0</v>
      </c>
      <c r="R21" s="31"/>
      <c r="S21" s="32"/>
      <c r="T21" s="33"/>
    </row>
    <row r="22" spans="1:23" ht="15.75" thickBot="1" x14ac:dyDescent="0.3">
      <c r="H22" s="7" t="s">
        <v>21</v>
      </c>
      <c r="I22" s="8" t="str">
        <f t="shared" si="6"/>
        <v>Samsung 1980</v>
      </c>
      <c r="J22" s="4">
        <f t="shared" si="7"/>
        <v>45000</v>
      </c>
      <c r="N22" s="19" t="str">
        <f>CONCATENATE("Model is ",C19," ","&amp;"," ","Price is ",F19)</f>
        <v>Model is s25 &amp; Price is 47000</v>
      </c>
      <c r="R22" s="34"/>
      <c r="S22" s="35">
        <f>SUMIFS(S12:S20, T12:T20, "=B*", R12:R20, "To?")</f>
        <v>7</v>
      </c>
      <c r="T22" s="36"/>
    </row>
    <row r="23" spans="1:23" ht="15.75" thickBot="1" x14ac:dyDescent="0.3">
      <c r="A23" s="75" t="s">
        <v>55</v>
      </c>
      <c r="B23" s="20">
        <f>LEN(B20)</f>
        <v>5</v>
      </c>
      <c r="C23" s="20">
        <f t="shared" ref="C23:F23" si="8">LEN(C20)</f>
        <v>3</v>
      </c>
      <c r="D23" s="20">
        <f t="shared" si="8"/>
        <v>12</v>
      </c>
      <c r="E23" s="20">
        <f t="shared" si="8"/>
        <v>3</v>
      </c>
      <c r="F23" s="21">
        <f t="shared" si="8"/>
        <v>5</v>
      </c>
      <c r="H23" s="7" t="s">
        <v>22</v>
      </c>
      <c r="I23" s="8" t="str">
        <f t="shared" si="6"/>
        <v>Samsung 1981</v>
      </c>
      <c r="J23" s="4">
        <f t="shared" si="7"/>
        <v>47000</v>
      </c>
      <c r="Q23" s="1"/>
      <c r="R23" s="9"/>
      <c r="S23" s="10"/>
      <c r="T23" s="11"/>
    </row>
    <row r="24" spans="1:23" ht="15.75" thickBot="1" x14ac:dyDescent="0.3">
      <c r="A24" s="75" t="s">
        <v>57</v>
      </c>
      <c r="B24" s="20">
        <f>SUM(LEN(B2),LEN(B3),LEN(B4))</f>
        <v>15</v>
      </c>
      <c r="C24" s="20">
        <f>SUM(LEN(C2),LEN(C3),LEN(C4))</f>
        <v>6</v>
      </c>
      <c r="D24" s="20">
        <f t="shared" ref="D24:F24" si="9">SUM(LEN(D2),LEN(D3),LEN(D4))</f>
        <v>36</v>
      </c>
      <c r="E24" s="20">
        <f t="shared" si="9"/>
        <v>9</v>
      </c>
      <c r="F24" s="21">
        <f t="shared" si="9"/>
        <v>15</v>
      </c>
      <c r="H24" s="9" t="s">
        <v>23</v>
      </c>
      <c r="I24" s="10" t="str">
        <f t="shared" si="6"/>
        <v>Samsung 1982</v>
      </c>
      <c r="J24" s="11">
        <f t="shared" si="7"/>
        <v>50000</v>
      </c>
    </row>
    <row r="25" spans="1:23" x14ac:dyDescent="0.25">
      <c r="A25" s="1"/>
    </row>
    <row r="29" spans="1:23" ht="15.75" thickBot="1" x14ac:dyDescent="0.3"/>
    <row r="30" spans="1:23" ht="15.75" x14ac:dyDescent="0.25">
      <c r="A30" s="22" t="s">
        <v>0</v>
      </c>
      <c r="B30" s="23">
        <v>1</v>
      </c>
      <c r="C30" s="23">
        <v>2</v>
      </c>
      <c r="D30" s="23" t="s">
        <v>47</v>
      </c>
      <c r="E30" s="23">
        <v>4</v>
      </c>
      <c r="F30" s="23">
        <v>5</v>
      </c>
      <c r="G30" s="23">
        <v>6</v>
      </c>
      <c r="H30" s="23">
        <v>7</v>
      </c>
      <c r="I30" s="23">
        <v>8</v>
      </c>
      <c r="J30" s="23">
        <v>9</v>
      </c>
      <c r="K30" s="23">
        <v>10</v>
      </c>
      <c r="L30" s="23">
        <v>11</v>
      </c>
      <c r="M30" s="23">
        <v>12</v>
      </c>
      <c r="N30" s="23">
        <v>13</v>
      </c>
      <c r="O30" s="23">
        <v>14</v>
      </c>
      <c r="P30" s="23">
        <v>15</v>
      </c>
      <c r="Q30" s="23">
        <v>16</v>
      </c>
      <c r="R30" s="23">
        <v>17</v>
      </c>
      <c r="S30" s="23">
        <v>18</v>
      </c>
      <c r="T30" s="24">
        <v>19</v>
      </c>
      <c r="V30" s="69" t="s">
        <v>50</v>
      </c>
      <c r="W30" s="70"/>
    </row>
    <row r="31" spans="1:23" x14ac:dyDescent="0.25">
      <c r="A31" s="5" t="s">
        <v>1</v>
      </c>
      <c r="B31" s="6">
        <v>41002</v>
      </c>
      <c r="C31" s="6">
        <v>41002</v>
      </c>
      <c r="D31" s="6">
        <v>41002</v>
      </c>
      <c r="E31" s="6">
        <v>41002</v>
      </c>
      <c r="F31" s="6">
        <v>41002</v>
      </c>
      <c r="G31" s="6">
        <v>41001</v>
      </c>
      <c r="H31" s="6">
        <v>41001</v>
      </c>
      <c r="I31" s="6">
        <v>41001</v>
      </c>
      <c r="J31" s="6">
        <v>41001</v>
      </c>
      <c r="K31" s="6">
        <v>41003</v>
      </c>
      <c r="L31" s="6">
        <v>41003</v>
      </c>
      <c r="M31" s="6">
        <v>41003</v>
      </c>
      <c r="N31" s="6">
        <v>41003</v>
      </c>
      <c r="O31" s="6">
        <v>41003</v>
      </c>
      <c r="P31" s="6">
        <v>41007</v>
      </c>
      <c r="Q31" s="6">
        <v>41007</v>
      </c>
      <c r="R31" s="6">
        <v>41007</v>
      </c>
      <c r="S31" s="6">
        <v>41004</v>
      </c>
      <c r="T31" s="12">
        <v>41004</v>
      </c>
      <c r="V31" s="5"/>
      <c r="W31" s="12"/>
    </row>
    <row r="32" spans="1:23" ht="15.75" x14ac:dyDescent="0.25">
      <c r="A32" s="5" t="s">
        <v>2</v>
      </c>
      <c r="B32" s="6" t="s">
        <v>5</v>
      </c>
      <c r="C32" s="6" t="s">
        <v>6</v>
      </c>
      <c r="D32" s="6" t="s">
        <v>7</v>
      </c>
      <c r="E32" s="6" t="s">
        <v>8</v>
      </c>
      <c r="F32" s="6" t="s">
        <v>9</v>
      </c>
      <c r="G32" s="6" t="s">
        <v>10</v>
      </c>
      <c r="H32" s="6" t="s">
        <v>11</v>
      </c>
      <c r="I32" s="6" t="s">
        <v>12</v>
      </c>
      <c r="J32" s="6" t="s">
        <v>13</v>
      </c>
      <c r="K32" s="6" t="s">
        <v>14</v>
      </c>
      <c r="L32" s="6" t="s">
        <v>15</v>
      </c>
      <c r="M32" s="6" t="s">
        <v>16</v>
      </c>
      <c r="N32" s="6" t="s">
        <v>17</v>
      </c>
      <c r="O32" s="6" t="s">
        <v>18</v>
      </c>
      <c r="P32" s="6" t="s">
        <v>19</v>
      </c>
      <c r="Q32" s="6" t="s">
        <v>20</v>
      </c>
      <c r="R32" s="6" t="s">
        <v>21</v>
      </c>
      <c r="S32" s="6" t="s">
        <v>22</v>
      </c>
      <c r="T32" s="12" t="s">
        <v>23</v>
      </c>
      <c r="V32" s="2" t="s">
        <v>44</v>
      </c>
      <c r="W32" s="15" t="s">
        <v>43</v>
      </c>
    </row>
    <row r="33" spans="1:23" ht="15.75" thickBot="1" x14ac:dyDescent="0.3">
      <c r="A33" s="5" t="s">
        <v>3</v>
      </c>
      <c r="B33" s="6" t="s">
        <v>24</v>
      </c>
      <c r="C33" s="6" t="s">
        <v>25</v>
      </c>
      <c r="D33" s="6" t="s">
        <v>26</v>
      </c>
      <c r="E33" s="6" t="s">
        <v>27</v>
      </c>
      <c r="F33" s="6" t="s">
        <v>28</v>
      </c>
      <c r="G33" s="6" t="s">
        <v>29</v>
      </c>
      <c r="H33" s="6" t="s">
        <v>30</v>
      </c>
      <c r="I33" s="6" t="s">
        <v>31</v>
      </c>
      <c r="J33" s="6" t="s">
        <v>32</v>
      </c>
      <c r="K33" s="6" t="s">
        <v>33</v>
      </c>
      <c r="L33" s="6" t="s">
        <v>34</v>
      </c>
      <c r="M33" s="6" t="s">
        <v>35</v>
      </c>
      <c r="N33" s="6" t="s">
        <v>36</v>
      </c>
      <c r="O33" s="6" t="s">
        <v>37</v>
      </c>
      <c r="P33" s="6" t="s">
        <v>38</v>
      </c>
      <c r="Q33" s="6" t="s">
        <v>39</v>
      </c>
      <c r="R33" s="6" t="s">
        <v>40</v>
      </c>
      <c r="S33" s="6" t="s">
        <v>41</v>
      </c>
      <c r="T33" s="12" t="s">
        <v>42</v>
      </c>
      <c r="V33" s="13" t="s">
        <v>7</v>
      </c>
      <c r="W33" s="14">
        <f>HLOOKUP(V33,B32:T35,4,FALSE)</f>
        <v>21000</v>
      </c>
    </row>
    <row r="34" spans="1:23" x14ac:dyDescent="0.25">
      <c r="A34" s="5" t="s">
        <v>4</v>
      </c>
      <c r="B34" s="6">
        <v>4.0999999999999996</v>
      </c>
      <c r="C34" s="6"/>
      <c r="D34" s="6">
        <v>4.3</v>
      </c>
      <c r="E34" s="6">
        <v>4.4000000000000004</v>
      </c>
      <c r="F34" s="6">
        <v>4.5</v>
      </c>
      <c r="G34" s="6">
        <v>4.5999999999999996</v>
      </c>
      <c r="H34" s="6">
        <v>4.7</v>
      </c>
      <c r="I34" s="6">
        <v>4.8</v>
      </c>
      <c r="J34" s="6">
        <v>5</v>
      </c>
      <c r="K34" s="6">
        <v>5.1000000000000103</v>
      </c>
      <c r="L34" s="6">
        <v>5.2000000000000099</v>
      </c>
      <c r="M34" s="6">
        <v>5.3000000000000096</v>
      </c>
      <c r="N34" s="6">
        <v>5.4000000000000101</v>
      </c>
      <c r="O34" s="6">
        <v>5.6000000000000103</v>
      </c>
      <c r="P34" s="6">
        <v>5.7000000000000099</v>
      </c>
      <c r="Q34" s="6">
        <v>5.8000000000000096</v>
      </c>
      <c r="R34" s="6">
        <v>6.0000000000000098</v>
      </c>
      <c r="S34" s="6">
        <v>6.1000000000000103</v>
      </c>
      <c r="T34" s="12"/>
    </row>
    <row r="35" spans="1:23" ht="15.75" thickBot="1" x14ac:dyDescent="0.3">
      <c r="A35" s="13" t="s">
        <v>43</v>
      </c>
      <c r="B35" s="18">
        <v>20000</v>
      </c>
      <c r="C35" s="18">
        <v>21000</v>
      </c>
      <c r="D35" s="18">
        <f>C35</f>
        <v>21000</v>
      </c>
      <c r="E35" s="18">
        <v>23000</v>
      </c>
      <c r="F35" s="18">
        <v>24000</v>
      </c>
      <c r="G35" s="18"/>
      <c r="H35" s="18">
        <v>29000</v>
      </c>
      <c r="I35" s="18">
        <v>30000</v>
      </c>
      <c r="J35" s="18">
        <f>I35</f>
        <v>30000</v>
      </c>
      <c r="K35" s="18">
        <v>32000</v>
      </c>
      <c r="L35" s="18">
        <v>33000</v>
      </c>
      <c r="M35" s="18"/>
      <c r="N35" s="18">
        <v>35000</v>
      </c>
      <c r="O35" s="18">
        <v>36000</v>
      </c>
      <c r="P35" s="18">
        <v>37000</v>
      </c>
      <c r="Q35" s="18"/>
      <c r="R35" s="18">
        <v>45000</v>
      </c>
      <c r="S35" s="18">
        <v>47000</v>
      </c>
      <c r="T35" s="14">
        <v>50000</v>
      </c>
    </row>
  </sheetData>
  <mergeCells count="10">
    <mergeCell ref="AH1:AI1"/>
    <mergeCell ref="AH9:AI9"/>
    <mergeCell ref="AB9:AC9"/>
    <mergeCell ref="AE9:AF9"/>
    <mergeCell ref="AE1:AF1"/>
    <mergeCell ref="AB1:AC1"/>
    <mergeCell ref="H1:J1"/>
    <mergeCell ref="V30:W30"/>
    <mergeCell ref="R1:T1"/>
    <mergeCell ref="V1:Z1"/>
  </mergeCells>
  <dataValidations count="3">
    <dataValidation type="list" allowBlank="1" showInputMessage="1" showErrorMessage="1" sqref="R3 R6 AB10 AH3 AH11">
      <formula1>$B$2:$B$20</formula1>
    </dataValidation>
    <dataValidation type="list" allowBlank="1" showInputMessage="1" showErrorMessage="1" sqref="S6">
      <formula1>$A$2:$A$20</formula1>
    </dataValidation>
    <dataValidation type="list" allowBlank="1" showInputMessage="1" showErrorMessage="1" sqref="AE10">
      <formula1>$D$2:$D$20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2023-02-14T06:52:26Z</dcterms:modified>
</cp:coreProperties>
</file>