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yaskhanloo/Developer/bern-storke-center/EPIC2sT-pipeline/"/>
    </mc:Choice>
  </mc:AlternateContent>
  <xr:revisionPtr revIDLastSave="0" documentId="13_ncr:1_{B52410C3-5CD4-2547-ADC1-848B7E23185E}" xr6:coauthVersionLast="47" xr6:coauthVersionMax="47" xr10:uidLastSave="{00000000-0000-0000-0000-000000000000}"/>
  <bookViews>
    <workbookView xWindow="19620" yWindow="-21100" windowWidth="38400" windowHeight="21100" xr2:uid="{00000000-000D-0000-FFFF-FFFF00000000}"/>
  </bookViews>
  <sheets>
    <sheet name="Tabelle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_xlnm._FilterDatabase" localSheetId="0" hidden="1">Tabelle1!$A$1:$A$2515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78" i="1" l="1" a="1"/>
  <c r="D1778" i="1" s="1"/>
  <c r="D1776" i="1" a="1"/>
  <c r="D1776" i="1" s="1"/>
  <c r="D1775" i="1" a="1"/>
  <c r="D1775" i="1" s="1"/>
  <c r="D1773" i="1" a="1"/>
  <c r="D1773" i="1" s="1"/>
  <c r="D1772" i="1" a="1"/>
  <c r="D1772" i="1" s="1"/>
  <c r="D1770" i="1" a="1"/>
  <c r="D1770" i="1" s="1"/>
  <c r="D1769" i="1" a="1"/>
  <c r="D1769" i="1" s="1"/>
  <c r="D1767" i="1" a="1"/>
  <c r="D1767" i="1" s="1"/>
  <c r="D1761" i="1" a="1"/>
  <c r="D1761" i="1" s="1"/>
  <c r="D1760" i="1" a="1"/>
  <c r="D1760" i="1" s="1"/>
  <c r="D1759" i="1" a="1"/>
  <c r="D1759" i="1" s="1"/>
  <c r="D1758" i="1" a="1"/>
  <c r="D1758" i="1" s="1"/>
  <c r="D1756" i="1" a="1"/>
  <c r="D1756" i="1" s="1"/>
  <c r="D1755" i="1" a="1"/>
  <c r="D1755" i="1" s="1"/>
  <c r="D1754" i="1" a="1"/>
  <c r="D1754" i="1" s="1"/>
  <c r="D1753" i="1" a="1"/>
  <c r="D1753" i="1" s="1"/>
  <c r="D1751" i="1" a="1"/>
  <c r="D1751" i="1" s="1"/>
  <c r="D1750" i="1" a="1"/>
  <c r="D1750" i="1" s="1"/>
  <c r="D1749" i="1" a="1"/>
  <c r="D1749" i="1" s="1"/>
  <c r="D1748" i="1" a="1"/>
  <c r="D1748" i="1" s="1"/>
  <c r="D1747" i="1" a="1"/>
  <c r="D1747" i="1" s="1"/>
  <c r="D1746" i="1" a="1"/>
  <c r="D1746" i="1" s="1"/>
  <c r="D1745" i="1" a="1"/>
  <c r="D1745" i="1" s="1"/>
  <c r="D1744" i="1" a="1"/>
  <c r="D1744" i="1" s="1"/>
  <c r="D1743" i="1" a="1"/>
  <c r="D1743" i="1" s="1"/>
  <c r="D1742" i="1" l="1" a="1"/>
  <c r="D1742" i="1" s="1"/>
  <c r="D1741" i="1" a="1"/>
  <c r="D1741" i="1" s="1"/>
  <c r="D1740" i="1" a="1"/>
  <c r="D1740" i="1" s="1"/>
  <c r="D1739" i="1" a="1"/>
  <c r="D1739" i="1" s="1"/>
  <c r="D1738" i="1" a="1"/>
  <c r="D1738" i="1" s="1"/>
  <c r="D1737" i="1" l="1" a="1"/>
  <c r="D1737" i="1" s="1"/>
  <c r="D1736" i="1" a="1"/>
  <c r="D1736" i="1" s="1"/>
  <c r="D1735" i="1" a="1"/>
  <c r="D1735" i="1" s="1"/>
  <c r="D1732" i="1" a="1"/>
  <c r="D1732" i="1" s="1"/>
  <c r="D1731" i="1" a="1"/>
  <c r="D1731" i="1" s="1"/>
  <c r="D1729" i="1" a="1"/>
  <c r="D1729" i="1" s="1"/>
  <c r="D1728" i="1" a="1"/>
  <c r="D1728" i="1" s="1"/>
  <c r="D1725" i="1" a="1"/>
  <c r="D1725" i="1" s="1"/>
  <c r="D1722" i="1" a="1"/>
  <c r="D1722" i="1" s="1"/>
  <c r="D1721" i="1" a="1"/>
  <c r="D1721" i="1" s="1"/>
  <c r="D1717" i="1" l="1" a="1"/>
  <c r="D1717" i="1" s="1"/>
  <c r="D1716" i="1" a="1"/>
  <c r="D1716" i="1" s="1"/>
  <c r="D1715" i="1" a="1"/>
  <c r="D1715" i="1" s="1"/>
  <c r="D1711" i="1" a="1"/>
  <c r="D1711" i="1" s="1"/>
  <c r="D1710" i="1" l="1" a="1"/>
  <c r="D1710" i="1" s="1"/>
  <c r="D1708" i="1" a="1"/>
  <c r="D1708" i="1" s="1"/>
  <c r="D1707" i="1" a="1"/>
  <c r="D1707" i="1" s="1"/>
  <c r="D1706" i="1" l="1" a="1"/>
  <c r="D1706" i="1" s="1"/>
  <c r="D1705" i="1" a="1"/>
  <c r="D1705" i="1" s="1"/>
  <c r="D1702" i="1" l="1" a="1"/>
  <c r="D1702" i="1" s="1"/>
  <c r="D1701" i="1" a="1"/>
  <c r="D1701" i="1" s="1"/>
  <c r="D1700" i="1" a="1"/>
  <c r="D1700" i="1" s="1"/>
  <c r="D1696" i="1" a="1"/>
  <c r="D1696" i="1" s="1"/>
  <c r="D1693" i="1" a="1"/>
  <c r="D1693" i="1" s="1"/>
  <c r="D1692" i="1" a="1"/>
  <c r="D1692" i="1" s="1"/>
  <c r="D1691" i="1" a="1"/>
  <c r="D1691" i="1" s="1"/>
  <c r="D1690" i="1" a="1"/>
  <c r="D1690" i="1" s="1"/>
  <c r="D1689" i="1" a="1"/>
  <c r="D1689" i="1" s="1"/>
  <c r="D1688" i="1" a="1"/>
  <c r="D1688" i="1" s="1"/>
  <c r="D1687" i="1" a="1"/>
  <c r="D1687" i="1" s="1"/>
  <c r="D1686" i="1" a="1"/>
  <c r="D1686" i="1" s="1"/>
  <c r="D1684" i="1" a="1"/>
  <c r="D1684" i="1" s="1"/>
  <c r="D1682" i="1" a="1"/>
  <c r="D1682" i="1" s="1"/>
  <c r="D1681" i="1" l="1" a="1"/>
  <c r="D1681" i="1" s="1"/>
  <c r="D1680" i="1" a="1"/>
  <c r="D1680" i="1" s="1"/>
  <c r="D1678" i="1" a="1"/>
  <c r="D1678" i="1" s="1"/>
  <c r="D1677" i="1" a="1"/>
  <c r="D1677" i="1" s="1"/>
  <c r="D1675" i="1" a="1"/>
  <c r="D1675" i="1" s="1"/>
  <c r="D1674" i="1" l="1" a="1"/>
  <c r="D1674" i="1" s="1"/>
  <c r="D1673" i="1" a="1"/>
  <c r="D1673" i="1" s="1"/>
  <c r="D1672" i="1" a="1"/>
  <c r="D1672" i="1" s="1"/>
  <c r="D1670" i="1" a="1"/>
  <c r="D1670" i="1" s="1"/>
  <c r="D1669" i="1" a="1"/>
  <c r="D1669" i="1" s="1"/>
  <c r="D1668" i="1" a="1"/>
  <c r="D1668" i="1" s="1"/>
  <c r="D1667" i="1" l="1" a="1"/>
  <c r="D1667" i="1" s="1"/>
  <c r="D1666" i="1" a="1"/>
  <c r="D1666" i="1" s="1"/>
  <c r="D1665" i="1" a="1"/>
  <c r="D1665" i="1" s="1"/>
  <c r="D1664" i="1" a="1"/>
  <c r="D1664" i="1" s="1"/>
  <c r="D1663" i="1" l="1" a="1"/>
  <c r="D1663" i="1" s="1"/>
  <c r="D1662" i="1" a="1"/>
  <c r="D1662" i="1" s="1"/>
  <c r="D1661" i="1" l="1" a="1"/>
  <c r="D1661" i="1" s="1"/>
  <c r="D1660" i="1" a="1"/>
  <c r="D1660" i="1" s="1"/>
  <c r="D1659" i="1" a="1"/>
  <c r="D1659" i="1" s="1"/>
  <c r="D1658" i="1" a="1"/>
  <c r="D1658" i="1" s="1"/>
  <c r="D1657" i="1" a="1"/>
  <c r="D1657" i="1" s="1"/>
  <c r="D1656" i="1" a="1"/>
  <c r="D1656" i="1" s="1"/>
  <c r="D1655" i="1" a="1"/>
  <c r="D1655" i="1" s="1"/>
  <c r="D1654" i="1" a="1"/>
  <c r="D1654" i="1" s="1"/>
  <c r="D1653" i="1" a="1"/>
  <c r="D1653" i="1" s="1"/>
  <c r="D1651" i="1" a="1"/>
  <c r="D1651" i="1" s="1"/>
  <c r="D1650" i="1" a="1"/>
  <c r="D1650" i="1" s="1"/>
  <c r="D1649" i="1" a="1"/>
  <c r="D1649" i="1" s="1"/>
  <c r="D1648" i="1" a="1"/>
  <c r="D1648" i="1" s="1"/>
  <c r="D1647" i="1" a="1"/>
  <c r="D1647" i="1" s="1"/>
  <c r="D1646" i="1" a="1"/>
  <c r="D1646" i="1" s="1"/>
  <c r="D1643" i="1" l="1" a="1"/>
  <c r="D1643" i="1" s="1"/>
  <c r="D1639" i="1" l="1" a="1"/>
  <c r="D1639" i="1" s="1"/>
  <c r="D1636" i="1" a="1"/>
  <c r="D1636" i="1" s="1"/>
  <c r="D1635" i="1" a="1"/>
  <c r="D1635" i="1" s="1"/>
  <c r="D1633" i="1" l="1" a="1"/>
  <c r="D1633" i="1" s="1"/>
  <c r="D1632" i="1" l="1" a="1"/>
  <c r="D1632" i="1" s="1"/>
  <c r="D1631" i="1" a="1"/>
  <c r="D1631" i="1" s="1"/>
  <c r="D1630" i="1" a="1"/>
  <c r="D1630" i="1" s="1"/>
  <c r="D1628" i="1" a="1"/>
  <c r="D1628" i="1" s="1"/>
  <c r="D1627" i="1" a="1"/>
  <c r="D1627" i="1" s="1"/>
  <c r="D1625" i="1" l="1" a="1"/>
  <c r="D1625" i="1" s="1"/>
  <c r="D1622" i="1" a="1"/>
  <c r="D1622" i="1" s="1"/>
  <c r="D1621" i="1" a="1"/>
  <c r="D1621" i="1" s="1"/>
  <c r="D1620" i="1" a="1"/>
  <c r="D1620" i="1" s="1"/>
  <c r="D1619" i="1" a="1"/>
  <c r="D1619" i="1" s="1"/>
  <c r="D1617" i="1" a="1"/>
  <c r="D1617" i="1" s="1"/>
  <c r="D1616" i="1" a="1"/>
  <c r="D1616" i="1" s="1"/>
  <c r="D1615" i="1" a="1"/>
  <c r="D1615" i="1" s="1"/>
  <c r="D1612" i="1" a="1"/>
  <c r="D1612" i="1" s="1"/>
  <c r="D1610" i="1" l="1" a="1"/>
  <c r="D1610" i="1" s="1"/>
  <c r="D1608" i="1" a="1"/>
  <c r="D1608" i="1" s="1"/>
  <c r="D1607" i="1" l="1" a="1"/>
  <c r="D1607" i="1" s="1"/>
  <c r="D1606" i="1" a="1"/>
  <c r="D1606" i="1" s="1"/>
  <c r="D1605" i="1" a="1"/>
  <c r="D1605" i="1" s="1"/>
  <c r="D1604" i="1" a="1"/>
  <c r="D1604" i="1" s="1"/>
  <c r="D1602" i="1" a="1"/>
  <c r="D1602" i="1" s="1"/>
  <c r="D1599" i="1" a="1"/>
  <c r="D1599" i="1" s="1"/>
  <c r="D1598" i="1" l="1" a="1"/>
  <c r="D1598" i="1" s="1"/>
  <c r="D1597" i="1" a="1"/>
  <c r="D1597" i="1" s="1"/>
  <c r="D1596" i="1" a="1"/>
  <c r="D1596" i="1" s="1"/>
  <c r="D1595" i="1" a="1"/>
  <c r="D1595" i="1" s="1"/>
  <c r="D1593" i="1" a="1"/>
  <c r="D1593" i="1" s="1"/>
  <c r="D1592" i="1" a="1"/>
  <c r="D1592" i="1" s="1"/>
  <c r="D1591" i="1" a="1"/>
  <c r="D1591" i="1" s="1"/>
  <c r="D1590" i="1" a="1"/>
  <c r="D1590" i="1" s="1"/>
  <c r="D1589" i="1" a="1"/>
  <c r="D1589" i="1" s="1"/>
  <c r="D1588" i="1" a="1"/>
  <c r="D1588" i="1" s="1"/>
  <c r="D1586" i="1" a="1"/>
  <c r="D1586" i="1" s="1"/>
  <c r="D1584" i="1" l="1" a="1"/>
  <c r="D1584" i="1" s="1"/>
  <c r="D1583" i="1" a="1"/>
  <c r="D1583" i="1" s="1"/>
  <c r="D1581" i="1" a="1"/>
  <c r="D1581" i="1" s="1"/>
  <c r="D1580" i="1" a="1"/>
  <c r="D1580" i="1" s="1"/>
  <c r="D1578" i="1" a="1"/>
  <c r="D1578" i="1" s="1"/>
  <c r="D1577" i="1" a="1"/>
  <c r="D1577" i="1" s="1"/>
  <c r="D1576" i="1" a="1"/>
  <c r="D1576" i="1" s="1"/>
  <c r="D1575" i="1" a="1"/>
  <c r="D1575" i="1" s="1"/>
  <c r="D1573" i="1" a="1"/>
  <c r="D1573" i="1" s="1"/>
  <c r="D1571" i="1" a="1"/>
  <c r="D1571" i="1" s="1"/>
  <c r="D1570" i="1" a="1"/>
  <c r="D1570" i="1" s="1"/>
  <c r="D1569" i="1" l="1" a="1"/>
  <c r="D1569" i="1" s="1"/>
  <c r="D1565" i="1" a="1"/>
  <c r="D1565" i="1" s="1"/>
  <c r="D1564" i="1" l="1" a="1"/>
  <c r="D1564" i="1" s="1"/>
  <c r="D1563" i="1" a="1"/>
  <c r="D1563" i="1" s="1"/>
  <c r="D1562" i="1" a="1"/>
  <c r="D1562" i="1" s="1"/>
  <c r="D1560" i="1" a="1"/>
  <c r="D1560" i="1" s="1"/>
  <c r="D1557" i="1" l="1" a="1"/>
  <c r="D1557" i="1" s="1"/>
  <c r="D1556" i="1" a="1"/>
  <c r="D1556" i="1" s="1"/>
  <c r="D1554" i="1" a="1"/>
  <c r="D1554" i="1" s="1"/>
  <c r="D1552" i="1" l="1" a="1"/>
  <c r="D1552" i="1" s="1"/>
  <c r="D1551" i="1" a="1"/>
  <c r="D1551" i="1" s="1"/>
  <c r="D1550" i="1" a="1"/>
  <c r="D1550" i="1" s="1"/>
  <c r="D1549" i="1" a="1"/>
  <c r="D1549" i="1" s="1"/>
  <c r="D1544" i="1" l="1" a="1"/>
  <c r="D1544" i="1" s="1"/>
  <c r="D1543" i="1" a="1"/>
  <c r="D1543" i="1" s="1"/>
  <c r="D1537" i="1" a="1"/>
  <c r="D1537" i="1" s="1"/>
  <c r="D1536" i="1" a="1"/>
  <c r="D1536" i="1" s="1"/>
  <c r="D1535" i="1" a="1"/>
  <c r="D1535" i="1" s="1"/>
  <c r="D1533" i="1" a="1"/>
  <c r="D1533" i="1" s="1"/>
  <c r="D1532" i="1" a="1"/>
  <c r="D1532" i="1" s="1"/>
  <c r="D1529" i="1" a="1"/>
  <c r="D1529" i="1" s="1"/>
  <c r="D1527" i="1" a="1"/>
  <c r="D1527" i="1" s="1"/>
  <c r="D1524" i="1" a="1"/>
  <c r="D1524" i="1" s="1"/>
  <c r="D1522" i="1" a="1"/>
  <c r="D1522" i="1" s="1"/>
  <c r="D1520" i="1" l="1" a="1"/>
  <c r="D1520" i="1" s="1"/>
  <c r="D1518" i="1" a="1"/>
  <c r="D1518" i="1" s="1"/>
  <c r="D1517" i="1" a="1"/>
  <c r="D1517" i="1" s="1"/>
  <c r="D1516" i="1" l="1" a="1"/>
  <c r="D1516" i="1" s="1"/>
  <c r="D1515" i="1" a="1"/>
  <c r="D1515" i="1" s="1"/>
  <c r="D1512" i="1" a="1"/>
  <c r="D1512" i="1" s="1"/>
  <c r="D1511" i="1" a="1"/>
  <c r="D1511" i="1" s="1"/>
  <c r="D1508" i="1" l="1" a="1"/>
  <c r="D1508" i="1" s="1"/>
  <c r="D1506" i="1" a="1"/>
  <c r="D1506" i="1" s="1"/>
  <c r="D1505" i="1" l="1" a="1"/>
  <c r="D1505" i="1" s="1"/>
  <c r="D1504" i="1" a="1"/>
  <c r="D1504" i="1" s="1"/>
  <c r="D1503" i="1" a="1"/>
  <c r="D1503" i="1" s="1"/>
  <c r="D1502" i="1" a="1"/>
  <c r="D1502" i="1" s="1"/>
  <c r="D1501" i="1" a="1"/>
  <c r="D1501" i="1" s="1"/>
  <c r="D1500" i="1" a="1"/>
  <c r="D1500" i="1" s="1"/>
  <c r="D1499" i="1" a="1"/>
  <c r="D1499" i="1" s="1"/>
  <c r="D1497" i="1" a="1"/>
  <c r="D1497" i="1" s="1"/>
  <c r="D1496" i="1" a="1"/>
  <c r="D1496" i="1" s="1"/>
  <c r="D1495" i="1" a="1"/>
  <c r="D1495" i="1" s="1"/>
  <c r="D1493" i="1" a="1"/>
  <c r="D1493" i="1" s="1"/>
  <c r="D1492" i="1" a="1"/>
  <c r="D1492" i="1" s="1"/>
  <c r="D1491" i="1" a="1"/>
  <c r="D1491" i="1" s="1"/>
  <c r="D1490" i="1" a="1"/>
  <c r="D1490" i="1" s="1"/>
  <c r="D1487" i="1" a="1"/>
  <c r="D1487" i="1" s="1"/>
  <c r="D1486" i="1" a="1"/>
  <c r="D1486" i="1" s="1"/>
  <c r="D1484" i="1" a="1"/>
  <c r="D1484" i="1" s="1"/>
  <c r="D1483" i="1" a="1"/>
  <c r="D1483" i="1" s="1"/>
  <c r="D1482" i="1" a="1"/>
  <c r="D1482" i="1" s="1"/>
  <c r="D1481" i="1" a="1"/>
  <c r="D1481" i="1" s="1"/>
  <c r="D1480" i="1" a="1"/>
  <c r="D1480" i="1" s="1"/>
  <c r="D1477" i="1" l="1" a="1"/>
  <c r="D1477" i="1" s="1"/>
  <c r="D1475" i="1" l="1" a="1"/>
  <c r="D1475" i="1" s="1"/>
  <c r="D1474" i="1" a="1"/>
  <c r="D1474" i="1" s="1"/>
  <c r="D1470" i="1" a="1"/>
  <c r="D1470" i="1" s="1"/>
  <c r="D1467" i="1" l="1" a="1"/>
  <c r="D1467" i="1" s="1"/>
  <c r="D1464" i="1" a="1"/>
  <c r="D1464" i="1" s="1"/>
  <c r="D1463" i="1" a="1"/>
  <c r="D1463" i="1" s="1"/>
  <c r="D1462" i="1" a="1"/>
  <c r="D1462" i="1" s="1"/>
  <c r="D1461" i="1" a="1"/>
  <c r="D1461" i="1" s="1"/>
  <c r="D1460" i="1" a="1"/>
  <c r="D1460" i="1" s="1"/>
  <c r="D1459" i="1" a="1"/>
  <c r="D1459" i="1" s="1"/>
  <c r="D1458" i="1" a="1"/>
  <c r="D1458" i="1" s="1"/>
  <c r="D1457" i="1" a="1"/>
  <c r="D1457" i="1" s="1"/>
  <c r="D1455" i="1" a="1"/>
  <c r="D1455" i="1" s="1"/>
  <c r="D1454" i="1" a="1"/>
  <c r="D1454" i="1" s="1"/>
  <c r="D1453" i="1" a="1"/>
  <c r="D1453" i="1" s="1"/>
  <c r="D1452" i="1" a="1"/>
  <c r="D1452" i="1" s="1"/>
  <c r="D1450" i="1" a="1"/>
  <c r="D1450" i="1" s="1"/>
  <c r="D1447" i="1" l="1" a="1"/>
  <c r="D1447" i="1" s="1"/>
  <c r="D1446" i="1" a="1"/>
  <c r="D1446" i="1" s="1"/>
  <c r="D1426" i="1" l="1" a="1"/>
  <c r="D1426" i="1" s="1"/>
  <c r="D1423" i="1" a="1"/>
  <c r="D1423" i="1" s="1"/>
  <c r="D1422" i="1" a="1"/>
  <c r="D1422" i="1" s="1"/>
  <c r="D1420" i="1" a="1"/>
  <c r="D1420" i="1" s="1"/>
  <c r="D1419" i="1" a="1"/>
  <c r="D1419" i="1" s="1"/>
  <c r="D1418" i="1" a="1"/>
  <c r="D1418" i="1" s="1"/>
  <c r="D1416" i="1" a="1"/>
  <c r="D1416" i="1" s="1"/>
  <c r="D1415" i="1" a="1"/>
  <c r="D1415" i="1" s="1"/>
  <c r="D1414" i="1" a="1"/>
  <c r="D1414" i="1" s="1"/>
  <c r="D1413" i="1" a="1"/>
  <c r="D1413" i="1" s="1"/>
  <c r="D1412" i="1" a="1"/>
  <c r="D1412" i="1" s="1"/>
  <c r="D1411" i="1" a="1"/>
  <c r="D1411" i="1" s="1"/>
  <c r="D1410" i="1" a="1"/>
  <c r="D1410" i="1" s="1"/>
  <c r="D1409" i="1" a="1"/>
  <c r="D1409" i="1" s="1"/>
  <c r="D1407" i="1" l="1" a="1"/>
  <c r="D1407" i="1" s="1"/>
  <c r="D1405" i="1" a="1"/>
  <c r="D1405" i="1" s="1"/>
  <c r="D1401" i="1" a="1"/>
  <c r="D1401" i="1" s="1"/>
  <c r="D1400" i="1" l="1" a="1"/>
  <c r="D1400" i="1" s="1"/>
  <c r="D1399" i="1" a="1"/>
  <c r="D1399" i="1" s="1"/>
  <c r="D1398" i="1" a="1"/>
  <c r="D1398" i="1" s="1"/>
  <c r="D1393" i="1" l="1" a="1"/>
  <c r="D1393" i="1" s="1"/>
  <c r="D1391" i="1" a="1"/>
  <c r="D1391" i="1" s="1"/>
  <c r="D1390" i="1" a="1"/>
  <c r="D1390" i="1" s="1"/>
  <c r="D1387" i="1" a="1"/>
  <c r="D1387" i="1" s="1"/>
  <c r="D1386" i="1" a="1"/>
  <c r="D1386" i="1" s="1"/>
  <c r="D1385" i="1" l="1" a="1"/>
  <c r="D1385" i="1" s="1"/>
  <c r="D1384" i="1" a="1"/>
  <c r="D1384" i="1" s="1"/>
  <c r="D1382" i="1" a="1"/>
  <c r="D1382" i="1" s="1"/>
  <c r="D1381" i="1" a="1"/>
  <c r="D1381" i="1" s="1"/>
  <c r="D1379" i="1" a="1"/>
  <c r="D1379" i="1" s="1"/>
  <c r="D1378" i="1" a="1"/>
  <c r="D1378" i="1" s="1"/>
  <c r="D1377" i="1" a="1"/>
  <c r="D1377" i="1" s="1"/>
  <c r="D1374" i="1" l="1" a="1"/>
  <c r="D1374" i="1" s="1"/>
  <c r="D1373" i="1" a="1"/>
  <c r="D1373" i="1" s="1"/>
  <c r="D1371" i="1" a="1"/>
  <c r="D1371" i="1" s="1"/>
  <c r="D1370" i="1" a="1"/>
  <c r="D1370" i="1" s="1"/>
  <c r="D1369" i="1" a="1"/>
  <c r="D1369" i="1" s="1"/>
  <c r="D1368" i="1" a="1"/>
  <c r="D1368" i="1" s="1"/>
  <c r="D1365" i="1" a="1"/>
  <c r="D1365" i="1" s="1"/>
  <c r="D1364" i="1" a="1"/>
  <c r="D1364" i="1" s="1"/>
  <c r="D1363" i="1" a="1"/>
  <c r="D1363" i="1" s="1"/>
  <c r="D1362" i="1" a="1"/>
  <c r="D1362" i="1" s="1"/>
  <c r="D1361" i="1" a="1"/>
  <c r="D1361" i="1" s="1"/>
  <c r="D1360" i="1" l="1" a="1"/>
  <c r="D1360" i="1" s="1"/>
  <c r="D1358" i="1" l="1" a="1"/>
  <c r="D1358" i="1" s="1"/>
  <c r="D1356" i="1" a="1"/>
  <c r="D1356" i="1" s="1"/>
  <c r="D1355" i="1" a="1"/>
  <c r="D1355" i="1" s="1"/>
  <c r="D1353" i="1" a="1"/>
  <c r="D1353" i="1" s="1"/>
  <c r="D1352" i="1" l="1" a="1"/>
  <c r="D1352" i="1" s="1"/>
  <c r="D1351" i="1" a="1"/>
  <c r="D1351" i="1" s="1"/>
  <c r="D1348" i="1" l="1" a="1"/>
  <c r="D1348" i="1" s="1"/>
  <c r="D1347" i="1" a="1"/>
  <c r="D1347" i="1" s="1"/>
  <c r="D1346" i="1" a="1"/>
  <c r="D1346" i="1" s="1"/>
  <c r="D1345" i="1" a="1"/>
  <c r="D1345" i="1" s="1"/>
  <c r="D1344" i="1" a="1"/>
  <c r="D1344" i="1" s="1"/>
  <c r="D1342" i="1" l="1" a="1"/>
  <c r="D1342" i="1" s="1"/>
  <c r="D1341" i="1" a="1"/>
  <c r="D1341" i="1" s="1"/>
  <c r="D1339" i="1" a="1"/>
  <c r="D1339" i="1" s="1"/>
  <c r="D1336" i="1" l="1" a="1"/>
  <c r="D1336" i="1" s="1"/>
  <c r="D1334" i="1" a="1"/>
  <c r="D1334" i="1" s="1"/>
  <c r="D1333" i="1" a="1"/>
  <c r="D1333" i="1" s="1"/>
  <c r="D1332" i="1" a="1"/>
  <c r="D1332" i="1" s="1"/>
  <c r="D1331" i="1" a="1"/>
  <c r="D1331" i="1" s="1"/>
  <c r="D1329" i="1" a="1"/>
  <c r="D1329" i="1" s="1"/>
  <c r="D1328" i="1" a="1"/>
  <c r="D1328" i="1" s="1"/>
  <c r="D1327" i="1" a="1"/>
  <c r="D1327" i="1" s="1"/>
  <c r="D1326" i="1" l="1" a="1"/>
  <c r="D1326" i="1" s="1"/>
  <c r="D1325" i="1" a="1"/>
  <c r="D1325" i="1" s="1"/>
  <c r="D1324" i="1" a="1"/>
  <c r="D1324" i="1" s="1"/>
  <c r="D1323" i="1" a="1"/>
  <c r="D1323" i="1" s="1"/>
  <c r="D1322" i="1" a="1"/>
  <c r="D1322" i="1" s="1"/>
  <c r="D1321" i="1" l="1" a="1"/>
  <c r="D1321" i="1" s="1"/>
  <c r="D1320" i="1" a="1"/>
  <c r="D1320" i="1" s="1"/>
  <c r="D1319" i="1" a="1"/>
  <c r="D1319" i="1" s="1"/>
  <c r="D1318" i="1" a="1"/>
  <c r="D1318" i="1" s="1"/>
  <c r="D1317" i="1" a="1"/>
  <c r="D1317" i="1" s="1"/>
  <c r="D1316" i="1" l="1" a="1"/>
  <c r="D1316" i="1" s="1"/>
  <c r="D1314" i="1" a="1"/>
  <c r="D1314" i="1" s="1"/>
  <c r="D1311" i="1" a="1"/>
  <c r="D1311" i="1" s="1"/>
  <c r="D1308" i="1" l="1" a="1"/>
  <c r="D1308" i="1" s="1"/>
  <c r="D1306" i="1" a="1"/>
  <c r="D1306" i="1" s="1"/>
  <c r="D1305" i="1" a="1"/>
  <c r="D1305" i="1" s="1"/>
  <c r="D1304" i="1" a="1"/>
  <c r="D1304" i="1" s="1"/>
  <c r="D1303" i="1" a="1"/>
  <c r="D1303" i="1" s="1"/>
  <c r="D1302" i="1" l="1" a="1"/>
  <c r="D1302" i="1" s="1"/>
  <c r="D1301" i="1" a="1"/>
  <c r="D1301" i="1" s="1"/>
  <c r="D1300" i="1" a="1"/>
  <c r="D1300" i="1" s="1"/>
  <c r="D1299" i="1" a="1"/>
  <c r="D1299" i="1" s="1"/>
  <c r="D1298" i="1" a="1"/>
  <c r="D1298" i="1" s="1"/>
  <c r="D1297" i="1" a="1"/>
  <c r="D1297" i="1" s="1"/>
  <c r="D1293" i="1" a="1"/>
  <c r="D1293" i="1" s="1"/>
  <c r="D1292" i="1" a="1"/>
  <c r="D1292" i="1" s="1"/>
  <c r="D1291" i="1" a="1"/>
  <c r="D1291" i="1" s="1"/>
  <c r="D1290" i="1" a="1"/>
  <c r="D1290" i="1" s="1"/>
  <c r="D1288" i="1" a="1"/>
  <c r="D1288" i="1" s="1"/>
  <c r="D1286" i="1" a="1"/>
  <c r="D1286" i="1" s="1"/>
  <c r="D1284" i="1" l="1" a="1"/>
  <c r="D1284" i="1" s="1"/>
  <c r="D1283" i="1" a="1"/>
  <c r="D1283" i="1" s="1"/>
  <c r="D1282" i="1" a="1"/>
  <c r="D1282" i="1" s="1"/>
  <c r="D1281" i="1" a="1"/>
  <c r="D1281" i="1" s="1"/>
  <c r="D1280" i="1" l="1" a="1"/>
  <c r="D1280" i="1" s="1"/>
  <c r="D1279" i="1" a="1"/>
  <c r="D1279" i="1" s="1"/>
  <c r="D1278" i="1" a="1"/>
  <c r="D1278" i="1" s="1"/>
  <c r="D1277" i="1" a="1"/>
  <c r="D1277" i="1" s="1"/>
  <c r="D1275" i="1" a="1"/>
  <c r="D1275" i="1" s="1"/>
  <c r="D1274" i="1" a="1"/>
  <c r="D1274" i="1" s="1"/>
  <c r="D1273" i="1" l="1" a="1"/>
  <c r="D1273" i="1" s="1"/>
  <c r="D1271" i="1" a="1"/>
  <c r="D1271" i="1" s="1"/>
  <c r="D1270" i="1" l="1" a="1"/>
  <c r="D1270" i="1" s="1"/>
  <c r="D1269" i="1" a="1"/>
  <c r="D1269" i="1" s="1"/>
  <c r="D1268" i="1" a="1"/>
  <c r="D1268" i="1" s="1"/>
  <c r="D1267" i="1" a="1"/>
  <c r="D1267" i="1" s="1"/>
  <c r="D1263" i="1" a="1"/>
  <c r="D1263" i="1" s="1"/>
  <c r="D1261" i="1" l="1" a="1"/>
  <c r="D1261" i="1" s="1"/>
  <c r="D1260" i="1" a="1"/>
  <c r="D1260" i="1" s="1"/>
  <c r="D1259" i="1" a="1"/>
  <c r="D1259" i="1" s="1"/>
  <c r="D1258" i="1" a="1"/>
  <c r="D1258" i="1" s="1"/>
  <c r="D1256" i="1" a="1"/>
  <c r="D1256" i="1" s="1"/>
  <c r="D1254" i="1" a="1"/>
  <c r="D1254" i="1" s="1"/>
  <c r="D1252" i="1" a="1"/>
  <c r="D1252" i="1" s="1"/>
  <c r="D1251" i="1" a="1"/>
  <c r="D1251" i="1" s="1"/>
  <c r="D1250" i="1" a="1"/>
  <c r="D1250" i="1" s="1"/>
  <c r="D1249" i="1" a="1"/>
  <c r="D1249" i="1" s="1"/>
  <c r="D1248" i="1" a="1"/>
  <c r="D1248" i="1" s="1"/>
  <c r="D1247" i="1" a="1"/>
  <c r="D1247" i="1" s="1"/>
  <c r="D1244" i="1" a="1"/>
  <c r="D1244" i="1" s="1"/>
  <c r="D1243" i="1" l="1" a="1"/>
  <c r="D1243" i="1" s="1"/>
  <c r="D1239" i="1" l="1" a="1"/>
  <c r="D1239" i="1" s="1"/>
  <c r="D1238" i="1" a="1"/>
  <c r="D1238" i="1" s="1"/>
  <c r="D1236" i="1" a="1"/>
  <c r="D1236" i="1" s="1"/>
  <c r="D1235" i="1" l="1" a="1"/>
  <c r="D1235" i="1" s="1"/>
  <c r="D1232" i="1" l="1" a="1"/>
  <c r="D1232" i="1" s="1"/>
  <c r="D1229" i="1" a="1"/>
  <c r="D1229" i="1" s="1"/>
  <c r="D1227" i="1" l="1" a="1"/>
  <c r="D1227" i="1" s="1"/>
  <c r="D1226" i="1" a="1"/>
  <c r="D1226" i="1" s="1"/>
  <c r="D1225" i="1" a="1"/>
  <c r="D1225" i="1" s="1"/>
  <c r="D1224" i="1" a="1"/>
  <c r="D1224" i="1" s="1"/>
  <c r="D1223" i="1" a="1"/>
  <c r="D1223" i="1" s="1"/>
  <c r="D1222" i="1" l="1" a="1"/>
  <c r="D1222" i="1" s="1"/>
  <c r="D1220" i="1" a="1"/>
  <c r="D1220" i="1" s="1"/>
  <c r="D1216" i="1" a="1"/>
  <c r="D1216" i="1" s="1"/>
  <c r="D1215" i="1" a="1"/>
  <c r="D1215" i="1" s="1"/>
  <c r="D1213" i="1" a="1"/>
  <c r="D1213" i="1" s="1"/>
  <c r="D1211" i="1" a="1"/>
  <c r="D1211" i="1" s="1"/>
  <c r="D1210" i="1" l="1" a="1"/>
  <c r="D1210" i="1" s="1"/>
  <c r="D1209" i="1" a="1"/>
  <c r="D1209" i="1" s="1"/>
  <c r="D1202" i="1" l="1"/>
  <c r="D1205" i="1" a="1"/>
  <c r="D1205" i="1" s="1"/>
  <c r="D1201" i="1" l="1" a="1"/>
  <c r="D1201" i="1" s="1"/>
  <c r="D1199" i="1" a="1"/>
  <c r="D1199" i="1" s="1"/>
  <c r="D1197" i="1" a="1"/>
  <c r="D1197" i="1" s="1"/>
  <c r="D1196" i="1" a="1"/>
  <c r="D1196" i="1" s="1"/>
  <c r="D1195" i="1" a="1"/>
  <c r="D1195" i="1" s="1"/>
  <c r="D1194" i="1" a="1"/>
  <c r="D1194" i="1" s="1"/>
  <c r="D1192" i="1" l="1" a="1"/>
  <c r="D1192" i="1" s="1"/>
  <c r="D1190" i="1" a="1"/>
  <c r="D1190" i="1" s="1"/>
  <c r="D1189" i="1" a="1"/>
  <c r="D1189" i="1" s="1"/>
  <c r="D1188" i="1" a="1"/>
  <c r="D1188" i="1" s="1"/>
  <c r="D1187" i="1" a="1"/>
  <c r="D1187" i="1" s="1"/>
  <c r="D1186" i="1" a="1"/>
  <c r="D1186" i="1" s="1"/>
  <c r="D1185" i="1" l="1" a="1"/>
  <c r="D1185" i="1" s="1"/>
  <c r="D1183" i="1" a="1"/>
  <c r="D1183" i="1" s="1"/>
  <c r="D1182" i="1" a="1"/>
  <c r="D1182" i="1" s="1"/>
  <c r="D1179" i="1" a="1"/>
  <c r="D1179" i="1" s="1"/>
  <c r="D1177" i="1" a="1"/>
  <c r="D1177" i="1" s="1"/>
  <c r="D1176" i="1" a="1"/>
  <c r="D1176" i="1" s="1"/>
  <c r="D1174" i="1" a="1"/>
  <c r="D1174" i="1" s="1"/>
  <c r="D1173" i="1" a="1"/>
  <c r="D1173" i="1" s="1"/>
  <c r="D1172" i="1" a="1"/>
  <c r="D1172" i="1" s="1"/>
  <c r="D1170" i="1" l="1" a="1"/>
  <c r="D1170" i="1" s="1"/>
  <c r="D1169" i="1" a="1"/>
  <c r="D1169" i="1" s="1"/>
  <c r="D1168" i="1" a="1"/>
  <c r="D1168" i="1" s="1"/>
  <c r="D1166" i="1" a="1"/>
  <c r="D1166" i="1" s="1"/>
  <c r="D1165" i="1" l="1" a="1"/>
  <c r="D1165" i="1" s="1"/>
  <c r="D1164" i="1" a="1"/>
  <c r="D1164" i="1" s="1"/>
  <c r="D1163" i="1" a="1"/>
  <c r="D1163" i="1" s="1"/>
  <c r="D1161" i="1" l="1" a="1"/>
  <c r="D1161" i="1" s="1"/>
  <c r="D1159" i="1" a="1"/>
  <c r="D1159" i="1" s="1"/>
  <c r="D1157" i="1" l="1" a="1"/>
  <c r="D1157" i="1" s="1"/>
  <c r="D1156" i="1" a="1"/>
  <c r="D1156" i="1" s="1"/>
  <c r="D1152" i="1" a="1"/>
  <c r="D1152" i="1" s="1"/>
  <c r="D1151" i="1" a="1"/>
  <c r="D1151" i="1" s="1"/>
  <c r="D1149" i="1" a="1"/>
  <c r="D1149" i="1" s="1"/>
  <c r="D1147" i="1" l="1" a="1"/>
  <c r="D1147" i="1" s="1"/>
  <c r="D1146" i="1" a="1"/>
  <c r="D1146" i="1" s="1"/>
  <c r="D1145" i="1" a="1"/>
  <c r="D1145" i="1" s="1"/>
  <c r="D1144" i="1" a="1"/>
  <c r="D1144" i="1" s="1"/>
  <c r="D1143" i="1" a="1"/>
  <c r="D1143" i="1" s="1"/>
  <c r="D1142" i="1" a="1"/>
  <c r="D1142" i="1" s="1"/>
  <c r="D1141" i="1" a="1"/>
  <c r="D1141" i="1" s="1"/>
  <c r="D1139" i="1" a="1"/>
  <c r="D1139" i="1" s="1"/>
  <c r="D1136" i="1" a="1"/>
  <c r="D1136" i="1" s="1"/>
  <c r="D1134" i="1" a="1"/>
  <c r="D1134" i="1" s="1"/>
  <c r="D1133" i="1" l="1" a="1"/>
  <c r="D1133" i="1" s="1"/>
  <c r="D1132" i="1" a="1"/>
  <c r="D1132" i="1" s="1"/>
  <c r="D1131" i="1" a="1"/>
  <c r="D1131" i="1" s="1"/>
  <c r="D1129" i="1" l="1" a="1"/>
  <c r="D1129" i="1" s="1"/>
  <c r="D1128" i="1" a="1"/>
  <c r="D1128" i="1" s="1"/>
  <c r="D1127" i="1" a="1"/>
  <c r="D1127" i="1" s="1"/>
  <c r="D1126" i="1" a="1"/>
  <c r="D1126" i="1" s="1"/>
  <c r="D1125" i="1" a="1"/>
  <c r="D1125" i="1" s="1"/>
  <c r="D1124" i="1" l="1" a="1"/>
  <c r="D1124" i="1" s="1"/>
  <c r="D1123" i="1" a="1"/>
  <c r="D1123" i="1" s="1"/>
  <c r="D1122" i="1" a="1"/>
  <c r="D1122" i="1" s="1"/>
  <c r="D1120" i="1" a="1"/>
  <c r="D1120" i="1" s="1"/>
  <c r="D1118" i="1" a="1"/>
  <c r="D1118" i="1" s="1"/>
  <c r="D1116" i="1" l="1" a="1"/>
  <c r="D1116" i="1" s="1"/>
  <c r="D1115" i="1" a="1"/>
  <c r="D1115" i="1" s="1"/>
  <c r="D1112" i="1" l="1" a="1"/>
  <c r="D1112" i="1" s="1"/>
  <c r="D1108" i="1" a="1"/>
  <c r="D1108" i="1" s="1"/>
  <c r="D1106" i="1" a="1"/>
  <c r="D1106" i="1" s="1"/>
  <c r="D1105" i="1" a="1"/>
  <c r="D1105" i="1" s="1"/>
  <c r="D1104" i="1" a="1"/>
  <c r="D1104" i="1" s="1"/>
  <c r="D1101" i="1" a="1"/>
  <c r="D1101" i="1" s="1"/>
  <c r="D1100" i="1" a="1"/>
  <c r="D1100" i="1" s="1"/>
  <c r="D1093" i="1" l="1" a="1"/>
  <c r="D1093" i="1" s="1"/>
  <c r="D1092" i="1" a="1"/>
  <c r="D1092" i="1" s="1"/>
  <c r="D1091" i="1" a="1"/>
  <c r="D1091" i="1" s="1"/>
  <c r="D1090" i="1" a="1"/>
  <c r="D1090" i="1" s="1"/>
  <c r="D1089" i="1" a="1"/>
  <c r="D1089" i="1" s="1"/>
  <c r="D1088" i="1" a="1"/>
  <c r="D1088" i="1" s="1"/>
  <c r="D1086" i="1" l="1" a="1"/>
  <c r="D1086" i="1" s="1"/>
  <c r="D1085" i="1" a="1"/>
  <c r="D1085" i="1" s="1"/>
  <c r="D1084" i="1" a="1"/>
  <c r="D1084" i="1" s="1"/>
  <c r="D1082" i="1" l="1" a="1"/>
  <c r="D1082" i="1" s="1"/>
  <c r="D1081" i="1" a="1"/>
  <c r="D1081" i="1" s="1"/>
  <c r="D1079" i="1" a="1"/>
  <c r="D1079" i="1" s="1"/>
  <c r="D1078" i="1" a="1"/>
  <c r="D1078" i="1" s="1"/>
  <c r="D1077" i="1" a="1"/>
  <c r="D1077" i="1" s="1"/>
  <c r="D1076" i="1" a="1"/>
  <c r="D1076" i="1" s="1"/>
  <c r="D1075" i="1" l="1" a="1"/>
  <c r="D1075" i="1" s="1"/>
  <c r="D1073" i="1" a="1"/>
  <c r="D1073" i="1" s="1"/>
  <c r="D1072" i="1" a="1"/>
  <c r="D1072" i="1" s="1"/>
  <c r="D1069" i="1" a="1"/>
  <c r="D1069" i="1" s="1"/>
  <c r="D1068" i="1" a="1"/>
  <c r="D1068" i="1" s="1"/>
  <c r="D1066" i="1" a="1"/>
  <c r="D1066" i="1" s="1"/>
  <c r="D1065" i="1" a="1"/>
  <c r="D1065" i="1" s="1"/>
  <c r="D1064" i="1" a="1"/>
  <c r="D1064" i="1" s="1"/>
  <c r="D1062" i="1" a="1"/>
  <c r="D1062" i="1" s="1"/>
  <c r="D1060" i="1" a="1"/>
  <c r="D1060" i="1" s="1"/>
  <c r="D1059" i="1" a="1"/>
  <c r="D1059" i="1" s="1"/>
  <c r="D1058" i="1" a="1"/>
  <c r="D1058" i="1" s="1"/>
  <c r="D1057" i="1" a="1"/>
  <c r="D1057" i="1" s="1"/>
  <c r="D1055" i="1" l="1" a="1"/>
  <c r="D1055" i="1" s="1"/>
  <c r="D1054" i="1" a="1"/>
  <c r="D1054" i="1" s="1"/>
  <c r="D1053" i="1" a="1"/>
  <c r="D1053" i="1" s="1"/>
  <c r="D1051" i="1" l="1" a="1"/>
  <c r="D1051" i="1" s="1"/>
  <c r="D1049" i="1" a="1"/>
  <c r="D1049" i="1" s="1"/>
  <c r="D1047" i="1" a="1"/>
  <c r="D1047" i="1" s="1"/>
  <c r="D1046" i="1" a="1"/>
  <c r="D1046" i="1" s="1"/>
  <c r="D1044" i="1" a="1"/>
  <c r="D1044" i="1" s="1"/>
  <c r="D1042" i="1" l="1" a="1"/>
  <c r="D1042" i="1" s="1"/>
  <c r="D1040" i="1" l="1" a="1"/>
  <c r="D1040" i="1" s="1"/>
  <c r="D1039" i="1" a="1"/>
  <c r="D1039" i="1" s="1"/>
  <c r="D1038" i="1" a="1"/>
  <c r="D1038" i="1" s="1"/>
  <c r="D1034" i="1" a="1"/>
  <c r="D1034" i="1" s="1"/>
  <c r="D1033" i="1" a="1"/>
  <c r="D1033" i="1" s="1"/>
  <c r="D1032" i="1" a="1"/>
  <c r="D1032" i="1" s="1"/>
  <c r="D1031" i="1" a="1"/>
  <c r="D1031" i="1" s="1"/>
  <c r="D1028" i="1" a="1"/>
  <c r="D1028" i="1" s="1"/>
  <c r="D1027" i="1" a="1"/>
  <c r="D1027" i="1" s="1"/>
  <c r="D1026" i="1" a="1"/>
  <c r="D1026" i="1" s="1"/>
  <c r="D1025" i="1" l="1" a="1"/>
  <c r="D1025" i="1" s="1"/>
  <c r="D1024" i="1" a="1"/>
  <c r="D1024" i="1" s="1"/>
  <c r="D1022" i="1" a="1"/>
  <c r="D1022" i="1" s="1"/>
  <c r="D1020" i="1" l="1" a="1"/>
  <c r="D1020" i="1" s="1"/>
  <c r="D1018" i="1" a="1"/>
  <c r="D1018" i="1" s="1"/>
  <c r="D1017" i="1" a="1"/>
  <c r="D1017" i="1" s="1"/>
  <c r="D1016" i="1" a="1"/>
  <c r="D1016" i="1" s="1"/>
  <c r="D1012" i="1" l="1" a="1"/>
  <c r="D1012" i="1" s="1"/>
  <c r="D1010" i="1" a="1"/>
  <c r="D1010" i="1" s="1"/>
  <c r="D1001" i="1" l="1" a="1"/>
  <c r="D1001" i="1" s="1"/>
  <c r="D998" i="1" a="1"/>
  <c r="D998" i="1" s="1"/>
  <c r="D994" i="1" a="1"/>
  <c r="D994" i="1" s="1"/>
  <c r="D993" i="1" a="1"/>
  <c r="D993" i="1" s="1"/>
  <c r="D992" i="1" l="1" a="1"/>
  <c r="D992" i="1" s="1"/>
  <c r="D991" i="1" a="1"/>
  <c r="D991" i="1" s="1"/>
  <c r="D990" i="1" a="1"/>
  <c r="D990" i="1" s="1"/>
  <c r="D989" i="1" a="1"/>
  <c r="D989" i="1" s="1"/>
  <c r="D988" i="1" a="1"/>
  <c r="D988" i="1" s="1"/>
  <c r="D987" i="1" l="1" a="1"/>
  <c r="D987" i="1" s="1"/>
  <c r="D985" i="1" a="1"/>
  <c r="D985" i="1" s="1"/>
  <c r="D984" i="1" a="1"/>
  <c r="D984" i="1" s="1"/>
  <c r="D983" i="1" l="1" a="1"/>
  <c r="D983" i="1" s="1"/>
  <c r="D982" i="1" a="1"/>
  <c r="D982" i="1" s="1"/>
  <c r="D980" i="1" a="1"/>
  <c r="D980" i="1" s="1"/>
  <c r="D978" i="1" l="1" a="1"/>
  <c r="D978" i="1" s="1"/>
  <c r="D976" i="1" a="1"/>
  <c r="D976" i="1" s="1"/>
  <c r="D973" i="1" l="1" a="1"/>
  <c r="D973" i="1" s="1"/>
  <c r="D972" i="1" a="1"/>
  <c r="D972" i="1" s="1"/>
  <c r="D967" i="1" a="1"/>
  <c r="D967" i="1" s="1"/>
  <c r="D966" i="1" a="1"/>
  <c r="D966" i="1" s="1"/>
  <c r="D965" i="1" a="1"/>
  <c r="D965" i="1" s="1"/>
  <c r="D963" i="1" l="1" a="1"/>
  <c r="D963" i="1" s="1"/>
  <c r="D962" i="1" a="1"/>
  <c r="D962" i="1" s="1"/>
  <c r="D961" i="1" a="1"/>
  <c r="D961" i="1" s="1"/>
  <c r="D959" i="1" a="1"/>
  <c r="D959" i="1" s="1"/>
  <c r="D957" i="1" l="1" a="1"/>
  <c r="D957" i="1" s="1"/>
  <c r="D956" i="1" a="1"/>
  <c r="D956" i="1" s="1"/>
  <c r="D955" i="1" a="1"/>
  <c r="D955" i="1" s="1"/>
  <c r="D953" i="1" a="1"/>
  <c r="D953" i="1" s="1"/>
  <c r="D952" i="1" a="1"/>
  <c r="D952" i="1" s="1"/>
  <c r="D949" i="1" l="1" a="1"/>
  <c r="D949" i="1" s="1"/>
  <c r="D947" i="1" a="1"/>
  <c r="D947" i="1" s="1"/>
  <c r="D946" i="1" a="1"/>
  <c r="D946" i="1" s="1"/>
  <c r="D945" i="1" a="1"/>
  <c r="D945" i="1" s="1"/>
  <c r="D943" i="1" a="1"/>
  <c r="D943" i="1" s="1"/>
  <c r="D942" i="1" a="1"/>
  <c r="D942" i="1" s="1"/>
  <c r="D941" i="1" a="1"/>
  <c r="D941" i="1" s="1"/>
  <c r="D940" i="1" a="1"/>
  <c r="D940" i="1" s="1"/>
  <c r="D939" i="1" a="1"/>
  <c r="D939" i="1" s="1"/>
  <c r="D938" i="1" a="1"/>
  <c r="D938" i="1" s="1"/>
  <c r="D937" i="1" a="1"/>
  <c r="D937" i="1" s="1"/>
  <c r="D935" i="1" a="1"/>
  <c r="D935" i="1" s="1"/>
  <c r="D928" i="1" l="1" a="1"/>
  <c r="D928" i="1" s="1"/>
  <c r="D925" i="1" l="1" a="1"/>
  <c r="D925" i="1" s="1"/>
  <c r="D924" i="1" a="1"/>
  <c r="D924" i="1" s="1"/>
  <c r="D923" i="1" a="1"/>
  <c r="D923" i="1" s="1"/>
  <c r="D921" i="1" l="1" a="1"/>
  <c r="D921" i="1" s="1"/>
  <c r="D918" i="1" a="1"/>
  <c r="D918" i="1" s="1"/>
  <c r="D917" i="1" l="1" a="1"/>
  <c r="D917" i="1" s="1"/>
  <c r="D916" i="1" a="1"/>
  <c r="D916" i="1" s="1"/>
  <c r="D912" i="1" l="1" a="1"/>
  <c r="D912" i="1" s="1"/>
  <c r="D910" i="1" a="1"/>
  <c r="D910" i="1" s="1"/>
  <c r="D909" i="1" a="1"/>
  <c r="D909" i="1" s="1"/>
  <c r="D906" i="1" a="1"/>
  <c r="D906" i="1" s="1"/>
  <c r="D905" i="1" a="1"/>
  <c r="D905" i="1" s="1"/>
  <c r="D903" i="1" a="1"/>
  <c r="D903" i="1" s="1"/>
  <c r="D900" i="1" a="1"/>
  <c r="D900" i="1" s="1"/>
  <c r="D899" i="1" a="1"/>
  <c r="D899" i="1" s="1"/>
  <c r="D898" i="1" a="1"/>
  <c r="D898" i="1" s="1"/>
  <c r="D897" i="1" l="1" a="1"/>
  <c r="D897" i="1" s="1"/>
  <c r="D896" i="1" a="1"/>
  <c r="D896" i="1" s="1"/>
  <c r="D891" i="1" l="1" a="1"/>
  <c r="D891" i="1" s="1"/>
  <c r="D890" i="1" a="1"/>
  <c r="D890" i="1" s="1"/>
  <c r="D889" i="1" a="1"/>
  <c r="D889" i="1" s="1"/>
  <c r="D888" i="1" a="1"/>
  <c r="D888" i="1" s="1"/>
  <c r="D887" i="1" a="1"/>
  <c r="D887" i="1" s="1"/>
  <c r="D886" i="1" l="1" a="1"/>
  <c r="D886" i="1" s="1"/>
  <c r="D884" i="1" l="1" a="1"/>
  <c r="D884" i="1" s="1"/>
  <c r="D881" i="1" a="1"/>
  <c r="D881" i="1" s="1"/>
  <c r="D880" i="1" a="1"/>
  <c r="D880" i="1" s="1"/>
  <c r="D879" i="1" l="1" a="1"/>
  <c r="D879" i="1" s="1"/>
  <c r="D878" i="1" a="1"/>
  <c r="D878" i="1" s="1"/>
  <c r="D877" i="1" a="1"/>
  <c r="D877" i="1" s="1"/>
  <c r="D876" i="1" a="1"/>
  <c r="D876" i="1" s="1"/>
  <c r="D874" i="1" a="1"/>
  <c r="D874" i="1" s="1"/>
  <c r="D873" i="1" a="1"/>
  <c r="D873" i="1" s="1"/>
  <c r="D871" i="1" a="1"/>
  <c r="D871" i="1" s="1"/>
  <c r="D866" i="1" l="1" a="1"/>
  <c r="D866" i="1" s="1"/>
  <c r="D863" i="1" a="1"/>
  <c r="D863" i="1" s="1"/>
  <c r="D860" i="1" l="1" a="1"/>
  <c r="D860" i="1" s="1"/>
  <c r="D859" i="1" a="1"/>
  <c r="D859" i="1" s="1"/>
  <c r="D857" i="1" a="1"/>
  <c r="D857" i="1" s="1"/>
  <c r="D855" i="1" l="1" a="1"/>
  <c r="D855" i="1" s="1"/>
  <c r="D853" i="1" a="1"/>
  <c r="D853" i="1" s="1"/>
  <c r="D851" i="1" a="1"/>
  <c r="D851" i="1" s="1"/>
  <c r="D849" i="1" a="1"/>
  <c r="D849" i="1" s="1"/>
  <c r="D847" i="1" a="1"/>
  <c r="D847" i="1" s="1"/>
  <c r="D846" i="1" a="1"/>
  <c r="D846" i="1" s="1"/>
  <c r="D844" i="1" l="1" a="1"/>
  <c r="D844" i="1" s="1"/>
  <c r="D843" i="1" a="1"/>
  <c r="D843" i="1" s="1"/>
  <c r="D842" i="1" a="1"/>
  <c r="D842" i="1" s="1"/>
  <c r="D841" i="1" a="1"/>
  <c r="D841" i="1" s="1"/>
  <c r="D840" i="1" a="1"/>
  <c r="D840" i="1" s="1"/>
  <c r="D834" i="1" l="1"/>
  <c r="D839" i="1" l="1" a="1"/>
  <c r="D839" i="1" s="1"/>
  <c r="D838" i="1" a="1"/>
  <c r="D838" i="1" s="1"/>
  <c r="D837" i="1" a="1"/>
  <c r="D837" i="1" s="1"/>
  <c r="D833" i="1" l="1" a="1"/>
  <c r="D833" i="1" s="1"/>
  <c r="D832" i="1" a="1"/>
  <c r="D832" i="1" s="1"/>
  <c r="D831" i="1" a="1"/>
  <c r="D831" i="1" s="1"/>
  <c r="D830" i="1" a="1"/>
  <c r="D830" i="1" s="1"/>
  <c r="D829" i="1" a="1"/>
  <c r="D829" i="1" s="1"/>
  <c r="D828" i="1" l="1" a="1"/>
  <c r="D828" i="1" s="1"/>
  <c r="D827" i="1" a="1"/>
  <c r="D827" i="1" s="1"/>
  <c r="D824" i="1" a="1"/>
  <c r="D824" i="1" s="1"/>
  <c r="D819" i="1" l="1" a="1"/>
  <c r="D819" i="1" s="1"/>
  <c r="D818" i="1" a="1"/>
  <c r="D818" i="1" s="1"/>
  <c r="D817" i="1" a="1"/>
  <c r="D817" i="1" s="1"/>
  <c r="D816" i="1" a="1"/>
  <c r="D816" i="1" s="1"/>
  <c r="D813" i="1" l="1" a="1"/>
  <c r="D813" i="1" s="1"/>
  <c r="D811" i="1" a="1"/>
  <c r="D811" i="1" s="1"/>
  <c r="D809" i="1" a="1"/>
  <c r="D809" i="1" s="1"/>
  <c r="D808" i="1" a="1"/>
  <c r="D808" i="1" s="1"/>
  <c r="D807" i="1" a="1"/>
  <c r="D807" i="1" s="1"/>
  <c r="D804" i="1" a="1"/>
  <c r="D804" i="1" s="1"/>
  <c r="D802" i="1" a="1"/>
  <c r="D802" i="1" s="1"/>
  <c r="D801" i="1" l="1" a="1"/>
  <c r="D801" i="1" s="1"/>
  <c r="D795" i="1" l="1" a="1"/>
  <c r="D795" i="1" s="1"/>
  <c r="D794" i="1" a="1"/>
  <c r="D794" i="1" s="1"/>
  <c r="D793" i="1" a="1"/>
  <c r="D793" i="1" s="1"/>
  <c r="D792" i="1" l="1" a="1"/>
  <c r="D792" i="1" s="1"/>
  <c r="D790" i="1" a="1"/>
  <c r="D790" i="1" s="1"/>
  <c r="D788" i="1" l="1" a="1"/>
  <c r="D788" i="1" s="1"/>
  <c r="D787" i="1" a="1"/>
  <c r="D787" i="1" s="1"/>
  <c r="D785" i="1" a="1"/>
  <c r="D785" i="1" s="1"/>
  <c r="D780" i="1" a="1"/>
  <c r="D780" i="1" s="1"/>
  <c r="D779" i="1" a="1"/>
  <c r="D779" i="1" s="1"/>
  <c r="D778" i="1" a="1"/>
  <c r="D778" i="1" s="1"/>
  <c r="D777" i="1" a="1"/>
  <c r="D777" i="1" s="1"/>
  <c r="D776" i="1" l="1" a="1"/>
  <c r="D776" i="1" s="1"/>
  <c r="D775" i="1" a="1"/>
  <c r="D775" i="1" s="1"/>
  <c r="D773" i="1" a="1"/>
  <c r="D773" i="1" s="1"/>
  <c r="D772" i="1" a="1"/>
  <c r="D772" i="1" s="1"/>
  <c r="D762" i="1" l="1" a="1"/>
  <c r="D762" i="1" s="1"/>
  <c r="D761" i="1" a="1"/>
  <c r="D761" i="1" s="1"/>
  <c r="D760" i="1" a="1"/>
  <c r="D760" i="1" s="1"/>
  <c r="D755" i="1" a="1"/>
  <c r="D755" i="1" s="1"/>
  <c r="D754" i="1" a="1"/>
  <c r="D754" i="1" s="1"/>
  <c r="D753" i="1" a="1"/>
  <c r="D753" i="1" s="1"/>
  <c r="D752" i="1" l="1" a="1"/>
  <c r="D752" i="1" s="1"/>
  <c r="D750" i="1" a="1"/>
  <c r="D750" i="1" s="1"/>
  <c r="D749" i="1" a="1"/>
  <c r="D749" i="1" s="1"/>
  <c r="D748" i="1" a="1"/>
  <c r="D748" i="1" s="1"/>
  <c r="D747" i="1" a="1"/>
  <c r="D747" i="1" s="1"/>
  <c r="D744" i="1" l="1" a="1"/>
  <c r="D744" i="1" s="1"/>
  <c r="D742" i="1" a="1"/>
  <c r="D742" i="1" s="1"/>
  <c r="D741" i="1" a="1"/>
  <c r="D741" i="1" s="1"/>
  <c r="D740" i="1" a="1"/>
  <c r="D740" i="1" s="1"/>
  <c r="D739" i="1" a="1"/>
  <c r="D739" i="1" s="1"/>
  <c r="D736" i="1" l="1" a="1"/>
  <c r="D736" i="1" s="1"/>
  <c r="D734" i="1" a="1"/>
  <c r="D734" i="1" s="1"/>
  <c r="D733" i="1" a="1"/>
  <c r="D733" i="1" s="1"/>
  <c r="D726" i="1" l="1"/>
  <c r="D731" i="1" a="1"/>
  <c r="D731" i="1" s="1"/>
  <c r="D730" i="1" a="1"/>
  <c r="D730" i="1" s="1"/>
  <c r="D729" i="1" a="1"/>
  <c r="D729" i="1" s="1"/>
  <c r="D728" i="1" a="1"/>
  <c r="D728" i="1" s="1"/>
  <c r="D727" i="1" a="1"/>
  <c r="D727" i="1" s="1"/>
  <c r="D719" i="1" l="1" a="1"/>
  <c r="D719" i="1" s="1"/>
  <c r="D716" i="1" l="1" a="1"/>
  <c r="D716" i="1" s="1"/>
  <c r="D715" i="1" a="1"/>
  <c r="D715" i="1" s="1"/>
  <c r="D713" i="1" l="1" a="1"/>
  <c r="D713" i="1" s="1"/>
  <c r="D712" i="1" a="1"/>
  <c r="D712" i="1" s="1"/>
  <c r="D711" i="1" a="1"/>
  <c r="D711" i="1" s="1"/>
  <c r="D709" i="1" l="1" a="1"/>
  <c r="D709" i="1" s="1"/>
  <c r="D708" i="1" a="1"/>
  <c r="D708" i="1" s="1"/>
  <c r="D706" i="1" a="1"/>
  <c r="D706" i="1" s="1"/>
  <c r="D704" i="1" a="1"/>
  <c r="D704" i="1" s="1"/>
  <c r="D703" i="1" l="1" a="1"/>
  <c r="D703" i="1" s="1"/>
  <c r="D702" i="1" a="1"/>
  <c r="D702" i="1" s="1"/>
  <c r="D701" i="1" a="1"/>
  <c r="D701" i="1" s="1"/>
  <c r="D700" i="1" a="1"/>
  <c r="D700" i="1" s="1"/>
  <c r="D698" i="1" a="1"/>
  <c r="D698" i="1" s="1"/>
  <c r="D697" i="1" a="1"/>
  <c r="D697" i="1" s="1"/>
  <c r="D695" i="1" a="1"/>
  <c r="D695" i="1" s="1"/>
  <c r="D694" i="1" a="1"/>
  <c r="D694" i="1" s="1"/>
  <c r="D693" i="1" a="1"/>
  <c r="D693" i="1" s="1"/>
  <c r="D692" i="1" a="1"/>
  <c r="D692" i="1" s="1"/>
  <c r="D687" i="1" l="1" a="1"/>
  <c r="D687" i="1" s="1"/>
  <c r="D673" i="1" l="1" a="1"/>
  <c r="D673" i="1" s="1"/>
  <c r="D671" i="1" l="1" a="1"/>
  <c r="D671" i="1" s="1"/>
  <c r="D669" i="1" a="1"/>
  <c r="D669" i="1" s="1"/>
  <c r="D666" i="1" l="1" a="1"/>
  <c r="D666" i="1" s="1"/>
  <c r="D665" i="1" a="1"/>
  <c r="D665" i="1" s="1"/>
  <c r="D664" i="1" a="1"/>
  <c r="D664" i="1" s="1"/>
  <c r="D663" i="1" a="1"/>
  <c r="D663" i="1" s="1"/>
  <c r="D661" i="1" a="1"/>
  <c r="D661" i="1" s="1"/>
  <c r="D659" i="1" a="1"/>
  <c r="D659" i="1" s="1"/>
  <c r="D658" i="1" a="1"/>
  <c r="D658" i="1" s="1"/>
  <c r="D656" i="1" l="1" a="1"/>
  <c r="D656" i="1" s="1"/>
  <c r="D652" i="1" l="1" a="1"/>
  <c r="D652" i="1" s="1"/>
  <c r="D651" i="1" a="1"/>
  <c r="D651" i="1" s="1"/>
  <c r="D650" i="1" a="1"/>
  <c r="D650" i="1" s="1"/>
  <c r="D649" i="1" a="1"/>
  <c r="D649" i="1" s="1"/>
  <c r="D645" i="1" l="1" a="1"/>
  <c r="D645" i="1" s="1"/>
  <c r="D644" i="1" a="1"/>
  <c r="D644" i="1" s="1"/>
  <c r="D638" i="1" l="1" a="1"/>
  <c r="D638" i="1" s="1"/>
  <c r="D637" i="1" a="1"/>
  <c r="D637" i="1" s="1"/>
  <c r="D636" i="1" a="1"/>
  <c r="D636" i="1" s="1"/>
  <c r="D634" i="1" a="1"/>
  <c r="D634" i="1" s="1"/>
  <c r="D632" i="1" a="1"/>
  <c r="D632" i="1" s="1"/>
  <c r="D631" i="1" a="1"/>
  <c r="D631" i="1" s="1"/>
  <c r="D630" i="1" a="1"/>
  <c r="D630" i="1" s="1"/>
  <c r="D625" i="1" a="1"/>
  <c r="D625" i="1" s="1"/>
  <c r="D624" i="1" a="1"/>
  <c r="D624" i="1" s="1"/>
  <c r="D623" i="1" a="1"/>
  <c r="D623" i="1" s="1"/>
  <c r="D621" i="1" a="1"/>
  <c r="D621" i="1" s="1"/>
  <c r="D620" i="1" a="1"/>
  <c r="D620" i="1" s="1"/>
  <c r="D617" i="1" a="1"/>
  <c r="D617" i="1" s="1"/>
  <c r="D615" i="1" a="1"/>
  <c r="D615" i="1" s="1"/>
  <c r="D614" i="1" a="1"/>
  <c r="D614" i="1" s="1"/>
  <c r="D613" i="1" a="1"/>
  <c r="D613" i="1" s="1"/>
  <c r="D612" i="1" a="1"/>
  <c r="D612" i="1" s="1"/>
  <c r="D611" i="1" l="1" a="1"/>
  <c r="D611" i="1" s="1"/>
  <c r="D610" i="1" a="1"/>
  <c r="D610" i="1" s="1"/>
  <c r="D609" i="1" a="1"/>
  <c r="D609" i="1" s="1"/>
  <c r="D607" i="1" a="1"/>
  <c r="D607" i="1" s="1"/>
  <c r="D606" i="1" l="1"/>
  <c r="D605" i="1" l="1" a="1"/>
  <c r="D605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2" i="1" a="1"/>
  <c r="D592" i="1" s="1"/>
  <c r="D591" i="1" a="1"/>
  <c r="D591" i="1" s="1"/>
  <c r="D590" i="1" l="1" a="1"/>
  <c r="D590" i="1" s="1"/>
  <c r="D589" i="1" a="1"/>
  <c r="D589" i="1" s="1"/>
  <c r="D587" i="1" a="1"/>
  <c r="D587" i="1" s="1"/>
  <c r="D586" i="1" a="1"/>
  <c r="D586" i="1" s="1"/>
  <c r="D585" i="1" a="1"/>
  <c r="D585" i="1" s="1"/>
  <c r="D583" i="1" l="1" a="1"/>
  <c r="D583" i="1" s="1"/>
  <c r="D582" i="1" a="1"/>
  <c r="D582" i="1" s="1"/>
  <c r="D581" i="1" a="1"/>
  <c r="D581" i="1" s="1"/>
  <c r="D579" i="1" l="1" a="1"/>
  <c r="D579" i="1" s="1"/>
  <c r="D577" i="1" a="1"/>
  <c r="D577" i="1" s="1"/>
  <c r="D571" i="1" l="1" a="1"/>
  <c r="D571" i="1" s="1"/>
  <c r="D570" i="1" a="1"/>
  <c r="D570" i="1" s="1"/>
  <c r="D568" i="1" a="1"/>
  <c r="D568" i="1" s="1"/>
  <c r="D567" i="1" a="1"/>
  <c r="D567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6" i="1" a="1"/>
  <c r="D556" i="1" s="1"/>
  <c r="D554" i="1" a="1"/>
  <c r="D554" i="1" s="1"/>
  <c r="D553" i="1" a="1"/>
  <c r="D553" i="1" s="1"/>
  <c r="D552" i="1" l="1" a="1"/>
  <c r="D552" i="1" s="1"/>
  <c r="D549" i="1" a="1"/>
  <c r="D549" i="1" s="1"/>
  <c r="D548" i="1" a="1"/>
  <c r="D548" i="1" s="1"/>
  <c r="D545" i="1" l="1" a="1"/>
  <c r="D545" i="1" s="1"/>
  <c r="D543" i="1" l="1" a="1"/>
  <c r="D543" i="1" s="1"/>
  <c r="D542" i="1" a="1"/>
  <c r="D542" i="1" s="1"/>
  <c r="D539" i="1" l="1" a="1"/>
  <c r="D539" i="1" s="1"/>
  <c r="D538" i="1" a="1"/>
  <c r="D538" i="1" s="1"/>
  <c r="D536" i="1" a="1"/>
  <c r="D536" i="1" s="1"/>
  <c r="D535" i="1" a="1"/>
  <c r="D535" i="1" s="1"/>
  <c r="D533" i="1" a="1"/>
  <c r="D533" i="1" s="1"/>
  <c r="D532" i="1" a="1"/>
  <c r="D532" i="1" s="1"/>
  <c r="D531" i="1" a="1"/>
  <c r="D531" i="1" s="1"/>
  <c r="D530" i="1" a="1"/>
  <c r="D530" i="1" s="1"/>
  <c r="D527" i="1" l="1" a="1"/>
  <c r="D527" i="1" s="1"/>
  <c r="D526" i="1" a="1"/>
  <c r="D526" i="1" s="1"/>
  <c r="D525" i="1" a="1"/>
  <c r="D525" i="1" s="1"/>
  <c r="D524" i="1" a="1"/>
  <c r="D524" i="1" s="1"/>
  <c r="D523" i="1" a="1"/>
  <c r="D523" i="1" s="1"/>
  <c r="D521" i="1" a="1"/>
  <c r="D521" i="1" s="1"/>
  <c r="D520" i="1" a="1"/>
  <c r="D520" i="1" s="1"/>
  <c r="D517" i="1" a="1"/>
  <c r="D517" i="1" s="1"/>
  <c r="D516" i="1" l="1" a="1"/>
  <c r="D516" i="1" s="1"/>
  <c r="D515" i="1" a="1"/>
  <c r="D515" i="1" s="1"/>
  <c r="D514" i="1" a="1"/>
  <c r="D514" i="1" s="1"/>
  <c r="D512" i="1" a="1"/>
  <c r="D512" i="1" s="1"/>
  <c r="D511" i="1" l="1" a="1"/>
  <c r="D511" i="1" s="1"/>
  <c r="D509" i="1" a="1"/>
  <c r="D509" i="1" s="1"/>
  <c r="D507" i="1" l="1" a="1"/>
  <c r="D507" i="1" s="1"/>
  <c r="D506" i="1" l="1" a="1"/>
  <c r="D506" i="1" s="1"/>
  <c r="D504" i="1" a="1"/>
  <c r="D504" i="1" s="1"/>
  <c r="D503" i="1" a="1"/>
  <c r="D503" i="1" s="1"/>
  <c r="D502" i="1" a="1"/>
  <c r="D502" i="1" s="1"/>
  <c r="D500" i="1" l="1" a="1"/>
  <c r="D500" i="1" s="1"/>
  <c r="D499" i="1" a="1"/>
  <c r="D499" i="1" s="1"/>
  <c r="D497" i="1" a="1"/>
  <c r="D497" i="1" s="1"/>
  <c r="D495" i="1" a="1"/>
  <c r="D495" i="1" s="1"/>
  <c r="D493" i="1" a="1"/>
  <c r="D493" i="1" s="1"/>
  <c r="D491" i="1" a="1"/>
  <c r="D491" i="1" s="1"/>
  <c r="D490" i="1" a="1"/>
  <c r="D490" i="1" s="1"/>
  <c r="D489" i="1" a="1"/>
  <c r="D489" i="1" s="1"/>
  <c r="D488" i="1" a="1"/>
  <c r="D488" i="1" s="1"/>
  <c r="D485" i="1" l="1" a="1"/>
  <c r="D485" i="1" s="1"/>
  <c r="D483" i="1" l="1" a="1"/>
  <c r="D483" i="1" s="1"/>
  <c r="D479" i="1" a="1"/>
  <c r="D479" i="1" s="1"/>
  <c r="D477" i="1" l="1" a="1"/>
  <c r="D477" i="1" s="1"/>
  <c r="D476" i="1" a="1"/>
  <c r="D476" i="1" s="1"/>
  <c r="D475" i="1" a="1"/>
  <c r="D475" i="1" s="1"/>
  <c r="D473" i="1" l="1" a="1"/>
  <c r="D473" i="1" s="1"/>
  <c r="D460" i="1" l="1" a="1"/>
  <c r="D460" i="1" s="1"/>
  <c r="D458" i="1" a="1"/>
  <c r="D458" i="1" s="1"/>
  <c r="D455" i="1" l="1" a="1"/>
  <c r="D455" i="1" s="1"/>
  <c r="D454" i="1" a="1"/>
  <c r="D454" i="1" s="1"/>
  <c r="D453" i="1" l="1" a="1"/>
  <c r="D453" i="1" s="1"/>
  <c r="D447" i="1" l="1" a="1"/>
  <c r="D447" i="1" s="1"/>
  <c r="D446" i="1" a="1"/>
  <c r="D446" i="1" s="1"/>
  <c r="D444" i="1" a="1"/>
  <c r="D444" i="1" s="1"/>
  <c r="D443" i="1" a="1"/>
  <c r="D443" i="1" s="1"/>
  <c r="D442" i="1" a="1"/>
  <c r="D442" i="1" s="1"/>
  <c r="D441" i="1" l="1" a="1"/>
  <c r="D441" i="1" s="1"/>
  <c r="D440" i="1" a="1"/>
  <c r="D440" i="1" s="1"/>
  <c r="D439" i="1" a="1"/>
  <c r="D439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0" i="1" l="1" a="1"/>
  <c r="D430" i="1" s="1"/>
  <c r="D429" i="1" a="1"/>
  <c r="D429" i="1" s="1"/>
  <c r="D427" i="1" a="1"/>
  <c r="D427" i="1" s="1"/>
  <c r="D426" i="1" a="1"/>
  <c r="D426" i="1" s="1"/>
  <c r="D424" i="1" a="1"/>
  <c r="D424" i="1" s="1"/>
  <c r="D423" i="1" a="1"/>
  <c r="D423" i="1" s="1"/>
  <c r="D421" i="1" a="1"/>
  <c r="D421" i="1" s="1"/>
  <c r="D420" i="1" l="1" a="1"/>
  <c r="D420" i="1" s="1"/>
  <c r="D416" i="1" a="1"/>
  <c r="D416" i="1" s="1"/>
  <c r="D411" i="1" a="1"/>
  <c r="D411" i="1" s="1"/>
  <c r="D410" i="1" a="1"/>
  <c r="D410" i="1" s="1"/>
  <c r="D407" i="1" a="1"/>
  <c r="D407" i="1" s="1"/>
  <c r="D405" i="1" a="1"/>
  <c r="D405" i="1" s="1"/>
  <c r="D404" i="1" a="1"/>
  <c r="D404" i="1" s="1"/>
  <c r="D402" i="1" l="1" a="1"/>
  <c r="D402" i="1" s="1"/>
  <c r="D400" i="1" a="1"/>
  <c r="D400" i="1" s="1"/>
  <c r="D397" i="1" a="1"/>
  <c r="D397" i="1" s="1"/>
  <c r="D395" i="1" l="1" a="1"/>
  <c r="D395" i="1" s="1"/>
  <c r="D394" i="1" a="1"/>
  <c r="D394" i="1" s="1"/>
  <c r="D391" i="1" l="1" a="1"/>
  <c r="D391" i="1" s="1"/>
  <c r="D390" i="1" a="1"/>
  <c r="D390" i="1" s="1"/>
  <c r="D389" i="1" l="1" a="1"/>
  <c r="D389" i="1" s="1"/>
  <c r="D388" i="1" a="1"/>
  <c r="D388" i="1" s="1"/>
  <c r="D386" i="1" a="1"/>
  <c r="D386" i="1" s="1"/>
  <c r="D385" i="1" a="1"/>
  <c r="D385" i="1" s="1"/>
  <c r="D384" i="1" a="1"/>
  <c r="D384" i="1" s="1"/>
  <c r="D383" i="1" a="1"/>
  <c r="D383" i="1" s="1"/>
  <c r="D380" i="1" a="1"/>
  <c r="D380" i="1" s="1"/>
  <c r="D379" i="1" a="1"/>
  <c r="D379" i="1" s="1"/>
  <c r="D378" i="1" l="1" a="1"/>
  <c r="D378" i="1" s="1"/>
  <c r="D377" i="1" a="1"/>
  <c r="D377" i="1" s="1"/>
  <c r="D376" i="1" l="1" a="1"/>
  <c r="D376" i="1" s="1"/>
  <c r="D374" i="1" a="1"/>
  <c r="D374" i="1" s="1"/>
  <c r="D373" i="1" a="1"/>
  <c r="D373" i="1" s="1"/>
  <c r="D371" i="1" l="1" a="1"/>
  <c r="D371" i="1" s="1"/>
  <c r="D369" i="1" a="1"/>
  <c r="D369" i="1" s="1"/>
  <c r="D367" i="1" l="1" a="1"/>
  <c r="D367" i="1" s="1"/>
  <c r="D365" i="1" a="1"/>
  <c r="D365" i="1" s="1"/>
  <c r="D364" i="1" a="1"/>
  <c r="D364" i="1" s="1"/>
  <c r="D362" i="1" l="1" a="1"/>
  <c r="D362" i="1" s="1"/>
  <c r="D361" i="1" a="1"/>
  <c r="D361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7" i="1" a="1"/>
  <c r="D347" i="1" s="1"/>
  <c r="D346" i="1" l="1" a="1"/>
  <c r="D346" i="1" s="1"/>
  <c r="D342" i="1" l="1" a="1"/>
  <c r="D342" i="1" s="1"/>
  <c r="D340" i="1" a="1"/>
  <c r="D340" i="1" s="1"/>
  <c r="D339" i="1" a="1"/>
  <c r="D339" i="1" s="1"/>
  <c r="D338" i="1" a="1"/>
  <c r="D338" i="1" s="1"/>
  <c r="D337" i="1" a="1"/>
  <c r="D337" i="1" s="1"/>
  <c r="D335" i="1" l="1" a="1"/>
  <c r="D335" i="1" s="1"/>
  <c r="D334" i="1" a="1"/>
  <c r="D334" i="1" s="1"/>
  <c r="D333" i="1" a="1"/>
  <c r="D333" i="1" s="1"/>
  <c r="D332" i="1" a="1"/>
  <c r="D332" i="1" s="1"/>
  <c r="D331" i="1" l="1" a="1"/>
  <c r="D331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1" i="1" l="1" a="1"/>
  <c r="D321" i="1" s="1"/>
  <c r="D317" i="1" a="1"/>
  <c r="D317" i="1" s="1"/>
  <c r="D314" i="1" a="1"/>
  <c r="D314" i="1" s="1"/>
  <c r="D312" i="1" a="1"/>
  <c r="D312" i="1" s="1"/>
  <c r="D310" i="1" l="1" a="1"/>
  <c r="D310" i="1" s="1"/>
  <c r="D309" i="1" a="1"/>
  <c r="D309" i="1" s="1"/>
  <c r="D306" i="1" l="1" a="1"/>
  <c r="D306" i="1" s="1"/>
  <c r="D303" i="1" a="1"/>
  <c r="D303" i="1" s="1"/>
  <c r="D302" i="1" a="1"/>
  <c r="D302" i="1" s="1"/>
  <c r="D301" i="1" a="1"/>
  <c r="D301" i="1" s="1"/>
  <c r="D300" i="1" a="1"/>
  <c r="D300" i="1" s="1"/>
  <c r="D295" i="1" a="1"/>
  <c r="D295" i="1" s="1"/>
  <c r="D294" i="1" l="1" a="1"/>
  <c r="D294" i="1" s="1"/>
  <c r="D293" i="1" a="1"/>
  <c r="D293" i="1" s="1"/>
  <c r="D291" i="1" a="1"/>
  <c r="D291" i="1" s="1"/>
  <c r="D287" i="1" l="1" a="1"/>
  <c r="D287" i="1" s="1"/>
  <c r="D286" i="1" a="1"/>
  <c r="D286" i="1" s="1"/>
  <c r="D284" i="1" l="1" a="1"/>
  <c r="D284" i="1" s="1"/>
  <c r="D283" i="1" a="1"/>
  <c r="D283" i="1" s="1"/>
  <c r="D281" i="1" a="1"/>
  <c r="D281" i="1" s="1"/>
  <c r="D275" i="1" l="1" a="1"/>
  <c r="D275" i="1" s="1"/>
  <c r="D273" i="1" a="1"/>
  <c r="D273" i="1" s="1"/>
  <c r="D272" i="1" l="1" a="1"/>
  <c r="D272" i="1" s="1"/>
  <c r="D271" i="1" a="1"/>
  <c r="D271" i="1" s="1"/>
  <c r="D270" i="1" a="1"/>
  <c r="D270" i="1" s="1"/>
  <c r="D269" i="1" a="1"/>
  <c r="D269" i="1" s="1"/>
  <c r="D267" i="1" a="1"/>
  <c r="D267" i="1" s="1"/>
  <c r="D265" i="1" l="1" a="1"/>
  <c r="D265" i="1" s="1"/>
  <c r="D263" i="1" a="1"/>
  <c r="D263" i="1" s="1"/>
  <c r="D262" i="1" a="1"/>
  <c r="D262" i="1" s="1"/>
  <c r="D261" i="1" a="1"/>
  <c r="D261" i="1" s="1"/>
  <c r="D259" i="1" l="1" a="1"/>
  <c r="D259" i="1" s="1"/>
  <c r="D252" i="1" a="1"/>
  <c r="D252" i="1" s="1"/>
  <c r="D251" i="1" a="1"/>
  <c r="D251" i="1" s="1"/>
  <c r="D250" i="1" l="1" a="1"/>
  <c r="D250" i="1" s="1"/>
  <c r="D249" i="1" a="1"/>
  <c r="D249" i="1" s="1"/>
  <c r="D244" i="1" a="1"/>
  <c r="D244" i="1" s="1"/>
  <c r="D243" i="1" l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6" i="1" a="1"/>
  <c r="D236" i="1" s="1"/>
  <c r="D235" i="1" a="1"/>
  <c r="D235" i="1" s="1"/>
  <c r="D233" i="1" a="1"/>
  <c r="D233" i="1" s="1"/>
  <c r="D231" i="1" a="1"/>
  <c r="D231" i="1" s="1"/>
  <c r="D227" i="1" l="1" a="1"/>
  <c r="D227" i="1" s="1"/>
  <c r="D226" i="1" a="1"/>
  <c r="D226" i="1" s="1"/>
  <c r="D224" i="1" a="1"/>
  <c r="D224" i="1" s="1"/>
  <c r="D220" i="1" l="1" a="1"/>
  <c r="D220" i="1" s="1"/>
  <c r="D217" i="1" a="1"/>
  <c r="D217" i="1" s="1"/>
  <c r="D216" i="1" a="1"/>
  <c r="D216" i="1" s="1"/>
  <c r="D215" i="1" a="1"/>
  <c r="D215" i="1" s="1"/>
  <c r="D214" i="1" a="1"/>
  <c r="D214" i="1" s="1"/>
  <c r="D213" i="1" l="1" a="1"/>
  <c r="D213" i="1" s="1"/>
  <c r="D212" i="1" l="1" a="1"/>
  <c r="D212" i="1" s="1"/>
  <c r="D211" i="1" a="1"/>
  <c r="D211" i="1" s="1"/>
  <c r="D210" i="1" a="1"/>
  <c r="D210" i="1" s="1"/>
  <c r="D209" i="1" a="1"/>
  <c r="D209" i="1" s="1"/>
  <c r="D208" i="1" a="1"/>
  <c r="D208" i="1" s="1"/>
  <c r="D205" i="1" l="1" a="1"/>
  <c r="D205" i="1" s="1"/>
  <c r="D204" i="1" a="1"/>
  <c r="D204" i="1" s="1"/>
  <c r="D203" i="1" a="1"/>
  <c r="D203" i="1" s="1"/>
  <c r="D194" i="1" l="1" a="1"/>
  <c r="D194" i="1" s="1"/>
  <c r="D193" i="1" a="1"/>
  <c r="D193" i="1" s="1"/>
  <c r="D191" i="1" a="1"/>
  <c r="D191" i="1" s="1"/>
  <c r="D187" i="1" a="1"/>
  <c r="D187" i="1" s="1"/>
  <c r="D186" i="1" l="1" a="1"/>
  <c r="D186" i="1" s="1"/>
  <c r="D185" i="1" a="1"/>
  <c r="D185" i="1" s="1"/>
  <c r="D184" i="1" a="1"/>
  <c r="D184" i="1" s="1"/>
  <c r="D182" i="1" a="1"/>
  <c r="D182" i="1" s="1"/>
  <c r="D181" i="1" l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l="1" a="1"/>
  <c r="D176" i="1" s="1"/>
  <c r="D175" i="1" a="1"/>
  <c r="D175" i="1" s="1"/>
  <c r="D174" i="1" a="1"/>
  <c r="D174" i="1" s="1"/>
  <c r="D173" i="1" l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5" i="1" a="1"/>
  <c r="D165" i="1" s="1"/>
  <c r="D164" i="1" a="1"/>
  <c r="D164" i="1" s="1"/>
  <c r="D163" i="1" a="1"/>
  <c r="D163" i="1" s="1"/>
  <c r="D162" i="1" a="1"/>
  <c r="D162" i="1" s="1"/>
  <c r="D160" i="1" l="1" a="1"/>
  <c r="D160" i="1" s="1"/>
  <c r="D159" i="1" a="1"/>
  <c r="D159" i="1" s="1"/>
  <c r="D158" i="1" a="1"/>
  <c r="D158" i="1" s="1"/>
  <c r="D157" i="1" a="1"/>
  <c r="D157" i="1" s="1"/>
  <c r="D155" i="1" a="1"/>
  <c r="D155" i="1" s="1"/>
  <c r="D151" i="1" l="1" a="1"/>
  <c r="D151" i="1" s="1"/>
  <c r="D150" i="1" a="1"/>
  <c r="D150" i="1" s="1"/>
  <c r="D148" i="1" a="1"/>
  <c r="D148" i="1" s="1"/>
  <c r="D146" i="1" a="1"/>
  <c r="D146" i="1" s="1"/>
  <c r="D143" i="1" l="1" a="1"/>
  <c r="D143" i="1" s="1"/>
  <c r="D142" i="1" a="1"/>
  <c r="D142" i="1" s="1"/>
  <c r="D141" i="1" a="1"/>
  <c r="D141" i="1" s="1"/>
  <c r="D140" i="1" l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l="1" a="1"/>
  <c r="D132" i="1" s="1"/>
  <c r="D131" i="1" a="1"/>
  <c r="D131" i="1" s="1"/>
  <c r="D130" i="1" a="1"/>
  <c r="D130" i="1" s="1"/>
  <c r="D128" i="1" a="1"/>
  <c r="D128" i="1" s="1"/>
  <c r="D123" i="1" a="1"/>
  <c r="D123" i="1" s="1"/>
  <c r="D121" i="1" a="1"/>
  <c r="D121" i="1" s="1"/>
  <c r="D120" i="1" a="1"/>
  <c r="D120" i="1" s="1"/>
  <c r="D118" i="1" a="1"/>
  <c r="D118" i="1" s="1"/>
  <c r="D117" i="1" a="1"/>
  <c r="D117" i="1" s="1"/>
  <c r="D116" i="1" a="1"/>
  <c r="D116" i="1" s="1"/>
  <c r="D115" i="1" a="1"/>
  <c r="D115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l="1" a="1"/>
  <c r="D107" i="1" s="1"/>
  <c r="D105" i="1" a="1"/>
  <c r="D105" i="1" s="1"/>
  <c r="D104" i="1" l="1" a="1"/>
  <c r="D104" i="1" s="1"/>
  <c r="D103" i="1" a="1"/>
  <c r="D103" i="1" s="1"/>
  <c r="D102" i="1" a="1"/>
  <c r="D102" i="1" s="1"/>
  <c r="D99" i="1" a="1"/>
  <c r="D99" i="1" s="1"/>
  <c r="D98" i="1" a="1"/>
  <c r="D98" i="1" s="1"/>
  <c r="D96" i="1" a="1"/>
  <c r="D96" i="1" s="1"/>
  <c r="D95" i="1" l="1" a="1"/>
  <c r="D95" i="1" s="1"/>
  <c r="D94" i="1" a="1"/>
  <c r="D94" i="1" s="1"/>
  <c r="D93" i="1" a="1"/>
  <c r="D93" i="1" s="1"/>
  <c r="D92" i="1" a="1"/>
  <c r="D92" i="1" s="1"/>
  <c r="D91" i="1" a="1"/>
  <c r="D91" i="1" s="1"/>
  <c r="D89" i="1" a="1"/>
  <c r="D89" i="1" s="1"/>
  <c r="D88" i="1" a="1"/>
  <c r="D88" i="1" s="1"/>
  <c r="D85" i="1" a="1"/>
  <c r="D85" i="1" s="1"/>
  <c r="D84" i="1" l="1" a="1"/>
  <c r="D84" i="1" s="1"/>
  <c r="D83" i="1" a="1"/>
  <c r="D83" i="1" s="1"/>
  <c r="D82" i="1" l="1" a="1"/>
  <c r="D82" i="1" s="1"/>
  <c r="D77" i="1" l="1" a="1"/>
  <c r="D77" i="1" s="1"/>
  <c r="D75" i="1" a="1"/>
  <c r="D75" i="1" s="1"/>
  <c r="D74" i="1" a="1"/>
  <c r="D74" i="1" s="1"/>
  <c r="D73" i="1" a="1"/>
  <c r="D73" i="1" s="1"/>
  <c r="D72" i="1" l="1" a="1"/>
  <c r="D72" i="1" s="1"/>
  <c r="D71" i="1" a="1"/>
  <c r="D71" i="1" s="1"/>
  <c r="D70" i="1" l="1" a="1"/>
  <c r="D70" i="1" s="1"/>
  <c r="D69" i="1" a="1"/>
  <c r="D69" i="1" s="1"/>
  <c r="D68" i="1" a="1"/>
  <c r="D68" i="1" s="1"/>
  <c r="D66" i="1" a="1"/>
  <c r="D66" i="1" s="1"/>
  <c r="D65" i="1" a="1"/>
  <c r="D65" i="1" s="1"/>
  <c r="D64" i="1" a="1"/>
  <c r="D64" i="1" s="1"/>
  <c r="D63" i="1" a="1"/>
  <c r="D63" i="1" s="1"/>
  <c r="D59" i="1" a="1"/>
  <c r="D59" i="1" s="1"/>
  <c r="D58" i="1" a="1"/>
  <c r="D58" i="1" s="1"/>
  <c r="D55" i="1" l="1" a="1"/>
  <c r="D55" i="1" s="1"/>
  <c r="D53" i="1" a="1"/>
  <c r="D53" i="1" s="1"/>
  <c r="D51" i="1" a="1"/>
  <c r="D51" i="1" s="1"/>
  <c r="D48" i="1" a="1"/>
  <c r="D48" i="1" s="1"/>
  <c r="D43" i="1" l="1" a="1"/>
  <c r="D43" i="1" s="1"/>
  <c r="D42" i="1" a="1"/>
  <c r="D42" i="1" s="1"/>
  <c r="D40" i="1" l="1" a="1"/>
  <c r="D40" i="1" s="1"/>
  <c r="D38" i="1" a="1"/>
  <c r="D38" i="1" s="1"/>
  <c r="D37" i="1" l="1" a="1"/>
  <c r="D37" i="1" s="1"/>
  <c r="D34" i="1" a="1"/>
  <c r="D34" i="1" s="1"/>
  <c r="D32" i="1" a="1"/>
  <c r="D32" i="1" s="1"/>
  <c r="D31" i="1" a="1"/>
  <c r="D31" i="1" s="1"/>
  <c r="D30" i="1" a="1"/>
  <c r="D30" i="1" s="1"/>
  <c r="D29" i="1" a="1"/>
  <c r="D29" i="1" s="1"/>
  <c r="D26" i="1" a="1"/>
  <c r="D26" i="1" s="1"/>
  <c r="D25" i="1" a="1"/>
  <c r="D25" i="1" s="1"/>
  <c r="D24" i="1" a="1"/>
  <c r="D24" i="1" s="1"/>
  <c r="D23" i="1" l="1" a="1"/>
  <c r="D23" i="1" s="1"/>
  <c r="D22" i="1" a="1"/>
  <c r="D22" i="1" s="1"/>
  <c r="D20" i="1" a="1"/>
  <c r="D20" i="1" s="1"/>
  <c r="D19" i="1" a="1"/>
  <c r="D19" i="1" s="1"/>
  <c r="D16" i="1" a="1"/>
  <c r="D16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5" i="1" a="1"/>
  <c r="D5" i="1" s="1"/>
  <c r="I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G.M. De Marchis</author>
    <author>Gamma, Niklaus</author>
    <author>Tentolouris Piperas, Vasileios</author>
    <author>Yasmin, Adriel</author>
  </authors>
  <commentList>
    <comment ref="J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G.M. De Marchis:</t>
        </r>
        <r>
          <rPr>
            <sz val="8"/>
            <color indexed="81"/>
            <rFont val="Tahoma"/>
            <family val="2"/>
          </rPr>
          <t xml:space="preserve">
m=0
w=1</t>
        </r>
      </text>
    </comment>
    <comment ref="D35" authorId="1" shapeId="0" xr:uid="{00000000-0006-0000-0000-000002000000}">
      <text>
        <r>
          <rPr>
            <b/>
            <sz val="9"/>
            <color indexed="81"/>
            <rFont val="Segoe UI"/>
            <family val="2"/>
          </rPr>
          <t>Gamma, Niklaus:</t>
        </r>
        <r>
          <rPr>
            <sz val="9"/>
            <color indexed="81"/>
            <rFont val="Segoe UI"/>
            <family val="2"/>
          </rPr>
          <t xml:space="preserve">
Lyse ohne nr.</t>
        </r>
      </text>
    </comment>
    <comment ref="J583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Tentolouris Piperas, Vasileios:</t>
        </r>
        <r>
          <rPr>
            <sz val="9"/>
            <color indexed="81"/>
            <rFont val="Tahoma"/>
            <family val="2"/>
          </rPr>
          <t xml:space="preserve">
In-hospital stroke 07.05.2024</t>
        </r>
      </text>
    </comment>
    <comment ref="D761" authorId="3" shapeId="0" xr:uid="{00000000-0006-0000-0000-000004000000}">
      <text>
        <r>
          <rPr>
            <b/>
            <sz val="9"/>
            <color indexed="81"/>
            <rFont val="Segoe UI"/>
            <family val="2"/>
          </rPr>
          <t>Yasmin, Adriel:</t>
        </r>
        <r>
          <rPr>
            <sz val="9"/>
            <color indexed="81"/>
            <rFont val="Segoe UI"/>
            <family val="2"/>
          </rPr>
          <t xml:space="preserve">
Lyse ohne nr</t>
        </r>
      </text>
    </comment>
    <comment ref="D773" authorId="3" shapeId="0" xr:uid="{00000000-0006-0000-0000-000005000000}">
      <text>
        <r>
          <rPr>
            <b/>
            <sz val="9"/>
            <color indexed="81"/>
            <rFont val="Segoe UI"/>
            <family val="2"/>
          </rPr>
          <t>Yasmin, Adriel:</t>
        </r>
        <r>
          <rPr>
            <sz val="9"/>
            <color indexed="81"/>
            <rFont val="Segoe UI"/>
            <family val="2"/>
          </rPr>
          <t xml:space="preserve">
Lyse ohne nr.</t>
        </r>
      </text>
    </comment>
    <comment ref="I1702" authorId="2" shapeId="0" xr:uid="{00000000-0006-0000-0000-000006000000}">
      <text>
        <r>
          <rPr>
            <b/>
            <sz val="9"/>
            <color indexed="81"/>
            <rFont val="Tahoma"/>
            <family val="2"/>
          </rPr>
          <t>Tentolouris Piperas, Vasileios:</t>
        </r>
        <r>
          <rPr>
            <sz val="9"/>
            <color indexed="81"/>
            <rFont val="Tahoma"/>
            <family val="2"/>
          </rPr>
          <t xml:space="preserve">
Spital Eintritt 12.11.2024</t>
        </r>
      </text>
    </comment>
  </commentList>
</comments>
</file>

<file path=xl/sharedStrings.xml><?xml version="1.0" encoding="utf-8"?>
<sst xmlns="http://schemas.openxmlformats.org/spreadsheetml/2006/main" count="7139" uniqueCount="2907">
  <si>
    <t>Anzahl</t>
  </si>
  <si>
    <t>Kommentar / Studie</t>
  </si>
  <si>
    <t>Pat.nr.</t>
  </si>
  <si>
    <t>SSR Identification SSR-INS-000....</t>
  </si>
  <si>
    <t>Lysenr</t>
  </si>
  <si>
    <t>Name</t>
  </si>
  <si>
    <t>Vorname</t>
  </si>
  <si>
    <t>Geburts- datum</t>
  </si>
  <si>
    <t>Eintritt</t>
  </si>
  <si>
    <t>Geschlecht</t>
  </si>
  <si>
    <t>Follow up done</t>
  </si>
  <si>
    <t>SSR</t>
  </si>
  <si>
    <t>Wittwer</t>
  </si>
  <si>
    <t>Elisabeth</t>
  </si>
  <si>
    <t>Bongard</t>
  </si>
  <si>
    <t>Gérard Ernest</t>
  </si>
  <si>
    <t>SSR-ICH</t>
  </si>
  <si>
    <t xml:space="preserve">Müller </t>
  </si>
  <si>
    <t>Klaus</t>
  </si>
  <si>
    <t>Eggen</t>
  </si>
  <si>
    <t>Hans</t>
  </si>
  <si>
    <t>Reusser</t>
  </si>
  <si>
    <t>Ines</t>
  </si>
  <si>
    <t>Peter</t>
  </si>
  <si>
    <t>Erwin</t>
  </si>
  <si>
    <t>Bangerter-Dürst</t>
  </si>
  <si>
    <t>Verena</t>
  </si>
  <si>
    <t>Neuhaus</t>
  </si>
  <si>
    <t>Hugo</t>
  </si>
  <si>
    <t xml:space="preserve">Nizic </t>
  </si>
  <si>
    <t>Nicola</t>
  </si>
  <si>
    <t>Arnold</t>
  </si>
  <si>
    <t>Annemarie</t>
  </si>
  <si>
    <t>Heimberg</t>
  </si>
  <si>
    <t>Rudolf</t>
  </si>
  <si>
    <t xml:space="preserve">Hofer </t>
  </si>
  <si>
    <t>Fritz</t>
  </si>
  <si>
    <t>Fankhauser</t>
  </si>
  <si>
    <t>Urs Peter</t>
  </si>
  <si>
    <t>Bigler</t>
  </si>
  <si>
    <t>Kurt</t>
  </si>
  <si>
    <t>Zürcher</t>
  </si>
  <si>
    <t>Balmer</t>
  </si>
  <si>
    <t>Christoph</t>
  </si>
  <si>
    <r>
      <t>SSR-ICH,</t>
    </r>
    <r>
      <rPr>
        <b/>
        <sz val="10"/>
        <color theme="1"/>
        <rFont val="Arial"/>
        <family val="2"/>
      </rPr>
      <t xml:space="preserve"> Verstorben</t>
    </r>
  </si>
  <si>
    <t>Demnitz-Haugwitz</t>
  </si>
  <si>
    <t>Bruno Johannes Claus</t>
  </si>
  <si>
    <t xml:space="preserve">Messerli </t>
  </si>
  <si>
    <t>Ernst</t>
  </si>
  <si>
    <t>Geissbühler</t>
  </si>
  <si>
    <t>Werner Moritz</t>
  </si>
  <si>
    <t>Hohl</t>
  </si>
  <si>
    <t>Hans Ulrich Ernst</t>
  </si>
  <si>
    <t>Ruffieux</t>
  </si>
  <si>
    <t>Renate</t>
  </si>
  <si>
    <t>L6474</t>
  </si>
  <si>
    <t>L6475</t>
  </si>
  <si>
    <t>L6476</t>
  </si>
  <si>
    <t>L6477</t>
  </si>
  <si>
    <t>L6478</t>
  </si>
  <si>
    <t>L6479</t>
  </si>
  <si>
    <t>L6480</t>
  </si>
  <si>
    <t>L6481</t>
  </si>
  <si>
    <t>L6482</t>
  </si>
  <si>
    <t>L6483</t>
  </si>
  <si>
    <t>✔</t>
  </si>
  <si>
    <t>SSR, ESTREL</t>
  </si>
  <si>
    <t>Neuenschwander</t>
  </si>
  <si>
    <t>Martin</t>
  </si>
  <si>
    <t>Tschanz</t>
  </si>
  <si>
    <t>Jakob</t>
  </si>
  <si>
    <t>Delaj</t>
  </si>
  <si>
    <t>Florenc</t>
  </si>
  <si>
    <t>Hertzeisen</t>
  </si>
  <si>
    <t>Jacqueline</t>
  </si>
  <si>
    <t>Burgener</t>
  </si>
  <si>
    <t>Daniel</t>
  </si>
  <si>
    <t>Oppliger</t>
  </si>
  <si>
    <t>Astrid</t>
  </si>
  <si>
    <t>Wegmüller</t>
  </si>
  <si>
    <t>Gabriella</t>
  </si>
  <si>
    <t>Fuchs</t>
  </si>
  <si>
    <t>Nydegger</t>
  </si>
  <si>
    <t>Spack</t>
  </si>
  <si>
    <t>Hug</t>
  </si>
  <si>
    <t>Jürg</t>
  </si>
  <si>
    <t>Beatrice</t>
  </si>
  <si>
    <t>Riedi</t>
  </si>
  <si>
    <t>Marcus</t>
  </si>
  <si>
    <t>Froment</t>
  </si>
  <si>
    <t>Gilles</t>
  </si>
  <si>
    <t>L6484</t>
  </si>
  <si>
    <t>L6485</t>
  </si>
  <si>
    <t>L6486</t>
  </si>
  <si>
    <t>L6487</t>
  </si>
  <si>
    <t>Hess</t>
  </si>
  <si>
    <t>Helen</t>
  </si>
  <si>
    <t>Michael</t>
  </si>
  <si>
    <t>Meyer</t>
  </si>
  <si>
    <t>Bürgy</t>
  </si>
  <si>
    <t>Jean Claude</t>
  </si>
  <si>
    <t>L6488</t>
  </si>
  <si>
    <t>L6489</t>
  </si>
  <si>
    <t>Münger</t>
  </si>
  <si>
    <t>Ursula</t>
  </si>
  <si>
    <t>Krebs</t>
  </si>
  <si>
    <t>Ruth</t>
  </si>
  <si>
    <t>Pfahrer-Curty</t>
  </si>
  <si>
    <t>Michele</t>
  </si>
  <si>
    <t>Ronner</t>
  </si>
  <si>
    <t>Theodor</t>
  </si>
  <si>
    <t>L6490</t>
  </si>
  <si>
    <t>L6491</t>
  </si>
  <si>
    <t>L6492</t>
  </si>
  <si>
    <t>Hege</t>
  </si>
  <si>
    <t>Samuel</t>
  </si>
  <si>
    <t>L6493</t>
  </si>
  <si>
    <t>Stettler</t>
  </si>
  <si>
    <t>Simone</t>
  </si>
  <si>
    <t>Köchli</t>
  </si>
  <si>
    <t>Marianne</t>
  </si>
  <si>
    <t>Bindschedler</t>
  </si>
  <si>
    <t>Gennari Gazzola</t>
  </si>
  <si>
    <t>Silvana</t>
  </si>
  <si>
    <t>Emmenegger</t>
  </si>
  <si>
    <t>Stephan</t>
  </si>
  <si>
    <t>Zwahlen</t>
  </si>
  <si>
    <t>Rosmarie</t>
  </si>
  <si>
    <t>Stalder</t>
  </si>
  <si>
    <t>Erika</t>
  </si>
  <si>
    <t>Houette</t>
  </si>
  <si>
    <t>Grolmus</t>
  </si>
  <si>
    <t>Marian</t>
  </si>
  <si>
    <t>L6494</t>
  </si>
  <si>
    <t>L6495</t>
  </si>
  <si>
    <t>L6496</t>
  </si>
  <si>
    <t>Bénédicte Marie</t>
  </si>
  <si>
    <t>SSR, BECYS</t>
  </si>
  <si>
    <t>SSR (Stenting)</t>
  </si>
  <si>
    <t>SSR, DISTAL</t>
  </si>
  <si>
    <r>
      <t xml:space="preserve">SSR, </t>
    </r>
    <r>
      <rPr>
        <b/>
        <sz val="10"/>
        <color theme="1"/>
        <rFont val="Arial"/>
        <family val="2"/>
      </rPr>
      <t>verstorben</t>
    </r>
  </si>
  <si>
    <t>Hochleitner</t>
  </si>
  <si>
    <t>Trittibach</t>
  </si>
  <si>
    <t>Jutzi</t>
  </si>
  <si>
    <t>Margrit</t>
  </si>
  <si>
    <t>Klein</t>
  </si>
  <si>
    <t>Yerly</t>
  </si>
  <si>
    <t>Manndorff</t>
  </si>
  <si>
    <t>Hartmann</t>
  </si>
  <si>
    <t>Tinner</t>
  </si>
  <si>
    <t>Hulliger</t>
  </si>
  <si>
    <t>Johanna</t>
  </si>
  <si>
    <t>Frischknecht</t>
  </si>
  <si>
    <t>Manferdini</t>
  </si>
  <si>
    <t>Romilda</t>
  </si>
  <si>
    <t>Berger</t>
  </si>
  <si>
    <t>Zufferey</t>
  </si>
  <si>
    <t>Denise</t>
  </si>
  <si>
    <t>Güggi</t>
  </si>
  <si>
    <t>Thomas</t>
  </si>
  <si>
    <t>Brunner</t>
  </si>
  <si>
    <t>Walter</t>
  </si>
  <si>
    <t>Rufener</t>
  </si>
  <si>
    <t>L6497</t>
  </si>
  <si>
    <t>L6498</t>
  </si>
  <si>
    <t>L6499</t>
  </si>
  <si>
    <t>L6500</t>
  </si>
  <si>
    <t>L6501</t>
  </si>
  <si>
    <t>L6502</t>
  </si>
  <si>
    <t>SSR, OCEANIC</t>
  </si>
  <si>
    <t>Emery</t>
  </si>
  <si>
    <t>Sylvia Margrit</t>
  </si>
  <si>
    <t>Baturin</t>
  </si>
  <si>
    <t>Valentyn</t>
  </si>
  <si>
    <t>Haldemann</t>
  </si>
  <si>
    <t>Rosa</t>
  </si>
  <si>
    <t>Strauss</t>
  </si>
  <si>
    <t>Dubach</t>
  </si>
  <si>
    <t>Werner</t>
  </si>
  <si>
    <t>Brown</t>
  </si>
  <si>
    <t>Gregory</t>
  </si>
  <si>
    <t>Bruno</t>
  </si>
  <si>
    <t>Mastrocola</t>
  </si>
  <si>
    <t>Anna</t>
  </si>
  <si>
    <t>Perrelet</t>
  </si>
  <si>
    <t>Yves Olivier André</t>
  </si>
  <si>
    <t>L6503</t>
  </si>
  <si>
    <t>L6504</t>
  </si>
  <si>
    <t>L6505</t>
  </si>
  <si>
    <t>Widmer</t>
  </si>
  <si>
    <t>SSR, ESTREL, PRO-SVD</t>
  </si>
  <si>
    <t>SSR, PRO-SVD</t>
  </si>
  <si>
    <t>Wey</t>
  </si>
  <si>
    <t>Marta</t>
  </si>
  <si>
    <t>Gross</t>
  </si>
  <si>
    <t>Kees</t>
  </si>
  <si>
    <t>L6506</t>
  </si>
  <si>
    <t>L6507</t>
  </si>
  <si>
    <t>Annamarie</t>
  </si>
  <si>
    <t>SSR, BECYS, MRI-CAD</t>
  </si>
  <si>
    <t>Egli</t>
  </si>
  <si>
    <t>Lehmann</t>
  </si>
  <si>
    <t>Hansruedi Gottfried</t>
  </si>
  <si>
    <t>Hügli</t>
  </si>
  <si>
    <t>Piller</t>
  </si>
  <si>
    <t>Otto</t>
  </si>
  <si>
    <t>Gerber</t>
  </si>
  <si>
    <t>Stifani</t>
  </si>
  <si>
    <t>Concetta</t>
  </si>
  <si>
    <t>Stoller</t>
  </si>
  <si>
    <t>Blatter</t>
  </si>
  <si>
    <t>Käthi</t>
  </si>
  <si>
    <t xml:space="preserve">Gurzeler </t>
  </si>
  <si>
    <t>Bill</t>
  </si>
  <si>
    <t>Irène</t>
  </si>
  <si>
    <t>Läderach</t>
  </si>
  <si>
    <t>Heidi</t>
  </si>
  <si>
    <r>
      <t xml:space="preserve">SSR-ICH,  </t>
    </r>
    <r>
      <rPr>
        <b/>
        <sz val="10"/>
        <color theme="1"/>
        <rFont val="Arial"/>
        <family val="2"/>
      </rPr>
      <t>verstorben</t>
    </r>
  </si>
  <si>
    <t xml:space="preserve">Jovanovic </t>
  </si>
  <si>
    <t>Spomenka</t>
  </si>
  <si>
    <t>Mueller</t>
  </si>
  <si>
    <t>Hajrija</t>
  </si>
  <si>
    <t>L6508</t>
  </si>
  <si>
    <t>L6509</t>
  </si>
  <si>
    <t>L6510</t>
  </si>
  <si>
    <t>Aeschimann</t>
  </si>
  <si>
    <t>Susanne</t>
  </si>
  <si>
    <t>Hünig-Widmer</t>
  </si>
  <si>
    <t>Elsbeth</t>
  </si>
  <si>
    <t>Zimmermann</t>
  </si>
  <si>
    <t>Ulrich</t>
  </si>
  <si>
    <t>Heuscher</t>
  </si>
  <si>
    <t>Junker</t>
  </si>
  <si>
    <t>Edith</t>
  </si>
  <si>
    <t>Felic</t>
  </si>
  <si>
    <t>Elvisa</t>
  </si>
  <si>
    <t>Anderegg</t>
  </si>
  <si>
    <t>Herren</t>
  </si>
  <si>
    <t>Leuthold</t>
  </si>
  <si>
    <t>Heinrich</t>
  </si>
  <si>
    <t>L6511</t>
  </si>
  <si>
    <t>L6512</t>
  </si>
  <si>
    <t>L6513</t>
  </si>
  <si>
    <t>SSR-ICH, FIREXa</t>
  </si>
  <si>
    <t>Fiechter</t>
  </si>
  <si>
    <t>Heiniger</t>
  </si>
  <si>
    <r>
      <t xml:space="preserve">SSR-ICH, </t>
    </r>
    <r>
      <rPr>
        <b/>
        <sz val="10"/>
        <color theme="1"/>
        <rFont val="Arial"/>
        <family val="2"/>
      </rPr>
      <t>verstorben</t>
    </r>
  </si>
  <si>
    <t>L6514</t>
  </si>
  <si>
    <t>Thompson</t>
  </si>
  <si>
    <t>Greti</t>
  </si>
  <si>
    <t>Bapst</t>
  </si>
  <si>
    <t>Stojanovic</t>
  </si>
  <si>
    <t>Stojana</t>
  </si>
  <si>
    <t>Haussener</t>
  </si>
  <si>
    <t>Heinz</t>
  </si>
  <si>
    <t>Moerlen</t>
  </si>
  <si>
    <t>Matthias</t>
  </si>
  <si>
    <t>Salzmann</t>
  </si>
  <si>
    <t>Edouard</t>
  </si>
  <si>
    <t>Urfer</t>
  </si>
  <si>
    <t>SRR</t>
  </si>
  <si>
    <t>Weibel</t>
  </si>
  <si>
    <t>Jenni</t>
  </si>
  <si>
    <t>Calce</t>
  </si>
  <si>
    <t>Sergio</t>
  </si>
  <si>
    <t>Christoph Andreas</t>
  </si>
  <si>
    <t>Minder</t>
  </si>
  <si>
    <t>Hasler</t>
  </si>
  <si>
    <t>Johanna Katharina</t>
  </si>
  <si>
    <t>Sugnaux</t>
  </si>
  <si>
    <t>Gilbert</t>
  </si>
  <si>
    <t>Boffa</t>
  </si>
  <si>
    <t>Mario</t>
  </si>
  <si>
    <t>Lysser</t>
  </si>
  <si>
    <t>Wyssbrod</t>
  </si>
  <si>
    <t>Ernst Erwin</t>
  </si>
  <si>
    <t>Glauser</t>
  </si>
  <si>
    <t>Josette</t>
  </si>
  <si>
    <t>Rolf</t>
  </si>
  <si>
    <t>Schmid</t>
  </si>
  <si>
    <t>Aydemir</t>
  </si>
  <si>
    <t>Mehmet</t>
  </si>
  <si>
    <t>L6515</t>
  </si>
  <si>
    <t>L6516</t>
  </si>
  <si>
    <t>L6517</t>
  </si>
  <si>
    <t>L6518</t>
  </si>
  <si>
    <t>L6519</t>
  </si>
  <si>
    <t>L6520</t>
  </si>
  <si>
    <t>L6521</t>
  </si>
  <si>
    <t>L6522</t>
  </si>
  <si>
    <t>L6523</t>
  </si>
  <si>
    <t>Jucker</t>
  </si>
  <si>
    <t>Ida Charlotte</t>
  </si>
  <si>
    <t xml:space="preserve">Bula </t>
  </si>
  <si>
    <t>Waltraud</t>
  </si>
  <si>
    <t>Gerhard</t>
  </si>
  <si>
    <t>Probst</t>
  </si>
  <si>
    <t>Gustav</t>
  </si>
  <si>
    <t>Blaesi</t>
  </si>
  <si>
    <t>Kyme</t>
  </si>
  <si>
    <t>Bagert</t>
  </si>
  <si>
    <t>Marlies</t>
  </si>
  <si>
    <t>Nikles</t>
  </si>
  <si>
    <t>Sirisopa</t>
  </si>
  <si>
    <t>Mvondo</t>
  </si>
  <si>
    <t>Constant</t>
  </si>
  <si>
    <t>Chatelain</t>
  </si>
  <si>
    <t>Raymond Daniel</t>
  </si>
  <si>
    <t>Moser</t>
  </si>
  <si>
    <t>Paul</t>
  </si>
  <si>
    <t>Morais Lopes</t>
  </si>
  <si>
    <t>Paulo Jorge</t>
  </si>
  <si>
    <t>L6524</t>
  </si>
  <si>
    <t>Feuz</t>
  </si>
  <si>
    <t>Hubacher</t>
  </si>
  <si>
    <t>Graf</t>
  </si>
  <si>
    <t>Clausen</t>
  </si>
  <si>
    <t>Luzia</t>
  </si>
  <si>
    <t>Michel</t>
  </si>
  <si>
    <t>Hirschi</t>
  </si>
  <si>
    <t>Hedwig</t>
  </si>
  <si>
    <t>Vuckovic</t>
  </si>
  <si>
    <t>Darko</t>
  </si>
  <si>
    <t>Zbinden</t>
  </si>
  <si>
    <t>Pascal</t>
  </si>
  <si>
    <t>L6525</t>
  </si>
  <si>
    <t>L6526</t>
  </si>
  <si>
    <t>L6527</t>
  </si>
  <si>
    <t>Glauser-Spycher</t>
  </si>
  <si>
    <t>Brault</t>
  </si>
  <si>
    <t>Marie-Laure Germaine Reine Ang</t>
  </si>
  <si>
    <t>Curti</t>
  </si>
  <si>
    <t>Robert</t>
  </si>
  <si>
    <t>Winkler</t>
  </si>
  <si>
    <t>Wolf</t>
  </si>
  <si>
    <t>Louise</t>
  </si>
  <si>
    <t>Zahnd</t>
  </si>
  <si>
    <t>Günther</t>
  </si>
  <si>
    <t>Schawalder</t>
  </si>
  <si>
    <t>Willy</t>
  </si>
  <si>
    <t>Martha</t>
  </si>
  <si>
    <t>Nahali</t>
  </si>
  <si>
    <t>Atef</t>
  </si>
  <si>
    <t>L6528</t>
  </si>
  <si>
    <t>L6529</t>
  </si>
  <si>
    <t>L6530</t>
  </si>
  <si>
    <t>L6531</t>
  </si>
  <si>
    <t>L6532</t>
  </si>
  <si>
    <t>Seiler</t>
  </si>
  <si>
    <t>Mathias</t>
  </si>
  <si>
    <t>Ravnjak</t>
  </si>
  <si>
    <t>Hamdija</t>
  </si>
  <si>
    <t>Friso</t>
  </si>
  <si>
    <t>Giancarlo</t>
  </si>
  <si>
    <t>Armin</t>
  </si>
  <si>
    <t>Thomann</t>
  </si>
  <si>
    <t>Emilia</t>
  </si>
  <si>
    <t>Aebischer</t>
  </si>
  <si>
    <t>Emerith</t>
  </si>
  <si>
    <t>SSR, DOAC-CVT</t>
  </si>
  <si>
    <t>Geiser</t>
  </si>
  <si>
    <t>Ott</t>
  </si>
  <si>
    <t>Bernhard</t>
  </si>
  <si>
    <t>Beucler</t>
  </si>
  <si>
    <t>François Charles Luci</t>
  </si>
  <si>
    <t>Frey</t>
  </si>
  <si>
    <t>Astrid Magdalene Johanne</t>
  </si>
  <si>
    <t>Kuhn</t>
  </si>
  <si>
    <t>Manfred</t>
  </si>
  <si>
    <t>Gasser</t>
  </si>
  <si>
    <t>L6533</t>
  </si>
  <si>
    <t>L6534</t>
  </si>
  <si>
    <t>Brand</t>
  </si>
  <si>
    <t>Hanspeter</t>
  </si>
  <si>
    <t>Schillig</t>
  </si>
  <si>
    <t>Karoline</t>
  </si>
  <si>
    <t>Gertrud</t>
  </si>
  <si>
    <t>Lucien</t>
  </si>
  <si>
    <t>Lerch</t>
  </si>
  <si>
    <t>Magdalena</t>
  </si>
  <si>
    <t>Streich</t>
  </si>
  <si>
    <t>Emma</t>
  </si>
  <si>
    <t>Sturzenegger</t>
  </si>
  <si>
    <t>Wyss</t>
  </si>
  <si>
    <t>Rufer</t>
  </si>
  <si>
    <t>Nelly</t>
  </si>
  <si>
    <t>Zeller</t>
  </si>
  <si>
    <t>Roger</t>
  </si>
  <si>
    <t>Mikulovic</t>
  </si>
  <si>
    <t>Dzemila</t>
  </si>
  <si>
    <t>L6535</t>
  </si>
  <si>
    <t>Messerli</t>
  </si>
  <si>
    <t>Susanna</t>
  </si>
  <si>
    <t>Chardonnens</t>
  </si>
  <si>
    <t>Lopinat</t>
  </si>
  <si>
    <t>Etienne</t>
  </si>
  <si>
    <t>Siegenthaler</t>
  </si>
  <si>
    <t>Portner</t>
  </si>
  <si>
    <t>Fabienne</t>
  </si>
  <si>
    <t>Oberson</t>
  </si>
  <si>
    <t>Pauline</t>
  </si>
  <si>
    <t>Bauer</t>
  </si>
  <si>
    <t>Kristin Susanna</t>
  </si>
  <si>
    <t>Eschler</t>
  </si>
  <si>
    <t>Heinz Edgar</t>
  </si>
  <si>
    <t>L6536</t>
  </si>
  <si>
    <t>L6537</t>
  </si>
  <si>
    <t>L6538</t>
  </si>
  <si>
    <t>L6539</t>
  </si>
  <si>
    <t>Irénée Charles</t>
  </si>
  <si>
    <t>SSR, BISS</t>
  </si>
  <si>
    <t>L6540</t>
  </si>
  <si>
    <t>Iseli</t>
  </si>
  <si>
    <t>Nico</t>
  </si>
  <si>
    <t>Bähler</t>
  </si>
  <si>
    <t>Alfred</t>
  </si>
  <si>
    <t>Bourgknecht</t>
  </si>
  <si>
    <t>Eugène</t>
  </si>
  <si>
    <t>Abramenko</t>
  </si>
  <si>
    <t>Lidiia</t>
  </si>
  <si>
    <t xml:space="preserve"> </t>
  </si>
  <si>
    <t>L6541</t>
  </si>
  <si>
    <t>Waeber</t>
  </si>
  <si>
    <t>Marie Rose</t>
  </si>
  <si>
    <t>Armendinger</t>
  </si>
  <si>
    <t>Seline</t>
  </si>
  <si>
    <t>Ferch</t>
  </si>
  <si>
    <t>Gisela</t>
  </si>
  <si>
    <t>L6542</t>
  </si>
  <si>
    <t>L6543</t>
  </si>
  <si>
    <t>SSR, TECNO</t>
  </si>
  <si>
    <t>Kunz</t>
  </si>
  <si>
    <t>Renfer</t>
  </si>
  <si>
    <t>Marie Louise</t>
  </si>
  <si>
    <t>Ritzmann</t>
  </si>
  <si>
    <t>Utz</t>
  </si>
  <si>
    <t>Anker</t>
  </si>
  <si>
    <t>Beat</t>
  </si>
  <si>
    <t>Jaussi</t>
  </si>
  <si>
    <t>Carlo</t>
  </si>
  <si>
    <t>Obertin</t>
  </si>
  <si>
    <t>Garry</t>
  </si>
  <si>
    <t>Volk</t>
  </si>
  <si>
    <t>David</t>
  </si>
  <si>
    <t>Thamee</t>
  </si>
  <si>
    <t>Teaw</t>
  </si>
  <si>
    <t>L6544</t>
  </si>
  <si>
    <t>Brechbühl</t>
  </si>
  <si>
    <t>Marchon</t>
  </si>
  <si>
    <t>Irène Antonie</t>
  </si>
  <si>
    <t>Kueenzi</t>
  </si>
  <si>
    <t>Wüthrich</t>
  </si>
  <si>
    <t>Faigaux</t>
  </si>
  <si>
    <t>Jean-Louis</t>
  </si>
  <si>
    <t>Kohler</t>
  </si>
  <si>
    <t>Eicher</t>
  </si>
  <si>
    <t>Affolter</t>
  </si>
  <si>
    <t>Nils Simon</t>
  </si>
  <si>
    <t>L6545</t>
  </si>
  <si>
    <t>L6546</t>
  </si>
  <si>
    <t>SSR, SVT</t>
  </si>
  <si>
    <t>Gendre</t>
  </si>
  <si>
    <t>Jean-Daniel</t>
  </si>
  <si>
    <t>Milhem</t>
  </si>
  <si>
    <t>Marc Henri Michel</t>
  </si>
  <si>
    <t>Fretz</t>
  </si>
  <si>
    <t>Berisha</t>
  </si>
  <si>
    <t>Besim</t>
  </si>
  <si>
    <t>Safi</t>
  </si>
  <si>
    <t>Sima</t>
  </si>
  <si>
    <t>Reichenbach</t>
  </si>
  <si>
    <t>Markus</t>
  </si>
  <si>
    <t>Selimi</t>
  </si>
  <si>
    <t>Behar</t>
  </si>
  <si>
    <t>L6547</t>
  </si>
  <si>
    <t>L6548</t>
  </si>
  <si>
    <t>L6549</t>
  </si>
  <si>
    <t>L6550</t>
  </si>
  <si>
    <t>L6551</t>
  </si>
  <si>
    <t>SSR-ICH, SVT</t>
  </si>
  <si>
    <r>
      <t>SSR-ICH, FIREXa,</t>
    </r>
    <r>
      <rPr>
        <b/>
        <sz val="10"/>
        <color theme="1"/>
        <rFont val="Arial"/>
        <family val="2"/>
      </rPr>
      <t xml:space="preserve"> Verstorben 16.02.2024</t>
    </r>
  </si>
  <si>
    <t>Trebing</t>
  </si>
  <si>
    <t>Jeannette</t>
  </si>
  <si>
    <t>Dépraz</t>
  </si>
  <si>
    <t>Marie-José</t>
  </si>
  <si>
    <t>Currit</t>
  </si>
  <si>
    <t>Louis Edouard</t>
  </si>
  <si>
    <t>Williner</t>
  </si>
  <si>
    <t>Agnar</t>
  </si>
  <si>
    <t>Cerkez</t>
  </si>
  <si>
    <t>D'Amico</t>
  </si>
  <si>
    <t>Rosa Antonia</t>
  </si>
  <si>
    <t>Marbach-Schmid</t>
  </si>
  <si>
    <t>Rüsi</t>
  </si>
  <si>
    <t>Caprotti</t>
  </si>
  <si>
    <t>Violetta Maria Luisa</t>
  </si>
  <si>
    <t>Pagano</t>
  </si>
  <si>
    <t>Ugo</t>
  </si>
  <si>
    <t>Maier</t>
  </si>
  <si>
    <t>Sigillo</t>
  </si>
  <si>
    <t>Salvatore</t>
  </si>
  <si>
    <t>Pendic</t>
  </si>
  <si>
    <t>Miroljub</t>
  </si>
  <si>
    <t>Walser</t>
  </si>
  <si>
    <t>Franziska</t>
  </si>
  <si>
    <t>von Schrötter</t>
  </si>
  <si>
    <t>L6552</t>
  </si>
  <si>
    <t>L6553</t>
  </si>
  <si>
    <t>L6554</t>
  </si>
  <si>
    <t>L6555</t>
  </si>
  <si>
    <t>L6556</t>
  </si>
  <si>
    <t>SSR, BEHABIS</t>
  </si>
  <si>
    <t>Kaufmann</t>
  </si>
  <si>
    <t>Pfister</t>
  </si>
  <si>
    <t>Dora</t>
  </si>
  <si>
    <t>Feichtinger</t>
  </si>
  <si>
    <t>Johannes</t>
  </si>
  <si>
    <t>Molnar</t>
  </si>
  <si>
    <t>Hildtraut</t>
  </si>
  <si>
    <t>Brülhart</t>
  </si>
  <si>
    <t>Claude</t>
  </si>
  <si>
    <t>Bosshard</t>
  </si>
  <si>
    <t>Rentsch</t>
  </si>
  <si>
    <t>L6557</t>
  </si>
  <si>
    <t>L6558</t>
  </si>
  <si>
    <t>L6559</t>
  </si>
  <si>
    <t>L6560</t>
  </si>
  <si>
    <t>Lagger</t>
  </si>
  <si>
    <t>Andrea</t>
  </si>
  <si>
    <t>Rüfenacht-Wyss</t>
  </si>
  <si>
    <t>Durand</t>
  </si>
  <si>
    <t>Gay-Des-Combes</t>
  </si>
  <si>
    <t>Schneeberger</t>
  </si>
  <si>
    <t>Andreas</t>
  </si>
  <si>
    <t>Karl</t>
  </si>
  <si>
    <t>SSR, DISTAL, BECYS</t>
  </si>
  <si>
    <t>Huber</t>
  </si>
  <si>
    <t>Ramona</t>
  </si>
  <si>
    <t>Gerhard Willy</t>
  </si>
  <si>
    <t>Delévaux</t>
  </si>
  <si>
    <t>Vincenza</t>
  </si>
  <si>
    <t>L6561</t>
  </si>
  <si>
    <t>L6562</t>
  </si>
  <si>
    <t>L6563</t>
  </si>
  <si>
    <t>L6564</t>
  </si>
  <si>
    <t>L6565</t>
  </si>
  <si>
    <t>L6566</t>
  </si>
  <si>
    <t>SSR, OCEANIC-STROKE</t>
  </si>
  <si>
    <t>Hafner</t>
  </si>
  <si>
    <t>L6567</t>
  </si>
  <si>
    <t>Geeler</t>
  </si>
  <si>
    <t>Georg</t>
  </si>
  <si>
    <t>Kisslig</t>
  </si>
  <si>
    <t>Ferreira de Almeida</t>
  </si>
  <si>
    <t>Joao</t>
  </si>
  <si>
    <t>Blaser</t>
  </si>
  <si>
    <t>Tuffin</t>
  </si>
  <si>
    <t>Gérald Arnaud</t>
  </si>
  <si>
    <t>L6568</t>
  </si>
  <si>
    <t>Hebeisen</t>
  </si>
  <si>
    <t>Frieda</t>
  </si>
  <si>
    <t>Imobersteg</t>
  </si>
  <si>
    <t>Hansruedi</t>
  </si>
  <si>
    <t>Aljiti</t>
  </si>
  <si>
    <t>Bedrije</t>
  </si>
  <si>
    <t>Sutter</t>
  </si>
  <si>
    <t>Adelheid</t>
  </si>
  <si>
    <t>Dähler</t>
  </si>
  <si>
    <t>Regina</t>
  </si>
  <si>
    <t>Bolek</t>
  </si>
  <si>
    <t>Petra</t>
  </si>
  <si>
    <t>L6569</t>
  </si>
  <si>
    <t>L6570</t>
  </si>
  <si>
    <t>Mühlematter</t>
  </si>
  <si>
    <t>Thalheim</t>
  </si>
  <si>
    <t>Badertscher</t>
  </si>
  <si>
    <t>Urs</t>
  </si>
  <si>
    <t>Diener</t>
  </si>
  <si>
    <t>Rodel</t>
  </si>
  <si>
    <t>Pia Elisabeth</t>
  </si>
  <si>
    <t>L6571</t>
  </si>
  <si>
    <t>L6572</t>
  </si>
  <si>
    <r>
      <t xml:space="preserve">SSR-ICH, FIREXa, </t>
    </r>
    <r>
      <rPr>
        <b/>
        <sz val="10"/>
        <color theme="1"/>
        <rFont val="Arial"/>
        <family val="2"/>
      </rPr>
      <t>Verstorben 02.02.2024</t>
    </r>
  </si>
  <si>
    <t>Niederhauser</t>
  </si>
  <si>
    <t>Johann</t>
  </si>
  <si>
    <t>Giroud</t>
  </si>
  <si>
    <t>Anne Madeleine</t>
  </si>
  <si>
    <t>L6573</t>
  </si>
  <si>
    <t>L6574</t>
  </si>
  <si>
    <t>L6575</t>
  </si>
  <si>
    <t>Maurer</t>
  </si>
  <si>
    <t>Lydia</t>
  </si>
  <si>
    <t>Wernli</t>
  </si>
  <si>
    <t>Rothenbühler</t>
  </si>
  <si>
    <t>Ledermann</t>
  </si>
  <si>
    <t>Philippe</t>
  </si>
  <si>
    <t>L6576</t>
  </si>
  <si>
    <t>Burger</t>
  </si>
  <si>
    <t>Franz Andreas</t>
  </si>
  <si>
    <t>Steullet</t>
  </si>
  <si>
    <t>Eric</t>
  </si>
  <si>
    <t>Ammann</t>
  </si>
  <si>
    <t>Heinz Peter</t>
  </si>
  <si>
    <t>L6577</t>
  </si>
  <si>
    <t>L6578</t>
  </si>
  <si>
    <t>Demydenko</t>
  </si>
  <si>
    <t>Oleksandr</t>
  </si>
  <si>
    <t>Monika</t>
  </si>
  <si>
    <t>Buchs-Raemy</t>
  </si>
  <si>
    <t>Hildegard</t>
  </si>
  <si>
    <t>L6579</t>
  </si>
  <si>
    <t>L6580</t>
  </si>
  <si>
    <t>Ak</t>
  </si>
  <si>
    <t>L6581</t>
  </si>
  <si>
    <t>Krähenbühl</t>
  </si>
  <si>
    <t>Benelli</t>
  </si>
  <si>
    <t>Anita</t>
  </si>
  <si>
    <t>SSR-ICH, FIRE Xa</t>
  </si>
  <si>
    <t>Rüdisühli</t>
  </si>
  <si>
    <t>Wirz</t>
  </si>
  <si>
    <t>Weber</t>
  </si>
  <si>
    <t>Arthur</t>
  </si>
  <si>
    <t>Sahli</t>
  </si>
  <si>
    <t>Stucki</t>
  </si>
  <si>
    <t>Selvendran</t>
  </si>
  <si>
    <t>Chenthurselvan</t>
  </si>
  <si>
    <t>Keller</t>
  </si>
  <si>
    <t>Faga</t>
  </si>
  <si>
    <t>Grossenbacher</t>
  </si>
  <si>
    <t>Anna-Rosa</t>
  </si>
  <si>
    <t>L6582</t>
  </si>
  <si>
    <t>L6583</t>
  </si>
  <si>
    <t>L6584</t>
  </si>
  <si>
    <t>L6585</t>
  </si>
  <si>
    <t>L6586</t>
  </si>
  <si>
    <t>L6587</t>
  </si>
  <si>
    <t>L6588</t>
  </si>
  <si>
    <t>Giuseppe</t>
  </si>
  <si>
    <t>Meier</t>
  </si>
  <si>
    <t>Chantal Priska</t>
  </si>
  <si>
    <t>Amadori</t>
  </si>
  <si>
    <t>Marie Therese</t>
  </si>
  <si>
    <t>Johner</t>
  </si>
  <si>
    <t>Wertenschlag</t>
  </si>
  <si>
    <t>Eva</t>
  </si>
  <si>
    <t>L6589</t>
  </si>
  <si>
    <t>L6590</t>
  </si>
  <si>
    <t>Christen Nussbaum</t>
  </si>
  <si>
    <t>Marti</t>
  </si>
  <si>
    <t>Rita</t>
  </si>
  <si>
    <t>Schoch</t>
  </si>
  <si>
    <t>Stefan</t>
  </si>
  <si>
    <t>Lansini</t>
  </si>
  <si>
    <t>L6591</t>
  </si>
  <si>
    <t>L6592</t>
  </si>
  <si>
    <t>L6593</t>
  </si>
  <si>
    <t>Kiehne</t>
  </si>
  <si>
    <t>Margrith</t>
  </si>
  <si>
    <t>Wyttenbach</t>
  </si>
  <si>
    <t>Locher</t>
  </si>
  <si>
    <t>Andres Flueckiger</t>
  </si>
  <si>
    <t>Spycher</t>
  </si>
  <si>
    <t>Friedrich</t>
  </si>
  <si>
    <t>Jenzer</t>
  </si>
  <si>
    <t>L6594</t>
  </si>
  <si>
    <t>L6595</t>
  </si>
  <si>
    <t>L6596</t>
  </si>
  <si>
    <t>L6597</t>
  </si>
  <si>
    <t>L6598</t>
  </si>
  <si>
    <t>L6599</t>
  </si>
  <si>
    <t>Brügger</t>
  </si>
  <si>
    <t>Jevremovic</t>
  </si>
  <si>
    <t>Dragan</t>
  </si>
  <si>
    <t>Schär</t>
  </si>
  <si>
    <t>Beyeler</t>
  </si>
  <si>
    <t>Meichtry</t>
  </si>
  <si>
    <t>Urs Niklaus</t>
  </si>
  <si>
    <t>L6600</t>
  </si>
  <si>
    <t>André</t>
  </si>
  <si>
    <t>Torres Casais</t>
  </si>
  <si>
    <t>Manola</t>
  </si>
  <si>
    <t>von Arx</t>
  </si>
  <si>
    <t>Raniero</t>
  </si>
  <si>
    <t xml:space="preserve">Manuel </t>
  </si>
  <si>
    <t>Nsimba Antonio</t>
  </si>
  <si>
    <t>Baer</t>
  </si>
  <si>
    <t>Pruss</t>
  </si>
  <si>
    <t>Vreni</t>
  </si>
  <si>
    <t>Pulfer</t>
  </si>
  <si>
    <t>Wallimann</t>
  </si>
  <si>
    <t>Weyermann</t>
  </si>
  <si>
    <t>Marlise</t>
  </si>
  <si>
    <t>Maeder</t>
  </si>
  <si>
    <t>Jean-François</t>
  </si>
  <si>
    <t>L6601</t>
  </si>
  <si>
    <t>L6602</t>
  </si>
  <si>
    <t>Wilhelm</t>
  </si>
  <si>
    <t>Bouvier</t>
  </si>
  <si>
    <t>Jacques</t>
  </si>
  <si>
    <t>Mottura</t>
  </si>
  <si>
    <t>Silvio</t>
  </si>
  <si>
    <t>L6603</t>
  </si>
  <si>
    <t>L6604</t>
  </si>
  <si>
    <t>L6605</t>
  </si>
  <si>
    <t>Däppen</t>
  </si>
  <si>
    <t>Sosinka</t>
  </si>
  <si>
    <t>Schönenberger</t>
  </si>
  <si>
    <t>Maya</t>
  </si>
  <si>
    <t>Baumann-van-Beek</t>
  </si>
  <si>
    <t>Geertruida</t>
  </si>
  <si>
    <t>Frei</t>
  </si>
  <si>
    <t>Manuela</t>
  </si>
  <si>
    <r>
      <t xml:space="preserve">SSR-ICH, </t>
    </r>
    <r>
      <rPr>
        <b/>
        <sz val="10"/>
        <color theme="1"/>
        <rFont val="Arial"/>
        <family val="2"/>
      </rPr>
      <t>Verstorben</t>
    </r>
  </si>
  <si>
    <t>Rüefli</t>
  </si>
  <si>
    <t>Kobi</t>
  </si>
  <si>
    <t>Hansueli</t>
  </si>
  <si>
    <t>SSR-SVT</t>
  </si>
  <si>
    <t>Zintel</t>
  </si>
  <si>
    <t>Roland</t>
  </si>
  <si>
    <t>Bart</t>
  </si>
  <si>
    <t>Gladys</t>
  </si>
  <si>
    <t>Bühler</t>
  </si>
  <si>
    <t>Alice</t>
  </si>
  <si>
    <t>Schulz</t>
  </si>
  <si>
    <t>Schütz</t>
  </si>
  <si>
    <t>Francis</t>
  </si>
  <si>
    <t>L6606</t>
  </si>
  <si>
    <t>L6607</t>
  </si>
  <si>
    <t>L6608</t>
  </si>
  <si>
    <t>L6609</t>
  </si>
  <si>
    <t>Tortolano</t>
  </si>
  <si>
    <t>Roberto</t>
  </si>
  <si>
    <t>Bieri</t>
  </si>
  <si>
    <t>Brigitte</t>
  </si>
  <si>
    <t>Schärmeli</t>
  </si>
  <si>
    <t>Josef</t>
  </si>
  <si>
    <t>Fasnacht</t>
  </si>
  <si>
    <t>L6610</t>
  </si>
  <si>
    <t>L6611</t>
  </si>
  <si>
    <t>SSR?</t>
  </si>
  <si>
    <t>Kämpfen</t>
  </si>
  <si>
    <t>Alois</t>
  </si>
  <si>
    <t>Nussbaum</t>
  </si>
  <si>
    <t>Fernand</t>
  </si>
  <si>
    <t>Duppenthaler</t>
  </si>
  <si>
    <t>Andermatt</t>
  </si>
  <si>
    <t>Gerda</t>
  </si>
  <si>
    <t>Messerli-Fasnacht</t>
  </si>
  <si>
    <t>Grossglauser</t>
  </si>
  <si>
    <t>Kämpf</t>
  </si>
  <si>
    <t>Doris</t>
  </si>
  <si>
    <t>L6614</t>
  </si>
  <si>
    <t>L6612</t>
  </si>
  <si>
    <t>L6613</t>
  </si>
  <si>
    <t>Mettauer</t>
  </si>
  <si>
    <t>Burke</t>
  </si>
  <si>
    <t>Joseph Mason</t>
  </si>
  <si>
    <t>Aspaeck</t>
  </si>
  <si>
    <t>Franz</t>
  </si>
  <si>
    <t>Arumugam</t>
  </si>
  <si>
    <t>Anton Luis</t>
  </si>
  <si>
    <t>Reinhard</t>
  </si>
  <si>
    <t>Bassin</t>
  </si>
  <si>
    <t>Aeschlimann</t>
  </si>
  <si>
    <t>Ida Helena</t>
  </si>
  <si>
    <t>Gerteis</t>
  </si>
  <si>
    <t>Wanzenried</t>
  </si>
  <si>
    <t>Genuise</t>
  </si>
  <si>
    <t>Ida</t>
  </si>
  <si>
    <r>
      <t>SSR-ICH,</t>
    </r>
    <r>
      <rPr>
        <b/>
        <sz val="10"/>
        <color theme="1"/>
        <rFont val="Arial"/>
        <family val="2"/>
      </rPr>
      <t xml:space="preserve"> verstorben</t>
    </r>
  </si>
  <si>
    <t>Sedelberger</t>
  </si>
  <si>
    <t>Esther</t>
  </si>
  <si>
    <t>L6615</t>
  </si>
  <si>
    <t>L6616</t>
  </si>
  <si>
    <t>L6617</t>
  </si>
  <si>
    <t>Barkinkhoieva</t>
  </si>
  <si>
    <t>Makka</t>
  </si>
  <si>
    <t>Lauper</t>
  </si>
  <si>
    <t>Tschumi</t>
  </si>
  <si>
    <t>L6618</t>
  </si>
  <si>
    <t>Schenk</t>
  </si>
  <si>
    <t>Bossert</t>
  </si>
  <si>
    <t xml:space="preserve">Schuler </t>
  </si>
  <si>
    <t>Max</t>
  </si>
  <si>
    <t>L6619</t>
  </si>
  <si>
    <t>Tavoletta</t>
  </si>
  <si>
    <t>Suri</t>
  </si>
  <si>
    <t>Voirol</t>
  </si>
  <si>
    <t>Christian Michel</t>
  </si>
  <si>
    <t>Phour</t>
  </si>
  <si>
    <t>Seam Kheng</t>
  </si>
  <si>
    <t>L6620</t>
  </si>
  <si>
    <t>L6621</t>
  </si>
  <si>
    <t>L6622</t>
  </si>
  <si>
    <t>Trachsel</t>
  </si>
  <si>
    <t>Hügi</t>
  </si>
  <si>
    <t>Bischof</t>
  </si>
  <si>
    <t>Peter Ulrich</t>
  </si>
  <si>
    <t>Bruggmann</t>
  </si>
  <si>
    <t>Von Känel</t>
  </si>
  <si>
    <t>Krüger</t>
  </si>
  <si>
    <t>Edeltraud</t>
  </si>
  <si>
    <t>Gallard</t>
  </si>
  <si>
    <t>Pierre Maurice Henri</t>
  </si>
  <si>
    <t>Bohren</t>
  </si>
  <si>
    <t>Govoni</t>
  </si>
  <si>
    <t>Lanz</t>
  </si>
  <si>
    <t>Zaugg</t>
  </si>
  <si>
    <t>Heidi Marie</t>
  </si>
  <si>
    <t>Zesiger</t>
  </si>
  <si>
    <t>Katja</t>
  </si>
  <si>
    <t>Bourquenoud-Favre</t>
  </si>
  <si>
    <t>Hélène</t>
  </si>
  <si>
    <t>Grabher</t>
  </si>
  <si>
    <r>
      <t xml:space="preserve">SSR, </t>
    </r>
    <r>
      <rPr>
        <b/>
        <sz val="10"/>
        <color theme="1"/>
        <rFont val="Arial"/>
        <family val="2"/>
      </rPr>
      <t>Verstorben</t>
    </r>
  </si>
  <si>
    <t>Kleeb</t>
  </si>
  <si>
    <t>Cristina Johanna</t>
  </si>
  <si>
    <t>L6623</t>
  </si>
  <si>
    <t>L6624</t>
  </si>
  <si>
    <t>L6625</t>
  </si>
  <si>
    <t>L6626</t>
  </si>
  <si>
    <t>L6627</t>
  </si>
  <si>
    <t>L6628</t>
  </si>
  <si>
    <t>L6629</t>
  </si>
  <si>
    <t>L6630</t>
  </si>
  <si>
    <t>L6631</t>
  </si>
  <si>
    <t>L6632</t>
  </si>
  <si>
    <t>L6633</t>
  </si>
  <si>
    <t>Brossin</t>
  </si>
  <si>
    <t>Pierre</t>
  </si>
  <si>
    <t>Gempeler</t>
  </si>
  <si>
    <t>Inge</t>
  </si>
  <si>
    <t>Fischer</t>
  </si>
  <si>
    <t xml:space="preserve">Müller-Probst </t>
  </si>
  <si>
    <t>Pascale Isabelle</t>
  </si>
  <si>
    <t>Steffen</t>
  </si>
  <si>
    <t>Oswald</t>
  </si>
  <si>
    <t>Schläppi</t>
  </si>
  <si>
    <t>Roth</t>
  </si>
  <si>
    <t>Sieglinde</t>
  </si>
  <si>
    <t>Löffel</t>
  </si>
  <si>
    <t>Richard</t>
  </si>
  <si>
    <t>L6634</t>
  </si>
  <si>
    <t>L6635</t>
  </si>
  <si>
    <t>L6636</t>
  </si>
  <si>
    <r>
      <t xml:space="preserve">SSR, </t>
    </r>
    <r>
      <rPr>
        <b/>
        <sz val="10"/>
        <color theme="1"/>
        <rFont val="Arial"/>
        <family val="2"/>
      </rPr>
      <t>Verstorben 13.01.2024</t>
    </r>
  </si>
  <si>
    <r>
      <t xml:space="preserve">SSR, </t>
    </r>
    <r>
      <rPr>
        <b/>
        <sz val="10"/>
        <color theme="1"/>
        <rFont val="Arial"/>
        <family val="2"/>
      </rPr>
      <t>Verstorben 01.02.2024</t>
    </r>
  </si>
  <si>
    <t>Burkhalter</t>
  </si>
  <si>
    <t>L6637</t>
  </si>
  <si>
    <t>L6638</t>
  </si>
  <si>
    <t>Simon-Vermont</t>
  </si>
  <si>
    <t>Marie-Josée</t>
  </si>
  <si>
    <t>Cavelti</t>
  </si>
  <si>
    <t>Linnekogel</t>
  </si>
  <si>
    <t>Georges</t>
  </si>
  <si>
    <t>Nicole</t>
  </si>
  <si>
    <t>Boss</t>
  </si>
  <si>
    <t xml:space="preserve">Christian </t>
  </si>
  <si>
    <t>Csombo</t>
  </si>
  <si>
    <t>L6639</t>
  </si>
  <si>
    <t>Pascual</t>
  </si>
  <si>
    <r>
      <t xml:space="preserve">SSR, </t>
    </r>
    <r>
      <rPr>
        <b/>
        <sz val="10"/>
        <color theme="1"/>
        <rFont val="Arial"/>
        <family val="2"/>
      </rPr>
      <t>Verstorben 14.01.2024</t>
    </r>
  </si>
  <si>
    <r>
      <t xml:space="preserve">SSR, </t>
    </r>
    <r>
      <rPr>
        <b/>
        <sz val="10"/>
        <color theme="1"/>
        <rFont val="Arial"/>
        <family val="2"/>
      </rPr>
      <t>Verstorben 11.01.2024</t>
    </r>
  </si>
  <si>
    <t>Nemes</t>
  </si>
  <si>
    <t>Ana-Maria</t>
  </si>
  <si>
    <t>Stammler</t>
  </si>
  <si>
    <t>Glaus</t>
  </si>
  <si>
    <t>Willi</t>
  </si>
  <si>
    <t>Sinzig</t>
  </si>
  <si>
    <t>Stähli</t>
  </si>
  <si>
    <t>L6640</t>
  </si>
  <si>
    <t>L6641</t>
  </si>
  <si>
    <t>Benigni</t>
  </si>
  <si>
    <t>Nazzareno</t>
  </si>
  <si>
    <t>Steiner</t>
  </si>
  <si>
    <t>Leutwyler</t>
  </si>
  <si>
    <t>L6642</t>
  </si>
  <si>
    <t>L6643</t>
  </si>
  <si>
    <t>L6644</t>
  </si>
  <si>
    <t>Wälti</t>
  </si>
  <si>
    <t>Olivier</t>
  </si>
  <si>
    <t>Bärtschi</t>
  </si>
  <si>
    <t>L6645</t>
  </si>
  <si>
    <r>
      <t xml:space="preserve">SSR </t>
    </r>
    <r>
      <rPr>
        <b/>
        <sz val="10"/>
        <color theme="1"/>
        <rFont val="Arial"/>
        <family val="2"/>
      </rPr>
      <t>verstorben 07.04.2024</t>
    </r>
  </si>
  <si>
    <t>Sägesser</t>
  </si>
  <si>
    <t xml:space="preserve"> 05.04.2024</t>
  </si>
  <si>
    <t>L6646</t>
  </si>
  <si>
    <r>
      <t xml:space="preserve">SSR, </t>
    </r>
    <r>
      <rPr>
        <b/>
        <sz val="10"/>
        <color theme="1"/>
        <rFont val="Arial"/>
        <family val="2"/>
      </rPr>
      <t>Verstorben 07.02.2024</t>
    </r>
  </si>
  <si>
    <r>
      <t xml:space="preserve">SSR, </t>
    </r>
    <r>
      <rPr>
        <b/>
        <sz val="10"/>
        <color theme="1"/>
        <rFont val="Arial"/>
        <family val="2"/>
      </rPr>
      <t>Verstorben 02.03.2024</t>
    </r>
  </si>
  <si>
    <t>Schor</t>
  </si>
  <si>
    <t xml:space="preserve"> 15.06.1933</t>
  </si>
  <si>
    <t xml:space="preserve"> 11.04.2024</t>
  </si>
  <si>
    <t>Kramer</t>
  </si>
  <si>
    <t xml:space="preserve"> 02.11.1950</t>
  </si>
  <si>
    <t xml:space="preserve"> 12.04.2024</t>
  </si>
  <si>
    <t>Teige</t>
  </si>
  <si>
    <t xml:space="preserve"> 28.05.1958</t>
  </si>
  <si>
    <t>L6647</t>
  </si>
  <si>
    <t>SSR-ICH, verstorben</t>
  </si>
  <si>
    <t>Vecsey</t>
  </si>
  <si>
    <t>Andrew</t>
  </si>
  <si>
    <t>Tschan</t>
  </si>
  <si>
    <t>Jean Daniel</t>
  </si>
  <si>
    <t>Lüscher</t>
  </si>
  <si>
    <t>Stengele</t>
  </si>
  <si>
    <t>Daniel Franz</t>
  </si>
  <si>
    <t>Kohli</t>
  </si>
  <si>
    <t>Traugott</t>
  </si>
  <si>
    <t>Grütter-Hostettler</t>
  </si>
  <si>
    <t>Sommer</t>
  </si>
  <si>
    <t>L6648</t>
  </si>
  <si>
    <t>L6649</t>
  </si>
  <si>
    <t>L6650</t>
  </si>
  <si>
    <t>Jean-Claude</t>
  </si>
  <si>
    <t>Furrer</t>
  </si>
  <si>
    <t>Therese</t>
  </si>
  <si>
    <t>Ueltschi</t>
  </si>
  <si>
    <t>L6651</t>
  </si>
  <si>
    <t>L6652</t>
  </si>
  <si>
    <t>Wenger</t>
  </si>
  <si>
    <t>Gugger</t>
  </si>
  <si>
    <t>Gutknecht</t>
  </si>
  <si>
    <t>Nyffenger</t>
  </si>
  <si>
    <t>Ariane</t>
  </si>
  <si>
    <t>L6653</t>
  </si>
  <si>
    <t>Schrag</t>
  </si>
  <si>
    <t>Hilda</t>
  </si>
  <si>
    <t>Gassner</t>
  </si>
  <si>
    <t>Fink</t>
  </si>
  <si>
    <t>Simon</t>
  </si>
  <si>
    <t>Alberio</t>
  </si>
  <si>
    <t>Paolo</t>
  </si>
  <si>
    <t>Kropf</t>
  </si>
  <si>
    <r>
      <t xml:space="preserve">SSR, </t>
    </r>
    <r>
      <rPr>
        <b/>
        <sz val="10"/>
        <color theme="1"/>
        <rFont val="Arial"/>
        <family val="2"/>
      </rPr>
      <t>Verstorben 11.03.2024</t>
    </r>
  </si>
  <si>
    <t>Yerly-Zosso</t>
  </si>
  <si>
    <t>Madeleine</t>
  </si>
  <si>
    <t>L6654</t>
  </si>
  <si>
    <t>L6655</t>
  </si>
  <si>
    <t>L6656</t>
  </si>
  <si>
    <t>L6657</t>
  </si>
  <si>
    <t>L6658</t>
  </si>
  <si>
    <t>Berchtold</t>
  </si>
  <si>
    <t>Dora Martha</t>
  </si>
  <si>
    <t>Wingeier</t>
  </si>
  <si>
    <t>Hermann</t>
  </si>
  <si>
    <t>Luder</t>
  </si>
  <si>
    <t>L6659</t>
  </si>
  <si>
    <t>L6660</t>
  </si>
  <si>
    <t>Beer</t>
  </si>
  <si>
    <t>Straub</t>
  </si>
  <si>
    <t>Isabelle</t>
  </si>
  <si>
    <t>Greminger</t>
  </si>
  <si>
    <t>Hans-Ulrich</t>
  </si>
  <si>
    <t>Hamidovic</t>
  </si>
  <si>
    <t>Hamid</t>
  </si>
  <si>
    <t>Imhof</t>
  </si>
  <si>
    <t>Morgenegg</t>
  </si>
  <si>
    <t>Bürki</t>
  </si>
  <si>
    <t>Kaltenrieder</t>
  </si>
  <si>
    <t>Rosemarie</t>
  </si>
  <si>
    <t>Kilian</t>
  </si>
  <si>
    <t>Macherel</t>
  </si>
  <si>
    <t>Sylviane</t>
  </si>
  <si>
    <t>Saker</t>
  </si>
  <si>
    <t>Ahmed</t>
  </si>
  <si>
    <t>Breu</t>
  </si>
  <si>
    <t>Eichenberger</t>
  </si>
  <si>
    <t>L6661</t>
  </si>
  <si>
    <t>L6662</t>
  </si>
  <si>
    <t>L6663</t>
  </si>
  <si>
    <t>L6664</t>
  </si>
  <si>
    <t>L6665</t>
  </si>
  <si>
    <t>Hurni</t>
  </si>
  <si>
    <t>Zwygart</t>
  </si>
  <si>
    <t>Chidichimo</t>
  </si>
  <si>
    <t>Pietro</t>
  </si>
  <si>
    <t>Macheret</t>
  </si>
  <si>
    <t>Jean-Piere</t>
  </si>
  <si>
    <t>El Ghazouani</t>
  </si>
  <si>
    <t>Morad</t>
  </si>
  <si>
    <t>L6666</t>
  </si>
  <si>
    <t>Schnider</t>
  </si>
  <si>
    <t>Vicari</t>
  </si>
  <si>
    <t>Stefano</t>
  </si>
  <si>
    <t>Freiburghaus</t>
  </si>
  <si>
    <t>Kaiser</t>
  </si>
  <si>
    <t>Nadine</t>
  </si>
  <si>
    <t>Dürig</t>
  </si>
  <si>
    <t>Katharina</t>
  </si>
  <si>
    <t>L6667</t>
  </si>
  <si>
    <t>L6668</t>
  </si>
  <si>
    <t>Spicher</t>
  </si>
  <si>
    <t xml:space="preserve">Dayen </t>
  </si>
  <si>
    <t>Gisèle</t>
  </si>
  <si>
    <t>Walther</t>
  </si>
  <si>
    <t>Brigit</t>
  </si>
  <si>
    <t>Hostettler</t>
  </si>
  <si>
    <t>L6669</t>
  </si>
  <si>
    <t>Remund</t>
  </si>
  <si>
    <t>Mirjam</t>
  </si>
  <si>
    <t>Reber</t>
  </si>
  <si>
    <r>
      <t>SSR,</t>
    </r>
    <r>
      <rPr>
        <b/>
        <sz val="10"/>
        <color theme="1"/>
        <rFont val="Arial"/>
        <family val="2"/>
      </rPr>
      <t xml:space="preserve"> Verstorben</t>
    </r>
  </si>
  <si>
    <t>Hönger</t>
  </si>
  <si>
    <t>Irene</t>
  </si>
  <si>
    <t>Schaller</t>
  </si>
  <si>
    <t>Rosa Ida</t>
  </si>
  <si>
    <t>Wenger-Wismer</t>
  </si>
  <si>
    <t>Blech</t>
  </si>
  <si>
    <t>Anja</t>
  </si>
  <si>
    <t>Borrini</t>
  </si>
  <si>
    <t>Antonia Elena</t>
  </si>
  <si>
    <t>Metzger</t>
  </si>
  <si>
    <t>Eleonore Pauline</t>
  </si>
  <si>
    <t>Feldmann</t>
  </si>
  <si>
    <t>L6670</t>
  </si>
  <si>
    <t>L6671</t>
  </si>
  <si>
    <t>L6672</t>
  </si>
  <si>
    <t>L6673</t>
  </si>
  <si>
    <t>L6674</t>
  </si>
  <si>
    <t>Hofer</t>
  </si>
  <si>
    <t>Benno Reto</t>
  </si>
  <si>
    <t>Sanmugam</t>
  </si>
  <si>
    <t>Nithiyananthan</t>
  </si>
  <si>
    <t>Realini</t>
  </si>
  <si>
    <t>Maddalena</t>
  </si>
  <si>
    <t>Amstutz</t>
  </si>
  <si>
    <t>Liliane</t>
  </si>
  <si>
    <t>L6675</t>
  </si>
  <si>
    <t>L6676</t>
  </si>
  <si>
    <t>Gogniat</t>
  </si>
  <si>
    <t>Jean-Marc</t>
  </si>
  <si>
    <t>Riccio-Narvaez</t>
  </si>
  <si>
    <t>Josefa</t>
  </si>
  <si>
    <t>Christen</t>
  </si>
  <si>
    <t>Hans-Rudolf</t>
  </si>
  <si>
    <t>L6677</t>
  </si>
  <si>
    <t>L6678</t>
  </si>
  <si>
    <t>Bratschi</t>
  </si>
  <si>
    <t>Barth</t>
  </si>
  <si>
    <t>Rasi</t>
  </si>
  <si>
    <t>L6679</t>
  </si>
  <si>
    <t>L6680</t>
  </si>
  <si>
    <t>Douvé</t>
  </si>
  <si>
    <t>Schärz</t>
  </si>
  <si>
    <t>Veenstra</t>
  </si>
  <si>
    <t>Melle</t>
  </si>
  <si>
    <t>Leuenberger</t>
  </si>
  <si>
    <t>L6681</t>
  </si>
  <si>
    <t>L6682</t>
  </si>
  <si>
    <t>L6683</t>
  </si>
  <si>
    <t>Morels</t>
  </si>
  <si>
    <t>Louise Gilberte</t>
  </si>
  <si>
    <t>Tsawa</t>
  </si>
  <si>
    <t>Nyima Tsamchoe</t>
  </si>
  <si>
    <t>Tommasini</t>
  </si>
  <si>
    <t>Bühlmann</t>
  </si>
  <si>
    <t>Harry Manfred</t>
  </si>
  <si>
    <t>Stern</t>
  </si>
  <si>
    <t>Hüsler</t>
  </si>
  <si>
    <t>Roman</t>
  </si>
  <si>
    <t>Buntschu</t>
  </si>
  <si>
    <t>Ferrigno</t>
  </si>
  <si>
    <t>Giacinto</t>
  </si>
  <si>
    <t>Rasalingam</t>
  </si>
  <si>
    <t>Abraham</t>
  </si>
  <si>
    <t>Messer</t>
  </si>
  <si>
    <t>Streun</t>
  </si>
  <si>
    <t>Erne</t>
  </si>
  <si>
    <t>Brodard</t>
  </si>
  <si>
    <t>Vadala</t>
  </si>
  <si>
    <t>Mark</t>
  </si>
  <si>
    <t>Lombardi</t>
  </si>
  <si>
    <t>Naomi</t>
  </si>
  <si>
    <t>Kriegel</t>
  </si>
  <si>
    <t>Schumacher</t>
  </si>
  <si>
    <t>L6684</t>
  </si>
  <si>
    <t>L6685</t>
  </si>
  <si>
    <t>L6686</t>
  </si>
  <si>
    <t>L6687</t>
  </si>
  <si>
    <t>L6688</t>
  </si>
  <si>
    <t>L6689</t>
  </si>
  <si>
    <t>Maurer-Scheidegger</t>
  </si>
  <si>
    <t>Patrizia</t>
  </si>
  <si>
    <t>Wuillemin</t>
  </si>
  <si>
    <t>Daniela</t>
  </si>
  <si>
    <t>Karza</t>
  </si>
  <si>
    <t>Gintaras</t>
  </si>
  <si>
    <t>Russo</t>
  </si>
  <si>
    <t>Baumann</t>
  </si>
  <si>
    <t>Schürch</t>
  </si>
  <si>
    <t>Jungi</t>
  </si>
  <si>
    <t>Marcel</t>
  </si>
  <si>
    <t>L6690</t>
  </si>
  <si>
    <t>L6691</t>
  </si>
  <si>
    <t>L6692</t>
  </si>
  <si>
    <t>L6693</t>
  </si>
  <si>
    <t>L6694</t>
  </si>
  <si>
    <t>L6695</t>
  </si>
  <si>
    <t>Colosio</t>
  </si>
  <si>
    <t>Bickelmann</t>
  </si>
  <si>
    <t>Christel</t>
  </si>
  <si>
    <t>Müller</t>
  </si>
  <si>
    <t>Neyerlin</t>
  </si>
  <si>
    <t>L6696</t>
  </si>
  <si>
    <t>Smirnova</t>
  </si>
  <si>
    <t>Nelia</t>
  </si>
  <si>
    <t>Mollet</t>
  </si>
  <si>
    <t>Elfriede</t>
  </si>
  <si>
    <t>Dulaj</t>
  </si>
  <si>
    <t>Kastriot</t>
  </si>
  <si>
    <t>Kalkan</t>
  </si>
  <si>
    <t>Deniz</t>
  </si>
  <si>
    <t>Barras</t>
  </si>
  <si>
    <t>Jacqueline Thérèse</t>
  </si>
  <si>
    <t>L6697</t>
  </si>
  <si>
    <t>L6698</t>
  </si>
  <si>
    <t>Chételat</t>
  </si>
  <si>
    <t>Mitra</t>
  </si>
  <si>
    <t>Gilgen</t>
  </si>
  <si>
    <t>Jaun</t>
  </si>
  <si>
    <t>Schüpbach</t>
  </si>
  <si>
    <t>Schweizer</t>
  </si>
  <si>
    <t>Maria</t>
  </si>
  <si>
    <t>Dietler</t>
  </si>
  <si>
    <t>Hadorn</t>
  </si>
  <si>
    <t>Jenny</t>
  </si>
  <si>
    <t>Simon Markus</t>
  </si>
  <si>
    <t>Bodenmann</t>
  </si>
  <si>
    <t>Jost</t>
  </si>
  <si>
    <t>Grünig</t>
  </si>
  <si>
    <t>Toletti</t>
  </si>
  <si>
    <t>Claudine</t>
  </si>
  <si>
    <t>Streit</t>
  </si>
  <si>
    <t>Thureshwaran</t>
  </si>
  <si>
    <t>L6699</t>
  </si>
  <si>
    <t>L6700</t>
  </si>
  <si>
    <t>Vijitha</t>
  </si>
  <si>
    <r>
      <t xml:space="preserve">SSR, ICH </t>
    </r>
    <r>
      <rPr>
        <b/>
        <sz val="10"/>
        <color theme="1"/>
        <rFont val="Arial"/>
        <family val="2"/>
      </rPr>
      <t xml:space="preserve"> verstorben</t>
    </r>
  </si>
  <si>
    <t>Heidegger</t>
  </si>
  <si>
    <t>Breitenstein</t>
  </si>
  <si>
    <t>SSR, ICH</t>
  </si>
  <si>
    <t>Spring</t>
  </si>
  <si>
    <t>Aeschbacher</t>
  </si>
  <si>
    <t>Favre-Bulle</t>
  </si>
  <si>
    <t>L6701</t>
  </si>
  <si>
    <r>
      <t xml:space="preserve">SSR, </t>
    </r>
    <r>
      <rPr>
        <b/>
        <sz val="10"/>
        <color theme="1"/>
        <rFont val="Arial"/>
        <family val="2"/>
      </rPr>
      <t>Verstorben 16.02.2024</t>
    </r>
  </si>
  <si>
    <r>
      <t xml:space="preserve">SSR, </t>
    </r>
    <r>
      <rPr>
        <b/>
        <sz val="10"/>
        <color theme="1"/>
        <rFont val="Arial"/>
        <family val="2"/>
      </rPr>
      <t>Verstorben 29.02.2024</t>
    </r>
  </si>
  <si>
    <r>
      <t xml:space="preserve">SSR, </t>
    </r>
    <r>
      <rPr>
        <b/>
        <sz val="10"/>
        <color theme="1"/>
        <rFont val="Arial"/>
        <family val="2"/>
      </rPr>
      <t>Verstorben 25.02.2024</t>
    </r>
  </si>
  <si>
    <r>
      <t>SSR, TECNO,</t>
    </r>
    <r>
      <rPr>
        <b/>
        <sz val="10"/>
        <color theme="1"/>
        <rFont val="Arial"/>
        <family val="2"/>
      </rPr>
      <t xml:space="preserve"> Verstorben</t>
    </r>
  </si>
  <si>
    <r>
      <t xml:space="preserve">SSR, </t>
    </r>
    <r>
      <rPr>
        <b/>
        <sz val="10"/>
        <color theme="1"/>
        <rFont val="Arial"/>
        <family val="2"/>
      </rPr>
      <t>Verstorben 06.03.2024</t>
    </r>
  </si>
  <si>
    <r>
      <t xml:space="preserve">SSR, </t>
    </r>
    <r>
      <rPr>
        <b/>
        <sz val="10"/>
        <color theme="1"/>
        <rFont val="Arial"/>
        <family val="2"/>
      </rPr>
      <t>Verstorben 22.03.2024</t>
    </r>
  </si>
  <si>
    <r>
      <t xml:space="preserve">SSR, </t>
    </r>
    <r>
      <rPr>
        <b/>
        <sz val="10"/>
        <color theme="1"/>
        <rFont val="Arial"/>
        <family val="2"/>
      </rPr>
      <t>Verstorben 19.04.2024</t>
    </r>
  </si>
  <si>
    <r>
      <t xml:space="preserve">SSR, </t>
    </r>
    <r>
      <rPr>
        <b/>
        <sz val="10"/>
        <color theme="1"/>
        <rFont val="Arial"/>
        <family val="2"/>
      </rPr>
      <t>Verstorben 07.03.2024</t>
    </r>
  </si>
  <si>
    <r>
      <t xml:space="preserve">SSR, </t>
    </r>
    <r>
      <rPr>
        <b/>
        <sz val="10"/>
        <color theme="1"/>
        <rFont val="Arial"/>
        <family val="2"/>
      </rPr>
      <t>Verstorben 03.04.2024</t>
    </r>
  </si>
  <si>
    <r>
      <t xml:space="preserve">SSR, </t>
    </r>
    <r>
      <rPr>
        <b/>
        <sz val="10"/>
        <color theme="1"/>
        <rFont val="Arial"/>
        <family val="2"/>
      </rPr>
      <t>Verstorben 17.03.2024</t>
    </r>
  </si>
  <si>
    <t>Bichsel</t>
  </si>
  <si>
    <t>Trombitas</t>
  </si>
  <si>
    <t xml:space="preserve">Anton </t>
  </si>
  <si>
    <t>Aebersold</t>
  </si>
  <si>
    <t>Hunsperger</t>
  </si>
  <si>
    <t>Odile</t>
  </si>
  <si>
    <t>Wirth</t>
  </si>
  <si>
    <t>Rolli</t>
  </si>
  <si>
    <t>Hanna</t>
  </si>
  <si>
    <t>Braillard</t>
  </si>
  <si>
    <t>Jean-Michel</t>
  </si>
  <si>
    <t>Josi</t>
  </si>
  <si>
    <t>Koshovchenko</t>
  </si>
  <si>
    <t>Ivan</t>
  </si>
  <si>
    <t>Witschi</t>
  </si>
  <si>
    <t>Narciso Camba</t>
  </si>
  <si>
    <t>Cesar Augusto</t>
  </si>
  <si>
    <t>Bannwart</t>
  </si>
  <si>
    <t>Ragazzo</t>
  </si>
  <si>
    <t>Sesta</t>
  </si>
  <si>
    <t>Nicolas Emile</t>
  </si>
  <si>
    <t>Märki</t>
  </si>
  <si>
    <t>Resta</t>
  </si>
  <si>
    <t>Marco</t>
  </si>
  <si>
    <t>Jeanmonod</t>
  </si>
  <si>
    <t>Fournier</t>
  </si>
  <si>
    <t>Zahler</t>
  </si>
  <si>
    <t>Liu</t>
  </si>
  <si>
    <t>Linda</t>
  </si>
  <si>
    <t>Mermod</t>
  </si>
  <si>
    <t>Marlène</t>
  </si>
  <si>
    <t>Eliane</t>
  </si>
  <si>
    <t>L6702</t>
  </si>
  <si>
    <t>L6703</t>
  </si>
  <si>
    <t>L6704</t>
  </si>
  <si>
    <t>L6705</t>
  </si>
  <si>
    <t>L6706</t>
  </si>
  <si>
    <t>L6707</t>
  </si>
  <si>
    <t>L6708</t>
  </si>
  <si>
    <t>L6709</t>
  </si>
  <si>
    <t>L6710</t>
  </si>
  <si>
    <t>L6711</t>
  </si>
  <si>
    <t>L6712</t>
  </si>
  <si>
    <t>L6713</t>
  </si>
  <si>
    <t>L6714</t>
  </si>
  <si>
    <t>Gfeller</t>
  </si>
  <si>
    <t>Guntern-Stucky</t>
  </si>
  <si>
    <t>Maria Theresia</t>
  </si>
  <si>
    <t>Dietisheim</t>
  </si>
  <si>
    <t>Gabrielle</t>
  </si>
  <si>
    <t>Page</t>
  </si>
  <si>
    <t>Randolph</t>
  </si>
  <si>
    <t>Chanton</t>
  </si>
  <si>
    <t>Menzi</t>
  </si>
  <si>
    <t>L6715</t>
  </si>
  <si>
    <t>L6716</t>
  </si>
  <si>
    <t>L6717</t>
  </si>
  <si>
    <t>L6718</t>
  </si>
  <si>
    <t>Moosmann</t>
  </si>
  <si>
    <t>Siegbert</t>
  </si>
  <si>
    <t>Regula</t>
  </si>
  <si>
    <t>Rossel</t>
  </si>
  <si>
    <t>L6719</t>
  </si>
  <si>
    <t>L6720</t>
  </si>
  <si>
    <t>Ritter</t>
  </si>
  <si>
    <t>Peter Fritz</t>
  </si>
  <si>
    <t>L6721</t>
  </si>
  <si>
    <t>SSR-ICH, FIRE-Xa</t>
  </si>
  <si>
    <t>Baechler</t>
  </si>
  <si>
    <t>Nikola</t>
  </si>
  <si>
    <t>Sae Lee</t>
  </si>
  <si>
    <t>Boonkiat</t>
  </si>
  <si>
    <t>Karas</t>
  </si>
  <si>
    <t>Larysa</t>
  </si>
  <si>
    <t>Häni</t>
  </si>
  <si>
    <t>Fragnoli</t>
  </si>
  <si>
    <t>Josiane</t>
  </si>
  <si>
    <t>Niculescu</t>
  </si>
  <si>
    <t>Ruxandra</t>
  </si>
  <si>
    <t>Ahmetovic</t>
  </si>
  <si>
    <t>Hasan</t>
  </si>
  <si>
    <t>Spitz</t>
  </si>
  <si>
    <t>Alexander</t>
  </si>
  <si>
    <t>L6722</t>
  </si>
  <si>
    <t>L6723</t>
  </si>
  <si>
    <t>L6724</t>
  </si>
  <si>
    <t>Toni</t>
  </si>
  <si>
    <t>Egger</t>
  </si>
  <si>
    <t>Grütering</t>
  </si>
  <si>
    <t>Uwe Hans</t>
  </si>
  <si>
    <t>Strahm</t>
  </si>
  <si>
    <t>Lepre</t>
  </si>
  <si>
    <t>Carmine</t>
  </si>
  <si>
    <t>L6725</t>
  </si>
  <si>
    <t>L6726</t>
  </si>
  <si>
    <t>L6727</t>
  </si>
  <si>
    <t>Olga</t>
  </si>
  <si>
    <t>Dutly</t>
  </si>
  <si>
    <t>Marc</t>
  </si>
  <si>
    <t>Theunisse</t>
  </si>
  <si>
    <t>Robert Caspar</t>
  </si>
  <si>
    <t>Goitom</t>
  </si>
  <si>
    <t>Amanuel</t>
  </si>
  <si>
    <t>Donai-Steffen</t>
  </si>
  <si>
    <t>Liselotte</t>
  </si>
  <si>
    <t>L6728</t>
  </si>
  <si>
    <t>L6729</t>
  </si>
  <si>
    <t>L6730</t>
  </si>
  <si>
    <t>L6731</t>
  </si>
  <si>
    <t>Wüsten</t>
  </si>
  <si>
    <t>Wolfgang</t>
  </si>
  <si>
    <t>Vonlanthen</t>
  </si>
  <si>
    <t>Güven</t>
  </si>
  <si>
    <t>Elife</t>
  </si>
  <si>
    <t>L6732</t>
  </si>
  <si>
    <t>L6734</t>
  </si>
  <si>
    <t>L6733</t>
  </si>
  <si>
    <t xml:space="preserve">Charrière </t>
  </si>
  <si>
    <t>Laurent</t>
  </si>
  <si>
    <t>Wright</t>
  </si>
  <si>
    <t>Dudley</t>
  </si>
  <si>
    <t>L6735</t>
  </si>
  <si>
    <t>L6736</t>
  </si>
  <si>
    <t>L6737</t>
  </si>
  <si>
    <t>Meury</t>
  </si>
  <si>
    <t>Christian</t>
  </si>
  <si>
    <t>Albisetti</t>
  </si>
  <si>
    <t>Nino</t>
  </si>
  <si>
    <t>Ehrlich</t>
  </si>
  <si>
    <t>Françoise</t>
  </si>
  <si>
    <t>Mathys</t>
  </si>
  <si>
    <t>Abu Baker</t>
  </si>
  <si>
    <t>Idriss</t>
  </si>
  <si>
    <t>Omar Abati</t>
  </si>
  <si>
    <t>Qalbinuur</t>
  </si>
  <si>
    <t>Gurtner</t>
  </si>
  <si>
    <t>Kilchenmann</t>
  </si>
  <si>
    <t>Maria Lourdes</t>
  </si>
  <si>
    <t>Martina</t>
  </si>
  <si>
    <t>Erich</t>
  </si>
  <si>
    <t>Wyler</t>
  </si>
  <si>
    <t>Gaillard</t>
  </si>
  <si>
    <t>Sieber</t>
  </si>
  <si>
    <t>L6738</t>
  </si>
  <si>
    <t>L6739</t>
  </si>
  <si>
    <t>L6740</t>
  </si>
  <si>
    <t>L6741</t>
  </si>
  <si>
    <t>L6742</t>
  </si>
  <si>
    <t>L6743</t>
  </si>
  <si>
    <t>Kleiber</t>
  </si>
  <si>
    <t>Jean</t>
  </si>
  <si>
    <t>Bard</t>
  </si>
  <si>
    <t>Morina</t>
  </si>
  <si>
    <t>Gjeva</t>
  </si>
  <si>
    <t>Bucolo</t>
  </si>
  <si>
    <t>Domenico</t>
  </si>
  <si>
    <t>Freystätter</t>
  </si>
  <si>
    <t>Blasius</t>
  </si>
  <si>
    <t>L6744</t>
  </si>
  <si>
    <t>L6745</t>
  </si>
  <si>
    <t>Descuve</t>
  </si>
  <si>
    <t>Marie-Josée Nicole</t>
  </si>
  <si>
    <t>D'Alessandro</t>
  </si>
  <si>
    <t>Balakangan</t>
  </si>
  <si>
    <t>Kanagasabaty</t>
  </si>
  <si>
    <t>L6746</t>
  </si>
  <si>
    <t>SSR, ELAPSE</t>
  </si>
  <si>
    <t>Karl Heinz</t>
  </si>
  <si>
    <t>Augsburger</t>
  </si>
  <si>
    <t>Baftijaj</t>
  </si>
  <si>
    <t>Shefika</t>
  </si>
  <si>
    <t>Jean-Jacques</t>
  </si>
  <si>
    <t>Benham</t>
  </si>
  <si>
    <t>L6747</t>
  </si>
  <si>
    <t>L6748</t>
  </si>
  <si>
    <t>L6749</t>
  </si>
  <si>
    <t>George</t>
  </si>
  <si>
    <t>Sigrid</t>
  </si>
  <si>
    <t>Veya</t>
  </si>
  <si>
    <t>Haydu</t>
  </si>
  <si>
    <t>Donja</t>
  </si>
  <si>
    <t>L6750</t>
  </si>
  <si>
    <t>Kathrin</t>
  </si>
  <si>
    <t>Ackermann</t>
  </si>
  <si>
    <t>Genilloud</t>
  </si>
  <si>
    <t>Musaj-Fotch</t>
  </si>
  <si>
    <t>Mizacet</t>
  </si>
  <si>
    <t>Goumaz</t>
  </si>
  <si>
    <t>Boillat</t>
  </si>
  <si>
    <t>Denis</t>
  </si>
  <si>
    <t>L6751</t>
  </si>
  <si>
    <t>L6752</t>
  </si>
  <si>
    <t>L6753</t>
  </si>
  <si>
    <t xml:space="preserve">Leu </t>
  </si>
  <si>
    <t>Mariotta</t>
  </si>
  <si>
    <t>Ginette</t>
  </si>
  <si>
    <t>Thierstein</t>
  </si>
  <si>
    <t>L6754</t>
  </si>
  <si>
    <t>L6755</t>
  </si>
  <si>
    <t>Golabek</t>
  </si>
  <si>
    <t>Andrzej-Krysztof</t>
  </si>
  <si>
    <t>Kiener</t>
  </si>
  <si>
    <t>Angelika</t>
  </si>
  <si>
    <t>SSR, Be-TIA?</t>
  </si>
  <si>
    <t>Hofmann</t>
  </si>
  <si>
    <t>Andrey</t>
  </si>
  <si>
    <t>Annelies</t>
  </si>
  <si>
    <t>Unger</t>
  </si>
  <si>
    <t>Siegfried</t>
  </si>
  <si>
    <t>L6756</t>
  </si>
  <si>
    <t>L6757</t>
  </si>
  <si>
    <t>L6758</t>
  </si>
  <si>
    <t>Zumbrunnen</t>
  </si>
  <si>
    <t>Emanuel</t>
  </si>
  <si>
    <t>L6759</t>
  </si>
  <si>
    <t>L6760</t>
  </si>
  <si>
    <t>Denis Jacques</t>
  </si>
  <si>
    <t>Dobernig</t>
  </si>
  <si>
    <t>Charlotte</t>
  </si>
  <si>
    <t>Munerol</t>
  </si>
  <si>
    <t>Vittorino</t>
  </si>
  <si>
    <t>SSR, DOAC-CVT?</t>
  </si>
  <si>
    <t>Yuldashef</t>
  </si>
  <si>
    <t>Jakhongir Zafarion Ugli</t>
  </si>
  <si>
    <t>L6761</t>
  </si>
  <si>
    <t>Hertli</t>
  </si>
  <si>
    <t>Gehrig</t>
  </si>
  <si>
    <t>Kovacic</t>
  </si>
  <si>
    <t>Nada</t>
  </si>
  <si>
    <t>Abelin</t>
  </si>
  <si>
    <t>Pierre Paul</t>
  </si>
  <si>
    <t>Nicolas Chanmia</t>
  </si>
  <si>
    <t>Kadmi</t>
  </si>
  <si>
    <t>Lahouari</t>
  </si>
  <si>
    <t>Brieger</t>
  </si>
  <si>
    <t>L6762</t>
  </si>
  <si>
    <t>L6763</t>
  </si>
  <si>
    <t>L6764</t>
  </si>
  <si>
    <t>L6765</t>
  </si>
  <si>
    <t>SSR, MRI-CAD</t>
  </si>
  <si>
    <t>Uwe</t>
  </si>
  <si>
    <t>Chassot</t>
  </si>
  <si>
    <t>Marie-Thérèse</t>
  </si>
  <si>
    <r>
      <t xml:space="preserve">SSR, ICH,  </t>
    </r>
    <r>
      <rPr>
        <b/>
        <sz val="10"/>
        <color theme="1"/>
        <rFont val="Arial"/>
        <family val="2"/>
      </rPr>
      <t xml:space="preserve">Verstorben </t>
    </r>
  </si>
  <si>
    <t>Mühlemann</t>
  </si>
  <si>
    <t>Sohou</t>
  </si>
  <si>
    <t>Fofo Ayikoe Vincent</t>
  </si>
  <si>
    <t>De Jesus Sousa</t>
  </si>
  <si>
    <t>Miguel Angelo</t>
  </si>
  <si>
    <t>L6766</t>
  </si>
  <si>
    <t>L6767</t>
  </si>
  <si>
    <t>Schmocker</t>
  </si>
  <si>
    <t>Progin</t>
  </si>
  <si>
    <t>Jacques Bernard</t>
  </si>
  <si>
    <t>Iff</t>
  </si>
  <si>
    <t>Susi</t>
  </si>
  <si>
    <t>L6768</t>
  </si>
  <si>
    <t>L6769</t>
  </si>
  <si>
    <t>Stampfli</t>
  </si>
  <si>
    <t>Cornelia</t>
  </si>
  <si>
    <t>Bernhard-Schär</t>
  </si>
  <si>
    <t>Immler</t>
  </si>
  <si>
    <t>Rognon</t>
  </si>
  <si>
    <t>Bernard</t>
  </si>
  <si>
    <t>L6770</t>
  </si>
  <si>
    <t>Straubhaar</t>
  </si>
  <si>
    <t>Di Lullo</t>
  </si>
  <si>
    <t>Vitalberto</t>
  </si>
  <si>
    <t>Wehren</t>
  </si>
  <si>
    <t>Deutsch</t>
  </si>
  <si>
    <t>Guggisberg</t>
  </si>
  <si>
    <t>von Weissenfluh</t>
  </si>
  <si>
    <t>Nyffenegger</t>
  </si>
  <si>
    <t>Bron</t>
  </si>
  <si>
    <t>Sies</t>
  </si>
  <si>
    <t>Durtschi</t>
  </si>
  <si>
    <t>Hugi Nwachukwu</t>
  </si>
  <si>
    <t>L6771</t>
  </si>
  <si>
    <t>L6772</t>
  </si>
  <si>
    <t>L6773</t>
  </si>
  <si>
    <t>L6774</t>
  </si>
  <si>
    <t>L6775</t>
  </si>
  <si>
    <t>Guignard</t>
  </si>
  <si>
    <t>Jean-Pierre Henri</t>
  </si>
  <si>
    <t>L6776</t>
  </si>
  <si>
    <t>L6777</t>
  </si>
  <si>
    <t>Hensel</t>
  </si>
  <si>
    <t>Christa</t>
  </si>
  <si>
    <t>SSR, BeTIA?</t>
  </si>
  <si>
    <t>Kienle</t>
  </si>
  <si>
    <t>Christof</t>
  </si>
  <si>
    <t>Allemann</t>
  </si>
  <si>
    <t>L6778</t>
  </si>
  <si>
    <t>L6779</t>
  </si>
  <si>
    <t>Perrenoud</t>
  </si>
  <si>
    <t>Michel Jean</t>
  </si>
  <si>
    <t>Christine</t>
  </si>
  <si>
    <t>Marie-Therese</t>
  </si>
  <si>
    <t>Mäder</t>
  </si>
  <si>
    <t>L6780</t>
  </si>
  <si>
    <t>L6781</t>
  </si>
  <si>
    <t>L6782</t>
  </si>
  <si>
    <t>Safranek</t>
  </si>
  <si>
    <t>Miroslav</t>
  </si>
  <si>
    <t>Farinelli</t>
  </si>
  <si>
    <t>Werder</t>
  </si>
  <si>
    <t>Eva Luise</t>
  </si>
  <si>
    <t>von Orelli</t>
  </si>
  <si>
    <t>Jürg Eduard</t>
  </si>
  <si>
    <t>Hersperger</t>
  </si>
  <si>
    <t>Folly</t>
  </si>
  <si>
    <t>Patrice</t>
  </si>
  <si>
    <t xml:space="preserve">Sivasupramaniyam </t>
  </si>
  <si>
    <t>Thavamanidevi</t>
  </si>
  <si>
    <t>Erb</t>
  </si>
  <si>
    <t>Geertruida Wilhelmina</t>
  </si>
  <si>
    <t>Pascher</t>
  </si>
  <si>
    <t>Albert Heinz</t>
  </si>
  <si>
    <t>Di Cerbo</t>
  </si>
  <si>
    <t>Sabrina</t>
  </si>
  <si>
    <t>L6783</t>
  </si>
  <si>
    <t>L6784</t>
  </si>
  <si>
    <t>L6785</t>
  </si>
  <si>
    <t>L6786</t>
  </si>
  <si>
    <t>L6787</t>
  </si>
  <si>
    <t>Carminati</t>
  </si>
  <si>
    <t>Clotilde</t>
  </si>
  <si>
    <t>Schlecht</t>
  </si>
  <si>
    <t>Kennel</t>
  </si>
  <si>
    <t>Cécil</t>
  </si>
  <si>
    <t>Braun</t>
  </si>
  <si>
    <t>L6788</t>
  </si>
  <si>
    <t>L6789</t>
  </si>
  <si>
    <t>Jürg Otto</t>
  </si>
  <si>
    <t>René</t>
  </si>
  <si>
    <t>Ryser</t>
  </si>
  <si>
    <t>Meleti</t>
  </si>
  <si>
    <t>Cosimo</t>
  </si>
  <si>
    <t>Urs Werner</t>
  </si>
  <si>
    <t xml:space="preserve">Schwarzentrub </t>
  </si>
  <si>
    <t>Schlappack</t>
  </si>
  <si>
    <t>Bernhard Heinrich</t>
  </si>
  <si>
    <t>Ulrich Ernst</t>
  </si>
  <si>
    <t>L6790</t>
  </si>
  <si>
    <t>L6791</t>
  </si>
  <si>
    <t>L6792</t>
  </si>
  <si>
    <t>L6793</t>
  </si>
  <si>
    <t>L6794</t>
  </si>
  <si>
    <t>SSR,BECYS, LIBREXIA</t>
  </si>
  <si>
    <t>Marie-Louise</t>
  </si>
  <si>
    <t>Senn</t>
  </si>
  <si>
    <t>Nicolas</t>
  </si>
  <si>
    <t>Theres</t>
  </si>
  <si>
    <t>Vo-Le</t>
  </si>
  <si>
    <t>Vignando</t>
  </si>
  <si>
    <t>Mischler</t>
  </si>
  <si>
    <t>Palmieri</t>
  </si>
  <si>
    <t>L6795</t>
  </si>
  <si>
    <r>
      <t>SSR-ICH, V</t>
    </r>
    <r>
      <rPr>
        <b/>
        <sz val="10"/>
        <color theme="1"/>
        <rFont val="Arial"/>
        <family val="2"/>
      </rPr>
      <t>erstorben</t>
    </r>
  </si>
  <si>
    <t>L6796</t>
  </si>
  <si>
    <t>Thi To</t>
  </si>
  <si>
    <t>Bernardino Arruda</t>
  </si>
  <si>
    <t>Häusler</t>
  </si>
  <si>
    <t>Sarah</t>
  </si>
  <si>
    <t>Furrer-Dalke</t>
  </si>
  <si>
    <t>Milli</t>
  </si>
  <si>
    <t>Indermühle</t>
  </si>
  <si>
    <t>Franziska Marie Luise</t>
  </si>
  <si>
    <t>von Burg</t>
  </si>
  <si>
    <t>Maria Magdalena</t>
  </si>
  <si>
    <t>Höfer</t>
  </si>
  <si>
    <t>Rocco</t>
  </si>
  <si>
    <t>Kurzen</t>
  </si>
  <si>
    <t>Engelbert</t>
  </si>
  <si>
    <t>Imboden</t>
  </si>
  <si>
    <t>Ernest</t>
  </si>
  <si>
    <t>Colangelo-Pollini</t>
  </si>
  <si>
    <t>Gabriella Ines</t>
  </si>
  <si>
    <t>Kuonen-Grand</t>
  </si>
  <si>
    <t>Christeler</t>
  </si>
  <si>
    <t>Bodmer</t>
  </si>
  <si>
    <t>Ulrich Carl</t>
  </si>
  <si>
    <t>L6797</t>
  </si>
  <si>
    <t>L6798</t>
  </si>
  <si>
    <t>L6799</t>
  </si>
  <si>
    <t>L6800</t>
  </si>
  <si>
    <t>L6801</t>
  </si>
  <si>
    <t>L6802</t>
  </si>
  <si>
    <t>SSR, OCEANIC STROKE</t>
  </si>
  <si>
    <t>Merz</t>
  </si>
  <si>
    <t>Bammert</t>
  </si>
  <si>
    <t>Vinzenz</t>
  </si>
  <si>
    <t>Barti</t>
  </si>
  <si>
    <t>Clara Angela</t>
  </si>
  <si>
    <t>Aufdenblatten</t>
  </si>
  <si>
    <t>Irma Augusta</t>
  </si>
  <si>
    <t>Chuard</t>
  </si>
  <si>
    <t>Doris Marie</t>
  </si>
  <si>
    <t>L6803</t>
  </si>
  <si>
    <t>L6804</t>
  </si>
  <si>
    <t>L6805</t>
  </si>
  <si>
    <t>Fust</t>
  </si>
  <si>
    <t>Huguenin-Meyer</t>
  </si>
  <si>
    <t>Blum</t>
  </si>
  <si>
    <t>Matter</t>
  </si>
  <si>
    <t>L6806</t>
  </si>
  <si>
    <t>L6807</t>
  </si>
  <si>
    <t>Broschweitz</t>
  </si>
  <si>
    <t>Sabine</t>
  </si>
  <si>
    <t>Dos Santos</t>
  </si>
  <si>
    <t>Laurindo Joao</t>
  </si>
  <si>
    <t>Bisesti</t>
  </si>
  <si>
    <t>Kuster</t>
  </si>
  <si>
    <t>Dario</t>
  </si>
  <si>
    <t>Lotti</t>
  </si>
  <si>
    <t>Colina</t>
  </si>
  <si>
    <t>Mladen</t>
  </si>
  <si>
    <t>L6808</t>
  </si>
  <si>
    <t>L6809</t>
  </si>
  <si>
    <t>L6810</t>
  </si>
  <si>
    <t>L6811</t>
  </si>
  <si>
    <t>L6812</t>
  </si>
  <si>
    <t>L6813</t>
  </si>
  <si>
    <t>Seifert</t>
  </si>
  <si>
    <t>Ronald</t>
  </si>
  <si>
    <t>Sivaramalingam</t>
  </si>
  <si>
    <t>Ratha</t>
  </si>
  <si>
    <t>Mackovic</t>
  </si>
  <si>
    <t>Anka</t>
  </si>
  <si>
    <t>SSR, SVT, DOAC-CVT</t>
  </si>
  <si>
    <t>Patrick</t>
  </si>
  <si>
    <t>L6814</t>
  </si>
  <si>
    <t>L6815</t>
  </si>
  <si>
    <t>Lauber</t>
  </si>
  <si>
    <t>L6816</t>
  </si>
  <si>
    <t>Althaus</t>
  </si>
  <si>
    <t>Mudryy</t>
  </si>
  <si>
    <t>Hennadiy</t>
  </si>
  <si>
    <t>Segessenmann</t>
  </si>
  <si>
    <t>Senta Margrit</t>
  </si>
  <si>
    <t>Trippas</t>
  </si>
  <si>
    <t>Margaret Ann</t>
  </si>
  <si>
    <t>Tipyardim</t>
  </si>
  <si>
    <t>Erdal</t>
  </si>
  <si>
    <t>L6817</t>
  </si>
  <si>
    <t>L6818</t>
  </si>
  <si>
    <t>L6819</t>
  </si>
  <si>
    <t>Schild</t>
  </si>
  <si>
    <t>Bacher</t>
  </si>
  <si>
    <t>Grandjean</t>
  </si>
  <si>
    <t>Clara Alice</t>
  </si>
  <si>
    <t>L6820</t>
  </si>
  <si>
    <t>Costa</t>
  </si>
  <si>
    <t>Alain</t>
  </si>
  <si>
    <t>Loosli</t>
  </si>
  <si>
    <t>Grassi</t>
  </si>
  <si>
    <t>Carmelo</t>
  </si>
  <si>
    <t>Rösch</t>
  </si>
  <si>
    <t>Oehrli</t>
  </si>
  <si>
    <t>Griesser</t>
  </si>
  <si>
    <t>Anton</t>
  </si>
  <si>
    <t>Roux</t>
  </si>
  <si>
    <t>Alfons</t>
  </si>
  <si>
    <t>Finger</t>
  </si>
  <si>
    <t>Lüthi</t>
  </si>
  <si>
    <t>L6821</t>
  </si>
  <si>
    <t>L6822</t>
  </si>
  <si>
    <t>L6823</t>
  </si>
  <si>
    <t>L6824</t>
  </si>
  <si>
    <t>L6825</t>
  </si>
  <si>
    <t>L6826</t>
  </si>
  <si>
    <t xml:space="preserve">Gränicher </t>
  </si>
  <si>
    <t>Wyrsch</t>
  </si>
  <si>
    <t>Margaretha Mina</t>
  </si>
  <si>
    <t>L6827</t>
  </si>
  <si>
    <t>L6828</t>
  </si>
  <si>
    <t>L6829</t>
  </si>
  <si>
    <t>Murith</t>
  </si>
  <si>
    <t>Adrienne</t>
  </si>
  <si>
    <t>Heinen</t>
  </si>
  <si>
    <t>Luca</t>
  </si>
  <si>
    <t>L6830</t>
  </si>
  <si>
    <t>L6831</t>
  </si>
  <si>
    <r>
      <t xml:space="preserve">SSR, </t>
    </r>
    <r>
      <rPr>
        <b/>
        <sz val="10"/>
        <color theme="1"/>
        <rFont val="Arial"/>
        <family val="2"/>
      </rPr>
      <t>Verstorben 13.06.2024</t>
    </r>
  </si>
  <si>
    <r>
      <t xml:space="preserve">SSR, </t>
    </r>
    <r>
      <rPr>
        <b/>
        <sz val="10"/>
        <color theme="1"/>
        <rFont val="Arial"/>
        <family val="2"/>
      </rPr>
      <t>Verstorben 08.06.2024</t>
    </r>
  </si>
  <si>
    <r>
      <t xml:space="preserve">SSR, </t>
    </r>
    <r>
      <rPr>
        <b/>
        <sz val="10"/>
        <color theme="1"/>
        <rFont val="Arial"/>
        <family val="2"/>
      </rPr>
      <t>Verstorben 06.04.2024</t>
    </r>
  </si>
  <si>
    <r>
      <t xml:space="preserve">SSR, </t>
    </r>
    <r>
      <rPr>
        <b/>
        <sz val="10"/>
        <color theme="1"/>
        <rFont val="Arial"/>
        <family val="2"/>
      </rPr>
      <t>Verstorben 05.02.2024</t>
    </r>
  </si>
  <si>
    <t>Zahno</t>
  </si>
  <si>
    <t>Marie Josefine</t>
  </si>
  <si>
    <t>Thönen</t>
  </si>
  <si>
    <t>Scheuner</t>
  </si>
  <si>
    <t>Silvia</t>
  </si>
  <si>
    <t>L6832</t>
  </si>
  <si>
    <r>
      <t xml:space="preserve">SSR, </t>
    </r>
    <r>
      <rPr>
        <b/>
        <sz val="10"/>
        <color theme="1"/>
        <rFont val="Arial"/>
        <family val="2"/>
      </rPr>
      <t>Verstorben 08.05.2024</t>
    </r>
  </si>
  <si>
    <r>
      <t xml:space="preserve">SSR, </t>
    </r>
    <r>
      <rPr>
        <b/>
        <sz val="10"/>
        <color theme="1"/>
        <rFont val="Arial"/>
        <family val="2"/>
      </rPr>
      <t>Verstorben 03.06.2024</t>
    </r>
  </si>
  <si>
    <r>
      <t xml:space="preserve">SSR, </t>
    </r>
    <r>
      <rPr>
        <b/>
        <sz val="10"/>
        <color theme="1"/>
        <rFont val="Arial"/>
        <family val="2"/>
      </rPr>
      <t>Verstorben 04.06.2024</t>
    </r>
  </si>
  <si>
    <r>
      <t xml:space="preserve">SSR, </t>
    </r>
    <r>
      <rPr>
        <b/>
        <sz val="10"/>
        <color theme="1"/>
        <rFont val="Arial"/>
        <family val="2"/>
      </rPr>
      <t>Verstorben 16.05.2024</t>
    </r>
  </si>
  <si>
    <r>
      <t xml:space="preserve">SSR, </t>
    </r>
    <r>
      <rPr>
        <b/>
        <sz val="10"/>
        <color theme="1"/>
        <rFont val="Arial"/>
        <family val="2"/>
      </rPr>
      <t>Verstorben 13.03.2024</t>
    </r>
  </si>
  <si>
    <r>
      <t xml:space="preserve">SSR, </t>
    </r>
    <r>
      <rPr>
        <b/>
        <sz val="10"/>
        <color theme="1"/>
        <rFont val="Arial"/>
        <family val="2"/>
      </rPr>
      <t>Verstorben 09.03.2024</t>
    </r>
  </si>
  <si>
    <r>
      <t xml:space="preserve">SSR-ICH, </t>
    </r>
    <r>
      <rPr>
        <b/>
        <sz val="10"/>
        <color theme="1"/>
        <rFont val="Arial"/>
        <family val="2"/>
      </rPr>
      <t>Verstorben 04.03.2024</t>
    </r>
  </si>
  <si>
    <r>
      <t xml:space="preserve">SSR, </t>
    </r>
    <r>
      <rPr>
        <b/>
        <sz val="10"/>
        <color theme="1"/>
        <rFont val="Arial"/>
        <family val="2"/>
      </rPr>
      <t>Verstorben 10.07.2024</t>
    </r>
  </si>
  <si>
    <r>
      <t xml:space="preserve">SSR, </t>
    </r>
    <r>
      <rPr>
        <b/>
        <sz val="10"/>
        <color theme="1"/>
        <rFont val="Arial"/>
        <family val="2"/>
      </rPr>
      <t>Verstorben 07.05.2024</t>
    </r>
  </si>
  <si>
    <r>
      <t xml:space="preserve">SSR, </t>
    </r>
    <r>
      <rPr>
        <b/>
        <sz val="10"/>
        <color theme="1"/>
        <rFont val="Arial"/>
        <family val="2"/>
      </rPr>
      <t>Verstorben 16.03.2024</t>
    </r>
  </si>
  <si>
    <r>
      <t xml:space="preserve">SSR, </t>
    </r>
    <r>
      <rPr>
        <b/>
        <sz val="10"/>
        <color theme="1"/>
        <rFont val="Arial"/>
        <family val="2"/>
      </rPr>
      <t>Verstorben 24.03.2024</t>
    </r>
  </si>
  <si>
    <r>
      <t xml:space="preserve">SSR, </t>
    </r>
    <r>
      <rPr>
        <b/>
        <sz val="10"/>
        <color theme="1"/>
        <rFont val="Arial"/>
        <family val="2"/>
      </rPr>
      <t>Verstorben 13.04.2024</t>
    </r>
  </si>
  <si>
    <r>
      <t xml:space="preserve">SSR-ICH, FIRE Xa, </t>
    </r>
    <r>
      <rPr>
        <b/>
        <sz val="10"/>
        <color theme="1"/>
        <rFont val="Arial"/>
        <family val="2"/>
      </rPr>
      <t>Verstorben 04.04.2024</t>
    </r>
  </si>
  <si>
    <r>
      <t xml:space="preserve">SSR-ICH, </t>
    </r>
    <r>
      <rPr>
        <b/>
        <sz val="10"/>
        <color theme="1"/>
        <rFont val="Arial"/>
        <family val="2"/>
      </rPr>
      <t>Verstorben 06.04.2024</t>
    </r>
  </si>
  <si>
    <r>
      <t xml:space="preserve">SSR, </t>
    </r>
    <r>
      <rPr>
        <b/>
        <sz val="10"/>
        <color theme="1"/>
        <rFont val="Arial"/>
        <family val="2"/>
      </rPr>
      <t>Verstorben 27.03.2024</t>
    </r>
  </si>
  <si>
    <r>
      <t xml:space="preserve">SSR, </t>
    </r>
    <r>
      <rPr>
        <b/>
        <sz val="10"/>
        <color theme="1"/>
        <rFont val="Arial"/>
        <family val="2"/>
      </rPr>
      <t>Verstorben 31.03.2024</t>
    </r>
  </si>
  <si>
    <r>
      <t xml:space="preserve">SSR-ICH, </t>
    </r>
    <r>
      <rPr>
        <b/>
        <sz val="10"/>
        <color theme="1"/>
        <rFont val="Arial"/>
        <family val="2"/>
      </rPr>
      <t>Verstorben 24.04.2024</t>
    </r>
  </si>
  <si>
    <t>Leu</t>
  </si>
  <si>
    <t>Grunder</t>
  </si>
  <si>
    <t>Lory</t>
  </si>
  <si>
    <t>L6833</t>
  </si>
  <si>
    <t>L6834</t>
  </si>
  <si>
    <t>Mimic</t>
  </si>
  <si>
    <t>Schneider</t>
  </si>
  <si>
    <t>Jda</t>
  </si>
  <si>
    <t>Hutmacher</t>
  </si>
  <si>
    <t>Hermine</t>
  </si>
  <si>
    <t>Raymond Roger</t>
  </si>
  <si>
    <t>Ibraim</t>
  </si>
  <si>
    <t>Kessler</t>
  </si>
  <si>
    <t>Cochard</t>
  </si>
  <si>
    <t>Anken</t>
  </si>
  <si>
    <t>Raphael</t>
  </si>
  <si>
    <t>Helbling</t>
  </si>
  <si>
    <t>Claude Alain</t>
  </si>
  <si>
    <t>Vuagniaux</t>
  </si>
  <si>
    <t>Marie Jeanne</t>
  </si>
  <si>
    <t>Hospach</t>
  </si>
  <si>
    <t>Rolf Dieter</t>
  </si>
  <si>
    <t>Ulrich Christian</t>
  </si>
  <si>
    <t>Cina</t>
  </si>
  <si>
    <t>Johann Paul</t>
  </si>
  <si>
    <t>Palkin</t>
  </si>
  <si>
    <t>Grigory</t>
  </si>
  <si>
    <t>L6835</t>
  </si>
  <si>
    <t>L6836</t>
  </si>
  <si>
    <t>L6837</t>
  </si>
  <si>
    <t>L6838</t>
  </si>
  <si>
    <t>L6839</t>
  </si>
  <si>
    <t>L6840</t>
  </si>
  <si>
    <t>L6841</t>
  </si>
  <si>
    <t>L6842</t>
  </si>
  <si>
    <t>L6843</t>
  </si>
  <si>
    <t>L6844</t>
  </si>
  <si>
    <t>Missing mandatory data</t>
  </si>
  <si>
    <t>Kaderli</t>
  </si>
  <si>
    <t>Spicher-Klaus</t>
  </si>
  <si>
    <t>Schafer</t>
  </si>
  <si>
    <t>Léo</t>
  </si>
  <si>
    <t>Künzi</t>
  </si>
  <si>
    <t>L6845</t>
  </si>
  <si>
    <t>L6846</t>
  </si>
  <si>
    <t>LTF</t>
  </si>
  <si>
    <t>Germann</t>
  </si>
  <si>
    <t>Löffler</t>
  </si>
  <si>
    <t>Ulrike</t>
  </si>
  <si>
    <t>Heubi</t>
  </si>
  <si>
    <t>Hans Hermann</t>
  </si>
  <si>
    <t>Baur</t>
  </si>
  <si>
    <t>L6847</t>
  </si>
  <si>
    <t>L6848</t>
  </si>
  <si>
    <t>Gobet</t>
  </si>
  <si>
    <t>Christophe</t>
  </si>
  <si>
    <t>Gérard</t>
  </si>
  <si>
    <t>Da Silva Campos</t>
  </si>
  <si>
    <t>Claudia Cristina</t>
  </si>
  <si>
    <t>Luethi</t>
  </si>
  <si>
    <t>Mathilde</t>
  </si>
  <si>
    <t>Gengenbach</t>
  </si>
  <si>
    <t>Michael Adolf</t>
  </si>
  <si>
    <t>Julia</t>
  </si>
  <si>
    <t>Reinhart</t>
  </si>
  <si>
    <t>Gossweiler</t>
  </si>
  <si>
    <t>Schlechten</t>
  </si>
  <si>
    <t>Nina</t>
  </si>
  <si>
    <t>Hofstetter</t>
  </si>
  <si>
    <t>L6849</t>
  </si>
  <si>
    <t>L6850</t>
  </si>
  <si>
    <t>L6851</t>
  </si>
  <si>
    <t>L6852</t>
  </si>
  <si>
    <t>L6853</t>
  </si>
  <si>
    <t>L6854</t>
  </si>
  <si>
    <t>L6855</t>
  </si>
  <si>
    <t>Schibler</t>
  </si>
  <si>
    <t>Karolczak</t>
  </si>
  <si>
    <t>Marcin</t>
  </si>
  <si>
    <t>L6856</t>
  </si>
  <si>
    <t>Sébastien</t>
  </si>
  <si>
    <t>Mathez</t>
  </si>
  <si>
    <t>Evan</t>
  </si>
  <si>
    <t>Philipp</t>
  </si>
  <si>
    <t>L6857</t>
  </si>
  <si>
    <t>L6858</t>
  </si>
  <si>
    <t>Graf-Loosli</t>
  </si>
  <si>
    <t xml:space="preserve">Franziska </t>
  </si>
  <si>
    <t>Riesen</t>
  </si>
  <si>
    <t>Niquille</t>
  </si>
  <si>
    <t>José</t>
  </si>
  <si>
    <t>L6859</t>
  </si>
  <si>
    <t>Elger</t>
  </si>
  <si>
    <t>Sylvette</t>
  </si>
  <si>
    <t>Gygax</t>
  </si>
  <si>
    <t>Akesmamed</t>
  </si>
  <si>
    <t>Mohamed</t>
  </si>
  <si>
    <t>Mehmeti</t>
  </si>
  <si>
    <t>Adnan</t>
  </si>
  <si>
    <t>Barilli Christina</t>
  </si>
  <si>
    <t>Maria Angela</t>
  </si>
  <si>
    <t>Aeberli</t>
  </si>
  <si>
    <t>Herrmann</t>
  </si>
  <si>
    <t>Schärer</t>
  </si>
  <si>
    <t>Brigitta Elisabeth Marguerite</t>
  </si>
  <si>
    <t>Klatt</t>
  </si>
  <si>
    <t>Buchmann</t>
  </si>
  <si>
    <t>Bolliger-Friederich</t>
  </si>
  <si>
    <t>Wilfred</t>
  </si>
  <si>
    <t>Sollberger</t>
  </si>
  <si>
    <t>Häberli</t>
  </si>
  <si>
    <t>Maja</t>
  </si>
  <si>
    <t>Hiltbrunner</t>
  </si>
  <si>
    <t>Hochuli</t>
  </si>
  <si>
    <t>Dzeladini</t>
  </si>
  <si>
    <t>Abdurezak</t>
  </si>
  <si>
    <t>René Josef</t>
  </si>
  <si>
    <t>Adrian</t>
  </si>
  <si>
    <t>L6860</t>
  </si>
  <si>
    <t>L6861</t>
  </si>
  <si>
    <t>L6862</t>
  </si>
  <si>
    <t>L6863</t>
  </si>
  <si>
    <t>L6864</t>
  </si>
  <si>
    <t>Irma</t>
  </si>
  <si>
    <t>Paoluzzi</t>
  </si>
  <si>
    <t>Patrizio Mario</t>
  </si>
  <si>
    <t>Elsener</t>
  </si>
  <si>
    <t>Patrik</t>
  </si>
  <si>
    <t>Moser-Lerchot</t>
  </si>
  <si>
    <t>Daniel Vinzenz</t>
  </si>
  <si>
    <t>L6865</t>
  </si>
  <si>
    <t>L6866</t>
  </si>
  <si>
    <t>L6867</t>
  </si>
  <si>
    <t>L6868</t>
  </si>
  <si>
    <t>SSR, BECYS, ESTREL</t>
  </si>
  <si>
    <t>Ramseier</t>
  </si>
  <si>
    <t>Baumgartner</t>
  </si>
  <si>
    <t>Dieter</t>
  </si>
  <si>
    <t>Lezcano Ortiz</t>
  </si>
  <si>
    <t>Calixta del Socorro</t>
  </si>
  <si>
    <t>Manikkam</t>
  </si>
  <si>
    <t>Krishnapillai</t>
  </si>
  <si>
    <t>D'Antonio</t>
  </si>
  <si>
    <t>Filomena</t>
  </si>
  <si>
    <t>L6869</t>
  </si>
  <si>
    <t xml:space="preserve">SSR </t>
  </si>
  <si>
    <t>Tschirren</t>
  </si>
  <si>
    <t>Konrad</t>
  </si>
  <si>
    <t>Wermuth</t>
  </si>
  <si>
    <t>Hans Peter</t>
  </si>
  <si>
    <t>Kolly</t>
  </si>
  <si>
    <t>Nelly Danielle</t>
  </si>
  <si>
    <t>Nyfeler-Brechbühl</t>
  </si>
  <si>
    <t>L6870</t>
  </si>
  <si>
    <t>L6871</t>
  </si>
  <si>
    <t>Jäggi</t>
  </si>
  <si>
    <t>Alice Rosmarie</t>
  </si>
  <si>
    <t>Schmutz</t>
  </si>
  <si>
    <t>Honegger</t>
  </si>
  <si>
    <t>Heiner</t>
  </si>
  <si>
    <t>Augustburger</t>
  </si>
  <si>
    <t>Hollenstein</t>
  </si>
  <si>
    <t>Anke</t>
  </si>
  <si>
    <t>Walter Andreas</t>
  </si>
  <si>
    <t>Norbert</t>
  </si>
  <si>
    <t>Haag</t>
  </si>
  <si>
    <t>Rieder</t>
  </si>
  <si>
    <t>Emmanuel</t>
  </si>
  <si>
    <t>Ranzoni</t>
  </si>
  <si>
    <t>Heidi Therese</t>
  </si>
  <si>
    <t>Pilloud</t>
  </si>
  <si>
    <t>Gerold</t>
  </si>
  <si>
    <t>L6872</t>
  </si>
  <si>
    <t>L6873</t>
  </si>
  <si>
    <t>L6874</t>
  </si>
  <si>
    <t>L6875</t>
  </si>
  <si>
    <t>L6876</t>
  </si>
  <si>
    <t>Niklaus</t>
  </si>
  <si>
    <t>Salvisberg</t>
  </si>
  <si>
    <t>Rüegg</t>
  </si>
  <si>
    <t>L6877</t>
  </si>
  <si>
    <t>L6878</t>
  </si>
  <si>
    <t>Stöckli</t>
  </si>
  <si>
    <t>Conrad</t>
  </si>
  <si>
    <t>McGarty</t>
  </si>
  <si>
    <t>Soltermann</t>
  </si>
  <si>
    <t>Ueli</t>
  </si>
  <si>
    <t>Matthey</t>
  </si>
  <si>
    <t>Blaise</t>
  </si>
  <si>
    <t>Porsius</t>
  </si>
  <si>
    <t>Dänzer</t>
  </si>
  <si>
    <t>Cyrill</t>
  </si>
  <si>
    <t>Cailles</t>
  </si>
  <si>
    <t>Marie-Claire Marcelle</t>
  </si>
  <si>
    <t>Halter</t>
  </si>
  <si>
    <t>L6879</t>
  </si>
  <si>
    <t>L6880</t>
  </si>
  <si>
    <t>L6881</t>
  </si>
  <si>
    <t>L6882</t>
  </si>
  <si>
    <t>SSR, LIBREXIA</t>
  </si>
  <si>
    <t>Guerlain</t>
  </si>
  <si>
    <t>Kilchhofer</t>
  </si>
  <si>
    <t>Mühlheim</t>
  </si>
  <si>
    <t>Da Silva Gomes</t>
  </si>
  <si>
    <t>Antonio</t>
  </si>
  <si>
    <t>De Medeiros Flükiger</t>
  </si>
  <si>
    <t>Sandra Maria</t>
  </si>
  <si>
    <t>Dätwyler</t>
  </si>
  <si>
    <t>Zopfi</t>
  </si>
  <si>
    <t>Andreas Hans</t>
  </si>
  <si>
    <t>Iwan</t>
  </si>
  <si>
    <t>Prantl</t>
  </si>
  <si>
    <t>Löhnert</t>
  </si>
  <si>
    <t>Jungen</t>
  </si>
  <si>
    <t>Haudenschild</t>
  </si>
  <si>
    <t>Ambühl</t>
  </si>
  <si>
    <t>Johann Rudolf</t>
  </si>
  <si>
    <t>Ratkoceri</t>
  </si>
  <si>
    <t>Faik</t>
  </si>
  <si>
    <t>Muse Maow</t>
  </si>
  <si>
    <t>Maryan</t>
  </si>
  <si>
    <t>Calmonte</t>
  </si>
  <si>
    <t>Stuber</t>
  </si>
  <si>
    <t>Eduard Kurt</t>
  </si>
  <si>
    <t>Schär-Buss</t>
  </si>
  <si>
    <t>Ndimuki Ntuena</t>
  </si>
  <si>
    <t>Anasthasie</t>
  </si>
  <si>
    <t>Gottet</t>
  </si>
  <si>
    <t>L6883</t>
  </si>
  <si>
    <t>L6884</t>
  </si>
  <si>
    <t>L6885</t>
  </si>
  <si>
    <t>L6886</t>
  </si>
  <si>
    <t>L6887</t>
  </si>
  <si>
    <t>L6888</t>
  </si>
  <si>
    <t>L6889</t>
  </si>
  <si>
    <t>Sautebin</t>
  </si>
  <si>
    <t>Mettler</t>
  </si>
  <si>
    <t>Dällenbach</t>
  </si>
  <si>
    <t>Kurz</t>
  </si>
  <si>
    <t>Flink</t>
  </si>
  <si>
    <t>Kummer</t>
  </si>
  <si>
    <t>L6890</t>
  </si>
  <si>
    <t>Schlup</t>
  </si>
  <si>
    <t>Monev</t>
  </si>
  <si>
    <t>Jaroslava</t>
  </si>
  <si>
    <t>L6891</t>
  </si>
  <si>
    <r>
      <t xml:space="preserve">SSR-ICH, </t>
    </r>
    <r>
      <rPr>
        <b/>
        <sz val="10"/>
        <color theme="1"/>
        <rFont val="Arial"/>
        <family val="2"/>
      </rPr>
      <t>verstorben 09.04.2024</t>
    </r>
  </si>
  <si>
    <r>
      <t>SSR,</t>
    </r>
    <r>
      <rPr>
        <b/>
        <sz val="10"/>
        <color theme="1"/>
        <rFont val="Arial"/>
        <family val="2"/>
      </rPr>
      <t xml:space="preserve"> verstorben 03.05.2024</t>
    </r>
  </si>
  <si>
    <r>
      <t xml:space="preserve">SSR-ICH. </t>
    </r>
    <r>
      <rPr>
        <b/>
        <sz val="10"/>
        <color theme="1"/>
        <rFont val="Arial"/>
        <family val="2"/>
      </rPr>
      <t>Verstorben 04.05.2024</t>
    </r>
  </si>
  <si>
    <t>Rubi</t>
  </si>
  <si>
    <t>Werthmüller</t>
  </si>
  <si>
    <t>Ahmet Sait</t>
  </si>
  <si>
    <t>Schlapbach</t>
  </si>
  <si>
    <t>L6892</t>
  </si>
  <si>
    <t>Mètrailler</t>
  </si>
  <si>
    <t>Jean-Jacque</t>
  </si>
  <si>
    <t>Schärlig</t>
  </si>
  <si>
    <t>Schwarz</t>
  </si>
  <si>
    <t>Paul Martin</t>
  </si>
  <si>
    <t>Stoller-Bärtschi</t>
  </si>
  <si>
    <t>L6893</t>
  </si>
  <si>
    <t>L6894</t>
  </si>
  <si>
    <t>L6895</t>
  </si>
  <si>
    <t>SSR, PROPHET</t>
  </si>
  <si>
    <t xml:space="preserve">30.08.24 Rückruf durch Tochter: Vater hat Kontakt abgebrochen, hätte sich sehr verändert </t>
  </si>
  <si>
    <t>Loriol</t>
  </si>
  <si>
    <t>Micheline</t>
  </si>
  <si>
    <t>von Siebenthal</t>
  </si>
  <si>
    <t>Hanni</t>
  </si>
  <si>
    <t>Reist</t>
  </si>
  <si>
    <t>Kocher</t>
  </si>
  <si>
    <t>Grossrieder</t>
  </si>
  <si>
    <t>Läubli</t>
  </si>
  <si>
    <t>Brönnimann</t>
  </si>
  <si>
    <t>L6896</t>
  </si>
  <si>
    <t>L6897</t>
  </si>
  <si>
    <t>L6898</t>
  </si>
  <si>
    <t>L6899</t>
  </si>
  <si>
    <t>L6900</t>
  </si>
  <si>
    <t>L6901</t>
  </si>
  <si>
    <t>L6902</t>
  </si>
  <si>
    <t>L6903</t>
  </si>
  <si>
    <t>Cano</t>
  </si>
  <si>
    <t>Rafaëla</t>
  </si>
  <si>
    <t>Vroni</t>
  </si>
  <si>
    <t>L6904</t>
  </si>
  <si>
    <t>L6905</t>
  </si>
  <si>
    <t>Dales</t>
  </si>
  <si>
    <t>Fahrni</t>
  </si>
  <si>
    <t>Gaggioli</t>
  </si>
  <si>
    <t>Viktor</t>
  </si>
  <si>
    <t>SSR ICH</t>
  </si>
  <si>
    <t>Lucciola</t>
  </si>
  <si>
    <t>Tania</t>
  </si>
  <si>
    <t>Altunkaynak</t>
  </si>
  <si>
    <t>Süheyla</t>
  </si>
  <si>
    <t>L6906</t>
  </si>
  <si>
    <t>L6907</t>
  </si>
  <si>
    <t>L6908</t>
  </si>
  <si>
    <r>
      <t>SSR,</t>
    </r>
    <r>
      <rPr>
        <b/>
        <sz val="10"/>
        <color theme="1"/>
        <rFont val="Arial"/>
        <family val="2"/>
      </rPr>
      <t xml:space="preserve"> verstorben</t>
    </r>
  </si>
  <si>
    <r>
      <t xml:space="preserve">SSR. </t>
    </r>
    <r>
      <rPr>
        <b/>
        <sz val="10"/>
        <color theme="1"/>
        <rFont val="Arial"/>
        <family val="2"/>
      </rPr>
      <t>verstorben</t>
    </r>
  </si>
  <si>
    <r>
      <t>SSR,</t>
    </r>
    <r>
      <rPr>
        <b/>
        <sz val="10"/>
        <color theme="1"/>
        <rFont val="Arial"/>
        <family val="2"/>
      </rPr>
      <t>verstorben</t>
    </r>
  </si>
  <si>
    <t>Oppliger Azeem</t>
  </si>
  <si>
    <t>Marilus</t>
  </si>
  <si>
    <t>Hanus</t>
  </si>
  <si>
    <t>Hämmerli</t>
  </si>
  <si>
    <t>L6909</t>
  </si>
  <si>
    <t>Uebersax</t>
  </si>
  <si>
    <t>Horat</t>
  </si>
  <si>
    <t>Tödtmann</t>
  </si>
  <si>
    <t>Bohner</t>
  </si>
  <si>
    <t>Stulz</t>
  </si>
  <si>
    <t>Stempfel</t>
  </si>
  <si>
    <t>Pabst</t>
  </si>
  <si>
    <t>Aerni</t>
  </si>
  <si>
    <t>Boschung</t>
  </si>
  <si>
    <t xml:space="preserve">Peter </t>
  </si>
  <si>
    <t>Feusi</t>
  </si>
  <si>
    <t>Clara</t>
  </si>
  <si>
    <t>Stefan Michael</t>
  </si>
  <si>
    <t>Meloni</t>
  </si>
  <si>
    <t>Franco</t>
  </si>
  <si>
    <t>L6910</t>
  </si>
  <si>
    <t>L6911</t>
  </si>
  <si>
    <t>L6912</t>
  </si>
  <si>
    <t>L6913</t>
  </si>
  <si>
    <t>L6914</t>
  </si>
  <si>
    <t>Ricardo</t>
  </si>
  <si>
    <t>Marie</t>
  </si>
  <si>
    <t>Sylvia Blanche</t>
  </si>
  <si>
    <t>Siedhoff</t>
  </si>
  <si>
    <t>Karin</t>
  </si>
  <si>
    <t>Gröbli</t>
  </si>
  <si>
    <t>Evard</t>
  </si>
  <si>
    <t>Schwendimann</t>
  </si>
  <si>
    <t>Walthert</t>
  </si>
  <si>
    <t>L6915</t>
  </si>
  <si>
    <t>L6916</t>
  </si>
  <si>
    <t>L6917</t>
  </si>
  <si>
    <t>L6918</t>
  </si>
  <si>
    <t>L6919</t>
  </si>
  <si>
    <t>Kamishi</t>
  </si>
  <si>
    <t>Kimete</t>
  </si>
  <si>
    <t>L6920</t>
  </si>
  <si>
    <t>L6921</t>
  </si>
  <si>
    <t>Sabatini</t>
  </si>
  <si>
    <t>Lotti Clara</t>
  </si>
  <si>
    <t>Benjamin</t>
  </si>
  <si>
    <t>Nussbaumer</t>
  </si>
  <si>
    <t>Lapalus</t>
  </si>
  <si>
    <t>Simone Anna</t>
  </si>
  <si>
    <t>Grädel</t>
  </si>
  <si>
    <t>Roger Philipp</t>
  </si>
  <si>
    <t>L6922</t>
  </si>
  <si>
    <t>SSR, PROPHET, ELAPSE</t>
  </si>
  <si>
    <t>Gasche</t>
  </si>
  <si>
    <t>Riedo-Etter</t>
  </si>
  <si>
    <t>Marie Madeleine</t>
  </si>
  <si>
    <t>Vera</t>
  </si>
  <si>
    <t>Rosser</t>
  </si>
  <si>
    <t>Peitz</t>
  </si>
  <si>
    <t>Kopp</t>
  </si>
  <si>
    <t>Gruber</t>
  </si>
  <si>
    <t>L6923</t>
  </si>
  <si>
    <t>L6924</t>
  </si>
  <si>
    <t>L6925</t>
  </si>
  <si>
    <t>L6926</t>
  </si>
  <si>
    <t>L6927</t>
  </si>
  <si>
    <t>L6928</t>
  </si>
  <si>
    <t>Klara</t>
  </si>
  <si>
    <t>Ryffé</t>
  </si>
  <si>
    <t>SSR (2. Ereignis, &lt;7d, s. SSR 14433)</t>
  </si>
  <si>
    <t>Pantelic</t>
  </si>
  <si>
    <t>Sasa</t>
  </si>
  <si>
    <t>n/a</t>
  </si>
  <si>
    <t>L6929</t>
  </si>
  <si>
    <r>
      <t xml:space="preserve">SSR, PROPHET, </t>
    </r>
    <r>
      <rPr>
        <b/>
        <sz val="10"/>
        <color theme="1"/>
        <rFont val="Arial"/>
        <family val="2"/>
      </rPr>
      <t>verstorben</t>
    </r>
  </si>
  <si>
    <t>Savoy</t>
  </si>
  <si>
    <t>Jacques Bernard Joseph</t>
  </si>
  <si>
    <t>Hosmann</t>
  </si>
  <si>
    <t>Aliieva</t>
  </si>
  <si>
    <t>Anzhela</t>
  </si>
  <si>
    <t>Feigenwinter</t>
  </si>
  <si>
    <t>Berta</t>
  </si>
  <si>
    <t>Marko</t>
  </si>
  <si>
    <t>Marmy-Marchand</t>
  </si>
  <si>
    <t>Raymond</t>
  </si>
  <si>
    <t>Feremutsch</t>
  </si>
  <si>
    <t>Barbara Regina</t>
  </si>
  <si>
    <t>Rutschmann</t>
  </si>
  <si>
    <t>Scolozzi</t>
  </si>
  <si>
    <t>Luigia</t>
  </si>
  <si>
    <t>L6930</t>
  </si>
  <si>
    <t>L6931</t>
  </si>
  <si>
    <t>L6932</t>
  </si>
  <si>
    <t>Spielmann</t>
  </si>
  <si>
    <t>L6933</t>
  </si>
  <si>
    <t>L6934</t>
  </si>
  <si>
    <t>L6935</t>
  </si>
  <si>
    <t>SSR, MOSES</t>
  </si>
  <si>
    <t>SSR, MOSES, PROPHET</t>
  </si>
  <si>
    <t>SSR (SVT)</t>
  </si>
  <si>
    <t>SSR (SVT), DOAC-CVT</t>
  </si>
  <si>
    <t>Kehrli</t>
  </si>
  <si>
    <t>Brigitte Pia</t>
  </si>
  <si>
    <t>Addor</t>
  </si>
  <si>
    <t>Albanese</t>
  </si>
  <si>
    <t>Fabio</t>
  </si>
  <si>
    <t>L6936</t>
  </si>
  <si>
    <t>L6937</t>
  </si>
  <si>
    <t>Greutmann</t>
  </si>
  <si>
    <t>Farine</t>
  </si>
  <si>
    <t>Marie-Therèse</t>
  </si>
  <si>
    <t>Anna Margherita</t>
  </si>
  <si>
    <t>Staudenmann</t>
  </si>
  <si>
    <t>Rutishauser</t>
  </si>
  <si>
    <t>Cornu</t>
  </si>
  <si>
    <t>Paul Alfred</t>
  </si>
  <si>
    <t>Rodriguez Flores</t>
  </si>
  <si>
    <t>Javier</t>
  </si>
  <si>
    <t>Schlatter</t>
  </si>
  <si>
    <t>Häuselmann</t>
  </si>
  <si>
    <t>Britta</t>
  </si>
  <si>
    <t>Ahmad</t>
  </si>
  <si>
    <t>Rashid</t>
  </si>
  <si>
    <t>L6938</t>
  </si>
  <si>
    <t>L6939</t>
  </si>
  <si>
    <t>L6940</t>
  </si>
  <si>
    <t>L6941</t>
  </si>
  <si>
    <t>L6942</t>
  </si>
  <si>
    <t>L6943</t>
  </si>
  <si>
    <t>SSR-BeTIA</t>
  </si>
  <si>
    <t>Hedy</t>
  </si>
  <si>
    <t>Von Wattenwyl</t>
  </si>
  <si>
    <t>Charles</t>
  </si>
  <si>
    <t>Erika Klara</t>
  </si>
  <si>
    <t>Hily</t>
  </si>
  <si>
    <t>Albanello</t>
  </si>
  <si>
    <t>Alberto</t>
  </si>
  <si>
    <t>Sciboz</t>
  </si>
  <si>
    <t>Rose-Marie</t>
  </si>
  <si>
    <t>Sid Ahmed</t>
  </si>
  <si>
    <t>Aicha</t>
  </si>
  <si>
    <t>Rodriguez Lopez</t>
  </si>
  <si>
    <t>Laurinda de Lurdes</t>
  </si>
  <si>
    <t>Pittet</t>
  </si>
  <si>
    <t>L6944</t>
  </si>
  <si>
    <t>L6945</t>
  </si>
  <si>
    <t>L6946</t>
  </si>
  <si>
    <t>Willen</t>
  </si>
  <si>
    <t>L6947</t>
  </si>
  <si>
    <t>L6948</t>
  </si>
  <si>
    <t>Antener</t>
  </si>
  <si>
    <t xml:space="preserve">Niklaus </t>
  </si>
  <si>
    <t>Wälchli</t>
  </si>
  <si>
    <t>Hans-Robert</t>
  </si>
  <si>
    <t>Winterberger</t>
  </si>
  <si>
    <t>L6949</t>
  </si>
  <si>
    <r>
      <t xml:space="preserve">SSR, </t>
    </r>
    <r>
      <rPr>
        <b/>
        <sz val="10"/>
        <color theme="1"/>
        <rFont val="Arial"/>
        <family val="2"/>
      </rPr>
      <t>Verstorben 07.09.2024</t>
    </r>
  </si>
  <si>
    <t>Tellenbach</t>
  </si>
  <si>
    <t>Isler</t>
  </si>
  <si>
    <t>Rosalia</t>
  </si>
  <si>
    <t>Liengme</t>
  </si>
  <si>
    <t>Rauber</t>
  </si>
  <si>
    <t>Fredy</t>
  </si>
  <si>
    <t>Leuba</t>
  </si>
  <si>
    <t>Stéphane</t>
  </si>
  <si>
    <t>Scholl</t>
  </si>
  <si>
    <t>Quinche</t>
  </si>
  <si>
    <t>Röthlisberger</t>
  </si>
  <si>
    <t>Revelly</t>
  </si>
  <si>
    <t>Megert</t>
  </si>
  <si>
    <t>Hans-Ueli</t>
  </si>
  <si>
    <t>Pellaton</t>
  </si>
  <si>
    <t>Roberte</t>
  </si>
  <si>
    <t>Schümperli</t>
  </si>
  <si>
    <t>Sidler</t>
  </si>
  <si>
    <t>Daniel Anton</t>
  </si>
  <si>
    <t xml:space="preserve">Weber </t>
  </si>
  <si>
    <t>Fehling</t>
  </si>
  <si>
    <t>L6953</t>
  </si>
  <si>
    <t>L6950</t>
  </si>
  <si>
    <t>L6951</t>
  </si>
  <si>
    <t>L6952</t>
  </si>
  <si>
    <t>L6954</t>
  </si>
  <si>
    <t>L6955</t>
  </si>
  <si>
    <t>L6956</t>
  </si>
  <si>
    <t>L6957</t>
  </si>
  <si>
    <t>Kaethi</t>
  </si>
  <si>
    <t>Sancey</t>
  </si>
  <si>
    <t>Claudette</t>
  </si>
  <si>
    <t>Flückiger</t>
  </si>
  <si>
    <t>Yvette</t>
  </si>
  <si>
    <t>Pergola</t>
  </si>
  <si>
    <t>Pieren</t>
  </si>
  <si>
    <t>Bratishko</t>
  </si>
  <si>
    <t>Ihor</t>
  </si>
  <si>
    <t>L6958</t>
  </si>
  <si>
    <t>L6959</t>
  </si>
  <si>
    <t>L6960</t>
  </si>
  <si>
    <t>L6961</t>
  </si>
  <si>
    <t>Rüttimann</t>
  </si>
  <si>
    <t>Tanner</t>
  </si>
  <si>
    <t>Flury</t>
  </si>
  <si>
    <t>L6962</t>
  </si>
  <si>
    <t>Ritz</t>
  </si>
  <si>
    <t>Camilla</t>
  </si>
  <si>
    <t>De Luca</t>
  </si>
  <si>
    <t>Dorothea</t>
  </si>
  <si>
    <t>Klimenta</t>
  </si>
  <si>
    <t>Tahir</t>
  </si>
  <si>
    <t>Hans-Peter</t>
  </si>
  <si>
    <t>Dietrich</t>
  </si>
  <si>
    <t>Bernadette</t>
  </si>
  <si>
    <t>L6963</t>
  </si>
  <si>
    <t>Capurso</t>
  </si>
  <si>
    <t>Angelo</t>
  </si>
  <si>
    <t>Rubino</t>
  </si>
  <si>
    <t>Natale</t>
  </si>
  <si>
    <t>Wisler</t>
  </si>
  <si>
    <t>SSR, BECYS, PROPHET</t>
  </si>
  <si>
    <t>Daescher</t>
  </si>
  <si>
    <t>Matthey-de-l'Endroit</t>
  </si>
  <si>
    <t>Doris Emma</t>
  </si>
  <si>
    <t>Menoud</t>
  </si>
  <si>
    <t>Onuma</t>
  </si>
  <si>
    <t>Wiget</t>
  </si>
  <si>
    <t>Henriette</t>
  </si>
  <si>
    <t>Büchel</t>
  </si>
  <si>
    <t>Tröhler</t>
  </si>
  <si>
    <t>Haldimann</t>
  </si>
  <si>
    <t>Pürro</t>
  </si>
  <si>
    <t xml:space="preserve">Hans Ulrich </t>
  </si>
  <si>
    <t xml:space="preserve">Zaugg </t>
  </si>
  <si>
    <t>Hefti</t>
  </si>
  <si>
    <t>Andres Martin</t>
  </si>
  <si>
    <t>SSR, I-IDIS</t>
  </si>
  <si>
    <t>Jaquet D'Urso</t>
  </si>
  <si>
    <t>L6964</t>
  </si>
  <si>
    <t>L6965</t>
  </si>
  <si>
    <t>L6966</t>
  </si>
  <si>
    <t>L6967</t>
  </si>
  <si>
    <t>L6968</t>
  </si>
  <si>
    <t>L6969</t>
  </si>
  <si>
    <t>Harnischberg</t>
  </si>
  <si>
    <t>Schlegel</t>
  </si>
  <si>
    <t>Brigitta</t>
  </si>
  <si>
    <t>Chantal</t>
  </si>
  <si>
    <t>Amy</t>
  </si>
  <si>
    <t>Pierre-Alain</t>
  </si>
  <si>
    <t>Amstad</t>
  </si>
  <si>
    <t>Alves Ribeiro Neponuceno</t>
  </si>
  <si>
    <t>Jaime</t>
  </si>
  <si>
    <t>Schlumpf</t>
  </si>
  <si>
    <t>Ludwig</t>
  </si>
  <si>
    <t>L6970</t>
  </si>
  <si>
    <t>L6971</t>
  </si>
  <si>
    <t>L6972</t>
  </si>
  <si>
    <t>SSR-ICH, Fire Xa</t>
  </si>
  <si>
    <r>
      <t xml:space="preserve">SSR-SVT, </t>
    </r>
    <r>
      <rPr>
        <b/>
        <sz val="10"/>
        <color theme="1"/>
        <rFont val="Arial"/>
        <family val="2"/>
      </rPr>
      <t xml:space="preserve">verstorben </t>
    </r>
  </si>
  <si>
    <r>
      <t xml:space="preserve">SSR-ICH, </t>
    </r>
    <r>
      <rPr>
        <b/>
        <sz val="10"/>
        <color theme="1"/>
        <rFont val="Arial"/>
        <family val="2"/>
      </rPr>
      <t xml:space="preserve">verstorben </t>
    </r>
  </si>
  <si>
    <t>Gafner</t>
  </si>
  <si>
    <t>Salathé</t>
  </si>
  <si>
    <t>Stryffeler</t>
  </si>
  <si>
    <t>Scheidegger</t>
  </si>
  <si>
    <t>Heynen</t>
  </si>
  <si>
    <t>Alwin</t>
  </si>
  <si>
    <t>L6973</t>
  </si>
  <si>
    <t>L6974</t>
  </si>
  <si>
    <t>L6975</t>
  </si>
  <si>
    <t>Von Moos</t>
  </si>
  <si>
    <t>Krone</t>
  </si>
  <si>
    <t>Kristian</t>
  </si>
  <si>
    <t>Pierre-Yves</t>
  </si>
  <si>
    <t>Sylvia</t>
  </si>
  <si>
    <t>Grichting</t>
  </si>
  <si>
    <t>Ewald</t>
  </si>
  <si>
    <t>Buchs</t>
  </si>
  <si>
    <t>Marie Ljanga</t>
  </si>
  <si>
    <t>Rothen</t>
  </si>
  <si>
    <t>Patricia</t>
  </si>
  <si>
    <t>Tedros</t>
  </si>
  <si>
    <t>Hunziker</t>
  </si>
  <si>
    <t xml:space="preserve">Brülhart </t>
  </si>
  <si>
    <t>Heymoz</t>
  </si>
  <si>
    <t>Maria Rosa</t>
  </si>
  <si>
    <t>Bögli</t>
  </si>
  <si>
    <t>Arn</t>
  </si>
  <si>
    <t>Sardi</t>
  </si>
  <si>
    <t>Zimmerli</t>
  </si>
  <si>
    <t>Maria Therese</t>
  </si>
  <si>
    <t>L6976</t>
  </si>
  <si>
    <t>L6977</t>
  </si>
  <si>
    <t>Coester</t>
  </si>
  <si>
    <t>Stotzer</t>
  </si>
  <si>
    <t>Rickli</t>
  </si>
  <si>
    <t>Schuler</t>
  </si>
  <si>
    <t>L6978</t>
  </si>
  <si>
    <t>L6979</t>
  </si>
  <si>
    <t>Morard</t>
  </si>
  <si>
    <t>Nef</t>
  </si>
  <si>
    <t>Aebi</t>
  </si>
  <si>
    <t>L6980</t>
  </si>
  <si>
    <t>Hegg</t>
  </si>
  <si>
    <t>L6981</t>
  </si>
  <si>
    <t>L6982</t>
  </si>
  <si>
    <t>Sassé</t>
  </si>
  <si>
    <t>Maurice</t>
  </si>
  <si>
    <t>Ukachukwu</t>
  </si>
  <si>
    <t>Oluchi</t>
  </si>
  <si>
    <t>Schauenberg</t>
  </si>
  <si>
    <t>Muraleedharan Pillai</t>
  </si>
  <si>
    <t>Rajesh</t>
  </si>
  <si>
    <t>L6983</t>
  </si>
  <si>
    <t>L6984</t>
  </si>
  <si>
    <t>L6985</t>
  </si>
  <si>
    <t>Reyren</t>
  </si>
  <si>
    <t>Yvonne</t>
  </si>
  <si>
    <t>Scheurer</t>
  </si>
  <si>
    <t>Fuss</t>
  </si>
  <si>
    <t>Sriganeshananthan</t>
  </si>
  <si>
    <t>Raseswary</t>
  </si>
  <si>
    <t>von Allmen</t>
  </si>
  <si>
    <t>Gottsponer</t>
  </si>
  <si>
    <t>Sandro</t>
  </si>
  <si>
    <t>Theurillat</t>
  </si>
  <si>
    <t>Zeqiri</t>
  </si>
  <si>
    <t>Gurbi</t>
  </si>
  <si>
    <t>Jeng</t>
  </si>
  <si>
    <t>Ebou</t>
  </si>
  <si>
    <t>Gigon</t>
  </si>
  <si>
    <t>L6986</t>
  </si>
  <si>
    <t>L6988</t>
  </si>
  <si>
    <t>Nadarajah</t>
  </si>
  <si>
    <t>Sriranjan</t>
  </si>
  <si>
    <t>Paula</t>
  </si>
  <si>
    <t>Perron</t>
  </si>
  <si>
    <t>Kalt</t>
  </si>
  <si>
    <t xml:space="preserve">Lamberta </t>
  </si>
  <si>
    <t>Angela Paola</t>
  </si>
  <si>
    <t>L6989</t>
  </si>
  <si>
    <t>L6990</t>
  </si>
  <si>
    <t>L6991</t>
  </si>
  <si>
    <t>L6992</t>
  </si>
  <si>
    <t>Käser</t>
  </si>
  <si>
    <t>Schneuwly</t>
  </si>
  <si>
    <t>Rebecca Sonja</t>
  </si>
  <si>
    <t>Lörtscher</t>
  </si>
  <si>
    <t>Severin</t>
  </si>
  <si>
    <t>Schwab</t>
  </si>
  <si>
    <t>Stefanie</t>
  </si>
  <si>
    <t>Eschbach</t>
  </si>
  <si>
    <t>Helena</t>
  </si>
  <si>
    <t>Paskaradas</t>
  </si>
  <si>
    <t>Ravishangar</t>
  </si>
  <si>
    <t>Kamil</t>
  </si>
  <si>
    <t>Kani</t>
  </si>
  <si>
    <t>Alva</t>
  </si>
  <si>
    <t>L6993</t>
  </si>
  <si>
    <t>L6994</t>
  </si>
  <si>
    <t>L6995</t>
  </si>
  <si>
    <t>Rohrbach</t>
  </si>
  <si>
    <t>Truffer</t>
  </si>
  <si>
    <t>Herold</t>
  </si>
  <si>
    <t>Veronika</t>
  </si>
  <si>
    <t>Bizimoska</t>
  </si>
  <si>
    <t>L6996</t>
  </si>
  <si>
    <t>L6997</t>
  </si>
  <si>
    <t>L6998</t>
  </si>
  <si>
    <t>L6999</t>
  </si>
  <si>
    <t>Oliveira da Silva</t>
  </si>
  <si>
    <t>Judith Sofia</t>
  </si>
  <si>
    <t>Sacher</t>
  </si>
  <si>
    <t>Annerös</t>
  </si>
  <si>
    <t>Sauser</t>
  </si>
  <si>
    <t>Ullmann</t>
  </si>
  <si>
    <t>L7000</t>
  </si>
  <si>
    <t>L7001</t>
  </si>
  <si>
    <t>L7002</t>
  </si>
  <si>
    <t>L7003</t>
  </si>
  <si>
    <t>SSR, verstorben</t>
  </si>
  <si>
    <t>SSR. verstorben</t>
  </si>
  <si>
    <t>Vogt</t>
  </si>
  <si>
    <t>Müller-Frey</t>
  </si>
  <si>
    <t>Aydin</t>
  </si>
  <si>
    <t>Ünzile</t>
  </si>
  <si>
    <t>Rechsteiner</t>
  </si>
  <si>
    <t>Marthaler</t>
  </si>
  <si>
    <t>Stiehm</t>
  </si>
  <si>
    <t>Djuric</t>
  </si>
  <si>
    <t>Djordjo</t>
  </si>
  <si>
    <t>Noa</t>
  </si>
  <si>
    <t>Rosalie</t>
  </si>
  <si>
    <t>Ernst Kaspar</t>
  </si>
  <si>
    <t>Olkowski</t>
  </si>
  <si>
    <t>Zygmunt</t>
  </si>
  <si>
    <t>Gautschi</t>
  </si>
  <si>
    <t>Aldo</t>
  </si>
  <si>
    <t>Ardizzone</t>
  </si>
  <si>
    <t>Rosario</t>
  </si>
  <si>
    <t>Kristofova</t>
  </si>
  <si>
    <t>Jacot</t>
  </si>
  <si>
    <t>Jeanne Marie</t>
  </si>
  <si>
    <t>L7004</t>
  </si>
  <si>
    <t>L7005</t>
  </si>
  <si>
    <t>L7006</t>
  </si>
  <si>
    <t>L7007</t>
  </si>
  <si>
    <t>L7008</t>
  </si>
  <si>
    <t>L7009</t>
  </si>
  <si>
    <t>L7010</t>
  </si>
  <si>
    <t>Bütikofer</t>
  </si>
  <si>
    <t>Kozel</t>
  </si>
  <si>
    <t>Bernd</t>
  </si>
  <si>
    <t>Born</t>
  </si>
  <si>
    <t>Herde</t>
  </si>
  <si>
    <t>L7011</t>
  </si>
  <si>
    <t>L7012</t>
  </si>
  <si>
    <t>Circo</t>
  </si>
  <si>
    <t>Santo</t>
  </si>
  <si>
    <t>Charrière</t>
  </si>
  <si>
    <t>Huguette Judith</t>
  </si>
  <si>
    <t>Costa Pereira</t>
  </si>
  <si>
    <t>Ana Patricia</t>
  </si>
  <si>
    <t>Hert</t>
  </si>
  <si>
    <t>Manusia</t>
  </si>
  <si>
    <t>Francesco</t>
  </si>
  <si>
    <t>L7013</t>
  </si>
  <si>
    <t>L7014</t>
  </si>
  <si>
    <t>L7015</t>
  </si>
  <si>
    <t>L7016</t>
  </si>
  <si>
    <t>Dräyer</t>
  </si>
  <si>
    <t>Gnägi</t>
  </si>
  <si>
    <t>Aldona</t>
  </si>
  <si>
    <t>L7017</t>
  </si>
  <si>
    <t>L7018</t>
  </si>
  <si>
    <t>L7019</t>
  </si>
  <si>
    <t>Glanzmann</t>
  </si>
  <si>
    <t>Carina</t>
  </si>
  <si>
    <t>Wasem-Britt</t>
  </si>
  <si>
    <t>Zeier</t>
  </si>
  <si>
    <t>Kämpfer</t>
  </si>
  <si>
    <t>Hans Rudolf</t>
  </si>
  <si>
    <t>Plüss</t>
  </si>
  <si>
    <t xml:space="preserve"> Thomas Albert</t>
  </si>
  <si>
    <t>Spahr</t>
  </si>
  <si>
    <t>Pointet</t>
  </si>
  <si>
    <t>Lucie</t>
  </si>
  <si>
    <t>Lotte</t>
  </si>
  <si>
    <t>Mataj</t>
  </si>
  <si>
    <t>Shehrije</t>
  </si>
  <si>
    <t>Bachmann</t>
  </si>
  <si>
    <t>Elsa</t>
  </si>
  <si>
    <t>Aufranc</t>
  </si>
  <si>
    <t>Pierre-André</t>
  </si>
  <si>
    <t>L7020</t>
  </si>
  <si>
    <t>L7021</t>
  </si>
  <si>
    <t>L7022</t>
  </si>
  <si>
    <t>L7023</t>
  </si>
  <si>
    <t>L7024</t>
  </si>
  <si>
    <t>Chatagny</t>
  </si>
  <si>
    <t>Carrola</t>
  </si>
  <si>
    <t>Rui Manuel</t>
  </si>
  <si>
    <t>L7025</t>
  </si>
  <si>
    <t>L7026</t>
  </si>
  <si>
    <t>L7027</t>
  </si>
  <si>
    <t>L7028</t>
  </si>
  <si>
    <t>L7029</t>
  </si>
  <si>
    <t>Burri</t>
  </si>
  <si>
    <t>Albert</t>
  </si>
  <si>
    <t>Oggier</t>
  </si>
  <si>
    <t>L7030</t>
  </si>
  <si>
    <t>L7031</t>
  </si>
  <si>
    <r>
      <t xml:space="preserve">SSR, </t>
    </r>
    <r>
      <rPr>
        <b/>
        <sz val="10"/>
        <color theme="1"/>
        <rFont val="Arial"/>
        <family val="2"/>
      </rPr>
      <t>Verstorben 04.07.2024</t>
    </r>
  </si>
  <si>
    <r>
      <t xml:space="preserve">SSR, </t>
    </r>
    <r>
      <rPr>
        <b/>
        <sz val="10"/>
        <color theme="1"/>
        <rFont val="Arial"/>
        <family val="2"/>
      </rPr>
      <t>Verstorben 07.08.2024</t>
    </r>
  </si>
  <si>
    <r>
      <t xml:space="preserve">SSR-ICH, </t>
    </r>
    <r>
      <rPr>
        <b/>
        <sz val="10"/>
        <color theme="1"/>
        <rFont val="Arial"/>
        <family val="2"/>
      </rPr>
      <t>Verstorben 07.07.2024</t>
    </r>
  </si>
  <si>
    <r>
      <t xml:space="preserve">SSR, SVT, </t>
    </r>
    <r>
      <rPr>
        <b/>
        <sz val="10"/>
        <color theme="1"/>
        <rFont val="Arial"/>
        <family val="2"/>
      </rPr>
      <t>Verstorben 05.07.2024</t>
    </r>
  </si>
  <si>
    <r>
      <t xml:space="preserve">SSR, </t>
    </r>
    <r>
      <rPr>
        <b/>
        <sz val="10"/>
        <color theme="1"/>
        <rFont val="Arial"/>
        <family val="2"/>
      </rPr>
      <t>Verstorben 25.08.2024</t>
    </r>
  </si>
  <si>
    <r>
      <t xml:space="preserve">SSR-ICH, </t>
    </r>
    <r>
      <rPr>
        <b/>
        <sz val="10"/>
        <color theme="1"/>
        <rFont val="Arial"/>
        <family val="2"/>
      </rPr>
      <t>Verstorben 06.07.2024</t>
    </r>
  </si>
  <si>
    <r>
      <t xml:space="preserve">SSR-ICH, </t>
    </r>
    <r>
      <rPr>
        <b/>
        <sz val="10"/>
        <color theme="1"/>
        <rFont val="Arial"/>
        <family val="2"/>
      </rPr>
      <t>Verstorben 12.07.2024</t>
    </r>
  </si>
  <si>
    <r>
      <t xml:space="preserve">SSR-ICH, </t>
    </r>
    <r>
      <rPr>
        <b/>
        <sz val="10"/>
        <color theme="1"/>
        <rFont val="Arial"/>
        <family val="2"/>
      </rPr>
      <t>Verstorben 15.07.2024</t>
    </r>
  </si>
  <si>
    <r>
      <t xml:space="preserve">SSR, </t>
    </r>
    <r>
      <rPr>
        <b/>
        <sz val="10"/>
        <color theme="1"/>
        <rFont val="Arial"/>
        <family val="2"/>
      </rPr>
      <t>Verstorben 25.07.2024</t>
    </r>
  </si>
  <si>
    <t xml:space="preserve">SSR, verstorben </t>
  </si>
  <si>
    <t>SSR, ICH, verstorben</t>
  </si>
  <si>
    <r>
      <t xml:space="preserve">SSR, </t>
    </r>
    <r>
      <rPr>
        <b/>
        <sz val="10"/>
        <color theme="1"/>
        <rFont val="Arial"/>
        <family val="2"/>
      </rPr>
      <t>Verstorben 28.10.2024</t>
    </r>
  </si>
  <si>
    <r>
      <t xml:space="preserve">SSR, </t>
    </r>
    <r>
      <rPr>
        <b/>
        <sz val="10"/>
        <color theme="1"/>
        <rFont val="Arial"/>
        <family val="2"/>
      </rPr>
      <t>Verstorben 31.07.2024</t>
    </r>
  </si>
  <si>
    <r>
      <t xml:space="preserve">SSR, </t>
    </r>
    <r>
      <rPr>
        <b/>
        <sz val="10"/>
        <color theme="1"/>
        <rFont val="Arial"/>
        <family val="2"/>
      </rPr>
      <t>Verstorben 28.07.2024</t>
    </r>
  </si>
  <si>
    <r>
      <t xml:space="preserve">SSR, </t>
    </r>
    <r>
      <rPr>
        <b/>
        <sz val="10"/>
        <color theme="1"/>
        <rFont val="Arial"/>
        <family val="2"/>
      </rPr>
      <t>Verstorben 02.08.2024</t>
    </r>
  </si>
  <si>
    <r>
      <t xml:space="preserve">SSR-ICH, </t>
    </r>
    <r>
      <rPr>
        <b/>
        <sz val="10"/>
        <color theme="1"/>
        <rFont val="Arial"/>
        <family val="2"/>
      </rPr>
      <t>Verstorben 27.07.2024</t>
    </r>
  </si>
  <si>
    <r>
      <t xml:space="preserve">SSR, </t>
    </r>
    <r>
      <rPr>
        <b/>
        <sz val="10"/>
        <color theme="1"/>
        <rFont val="Arial"/>
        <family val="2"/>
      </rPr>
      <t>Verstorben 14.08.2024</t>
    </r>
  </si>
  <si>
    <r>
      <t xml:space="preserve">SSR-ICH, </t>
    </r>
    <r>
      <rPr>
        <b/>
        <sz val="10"/>
        <color theme="1"/>
        <rFont val="Arial"/>
        <family val="2"/>
      </rPr>
      <t>Verstorben 31.07.2024</t>
    </r>
  </si>
  <si>
    <r>
      <t xml:space="preserve">SSR, </t>
    </r>
    <r>
      <rPr>
        <b/>
        <sz val="10"/>
        <color theme="1"/>
        <rFont val="Arial"/>
        <family val="2"/>
      </rPr>
      <t>Verstorben 26.08.2024</t>
    </r>
  </si>
  <si>
    <t>Sonney</t>
  </si>
  <si>
    <t>Bovey</t>
  </si>
  <si>
    <t>Jean-Marie Calixte</t>
  </si>
  <si>
    <t>Rüegsegger</t>
  </si>
  <si>
    <t>Tarchini</t>
  </si>
  <si>
    <t>Enrico Giuseppe</t>
  </si>
  <si>
    <t>Hänni</t>
  </si>
  <si>
    <t>Bertisch</t>
  </si>
  <si>
    <t>Frank</t>
  </si>
  <si>
    <t>Steimer</t>
  </si>
  <si>
    <t>Lina</t>
  </si>
  <si>
    <t>Steck</t>
  </si>
  <si>
    <t xml:space="preserve">SSR, ICH </t>
  </si>
  <si>
    <t>Eggli</t>
  </si>
  <si>
    <t>Hector Heinrich</t>
  </si>
  <si>
    <t>Golliard</t>
  </si>
  <si>
    <t>Jean-Pierre</t>
  </si>
  <si>
    <t>Hüppi</t>
  </si>
  <si>
    <t>Lukas</t>
  </si>
  <si>
    <t>Wullschleger</t>
  </si>
  <si>
    <t>SSR, 2.Ereignis &lt; 7d ( s SSR 14723 )</t>
  </si>
  <si>
    <t>Pellegrino</t>
  </si>
  <si>
    <t>SSR, BeTIA</t>
  </si>
  <si>
    <t>Franzelli</t>
  </si>
  <si>
    <t>Mariella</t>
  </si>
  <si>
    <t>Negro</t>
  </si>
  <si>
    <t>Fausto</t>
  </si>
  <si>
    <t>Oener</t>
  </si>
  <si>
    <t>Nazil</t>
  </si>
  <si>
    <t>L7037</t>
  </si>
  <si>
    <t>L7032</t>
  </si>
  <si>
    <t>L7033</t>
  </si>
  <si>
    <t>L7034</t>
  </si>
  <si>
    <t>L7035</t>
  </si>
  <si>
    <t>L7036</t>
  </si>
  <si>
    <t xml:space="preserve">Christen </t>
  </si>
  <si>
    <t>Lee Kang</t>
  </si>
  <si>
    <t>Hee</t>
  </si>
  <si>
    <t>Jeneia Keoma</t>
  </si>
  <si>
    <t>L7038</t>
  </si>
  <si>
    <r>
      <t xml:space="preserve">SSR, PROPHET, </t>
    </r>
    <r>
      <rPr>
        <b/>
        <sz val="10"/>
        <color theme="1"/>
        <rFont val="Arial"/>
        <family val="2"/>
      </rPr>
      <t>Verstorben 13.11.2024</t>
    </r>
  </si>
  <si>
    <t>Scola</t>
  </si>
  <si>
    <t>L7039</t>
  </si>
  <si>
    <t>L7040</t>
  </si>
  <si>
    <t>Schnyder</t>
  </si>
  <si>
    <t>Hasen</t>
  </si>
  <si>
    <t>Schwizer</t>
  </si>
  <si>
    <t>Elsholtz</t>
  </si>
  <si>
    <t>Werner Karl</t>
  </si>
  <si>
    <t>Meili</t>
  </si>
  <si>
    <t>L7041</t>
  </si>
  <si>
    <t>L7042</t>
  </si>
  <si>
    <t>Weiss</t>
  </si>
  <si>
    <t>Priska</t>
  </si>
  <si>
    <t>Jolanda</t>
  </si>
  <si>
    <t>Schwarzen</t>
  </si>
  <si>
    <t>L7043</t>
  </si>
  <si>
    <t>Grezet</t>
  </si>
  <si>
    <t>Henri</t>
  </si>
  <si>
    <t>Scherz</t>
  </si>
  <si>
    <t>Greber</t>
  </si>
  <si>
    <t>Karimi</t>
  </si>
  <si>
    <t>Mohamad Assef</t>
  </si>
  <si>
    <t>Hulda</t>
  </si>
  <si>
    <t>Krauchthaler</t>
  </si>
  <si>
    <t>Remy</t>
  </si>
  <si>
    <t>Sow</t>
  </si>
  <si>
    <t>Ousmane</t>
  </si>
  <si>
    <t>Vaucher</t>
  </si>
  <si>
    <t>Baeriswyl</t>
  </si>
  <si>
    <t>Sciacca</t>
  </si>
  <si>
    <t>Vincenzo</t>
  </si>
  <si>
    <t>Horvath</t>
  </si>
  <si>
    <t>Riccardo János</t>
  </si>
  <si>
    <t>Salpietro</t>
  </si>
  <si>
    <t>Valentina</t>
  </si>
  <si>
    <t>Vincent</t>
  </si>
  <si>
    <t>Derungs</t>
  </si>
  <si>
    <t>Joray Henry</t>
  </si>
  <si>
    <t>Catherine</t>
  </si>
  <si>
    <t>Adam</t>
  </si>
  <si>
    <t>Joss</t>
  </si>
  <si>
    <t>Myriam</t>
  </si>
  <si>
    <t>Keklik-Burun</t>
  </si>
  <si>
    <t>Cennet</t>
  </si>
  <si>
    <t>L7044</t>
  </si>
  <si>
    <t>L7045</t>
  </si>
  <si>
    <t>L7046</t>
  </si>
  <si>
    <t>L7047</t>
  </si>
  <si>
    <t>L7048</t>
  </si>
  <si>
    <t>L7049</t>
  </si>
  <si>
    <t>L7050</t>
  </si>
  <si>
    <t>L7051</t>
  </si>
  <si>
    <t>L7052</t>
  </si>
  <si>
    <t>L7053</t>
  </si>
  <si>
    <t>L7054</t>
  </si>
  <si>
    <t>L7055</t>
  </si>
  <si>
    <t>L7056</t>
  </si>
  <si>
    <t>Rüegg Oetliker</t>
  </si>
  <si>
    <t>Najer</t>
  </si>
  <si>
    <t>Frutig</t>
  </si>
  <si>
    <t>Pia Bernadette</t>
  </si>
  <si>
    <t>Raboud</t>
  </si>
  <si>
    <t>Silvano</t>
  </si>
  <si>
    <t>L7057</t>
  </si>
  <si>
    <t>L7058</t>
  </si>
  <si>
    <t>Tütsch</t>
  </si>
  <si>
    <t>Wandfluh</t>
  </si>
  <si>
    <t>Altmann</t>
  </si>
  <si>
    <t>Rodrigues Cabaçao</t>
  </si>
  <si>
    <t>José Valdemar</t>
  </si>
  <si>
    <t>L7059</t>
  </si>
  <si>
    <t>L7060</t>
  </si>
  <si>
    <t>L7061</t>
  </si>
  <si>
    <t>Leni</t>
  </si>
  <si>
    <t>Bylang</t>
  </si>
  <si>
    <t>Huber-Balmer</t>
  </si>
  <si>
    <t>L7062</t>
  </si>
  <si>
    <t>L7063</t>
  </si>
  <si>
    <t>Nicolet dit felix</t>
  </si>
  <si>
    <t>Fatio</t>
  </si>
  <si>
    <t>Sandra</t>
  </si>
  <si>
    <t>Triponez</t>
  </si>
  <si>
    <t>L7064</t>
  </si>
  <si>
    <t>L7065</t>
  </si>
  <si>
    <t>L7066</t>
  </si>
  <si>
    <t>Chappuis</t>
  </si>
  <si>
    <t>Francois</t>
  </si>
  <si>
    <t>Giancotti Trautvetter</t>
  </si>
  <si>
    <t>Tiete</t>
  </si>
  <si>
    <t>Joachim</t>
  </si>
  <si>
    <t>Elsi</t>
  </si>
  <si>
    <t>Joye</t>
  </si>
  <si>
    <t>Schuck</t>
  </si>
  <si>
    <t>Von Greyerz</t>
  </si>
  <si>
    <t>Gillich</t>
  </si>
  <si>
    <t xml:space="preserve">Valentin </t>
  </si>
  <si>
    <t>Jalloul</t>
  </si>
  <si>
    <t>Mosbah</t>
  </si>
  <si>
    <t>Grossniklaus</t>
  </si>
  <si>
    <t>Beck</t>
  </si>
  <si>
    <t>Reto</t>
  </si>
  <si>
    <t>Burdet</t>
  </si>
  <si>
    <t>Serge</t>
  </si>
  <si>
    <t>L7067</t>
  </si>
  <si>
    <t>L7068</t>
  </si>
  <si>
    <t>L7069</t>
  </si>
  <si>
    <t>L7070</t>
  </si>
  <si>
    <t>Gottfried</t>
  </si>
  <si>
    <t>Gyger</t>
  </si>
  <si>
    <t>Goezuekara</t>
  </si>
  <si>
    <t>Salmancan</t>
  </si>
  <si>
    <t>Monard</t>
  </si>
  <si>
    <t>Jeannine</t>
  </si>
  <si>
    <t>Flühmann-Fischer</t>
  </si>
  <si>
    <t>Fasel</t>
  </si>
  <si>
    <t>Anliker</t>
  </si>
  <si>
    <t>Meuwly</t>
  </si>
  <si>
    <t>Hervé</t>
  </si>
  <si>
    <t>Hanny</t>
  </si>
  <si>
    <t>Fux</t>
  </si>
  <si>
    <t>Helene</t>
  </si>
  <si>
    <t>Schäppi</t>
  </si>
  <si>
    <t>L7071</t>
  </si>
  <si>
    <t>L7072</t>
  </si>
  <si>
    <t>L7073</t>
  </si>
  <si>
    <t>Eggel</t>
  </si>
  <si>
    <t>Melanie</t>
  </si>
  <si>
    <t>Duteurtre</t>
  </si>
  <si>
    <t>Jackie André Maurice</t>
  </si>
  <si>
    <t>Gavillet</t>
  </si>
  <si>
    <t>Sylvana</t>
  </si>
  <si>
    <t>Burkart</t>
  </si>
  <si>
    <t>Mosimann</t>
  </si>
  <si>
    <t>Ute</t>
  </si>
  <si>
    <t>Hörtling</t>
  </si>
  <si>
    <t>Karl Michael</t>
  </si>
  <si>
    <t xml:space="preserve">Ott </t>
  </si>
  <si>
    <t>L7074</t>
  </si>
  <si>
    <t>L7075</t>
  </si>
  <si>
    <t>L7076</t>
  </si>
  <si>
    <t>De Medeiros</t>
  </si>
  <si>
    <t>L7077</t>
  </si>
  <si>
    <t>L7078</t>
  </si>
  <si>
    <r>
      <t>SSR, PROPHET,</t>
    </r>
    <r>
      <rPr>
        <b/>
        <sz val="10"/>
        <color theme="1"/>
        <rFont val="Arial"/>
        <family val="2"/>
      </rPr>
      <t xml:space="preserve"> verstorben 23.11.2024</t>
    </r>
  </si>
  <si>
    <t>Colette</t>
  </si>
  <si>
    <t>Jordi</t>
  </si>
  <si>
    <t>Schmidt</t>
  </si>
  <si>
    <t>ZImmermann</t>
  </si>
  <si>
    <t>Wyssen</t>
  </si>
  <si>
    <t>Sterchi</t>
  </si>
  <si>
    <t>Stössel</t>
  </si>
  <si>
    <t>Stübi</t>
  </si>
  <si>
    <t>Myrtha</t>
  </si>
  <si>
    <t>Winter</t>
  </si>
  <si>
    <t>L7079</t>
  </si>
  <si>
    <t>L7080</t>
  </si>
  <si>
    <t>L7081</t>
  </si>
  <si>
    <t>L7082</t>
  </si>
  <si>
    <t>L7083</t>
  </si>
  <si>
    <t>Gauch</t>
  </si>
  <si>
    <t>Jörg</t>
  </si>
  <si>
    <t>Borgognon</t>
  </si>
  <si>
    <t>Marie Claude Berthe</t>
  </si>
  <si>
    <t>Strebler</t>
  </si>
  <si>
    <t>Christiane</t>
  </si>
  <si>
    <t>Voellmy</t>
  </si>
  <si>
    <t>L7084</t>
  </si>
  <si>
    <t>L7085</t>
  </si>
  <si>
    <t>SSR, PROPHET, OCEANIC</t>
  </si>
  <si>
    <t xml:space="preserve">Paul </t>
  </si>
  <si>
    <r>
      <t xml:space="preserve">SSR, BECYS, </t>
    </r>
    <r>
      <rPr>
        <b/>
        <sz val="10"/>
        <color theme="1"/>
        <rFont val="Arial"/>
        <family val="2"/>
      </rPr>
      <t>verstorben 10.10.2024</t>
    </r>
  </si>
  <si>
    <t>Gemmet</t>
  </si>
  <si>
    <t>Bolz</t>
  </si>
  <si>
    <t>Ursula Verena</t>
  </si>
  <si>
    <t>Renè</t>
  </si>
  <si>
    <t>Castella</t>
  </si>
  <si>
    <t>Anne</t>
  </si>
  <si>
    <t>Junod-Wille</t>
  </si>
  <si>
    <t>L7086</t>
  </si>
  <si>
    <t>L7087</t>
  </si>
  <si>
    <t>L7088</t>
  </si>
  <si>
    <t>Honsberger</t>
  </si>
  <si>
    <t>Tissot</t>
  </si>
  <si>
    <t>L7089</t>
  </si>
  <si>
    <t>L7090</t>
  </si>
  <si>
    <t>L7091</t>
  </si>
  <si>
    <t>Maître</t>
  </si>
  <si>
    <t>Mader</t>
  </si>
  <si>
    <t>Arnaud</t>
  </si>
  <si>
    <t>Storrer</t>
  </si>
  <si>
    <t>Gerald</t>
  </si>
  <si>
    <t>Eggimann</t>
  </si>
  <si>
    <t>Rossi</t>
  </si>
  <si>
    <t>Attilio</t>
  </si>
  <si>
    <t>Vauthier</t>
  </si>
  <si>
    <t>Klauser - Neuhaus</t>
  </si>
  <si>
    <t>Kambly</t>
  </si>
  <si>
    <t>Waldemar</t>
  </si>
  <si>
    <t>Lolli</t>
  </si>
  <si>
    <t>Vittorio</t>
  </si>
  <si>
    <t>Inniger</t>
  </si>
  <si>
    <t>Binggeli</t>
  </si>
  <si>
    <t>Ghisler</t>
  </si>
  <si>
    <t>L7092</t>
  </si>
  <si>
    <t>L7093</t>
  </si>
  <si>
    <t>L7094</t>
  </si>
  <si>
    <t>Rumpf Haas</t>
  </si>
  <si>
    <t>Francise</t>
  </si>
  <si>
    <t>Flück</t>
  </si>
  <si>
    <t>kein Fup</t>
  </si>
  <si>
    <t>SSR, Stroke Mimic</t>
  </si>
  <si>
    <t>SSR, Oceanic, Oceanic-FIT</t>
  </si>
  <si>
    <t>Letchumanan</t>
  </si>
  <si>
    <t>Shanmuganathan</t>
  </si>
  <si>
    <t>Bolliger</t>
  </si>
  <si>
    <t>Xaver</t>
  </si>
  <si>
    <r>
      <t xml:space="preserve">SSR-ICH, </t>
    </r>
    <r>
      <rPr>
        <b/>
        <sz val="10"/>
        <color theme="1"/>
        <rFont val="Arial"/>
        <family val="2"/>
      </rPr>
      <t>verstorben 11.12.2024</t>
    </r>
  </si>
  <si>
    <t>Salg</t>
  </si>
  <si>
    <t>Daniela Ulrike</t>
  </si>
  <si>
    <t>Möri</t>
  </si>
  <si>
    <t>Niki</t>
  </si>
  <si>
    <t>L7095</t>
  </si>
  <si>
    <t>SSR, Becys</t>
  </si>
  <si>
    <t>Bulliard</t>
  </si>
  <si>
    <t>Othmar</t>
  </si>
  <si>
    <t>Leiser</t>
  </si>
  <si>
    <t>Delnon</t>
  </si>
  <si>
    <t>Renato</t>
  </si>
  <si>
    <t>Rieben</t>
  </si>
  <si>
    <t>Elly</t>
  </si>
  <si>
    <t>L7096</t>
  </si>
  <si>
    <t>L7097</t>
  </si>
  <si>
    <t>Liechti</t>
  </si>
  <si>
    <t>Spreng</t>
  </si>
  <si>
    <t>Küpfer</t>
  </si>
  <si>
    <t>Rosa Susanna</t>
  </si>
  <si>
    <t>Mammitzsch</t>
  </si>
  <si>
    <t>Mezger</t>
  </si>
  <si>
    <t>Katharina Gertrud</t>
  </si>
  <si>
    <t>Hodel</t>
  </si>
  <si>
    <t>Edgar</t>
  </si>
  <si>
    <t>Abeti</t>
  </si>
  <si>
    <t>Sonja Elisabeth</t>
  </si>
  <si>
    <t>Roniger</t>
  </si>
  <si>
    <t>Colagrossi</t>
  </si>
  <si>
    <t>Pasquale</t>
  </si>
  <si>
    <t>Linder</t>
  </si>
  <si>
    <t>Sigrist</t>
  </si>
  <si>
    <t>Pascale</t>
  </si>
  <si>
    <t>Giovanni</t>
  </si>
  <si>
    <t>L7098</t>
  </si>
  <si>
    <t>L7099</t>
  </si>
  <si>
    <t>L7100</t>
  </si>
  <si>
    <t>L7101</t>
  </si>
  <si>
    <t>L7102</t>
  </si>
  <si>
    <t>L7103</t>
  </si>
  <si>
    <t>L7104</t>
  </si>
  <si>
    <t>Brenzikofer</t>
  </si>
  <si>
    <t>Di Pietro</t>
  </si>
  <si>
    <t>Marcello</t>
  </si>
  <si>
    <t>Marc-André</t>
  </si>
  <si>
    <t>L7105</t>
  </si>
  <si>
    <t>L7106</t>
  </si>
  <si>
    <t>Räz</t>
  </si>
  <si>
    <t>Madeleine Elisabeth</t>
  </si>
  <si>
    <t>L7107</t>
  </si>
  <si>
    <t>Bove</t>
  </si>
  <si>
    <t>Elio</t>
  </si>
  <si>
    <t>Imseng</t>
  </si>
  <si>
    <t>Jean Marc</t>
  </si>
  <si>
    <t>Brozd</t>
  </si>
  <si>
    <t>Josip</t>
  </si>
  <si>
    <t>Hueter-Weibel</t>
  </si>
  <si>
    <t>Aleksandrov</t>
  </si>
  <si>
    <t>Svilen</t>
  </si>
  <si>
    <t>L7108</t>
  </si>
  <si>
    <t>L7109</t>
  </si>
  <si>
    <t>L7110</t>
  </si>
  <si>
    <t>Studer</t>
  </si>
  <si>
    <t>Cipolla</t>
  </si>
  <si>
    <t>Sara</t>
  </si>
  <si>
    <t>L7111</t>
  </si>
  <si>
    <t>L7112</t>
  </si>
  <si>
    <r>
      <t>SSR, v</t>
    </r>
    <r>
      <rPr>
        <b/>
        <sz val="10"/>
        <color theme="1"/>
        <rFont val="Arial"/>
        <family val="2"/>
      </rPr>
      <t>erstorben 17.12.2024</t>
    </r>
  </si>
  <si>
    <t>Morgenthaler</t>
  </si>
  <si>
    <t>Krattiger</t>
  </si>
  <si>
    <t>Armon</t>
  </si>
  <si>
    <t>Marlis</t>
  </si>
  <si>
    <t>Schärli</t>
  </si>
  <si>
    <t>Burkhard</t>
  </si>
  <si>
    <t>Marius</t>
  </si>
  <si>
    <t>Perret</t>
  </si>
  <si>
    <t>Zere</t>
  </si>
  <si>
    <t>Shishai</t>
  </si>
  <si>
    <t>Crúzio Sobral Ferreira</t>
  </si>
  <si>
    <t xml:space="preserve">Besch </t>
  </si>
  <si>
    <t>Vultier</t>
  </si>
  <si>
    <t>Hintz</t>
  </si>
  <si>
    <t>L7113</t>
  </si>
  <si>
    <t>L7114</t>
  </si>
  <si>
    <t>L7115</t>
  </si>
  <si>
    <t>L7116</t>
  </si>
  <si>
    <t>L7117</t>
  </si>
  <si>
    <t>L7118</t>
  </si>
  <si>
    <t>L7119</t>
  </si>
  <si>
    <t>L7120</t>
  </si>
  <si>
    <t>Ferrari</t>
  </si>
  <si>
    <t>Loris Fabrizio</t>
  </si>
  <si>
    <t xml:space="preserve">Liechti </t>
  </si>
  <si>
    <t>Lefevre</t>
  </si>
  <si>
    <t>Rodolphe Clotaire Henri</t>
  </si>
  <si>
    <t>Eduard Ludwig</t>
  </si>
  <si>
    <t>Kapp</t>
  </si>
  <si>
    <t>Nicolas Winston</t>
  </si>
  <si>
    <t>Kanthiah</t>
  </si>
  <si>
    <t>Saratha-Devi</t>
  </si>
  <si>
    <t xml:space="preserve">Mangold </t>
  </si>
  <si>
    <t>Holenweg</t>
  </si>
  <si>
    <t>Adolf</t>
  </si>
  <si>
    <t xml:space="preserve">Streit </t>
  </si>
  <si>
    <t>Rösli</t>
  </si>
  <si>
    <t xml:space="preserve">Brunner </t>
  </si>
  <si>
    <t xml:space="preserve">Beutler </t>
  </si>
  <si>
    <t>Sonja</t>
  </si>
  <si>
    <t xml:space="preserve">Ruch </t>
  </si>
  <si>
    <t>Stadelmann</t>
  </si>
  <si>
    <t>Defferard</t>
  </si>
  <si>
    <t>Theresia</t>
  </si>
  <si>
    <t>Dysli</t>
  </si>
  <si>
    <t>Amanda</t>
  </si>
  <si>
    <t>Oezdemir</t>
  </si>
  <si>
    <t>Selver</t>
  </si>
  <si>
    <t>Monn</t>
  </si>
  <si>
    <t>Ucak</t>
  </si>
  <si>
    <t>Beutler</t>
  </si>
  <si>
    <t>Mendes Moreno</t>
  </si>
  <si>
    <t>Martine</t>
  </si>
  <si>
    <t>Lejeune</t>
  </si>
  <si>
    <t>Perroud-Castella</t>
  </si>
  <si>
    <t>Berthe</t>
  </si>
  <si>
    <t>Heinemann</t>
  </si>
  <si>
    <t>Uta Sigrun</t>
  </si>
  <si>
    <t>Dolinska</t>
  </si>
  <si>
    <t>L7121</t>
  </si>
  <si>
    <t>L7122</t>
  </si>
  <si>
    <t>L7123</t>
  </si>
  <si>
    <t>L7124</t>
  </si>
  <si>
    <t>L7125</t>
  </si>
  <si>
    <t>L7126</t>
  </si>
  <si>
    <t>L7127</t>
  </si>
  <si>
    <t>L7128</t>
  </si>
  <si>
    <t>L7129</t>
  </si>
  <si>
    <t>L7130</t>
  </si>
  <si>
    <t>L7131</t>
  </si>
  <si>
    <t>L7132</t>
  </si>
  <si>
    <r>
      <t xml:space="preserve">SSR, </t>
    </r>
    <r>
      <rPr>
        <b/>
        <sz val="10"/>
        <color theme="1"/>
        <rFont val="Arial"/>
        <family val="2"/>
      </rPr>
      <t>Verstorben 15.01.2025</t>
    </r>
  </si>
  <si>
    <t>Fall-Nr.(FID)</t>
  </si>
  <si>
    <t>28.04.1964</t>
  </si>
  <si>
    <t>01.11.2024</t>
  </si>
  <si>
    <t>Mooser Christeller</t>
  </si>
  <si>
    <t>Antonia</t>
  </si>
  <si>
    <t>16.09.1961</t>
  </si>
  <si>
    <t>30.10.2024</t>
  </si>
  <si>
    <t>22.12.1946</t>
  </si>
  <si>
    <t>06.11.2024</t>
  </si>
  <si>
    <t>Balzardi</t>
  </si>
  <si>
    <t>Heidy</t>
  </si>
  <si>
    <t>30.04.1938</t>
  </si>
  <si>
    <t>09.11.2024</t>
  </si>
  <si>
    <t>Xhemaili</t>
  </si>
  <si>
    <t>Rashit</t>
  </si>
  <si>
    <t>17.12.1960</t>
  </si>
  <si>
    <t>10.11.2024</t>
  </si>
  <si>
    <t>Küenzi</t>
  </si>
  <si>
    <t>19.04.1947</t>
  </si>
  <si>
    <t>Friedli</t>
  </si>
  <si>
    <t>20.05.1946</t>
  </si>
  <si>
    <t>14.11.2024</t>
  </si>
  <si>
    <t>Marguerite</t>
  </si>
  <si>
    <t>28.09.1944</t>
  </si>
  <si>
    <t>08.12.1944</t>
  </si>
  <si>
    <t>15.11.2024</t>
  </si>
  <si>
    <t>23.08.1949</t>
  </si>
  <si>
    <t>17.11.2024</t>
  </si>
  <si>
    <t>18.12.1944</t>
  </si>
  <si>
    <t>19.11.2024</t>
  </si>
  <si>
    <t>Joheir-Weber</t>
  </si>
  <si>
    <t>27.11.1967</t>
  </si>
  <si>
    <t>22.11.2024</t>
  </si>
  <si>
    <t>22.03.1943</t>
  </si>
  <si>
    <t>27.11.2024</t>
  </si>
  <si>
    <t>06.03.1974</t>
  </si>
  <si>
    <t>07.12.2024</t>
  </si>
  <si>
    <t>Thomet</t>
  </si>
  <si>
    <t>Anne-Lise</t>
  </si>
  <si>
    <t>23.06.1948</t>
  </si>
  <si>
    <t>10.12.2024</t>
  </si>
  <si>
    <t>29.06.1952</t>
  </si>
  <si>
    <t>12.12.2024</t>
  </si>
  <si>
    <t>20.02.1944</t>
  </si>
  <si>
    <t>Biland</t>
  </si>
  <si>
    <t>01.08.1956</t>
  </si>
  <si>
    <t>13.12.2024</t>
  </si>
  <si>
    <t>Olsen</t>
  </si>
  <si>
    <t>Ingrid Katharina</t>
  </si>
  <si>
    <t>10.07.1963</t>
  </si>
  <si>
    <t>Bergen</t>
  </si>
  <si>
    <t>Ira-Astrid</t>
  </si>
  <si>
    <t>12.01.1956</t>
  </si>
  <si>
    <t>17.12.2024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</si>
</sst>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7" fillId="7" borderId="1"/>
    <xf numFmtId="0" fontId="7" fillId="8" borderId="1"/>
    <xf numFmtId="0" fontId="7" fillId="9" borderId="1"/>
    <xf numFmtId="0" fontId="7" fillId="10" borderId="1"/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2" applyFont="1" applyFill="1"/>
    <xf numFmtId="14" fontId="0" fillId="0" borderId="1" xfId="0" applyNumberFormat="1" applyBorder="1"/>
    <xf numFmtId="0" fontId="7" fillId="0" borderId="1" xfId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0" borderId="1" xfId="3" applyFont="1" applyFill="1"/>
    <xf numFmtId="0" fontId="2" fillId="11" borderId="1" xfId="2" applyFont="1" applyFill="1"/>
    <xf numFmtId="0" fontId="7" fillId="10" borderId="1" xfId="4"/>
    <xf numFmtId="14" fontId="0" fillId="0" borderId="1" xfId="0" applyNumberFormat="1" applyBorder="1" applyAlignment="1">
      <alignment horizontal="right"/>
    </xf>
    <xf numFmtId="14" fontId="0" fillId="0" borderId="0" xfId="0" applyNumberFormat="1"/>
    <xf numFmtId="14" fontId="7" fillId="0" borderId="0" xfId="0" applyNumberFormat="1" applyFont="1"/>
    <xf numFmtId="0" fontId="0" fillId="11" borderId="1" xfId="0" applyFill="1" applyBorder="1"/>
    <xf numFmtId="0" fontId="2" fillId="0" borderId="1" xfId="0" applyFont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4" applyFont="1"/>
    <xf numFmtId="0" fontId="0" fillId="11" borderId="1" xfId="0" applyFill="1" applyBorder="1" applyAlignment="1">
      <alignment horizontal="center"/>
    </xf>
    <xf numFmtId="0" fontId="7" fillId="11" borderId="1" xfId="3" applyFill="1"/>
    <xf numFmtId="0" fontId="0" fillId="0" borderId="1" xfId="0" applyBorder="1" applyAlignment="1">
      <alignment horizontal="right"/>
    </xf>
    <xf numFmtId="14" fontId="0" fillId="11" borderId="1" xfId="0" applyNumberFormat="1" applyFill="1" applyBorder="1"/>
    <xf numFmtId="0" fontId="0" fillId="1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12" fillId="12" borderId="0" xfId="0" applyFont="1" applyFill="1"/>
    <xf numFmtId="0" fontId="0" fillId="0" borderId="1" xfId="1" applyFont="1" applyFill="1" applyAlignment="1">
      <alignment horizontal="center"/>
    </xf>
    <xf numFmtId="0" fontId="0" fillId="6" borderId="1" xfId="0" applyFill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13" fillId="0" borderId="1" xfId="0" applyFont="1" applyBorder="1" applyAlignment="1">
      <alignment vertical="center"/>
    </xf>
    <xf numFmtId="0" fontId="7" fillId="0" borderId="1" xfId="3" applyFill="1"/>
  </cellXfs>
  <cellStyles count="5">
    <cellStyle name="Normal" xfId="0" builtinId="0"/>
    <cellStyle name="Pat. nicht mehr hier" xfId="2" xr:uid="{00000000-0005-0000-0000-000000000000}"/>
    <cellStyle name="Pat. noch hier" xfId="3" xr:uid="{00000000-0005-0000-0000-000001000000}"/>
    <cellStyle name="SSR" xfId="4" xr:uid="{00000000-0005-0000-0000-000002000000}"/>
    <cellStyle name="SSR mit fup" xfId="1" xr:uid="{00000000-0005-0000-0000-000003000000}"/>
  </cellStyles>
  <dxfs count="9"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7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10.01.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1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19.01.20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31.01.202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06.02.202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2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208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14.02.2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21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19.02.202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22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3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11.03.202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320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26.03.202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03.04.2024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4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417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18.04.2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419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01.05.24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529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606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607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62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627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628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704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705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08.07.24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10.07.24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711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71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719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724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725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02.08.24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806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807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808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813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15.08.24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903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05.09.2024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i0317330/AppData/Roaming/Microsoft/Excel/StammlisteCVI_und%20Screeningliste_2024%20(version%201).xlsb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912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17.09.2024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920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Study%20Nurse%20Stammliste%20SSR/Study%20Nurse%20Stammliste%20SSR%202024/StammlisteCVI_und%20Screeningliste_2024_23.09.2024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925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927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0930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002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003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004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010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016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21.10.24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023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24.10.24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025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029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115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27.11.24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129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CVI%20Stammliste/StammlisteCVI_und%20Screeningliste_2024_Stand%2009.12.24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213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_StammlisteCVI_Sicherheitskopien/StammlisteCVI_und%20Screeningliste_241218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/NRLK_STROKE_RESEARCH/CVI%20STAMMLISTE/StammlisteCVI_und%20Screeninglist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  <row r="10">
          <cell r="A10"/>
          <cell r="B10"/>
        </row>
        <row r="11">
          <cell r="A11"/>
          <cell r="B11"/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5"/>
  <sheetViews>
    <sheetView tabSelected="1" topLeftCell="A1755" zoomScale="110" zoomScaleNormal="110" workbookViewId="0">
      <selection activeCell="A1805" sqref="A1805"/>
    </sheetView>
  </sheetViews>
  <sheetFormatPr baseColWidth="10" defaultRowHeight="13" x14ac:dyDescent="0.15"/>
  <cols>
    <col min="1" max="1" width="31" customWidth="1"/>
    <col min="3" max="3" width="13.5" customWidth="1"/>
    <col min="5" max="5" width="13.5" customWidth="1"/>
    <col min="6" max="7" width="19.33203125" customWidth="1"/>
    <col min="8" max="8" width="13.33203125" customWidth="1"/>
    <col min="9" max="9" width="12.5" customWidth="1"/>
    <col min="11" max="11" width="11.5" style="37"/>
  </cols>
  <sheetData>
    <row r="1" spans="1:13" ht="14" x14ac:dyDescent="0.15">
      <c r="A1" s="1" t="s">
        <v>0</v>
      </c>
      <c r="B1" s="2"/>
      <c r="C1" s="3"/>
      <c r="D1" s="4"/>
      <c r="E1" s="5"/>
      <c r="F1" s="6"/>
      <c r="G1" s="6"/>
      <c r="H1" s="7"/>
      <c r="I1" s="5">
        <f>SUBTOTAL(3,I3:I5943)</f>
        <v>1797</v>
      </c>
      <c r="J1" s="4"/>
    </row>
    <row r="2" spans="1:13" ht="72.75" customHeight="1" x14ac:dyDescent="0.15">
      <c r="A2" s="8" t="s">
        <v>1</v>
      </c>
      <c r="B2" s="9" t="s">
        <v>2</v>
      </c>
      <c r="C2" s="10" t="s">
        <v>3</v>
      </c>
      <c r="D2" s="9" t="s">
        <v>4</v>
      </c>
      <c r="E2" s="11" t="s">
        <v>2853</v>
      </c>
      <c r="F2" s="8" t="s">
        <v>5</v>
      </c>
      <c r="G2" s="8" t="s">
        <v>6</v>
      </c>
      <c r="H2" s="10" t="s">
        <v>7</v>
      </c>
      <c r="I2" s="10" t="s">
        <v>8</v>
      </c>
      <c r="J2" s="9" t="s">
        <v>9</v>
      </c>
      <c r="K2" s="38" t="s">
        <v>10</v>
      </c>
    </row>
    <row r="3" spans="1:13" ht="14.25" customHeight="1" x14ac:dyDescent="0.15">
      <c r="A3" s="13" t="s">
        <v>845</v>
      </c>
      <c r="B3" s="14">
        <v>27428</v>
      </c>
      <c r="C3" s="19">
        <v>13258</v>
      </c>
      <c r="D3" s="15" t="s">
        <v>55</v>
      </c>
      <c r="E3" s="16">
        <v>9887822</v>
      </c>
      <c r="F3" s="17" t="s">
        <v>12</v>
      </c>
      <c r="G3" s="12" t="s">
        <v>13</v>
      </c>
      <c r="H3" s="18">
        <v>13950</v>
      </c>
      <c r="I3" s="18">
        <v>45292</v>
      </c>
      <c r="J3" s="12">
        <v>1</v>
      </c>
      <c r="K3" s="36" t="s">
        <v>65</v>
      </c>
    </row>
    <row r="4" spans="1:13" ht="14.25" customHeight="1" x14ac:dyDescent="0.15">
      <c r="A4" s="13" t="s">
        <v>11</v>
      </c>
      <c r="B4" s="14">
        <v>27429</v>
      </c>
      <c r="C4" s="19">
        <v>13259</v>
      </c>
      <c r="D4" s="15" t="s">
        <v>56</v>
      </c>
      <c r="E4" s="16">
        <v>9888172</v>
      </c>
      <c r="F4" s="17" t="s">
        <v>14</v>
      </c>
      <c r="G4" s="12" t="s">
        <v>15</v>
      </c>
      <c r="H4" s="18">
        <v>20967</v>
      </c>
      <c r="I4" s="18">
        <v>45293</v>
      </c>
      <c r="J4" s="12">
        <v>0</v>
      </c>
      <c r="K4" s="36"/>
      <c r="L4" s="35"/>
      <c r="M4" t="s">
        <v>1702</v>
      </c>
    </row>
    <row r="5" spans="1:13" ht="14.25" customHeight="1" x14ac:dyDescent="0.15">
      <c r="A5" s="13" t="s">
        <v>16</v>
      </c>
      <c r="B5" s="14">
        <v>27430</v>
      </c>
      <c r="C5" s="19">
        <v>13260</v>
      </c>
      <c r="D5" s="15" t="str">
        <f t="array" ref="D5">IF(VLOOKUP($AF5,[1]Akuttherapie!$A$2:$B$42,2,0)="Y",CONCATENATE("L",MAX(_xlfn.NUMBERVALUE(MID($D$3:$D4,2,5)))+1)," ")</f>
        <v xml:space="preserve"> </v>
      </c>
      <c r="E5" s="16">
        <v>9888178</v>
      </c>
      <c r="F5" s="12" t="s">
        <v>17</v>
      </c>
      <c r="G5" s="12" t="s">
        <v>18</v>
      </c>
      <c r="H5" s="18">
        <v>20632</v>
      </c>
      <c r="I5" s="18">
        <v>45293</v>
      </c>
      <c r="J5" s="12">
        <v>0</v>
      </c>
      <c r="K5" s="36" t="s">
        <v>65</v>
      </c>
    </row>
    <row r="6" spans="1:13" ht="14.25" customHeight="1" x14ac:dyDescent="0.15">
      <c r="A6" s="13" t="s">
        <v>11</v>
      </c>
      <c r="B6" s="14">
        <v>27431</v>
      </c>
      <c r="C6" s="19">
        <v>13261</v>
      </c>
      <c r="D6" s="15" t="s">
        <v>57</v>
      </c>
      <c r="E6" s="16">
        <v>9888372</v>
      </c>
      <c r="F6" s="12" t="s">
        <v>19</v>
      </c>
      <c r="G6" s="12" t="s">
        <v>20</v>
      </c>
      <c r="H6" s="18">
        <v>14625</v>
      </c>
      <c r="I6" s="18">
        <v>45293</v>
      </c>
      <c r="J6" s="12">
        <v>0</v>
      </c>
      <c r="K6" s="36" t="s">
        <v>65</v>
      </c>
    </row>
    <row r="7" spans="1:13" ht="14.25" customHeight="1" x14ac:dyDescent="0.15">
      <c r="A7" s="13" t="s">
        <v>1638</v>
      </c>
      <c r="B7" s="14">
        <v>27432</v>
      </c>
      <c r="C7" s="19">
        <v>13262</v>
      </c>
      <c r="D7" s="15" t="s">
        <v>58</v>
      </c>
      <c r="E7" s="16">
        <v>9888439</v>
      </c>
      <c r="F7" s="17" t="s">
        <v>21</v>
      </c>
      <c r="G7" s="12" t="s">
        <v>22</v>
      </c>
      <c r="H7" s="18">
        <v>11592</v>
      </c>
      <c r="I7" s="18">
        <v>45293</v>
      </c>
      <c r="J7" s="12">
        <v>1</v>
      </c>
      <c r="K7" s="36" t="s">
        <v>65</v>
      </c>
    </row>
    <row r="8" spans="1:13" ht="14.25" customHeight="1" x14ac:dyDescent="0.15">
      <c r="A8" s="13" t="s">
        <v>11</v>
      </c>
      <c r="B8" s="14">
        <v>27433</v>
      </c>
      <c r="C8" s="19">
        <v>13263</v>
      </c>
      <c r="D8" s="15" t="s">
        <v>59</v>
      </c>
      <c r="E8" s="16">
        <v>9888543</v>
      </c>
      <c r="F8" s="17" t="s">
        <v>23</v>
      </c>
      <c r="G8" s="12" t="s">
        <v>24</v>
      </c>
      <c r="H8" s="18">
        <v>20900</v>
      </c>
      <c r="I8" s="18">
        <v>45293</v>
      </c>
      <c r="J8" s="12">
        <v>0</v>
      </c>
      <c r="K8" s="36" t="s">
        <v>65</v>
      </c>
    </row>
    <row r="9" spans="1:13" ht="14.25" customHeight="1" x14ac:dyDescent="0.15">
      <c r="A9" s="13" t="s">
        <v>66</v>
      </c>
      <c r="B9" s="14">
        <v>27434</v>
      </c>
      <c r="C9" s="19">
        <v>13264</v>
      </c>
      <c r="D9" s="15" t="s">
        <v>60</v>
      </c>
      <c r="E9" s="16">
        <v>9888544</v>
      </c>
      <c r="F9" s="17" t="s">
        <v>25</v>
      </c>
      <c r="G9" s="12" t="s">
        <v>26</v>
      </c>
      <c r="H9" s="18">
        <v>16876</v>
      </c>
      <c r="I9" s="18">
        <v>45293</v>
      </c>
      <c r="J9" s="12">
        <v>1</v>
      </c>
      <c r="K9" s="36"/>
    </row>
    <row r="10" spans="1:13" ht="14.25" customHeight="1" x14ac:dyDescent="0.15">
      <c r="A10" s="13" t="s">
        <v>11</v>
      </c>
      <c r="B10" s="14">
        <v>27435</v>
      </c>
      <c r="C10" s="19">
        <v>13265</v>
      </c>
      <c r="D10" s="15" t="str">
        <f t="array" ref="D10">IF(VLOOKUP($AF10,[1]Akuttherapie!$A$2:$B$42,2,0)="Y",CONCATENATE("L",MAX(_xlfn.NUMBERVALUE(MID($D$3:$D9,2,5)))+1)," ")</f>
        <v xml:space="preserve"> </v>
      </c>
      <c r="E10" s="16">
        <v>9888549</v>
      </c>
      <c r="F10" s="17" t="s">
        <v>27</v>
      </c>
      <c r="G10" s="12" t="s">
        <v>28</v>
      </c>
      <c r="H10" s="18">
        <v>19568</v>
      </c>
      <c r="I10" s="18">
        <v>45294</v>
      </c>
      <c r="J10" s="12">
        <v>0</v>
      </c>
      <c r="K10" s="36" t="s">
        <v>65</v>
      </c>
    </row>
    <row r="11" spans="1:13" ht="14.25" customHeight="1" x14ac:dyDescent="0.15">
      <c r="A11" s="13" t="s">
        <v>11</v>
      </c>
      <c r="B11" s="14">
        <v>27436</v>
      </c>
      <c r="C11" s="19">
        <v>13266</v>
      </c>
      <c r="D11" s="15" t="str">
        <f t="array" ref="D11">IF(VLOOKUP($AF11,[1]Akuttherapie!$A$2:$B$42,2,0)="Y",CONCATENATE("L",MAX(_xlfn.NUMBERVALUE(MID($D$3:$D10,2,5)))+1)," ")</f>
        <v xml:space="preserve"> </v>
      </c>
      <c r="E11" s="16">
        <v>9888015</v>
      </c>
      <c r="F11" s="17" t="s">
        <v>29</v>
      </c>
      <c r="G11" s="12" t="s">
        <v>1224</v>
      </c>
      <c r="H11" s="18">
        <v>19046</v>
      </c>
      <c r="I11" s="18">
        <v>45292</v>
      </c>
      <c r="J11" s="12">
        <v>0</v>
      </c>
      <c r="K11" s="36" t="s">
        <v>65</v>
      </c>
    </row>
    <row r="12" spans="1:13" ht="14.25" customHeight="1" x14ac:dyDescent="0.15">
      <c r="A12" s="13" t="s">
        <v>16</v>
      </c>
      <c r="B12" s="14">
        <v>27437</v>
      </c>
      <c r="C12" s="19">
        <v>13267</v>
      </c>
      <c r="D12" s="15" t="str">
        <f t="array" ref="D12">IF(VLOOKUP($AF12,[1]Akuttherapie!$A$2:$B$42,2,0)="Y",CONCATENATE("L",MAX(_xlfn.NUMBERVALUE(MID($D$3:$D11,2,5)))+1)," ")</f>
        <v xml:space="preserve"> </v>
      </c>
      <c r="E12" s="16">
        <v>9888120</v>
      </c>
      <c r="F12" s="17" t="s">
        <v>31</v>
      </c>
      <c r="G12" s="12" t="s">
        <v>32</v>
      </c>
      <c r="H12" s="18">
        <v>16470</v>
      </c>
      <c r="I12" s="18">
        <v>45292</v>
      </c>
      <c r="J12" s="12">
        <v>1</v>
      </c>
      <c r="K12" s="36" t="s">
        <v>65</v>
      </c>
      <c r="L12" s="35"/>
    </row>
    <row r="13" spans="1:13" ht="14.25" customHeight="1" x14ac:dyDescent="0.15">
      <c r="A13" s="13" t="s">
        <v>11</v>
      </c>
      <c r="B13" s="14">
        <v>27438</v>
      </c>
      <c r="C13" s="19">
        <v>13268</v>
      </c>
      <c r="D13" s="15" t="str">
        <f t="array" ref="D13">IF(VLOOKUP($AF13,[1]Akuttherapie!$A$2:$B$42,2,0)="Y",CONCATENATE("L",MAX(_xlfn.NUMBERVALUE(MID($D$3:$D12,2,5)))+1)," ")</f>
        <v xml:space="preserve"> </v>
      </c>
      <c r="E13" s="16">
        <v>9888089</v>
      </c>
      <c r="F13" s="12" t="s">
        <v>33</v>
      </c>
      <c r="G13" s="12" t="s">
        <v>34</v>
      </c>
      <c r="H13" s="18">
        <v>18504</v>
      </c>
      <c r="I13" s="18">
        <v>45293</v>
      </c>
      <c r="J13" s="12">
        <v>0</v>
      </c>
      <c r="K13" s="36" t="s">
        <v>65</v>
      </c>
      <c r="L13" s="35"/>
    </row>
    <row r="14" spans="1:13" ht="14.25" customHeight="1" x14ac:dyDescent="0.15">
      <c r="A14" s="13" t="s">
        <v>11</v>
      </c>
      <c r="B14" s="14">
        <v>27440</v>
      </c>
      <c r="C14" s="19">
        <v>13269</v>
      </c>
      <c r="D14" s="15" t="str">
        <f t="array" ref="D14">IF(VLOOKUP($AF14,[1]Akuttherapie!$A$2:$B$42,2,0)="Y",CONCATENATE("L",MAX(_xlfn.NUMBERVALUE(MID($D$3:$D13,2,5)))+1)," ")</f>
        <v xml:space="preserve"> </v>
      </c>
      <c r="E14" s="16">
        <v>9888490</v>
      </c>
      <c r="F14" s="17" t="s">
        <v>35</v>
      </c>
      <c r="G14" s="12" t="s">
        <v>36</v>
      </c>
      <c r="H14" s="18">
        <v>16123</v>
      </c>
      <c r="I14" s="18">
        <v>45293</v>
      </c>
      <c r="J14" s="12">
        <v>0</v>
      </c>
      <c r="K14" s="36" t="s">
        <v>65</v>
      </c>
    </row>
    <row r="15" spans="1:13" ht="14.25" customHeight="1" x14ac:dyDescent="0.15">
      <c r="A15" s="13" t="s">
        <v>11</v>
      </c>
      <c r="B15" s="14">
        <v>27441</v>
      </c>
      <c r="C15" s="19">
        <v>13270</v>
      </c>
      <c r="D15" s="15" t="s">
        <v>61</v>
      </c>
      <c r="E15" s="16">
        <v>9888691</v>
      </c>
      <c r="F15" s="17" t="s">
        <v>37</v>
      </c>
      <c r="G15" s="12" t="s">
        <v>38</v>
      </c>
      <c r="H15" s="18">
        <v>18326</v>
      </c>
      <c r="I15" s="18">
        <v>45294</v>
      </c>
      <c r="J15" s="12">
        <v>0</v>
      </c>
      <c r="K15" s="36" t="s">
        <v>65</v>
      </c>
    </row>
    <row r="16" spans="1:13" ht="14.25" customHeight="1" x14ac:dyDescent="0.15">
      <c r="A16" s="13" t="s">
        <v>11</v>
      </c>
      <c r="B16" s="14">
        <v>27442</v>
      </c>
      <c r="C16" s="19">
        <v>13271</v>
      </c>
      <c r="D16" s="15" t="str">
        <f t="array" ref="D16">IF(VLOOKUP($AF16,[1]Akuttherapie!$A$2:$B$42,2,0)="Y",CONCATENATE("L",MAX(_xlfn.NUMBERVALUE(MID($D$3:$D15,2,5)))+1)," ")</f>
        <v xml:space="preserve"> </v>
      </c>
      <c r="E16" s="16">
        <v>9888731</v>
      </c>
      <c r="F16" s="12" t="s">
        <v>39</v>
      </c>
      <c r="G16" s="12" t="s">
        <v>40</v>
      </c>
      <c r="H16" s="18">
        <v>18103</v>
      </c>
      <c r="I16" s="18">
        <v>45294</v>
      </c>
      <c r="J16" s="12">
        <v>0</v>
      </c>
      <c r="K16" s="36" t="s">
        <v>65</v>
      </c>
    </row>
    <row r="17" spans="1:12" ht="14.25" customHeight="1" x14ac:dyDescent="0.15">
      <c r="A17" s="13" t="s">
        <v>11</v>
      </c>
      <c r="B17" s="14">
        <v>27443</v>
      </c>
      <c r="C17" s="19">
        <v>13272</v>
      </c>
      <c r="D17" s="15" t="s">
        <v>62</v>
      </c>
      <c r="E17" s="16">
        <v>9888895</v>
      </c>
      <c r="F17" s="12" t="s">
        <v>41</v>
      </c>
      <c r="G17" s="12" t="s">
        <v>40</v>
      </c>
      <c r="H17" s="18">
        <v>25823</v>
      </c>
      <c r="I17" s="18">
        <v>45294</v>
      </c>
      <c r="J17" s="12">
        <v>0</v>
      </c>
      <c r="K17" s="36" t="s">
        <v>65</v>
      </c>
    </row>
    <row r="18" spans="1:12" ht="14.25" customHeight="1" x14ac:dyDescent="0.15">
      <c r="A18" s="13" t="s">
        <v>11</v>
      </c>
      <c r="B18" s="14">
        <v>27445</v>
      </c>
      <c r="C18" s="19">
        <v>13273</v>
      </c>
      <c r="D18" s="15" t="s">
        <v>63</v>
      </c>
      <c r="E18" s="16">
        <v>9890248</v>
      </c>
      <c r="F18" s="12" t="s">
        <v>42</v>
      </c>
      <c r="G18" s="12" t="s">
        <v>43</v>
      </c>
      <c r="H18" s="18">
        <v>23614</v>
      </c>
      <c r="I18" s="18">
        <v>45294</v>
      </c>
      <c r="J18" s="12">
        <v>0</v>
      </c>
      <c r="K18" s="36" t="s">
        <v>65</v>
      </c>
    </row>
    <row r="19" spans="1:12" ht="14.25" customHeight="1" x14ac:dyDescent="0.15">
      <c r="A19" s="13" t="s">
        <v>44</v>
      </c>
      <c r="B19" s="14">
        <v>27446</v>
      </c>
      <c r="C19" s="19">
        <v>13274</v>
      </c>
      <c r="D19" s="15" t="str">
        <f t="array" ref="D19">IF(VLOOKUP($AF19,[1]Akuttherapie!$A$2:$B$42,2,0)="Y",CONCATENATE("L",MAX(_xlfn.NUMBERVALUE(MID($D$3:$D18,2,5)))+1)," ")</f>
        <v xml:space="preserve"> </v>
      </c>
      <c r="E19" s="16">
        <v>9890238</v>
      </c>
      <c r="F19" s="12" t="s">
        <v>45</v>
      </c>
      <c r="G19" s="12" t="s">
        <v>46</v>
      </c>
      <c r="H19" s="18">
        <v>11450</v>
      </c>
      <c r="I19" s="18">
        <v>45294</v>
      </c>
      <c r="J19" s="12">
        <v>0</v>
      </c>
      <c r="K19" s="36" t="s">
        <v>65</v>
      </c>
      <c r="L19" s="35"/>
    </row>
    <row r="20" spans="1:12" ht="14.25" customHeight="1" x14ac:dyDescent="0.15">
      <c r="A20" s="13" t="s">
        <v>712</v>
      </c>
      <c r="B20" s="14">
        <v>27447</v>
      </c>
      <c r="C20" s="19">
        <v>13275</v>
      </c>
      <c r="D20" s="15" t="str">
        <f t="array" ref="D20">IF(VLOOKUP($AF20,[1]Akuttherapie!$A$2:$B$42,2,0)="Y",CONCATENATE("L",MAX(_xlfn.NUMBERVALUE(MID($D$3:$D19,2,5)))+1)," ")</f>
        <v xml:space="preserve"> </v>
      </c>
      <c r="E20" s="16">
        <v>9888750</v>
      </c>
      <c r="F20" s="12" t="s">
        <v>47</v>
      </c>
      <c r="G20" s="12" t="s">
        <v>48</v>
      </c>
      <c r="H20" s="18">
        <v>21982</v>
      </c>
      <c r="I20" s="18">
        <v>45294</v>
      </c>
      <c r="J20" s="12">
        <v>0</v>
      </c>
      <c r="K20" s="36" t="s">
        <v>65</v>
      </c>
    </row>
    <row r="21" spans="1:12" ht="14.25" customHeight="1" x14ac:dyDescent="0.15">
      <c r="A21" s="13" t="s">
        <v>846</v>
      </c>
      <c r="B21" s="14">
        <v>27448</v>
      </c>
      <c r="C21" s="19">
        <v>13276</v>
      </c>
      <c r="D21" s="15" t="s">
        <v>64</v>
      </c>
      <c r="E21" s="16">
        <v>9891232</v>
      </c>
      <c r="F21" s="17" t="s">
        <v>49</v>
      </c>
      <c r="G21" s="12" t="s">
        <v>50</v>
      </c>
      <c r="H21" s="18">
        <v>15388</v>
      </c>
      <c r="I21" s="18">
        <v>45295</v>
      </c>
      <c r="J21" s="12">
        <v>0</v>
      </c>
      <c r="K21" s="36" t="s">
        <v>65</v>
      </c>
      <c r="L21" s="35"/>
    </row>
    <row r="22" spans="1:12" ht="14.25" customHeight="1" x14ac:dyDescent="0.15">
      <c r="A22" s="13" t="s">
        <v>16</v>
      </c>
      <c r="B22" s="14">
        <v>27449</v>
      </c>
      <c r="C22" s="19">
        <v>13277</v>
      </c>
      <c r="D22" s="15" t="str">
        <f t="array" ref="D22">IF(VLOOKUP($AF22,[1]Akuttherapie!$A$2:$B$42,2,0)="Y",CONCATENATE("L",MAX(_xlfn.NUMBERVALUE(MID($D$3:$D21,2,5)))+1)," ")</f>
        <v xml:space="preserve"> </v>
      </c>
      <c r="E22" s="16">
        <v>9891273</v>
      </c>
      <c r="F22" s="17" t="s">
        <v>51</v>
      </c>
      <c r="G22" s="12" t="s">
        <v>52</v>
      </c>
      <c r="H22" s="18">
        <v>24536</v>
      </c>
      <c r="I22" s="18">
        <v>45295</v>
      </c>
      <c r="J22" s="12">
        <v>0</v>
      </c>
      <c r="K22" s="36" t="s">
        <v>65</v>
      </c>
    </row>
    <row r="23" spans="1:12" ht="14.25" customHeight="1" x14ac:dyDescent="0.15">
      <c r="A23" s="13" t="s">
        <v>16</v>
      </c>
      <c r="B23" s="14">
        <v>27450</v>
      </c>
      <c r="C23" s="19">
        <v>13278</v>
      </c>
      <c r="D23" s="15" t="str">
        <f t="array" ref="D23">IF(VLOOKUP($AF23,[1]Akuttherapie!$A$2:$B$42,2,0)="Y",CONCATENATE("L",MAX(_xlfn.NUMBERVALUE(MID($D$3:$D22,2,5)))+1)," ")</f>
        <v xml:space="preserve"> </v>
      </c>
      <c r="E23" s="16">
        <v>9891271</v>
      </c>
      <c r="F23" s="17" t="s">
        <v>53</v>
      </c>
      <c r="G23" s="12" t="s">
        <v>54</v>
      </c>
      <c r="H23" s="18">
        <v>26715</v>
      </c>
      <c r="I23" s="18">
        <v>45295</v>
      </c>
      <c r="J23" s="12">
        <v>1</v>
      </c>
      <c r="K23" s="36" t="s">
        <v>1710</v>
      </c>
      <c r="L23" s="35"/>
    </row>
    <row r="24" spans="1:12" ht="14.25" customHeight="1" x14ac:dyDescent="0.15">
      <c r="A24" s="13" t="s">
        <v>410</v>
      </c>
      <c r="B24" s="14">
        <v>27453</v>
      </c>
      <c r="C24" s="19">
        <v>13279</v>
      </c>
      <c r="D24" s="15" t="str">
        <f t="array" ref="D24">IF(VLOOKUP($AF24,[1]Akuttherapie!$A$2:$B$42,2,0)="Y",CONCATENATE("L",MAX(_xlfn.NUMBERVALUE(MID($D$3:$D23,2,5)))+1)," ")</f>
        <v xml:space="preserve"> </v>
      </c>
      <c r="E24" s="16">
        <v>9893692</v>
      </c>
      <c r="F24" s="17" t="s">
        <v>67</v>
      </c>
      <c r="G24" s="12" t="s">
        <v>68</v>
      </c>
      <c r="H24" s="18">
        <v>16283</v>
      </c>
      <c r="I24" s="18">
        <v>45296</v>
      </c>
      <c r="J24" s="12">
        <v>0</v>
      </c>
      <c r="K24" s="36" t="s">
        <v>65</v>
      </c>
    </row>
    <row r="25" spans="1:12" ht="14.25" customHeight="1" x14ac:dyDescent="0.15">
      <c r="A25" s="13" t="s">
        <v>11</v>
      </c>
      <c r="B25" s="14">
        <v>27454</v>
      </c>
      <c r="C25" s="19">
        <v>13280</v>
      </c>
      <c r="D25" s="15" t="str">
        <f t="array" ref="D25">IF(VLOOKUP($AF25,[1]Akuttherapie!$A$2:$B$42,2,0)="Y",CONCATENATE("L",MAX(_xlfn.NUMBERVALUE(MID($D$3:$D24,2,5)))+1)," ")</f>
        <v xml:space="preserve"> </v>
      </c>
      <c r="E25" s="16">
        <v>9894123</v>
      </c>
      <c r="F25" s="17" t="s">
        <v>69</v>
      </c>
      <c r="G25" s="12" t="s">
        <v>70</v>
      </c>
      <c r="H25" s="18">
        <v>17398</v>
      </c>
      <c r="I25" s="18">
        <v>45296</v>
      </c>
      <c r="J25" s="12">
        <v>0</v>
      </c>
      <c r="K25" s="36" t="s">
        <v>65</v>
      </c>
    </row>
    <row r="26" spans="1:12" ht="14.25" customHeight="1" x14ac:dyDescent="0.15">
      <c r="A26" s="13" t="s">
        <v>11</v>
      </c>
      <c r="B26" s="14">
        <v>27455</v>
      </c>
      <c r="C26" s="19">
        <v>13281</v>
      </c>
      <c r="D26" s="15" t="str">
        <f t="array" ref="D26">IF(VLOOKUP($AF26,[1]Akuttherapie!$A$2:$B$42,2,0)="Y",CONCATENATE("L",MAX(_xlfn.NUMBERVALUE(MID($D$3:$D25,2,5)))+1)," ")</f>
        <v xml:space="preserve"> </v>
      </c>
      <c r="E26" s="16">
        <v>9894154</v>
      </c>
      <c r="F26" s="17" t="s">
        <v>71</v>
      </c>
      <c r="G26" s="12" t="s">
        <v>72</v>
      </c>
      <c r="H26" s="18">
        <v>25327</v>
      </c>
      <c r="I26" s="18">
        <v>45296</v>
      </c>
      <c r="J26" s="12">
        <v>0</v>
      </c>
      <c r="K26" s="36" t="s">
        <v>65</v>
      </c>
    </row>
    <row r="27" spans="1:12" ht="14.25" customHeight="1" x14ac:dyDescent="0.15">
      <c r="A27" s="13" t="s">
        <v>1639</v>
      </c>
      <c r="B27" s="14">
        <v>27456</v>
      </c>
      <c r="C27" s="19">
        <v>13282</v>
      </c>
      <c r="D27" s="15" t="s">
        <v>91</v>
      </c>
      <c r="E27" s="16">
        <v>9893968</v>
      </c>
      <c r="F27" s="12" t="s">
        <v>73</v>
      </c>
      <c r="G27" s="12" t="s">
        <v>74</v>
      </c>
      <c r="H27" s="18">
        <v>15617</v>
      </c>
      <c r="I27" s="18">
        <v>45297</v>
      </c>
      <c r="J27" s="12">
        <v>1</v>
      </c>
      <c r="K27" s="36" t="s">
        <v>65</v>
      </c>
    </row>
    <row r="28" spans="1:12" ht="14.25" customHeight="1" x14ac:dyDescent="0.15">
      <c r="A28" s="13" t="s">
        <v>11</v>
      </c>
      <c r="B28" s="14">
        <v>27457</v>
      </c>
      <c r="C28" s="19">
        <v>13283</v>
      </c>
      <c r="D28" s="15" t="s">
        <v>92</v>
      </c>
      <c r="E28" s="16">
        <v>9894336</v>
      </c>
      <c r="F28" s="17" t="s">
        <v>75</v>
      </c>
      <c r="G28" s="12" t="s">
        <v>76</v>
      </c>
      <c r="H28" s="18">
        <v>22169</v>
      </c>
      <c r="I28" s="18">
        <v>45297</v>
      </c>
      <c r="J28" s="12">
        <v>0</v>
      </c>
      <c r="K28" s="36"/>
    </row>
    <row r="29" spans="1:12" ht="14.25" customHeight="1" x14ac:dyDescent="0.15">
      <c r="A29" s="13" t="s">
        <v>861</v>
      </c>
      <c r="B29" s="14">
        <v>27458</v>
      </c>
      <c r="C29" s="19">
        <v>13284</v>
      </c>
      <c r="D29" s="15" t="str">
        <f t="array" ref="D29">IF(VLOOKUP($AF29,[1]Akuttherapie!$A$2:$B$42,2,0)="Y",CONCATENATE("L",MAX(_xlfn.NUMBERVALUE(MID($D$3:$D28,2,5)))+1)," ")</f>
        <v xml:space="preserve"> </v>
      </c>
      <c r="E29" s="16">
        <v>9894362</v>
      </c>
      <c r="F29" s="12" t="s">
        <v>77</v>
      </c>
      <c r="G29" s="12" t="s">
        <v>78</v>
      </c>
      <c r="H29" s="18">
        <v>16258</v>
      </c>
      <c r="I29" s="18">
        <v>45297</v>
      </c>
      <c r="J29" s="12">
        <v>1</v>
      </c>
      <c r="K29" s="36" t="s">
        <v>65</v>
      </c>
    </row>
    <row r="30" spans="1:12" ht="14.25" customHeight="1" x14ac:dyDescent="0.15">
      <c r="A30" s="13" t="s">
        <v>190</v>
      </c>
      <c r="B30" s="14">
        <v>27459</v>
      </c>
      <c r="C30" s="19">
        <v>13285</v>
      </c>
      <c r="D30" s="15" t="str">
        <f t="array" ref="D30">IF(VLOOKUP($AF30,[1]Akuttherapie!$A$2:$B$42,2,0)="Y",CONCATENATE("L",MAX(_xlfn.NUMBERVALUE(MID($D$3:$D29,2,5)))+1)," ")</f>
        <v xml:space="preserve"> </v>
      </c>
      <c r="E30" s="16">
        <v>9894545</v>
      </c>
      <c r="F30" s="17" t="s">
        <v>79</v>
      </c>
      <c r="G30" s="12" t="s">
        <v>80</v>
      </c>
      <c r="H30" s="18">
        <v>21793</v>
      </c>
      <c r="I30" s="18">
        <v>45297</v>
      </c>
      <c r="J30" s="12">
        <v>1</v>
      </c>
      <c r="K30" s="36"/>
    </row>
    <row r="31" spans="1:12" ht="14.25" customHeight="1" x14ac:dyDescent="0.15">
      <c r="A31" s="13" t="s">
        <v>11</v>
      </c>
      <c r="B31" s="14">
        <v>27460</v>
      </c>
      <c r="C31" s="19">
        <v>13286</v>
      </c>
      <c r="D31" s="15" t="str">
        <f t="array" ref="D31">IF(VLOOKUP($AF31,[1]Akuttherapie!$A$2:$B$42,2,0)="Y",CONCATENATE("L",MAX(_xlfn.NUMBERVALUE(MID($D$3:$D30,2,5)))+1)," ")</f>
        <v xml:space="preserve"> </v>
      </c>
      <c r="E31" s="16">
        <v>9894546</v>
      </c>
      <c r="F31" s="17" t="s">
        <v>81</v>
      </c>
      <c r="G31" s="12" t="s">
        <v>36</v>
      </c>
      <c r="H31" s="18">
        <v>13256</v>
      </c>
      <c r="I31" s="18">
        <v>45297</v>
      </c>
      <c r="J31" s="12">
        <v>0</v>
      </c>
      <c r="K31" s="36" t="s">
        <v>1710</v>
      </c>
    </row>
    <row r="32" spans="1:12" ht="14.25" customHeight="1" x14ac:dyDescent="0.15">
      <c r="A32" s="13" t="s">
        <v>11</v>
      </c>
      <c r="B32" s="14">
        <v>27462</v>
      </c>
      <c r="C32" s="19">
        <v>13287</v>
      </c>
      <c r="D32" s="15" t="str">
        <f t="array" ref="D32">IF(VLOOKUP($AF32,[1]Akuttherapie!$A$2:$B$42,2,0)="Y",CONCATENATE("L",MAX(_xlfn.NUMBERVALUE(MID($D$3:$D31,2,5)))+1)," ")</f>
        <v xml:space="preserve"> </v>
      </c>
      <c r="E32" s="16">
        <v>9894551</v>
      </c>
      <c r="F32" s="17" t="s">
        <v>82</v>
      </c>
      <c r="G32" s="12" t="s">
        <v>13</v>
      </c>
      <c r="H32" s="18">
        <v>12172</v>
      </c>
      <c r="I32" s="18">
        <v>45298</v>
      </c>
      <c r="J32" s="12">
        <v>1</v>
      </c>
      <c r="K32" s="36" t="s">
        <v>65</v>
      </c>
    </row>
    <row r="33" spans="1:12" ht="14.25" customHeight="1" x14ac:dyDescent="0.15">
      <c r="A33" s="13" t="s">
        <v>11</v>
      </c>
      <c r="B33" s="14">
        <v>27463</v>
      </c>
      <c r="C33" s="19">
        <v>13288</v>
      </c>
      <c r="D33" s="15" t="s">
        <v>93</v>
      </c>
      <c r="E33" s="16">
        <v>9894589</v>
      </c>
      <c r="F33" s="17" t="s">
        <v>83</v>
      </c>
      <c r="G33" s="12" t="s">
        <v>20</v>
      </c>
      <c r="H33" s="18">
        <v>19349</v>
      </c>
      <c r="I33" s="18">
        <v>45298</v>
      </c>
      <c r="J33" s="12">
        <v>0</v>
      </c>
      <c r="K33" s="36" t="s">
        <v>65</v>
      </c>
    </row>
    <row r="34" spans="1:12" ht="14.25" customHeight="1" x14ac:dyDescent="0.15">
      <c r="A34" s="13" t="s">
        <v>11</v>
      </c>
      <c r="B34" s="14">
        <v>27464</v>
      </c>
      <c r="C34" s="19">
        <v>13289</v>
      </c>
      <c r="D34" s="15" t="str">
        <f t="array" ref="D34">IF(VLOOKUP($AF34,[1]Akuttherapie!$A$2:$B$42,2,0)="Y",CONCATENATE("L",MAX(_xlfn.NUMBERVALUE(MID($D$3:$D33,2,5)))+1)," ")</f>
        <v xml:space="preserve"> </v>
      </c>
      <c r="E34" s="16">
        <v>9894638</v>
      </c>
      <c r="F34" s="12" t="s">
        <v>84</v>
      </c>
      <c r="G34" s="12" t="s">
        <v>85</v>
      </c>
      <c r="H34" s="18">
        <v>17772</v>
      </c>
      <c r="I34" s="18">
        <v>45298</v>
      </c>
      <c r="J34" s="12">
        <v>0</v>
      </c>
      <c r="K34" s="36" t="s">
        <v>65</v>
      </c>
    </row>
    <row r="35" spans="1:12" ht="14.25" customHeight="1" x14ac:dyDescent="0.15">
      <c r="A35" s="13" t="s">
        <v>11</v>
      </c>
      <c r="B35" s="14">
        <v>27465</v>
      </c>
      <c r="C35" s="19">
        <v>13290</v>
      </c>
      <c r="D35" s="15"/>
      <c r="E35" s="16">
        <v>9894495</v>
      </c>
      <c r="F35" s="12" t="s">
        <v>17</v>
      </c>
      <c r="G35" s="12" t="s">
        <v>86</v>
      </c>
      <c r="H35" s="18">
        <v>19279</v>
      </c>
      <c r="I35" s="18">
        <v>45298</v>
      </c>
      <c r="J35" s="12">
        <v>1</v>
      </c>
      <c r="K35" s="36" t="s">
        <v>65</v>
      </c>
    </row>
    <row r="36" spans="1:12" ht="14.25" customHeight="1" x14ac:dyDescent="0.15">
      <c r="A36" s="13" t="s">
        <v>11</v>
      </c>
      <c r="B36" s="14">
        <v>27466</v>
      </c>
      <c r="C36" s="19">
        <v>13291</v>
      </c>
      <c r="D36" s="15" t="s">
        <v>94</v>
      </c>
      <c r="E36" s="16">
        <v>9894744</v>
      </c>
      <c r="F36" s="17" t="s">
        <v>87</v>
      </c>
      <c r="G36" s="12" t="s">
        <v>88</v>
      </c>
      <c r="H36" s="18">
        <v>23731</v>
      </c>
      <c r="I36" s="18">
        <v>45298</v>
      </c>
      <c r="J36" s="12">
        <v>0</v>
      </c>
      <c r="K36" s="36" t="s">
        <v>65</v>
      </c>
    </row>
    <row r="37" spans="1:12" ht="14.25" customHeight="1" x14ac:dyDescent="0.15">
      <c r="A37" s="13" t="s">
        <v>11</v>
      </c>
      <c r="B37" s="14">
        <v>27467</v>
      </c>
      <c r="C37" s="19">
        <v>13292</v>
      </c>
      <c r="D37" s="15" t="str">
        <f t="array" ref="D37">IF(VLOOKUP($AF37,[1]Akuttherapie!$A$2:$B$42,2,0)="Y",CONCATENATE("L",MAX(_xlfn.NUMBERVALUE(MID($D$3:$D36,2,5)))+1)," ")</f>
        <v xml:space="preserve"> </v>
      </c>
      <c r="E37" s="16">
        <v>9894805</v>
      </c>
      <c r="F37" s="17" t="s">
        <v>89</v>
      </c>
      <c r="G37" s="12" t="s">
        <v>90</v>
      </c>
      <c r="H37" s="18">
        <v>21916</v>
      </c>
      <c r="I37" s="18">
        <v>45298</v>
      </c>
      <c r="J37" s="12">
        <v>0</v>
      </c>
      <c r="K37" s="36" t="s">
        <v>65</v>
      </c>
    </row>
    <row r="38" spans="1:12" ht="14.25" customHeight="1" x14ac:dyDescent="0.15">
      <c r="A38" s="13" t="s">
        <v>11</v>
      </c>
      <c r="B38" s="14">
        <v>27468</v>
      </c>
      <c r="C38" s="19">
        <v>13293</v>
      </c>
      <c r="D38" s="15" t="str">
        <f t="array" ref="D38">IF(VLOOKUP($AF38,[1]Akuttherapie!$A$2:$B$42,2,0)="Y",CONCATENATE("L",MAX(_xlfn.NUMBERVALUE(MID($D$3:$D37,2,5)))+1)," ")</f>
        <v xml:space="preserve"> </v>
      </c>
      <c r="E38" s="16">
        <v>9895148</v>
      </c>
      <c r="F38" s="17" t="s">
        <v>95</v>
      </c>
      <c r="G38" s="12" t="s">
        <v>96</v>
      </c>
      <c r="H38" s="18">
        <v>10358</v>
      </c>
      <c r="I38" s="18">
        <v>45299</v>
      </c>
      <c r="J38" s="12">
        <v>1</v>
      </c>
      <c r="K38" s="36" t="s">
        <v>1710</v>
      </c>
    </row>
    <row r="39" spans="1:12" ht="14.25" customHeight="1" x14ac:dyDescent="0.15">
      <c r="A39" s="13" t="s">
        <v>11</v>
      </c>
      <c r="B39" s="14">
        <v>27469</v>
      </c>
      <c r="C39" s="19">
        <v>13294</v>
      </c>
      <c r="D39" s="15" t="s">
        <v>101</v>
      </c>
      <c r="E39" s="16">
        <v>9895624</v>
      </c>
      <c r="F39" s="17" t="s">
        <v>17</v>
      </c>
      <c r="G39" s="12" t="s">
        <v>97</v>
      </c>
      <c r="H39" s="18">
        <v>21984</v>
      </c>
      <c r="I39" s="18">
        <v>45299</v>
      </c>
      <c r="J39" s="12">
        <v>0</v>
      </c>
      <c r="K39" s="36" t="s">
        <v>65</v>
      </c>
    </row>
    <row r="40" spans="1:12" ht="14.25" customHeight="1" x14ac:dyDescent="0.15">
      <c r="A40" s="13" t="s">
        <v>16</v>
      </c>
      <c r="B40" s="14">
        <v>27470</v>
      </c>
      <c r="C40" s="19">
        <v>13295</v>
      </c>
      <c r="D40" s="15" t="str">
        <f t="array" ref="D40">IF(VLOOKUP($AF40,[1]Akuttherapie!$A$2:$B$42,2,0)="Y",CONCATENATE("L",MAX(_xlfn.NUMBERVALUE(MID($D$3:$D39,2,5)))+1)," ")</f>
        <v xml:space="preserve"> </v>
      </c>
      <c r="E40" s="16">
        <v>9896140</v>
      </c>
      <c r="F40" s="17" t="s">
        <v>98</v>
      </c>
      <c r="G40" s="12" t="s">
        <v>40</v>
      </c>
      <c r="H40" s="18">
        <v>18581</v>
      </c>
      <c r="I40" s="18">
        <v>45299</v>
      </c>
      <c r="J40" s="12">
        <v>0</v>
      </c>
      <c r="K40" s="36" t="s">
        <v>65</v>
      </c>
    </row>
    <row r="41" spans="1:12" ht="14.25" customHeight="1" x14ac:dyDescent="0.15">
      <c r="A41" s="13" t="s">
        <v>862</v>
      </c>
      <c r="B41" s="14">
        <v>27471</v>
      </c>
      <c r="C41" s="19">
        <v>13296</v>
      </c>
      <c r="D41" s="15" t="s">
        <v>102</v>
      </c>
      <c r="E41" s="16">
        <v>9859300</v>
      </c>
      <c r="F41" s="17" t="s">
        <v>99</v>
      </c>
      <c r="G41" s="12" t="s">
        <v>100</v>
      </c>
      <c r="H41" s="18">
        <v>16481</v>
      </c>
      <c r="I41" s="18">
        <v>45299</v>
      </c>
      <c r="J41" s="12">
        <v>0</v>
      </c>
      <c r="K41" s="36" t="s">
        <v>65</v>
      </c>
      <c r="L41" s="35"/>
    </row>
    <row r="42" spans="1:12" ht="14.25" customHeight="1" x14ac:dyDescent="0.15">
      <c r="A42" s="13" t="s">
        <v>11</v>
      </c>
      <c r="B42" s="14">
        <v>27473</v>
      </c>
      <c r="C42" s="19">
        <v>13297</v>
      </c>
      <c r="D42" s="15" t="str">
        <f t="array" ref="D42">IF(VLOOKUP($AF42,[1]Akuttherapie!$A$2:$B$42,2,0)="Y",CONCATENATE("L",MAX(_xlfn.NUMBERVALUE(MID($D$3:$D41,2,5)))+1)," ")</f>
        <v xml:space="preserve"> </v>
      </c>
      <c r="E42" s="16">
        <v>9898234</v>
      </c>
      <c r="F42" s="17" t="s">
        <v>103</v>
      </c>
      <c r="G42" s="12" t="s">
        <v>104</v>
      </c>
      <c r="H42" s="18">
        <v>13882</v>
      </c>
      <c r="I42" s="18">
        <v>45300</v>
      </c>
      <c r="J42" s="12">
        <v>1</v>
      </c>
      <c r="K42" s="36" t="s">
        <v>1710</v>
      </c>
    </row>
    <row r="43" spans="1:12" ht="14.25" customHeight="1" x14ac:dyDescent="0.15">
      <c r="A43" s="13" t="s">
        <v>11</v>
      </c>
      <c r="B43" s="14">
        <v>27474</v>
      </c>
      <c r="C43" s="19">
        <v>13298</v>
      </c>
      <c r="D43" s="15" t="str">
        <f t="array" ref="D43">IF(VLOOKUP($AF43,[1]Akuttherapie!$A$2:$B$42,2,0)="Y",CONCATENATE("L",MAX(_xlfn.NUMBERVALUE(MID($D$3:$D42,2,5)))+1)," ")</f>
        <v xml:space="preserve"> </v>
      </c>
      <c r="E43" s="16">
        <v>9898824</v>
      </c>
      <c r="F43" s="12" t="s">
        <v>105</v>
      </c>
      <c r="G43" s="12" t="s">
        <v>106</v>
      </c>
      <c r="H43" s="18">
        <v>16530</v>
      </c>
      <c r="I43" s="18">
        <v>45300</v>
      </c>
      <c r="J43" s="12">
        <v>1</v>
      </c>
      <c r="K43" s="39" t="s">
        <v>1670</v>
      </c>
    </row>
    <row r="44" spans="1:12" ht="14.25" customHeight="1" x14ac:dyDescent="0.15">
      <c r="A44" s="13" t="s">
        <v>11</v>
      </c>
      <c r="B44" s="14">
        <v>27475</v>
      </c>
      <c r="C44" s="19">
        <v>13299</v>
      </c>
      <c r="D44" s="15" t="s">
        <v>111</v>
      </c>
      <c r="E44" s="16">
        <v>9898874</v>
      </c>
      <c r="F44" s="17" t="s">
        <v>107</v>
      </c>
      <c r="G44" s="12" t="s">
        <v>108</v>
      </c>
      <c r="H44" s="18">
        <v>22416</v>
      </c>
      <c r="I44" s="18">
        <v>45300</v>
      </c>
      <c r="J44" s="12">
        <v>1</v>
      </c>
      <c r="K44" s="36" t="s">
        <v>65</v>
      </c>
      <c r="L44" s="35"/>
    </row>
    <row r="45" spans="1:12" ht="14.25" customHeight="1" x14ac:dyDescent="0.15">
      <c r="A45" s="13" t="s">
        <v>11</v>
      </c>
      <c r="B45" s="14">
        <v>27476</v>
      </c>
      <c r="C45" s="19">
        <v>13300</v>
      </c>
      <c r="D45" s="15" t="s">
        <v>112</v>
      </c>
      <c r="E45" s="16">
        <v>9899150</v>
      </c>
      <c r="F45" s="17" t="s">
        <v>109</v>
      </c>
      <c r="G45" s="12" t="s">
        <v>110</v>
      </c>
      <c r="H45" s="18">
        <v>19287</v>
      </c>
      <c r="I45" s="18">
        <v>45301</v>
      </c>
      <c r="J45" s="12">
        <v>0</v>
      </c>
      <c r="K45" s="36" t="s">
        <v>65</v>
      </c>
    </row>
    <row r="46" spans="1:12" ht="14.25" customHeight="1" x14ac:dyDescent="0.15">
      <c r="A46" s="13" t="s">
        <v>11</v>
      </c>
      <c r="B46" s="20">
        <v>27477</v>
      </c>
      <c r="C46" s="19">
        <v>13301</v>
      </c>
      <c r="D46" s="15" t="s">
        <v>113</v>
      </c>
      <c r="E46" s="16">
        <v>9899759</v>
      </c>
      <c r="F46" s="12" t="s">
        <v>114</v>
      </c>
      <c r="G46" s="12" t="s">
        <v>115</v>
      </c>
      <c r="H46" s="18">
        <v>23112</v>
      </c>
      <c r="I46" s="18">
        <v>45301</v>
      </c>
      <c r="J46" s="12">
        <v>0</v>
      </c>
      <c r="K46" s="36" t="s">
        <v>65</v>
      </c>
    </row>
    <row r="47" spans="1:12" ht="14.25" customHeight="1" x14ac:dyDescent="0.15">
      <c r="A47" s="13" t="s">
        <v>11</v>
      </c>
      <c r="B47" s="20">
        <v>27478</v>
      </c>
      <c r="C47" s="19">
        <v>13302</v>
      </c>
      <c r="D47" s="15" t="s">
        <v>116</v>
      </c>
      <c r="E47" s="16">
        <v>9900457</v>
      </c>
      <c r="F47" s="12" t="s">
        <v>117</v>
      </c>
      <c r="G47" s="12" t="s">
        <v>118</v>
      </c>
      <c r="H47" s="18">
        <v>8911</v>
      </c>
      <c r="I47" s="18">
        <v>45301</v>
      </c>
      <c r="J47" s="12">
        <v>1</v>
      </c>
      <c r="K47" s="36" t="s">
        <v>1710</v>
      </c>
    </row>
    <row r="48" spans="1:12" ht="14.25" customHeight="1" x14ac:dyDescent="0.15">
      <c r="A48" s="13" t="s">
        <v>11</v>
      </c>
      <c r="B48" s="14">
        <v>27481</v>
      </c>
      <c r="C48" s="19">
        <v>13303</v>
      </c>
      <c r="D48" s="15" t="str">
        <f t="array" ref="D48">IF(VLOOKUP($AF48,[2]Akuttherapie!$A$2:$B$42,2,0)="Y",CONCATENATE("L",MAX(_xlfn.NUMBERVALUE(MID($D$3:$D47,2,5)))+1)," ")</f>
        <v xml:space="preserve"> </v>
      </c>
      <c r="E48" s="16">
        <v>9901422</v>
      </c>
      <c r="F48" s="17" t="s">
        <v>119</v>
      </c>
      <c r="G48" s="12" t="s">
        <v>120</v>
      </c>
      <c r="H48" s="18">
        <v>17836</v>
      </c>
      <c r="I48" s="18">
        <v>45302</v>
      </c>
      <c r="J48" s="12">
        <v>1</v>
      </c>
      <c r="K48" s="36"/>
    </row>
    <row r="49" spans="1:12" ht="14.25" customHeight="1" x14ac:dyDescent="0.15">
      <c r="A49" s="13" t="s">
        <v>191</v>
      </c>
      <c r="B49" s="14">
        <v>27482</v>
      </c>
      <c r="C49" s="19">
        <v>13304</v>
      </c>
      <c r="D49" s="15" t="s">
        <v>133</v>
      </c>
      <c r="E49" s="16">
        <v>9901439</v>
      </c>
      <c r="F49" s="17" t="s">
        <v>121</v>
      </c>
      <c r="G49" s="12" t="s">
        <v>34</v>
      </c>
      <c r="H49" s="18">
        <v>18691</v>
      </c>
      <c r="I49" s="18">
        <v>45302</v>
      </c>
      <c r="J49" s="12">
        <v>0</v>
      </c>
      <c r="K49" s="36" t="s">
        <v>65</v>
      </c>
    </row>
    <row r="50" spans="1:12" ht="14.25" customHeight="1" x14ac:dyDescent="0.15">
      <c r="A50" s="13" t="s">
        <v>11</v>
      </c>
      <c r="B50" s="14">
        <v>27483</v>
      </c>
      <c r="C50" s="19">
        <v>13305</v>
      </c>
      <c r="D50" s="15" t="s">
        <v>134</v>
      </c>
      <c r="E50" s="16">
        <v>9901450</v>
      </c>
      <c r="F50" s="17" t="s">
        <v>122</v>
      </c>
      <c r="G50" s="12" t="s">
        <v>123</v>
      </c>
      <c r="H50" s="18">
        <v>26977</v>
      </c>
      <c r="I50" s="18">
        <v>45302</v>
      </c>
      <c r="J50" s="12">
        <v>1</v>
      </c>
      <c r="K50" s="36" t="s">
        <v>65</v>
      </c>
    </row>
    <row r="51" spans="1:12" ht="14.25" customHeight="1" x14ac:dyDescent="0.15">
      <c r="A51" s="13" t="s">
        <v>11</v>
      </c>
      <c r="B51" s="14">
        <v>27484</v>
      </c>
      <c r="C51" s="19">
        <v>13306</v>
      </c>
      <c r="D51" s="15" t="str">
        <f t="array" ref="D51">IF(VLOOKUP($AF51,[2]Akuttherapie!$A$2:$B$42,2,0)="Y",CONCATENATE("L",MAX(_xlfn.NUMBERVALUE(MID($D$3:$D50,2,5)))+1)," ")</f>
        <v xml:space="preserve"> </v>
      </c>
      <c r="E51" s="16">
        <v>9902485</v>
      </c>
      <c r="F51" s="17" t="s">
        <v>124</v>
      </c>
      <c r="G51" s="12" t="s">
        <v>125</v>
      </c>
      <c r="H51" s="18">
        <v>23144</v>
      </c>
      <c r="I51" s="18">
        <v>45302</v>
      </c>
      <c r="J51" s="12">
        <v>0</v>
      </c>
      <c r="K51" s="36" t="s">
        <v>1710</v>
      </c>
    </row>
    <row r="52" spans="1:12" ht="14.25" customHeight="1" x14ac:dyDescent="0.15">
      <c r="A52" s="13" t="s">
        <v>139</v>
      </c>
      <c r="B52" s="14">
        <v>27485</v>
      </c>
      <c r="C52" s="19">
        <v>13307</v>
      </c>
      <c r="D52" s="15" t="s">
        <v>135</v>
      </c>
      <c r="E52" s="16">
        <v>9902373</v>
      </c>
      <c r="F52" s="17" t="s">
        <v>126</v>
      </c>
      <c r="G52" s="12" t="s">
        <v>127</v>
      </c>
      <c r="H52" s="18">
        <v>12646</v>
      </c>
      <c r="I52" s="18">
        <v>45302</v>
      </c>
      <c r="J52" s="12">
        <v>1</v>
      </c>
      <c r="K52" s="36" t="s">
        <v>65</v>
      </c>
    </row>
    <row r="53" spans="1:12" ht="14.25" customHeight="1" x14ac:dyDescent="0.15">
      <c r="A53" s="13" t="s">
        <v>712</v>
      </c>
      <c r="B53" s="14">
        <v>27486</v>
      </c>
      <c r="C53" s="19">
        <v>13308</v>
      </c>
      <c r="D53" s="15" t="str">
        <f t="array" ref="D53">IF(VLOOKUP($AF53,[2]Akuttherapie!$A$2:$B$42,2,0)="Y",CONCATENATE("L",MAX(_xlfn.NUMBERVALUE(MID($D$3:$D52,2,5)))+1)," ")</f>
        <v xml:space="preserve"> </v>
      </c>
      <c r="E53" s="16">
        <v>9902980</v>
      </c>
      <c r="F53" s="17" t="s">
        <v>128</v>
      </c>
      <c r="G53" s="12" t="s">
        <v>129</v>
      </c>
      <c r="H53" s="18">
        <v>19781</v>
      </c>
      <c r="I53" s="18">
        <v>45302</v>
      </c>
      <c r="J53" s="12">
        <v>1</v>
      </c>
      <c r="K53" s="36" t="s">
        <v>65</v>
      </c>
    </row>
    <row r="54" spans="1:12" ht="14.25" customHeight="1" x14ac:dyDescent="0.15">
      <c r="A54" s="13" t="s">
        <v>138</v>
      </c>
      <c r="B54" s="14">
        <v>27487</v>
      </c>
      <c r="C54" s="19">
        <v>13309</v>
      </c>
      <c r="D54" s="15"/>
      <c r="E54" s="16">
        <v>9902099</v>
      </c>
      <c r="F54" s="12" t="s">
        <v>130</v>
      </c>
      <c r="G54" s="12" t="s">
        <v>136</v>
      </c>
      <c r="H54" s="18">
        <v>16196</v>
      </c>
      <c r="I54" s="18">
        <v>45302</v>
      </c>
      <c r="J54" s="12">
        <v>1</v>
      </c>
      <c r="K54" s="36" t="s">
        <v>1710</v>
      </c>
      <c r="L54" s="35"/>
    </row>
    <row r="55" spans="1:12" ht="14.25" customHeight="1" x14ac:dyDescent="0.15">
      <c r="A55" s="13" t="s">
        <v>137</v>
      </c>
      <c r="B55" s="14">
        <v>27488</v>
      </c>
      <c r="C55" s="19">
        <v>13310</v>
      </c>
      <c r="D55" s="15" t="str">
        <f t="array" ref="D55">IF(VLOOKUP($AF55,[2]Akuttherapie!$A$2:$B$42,2,0)="Y",CONCATENATE("L",MAX(_xlfn.NUMBERVALUE(MID($D$3:$D54,2,5)))+1)," ")</f>
        <v xml:space="preserve"> </v>
      </c>
      <c r="E55" s="16">
        <v>9901742</v>
      </c>
      <c r="F55" s="17" t="s">
        <v>131</v>
      </c>
      <c r="G55" s="12" t="s">
        <v>132</v>
      </c>
      <c r="H55" s="18">
        <v>28883</v>
      </c>
      <c r="I55" s="18">
        <v>45302</v>
      </c>
      <c r="J55" s="12">
        <v>0</v>
      </c>
      <c r="K55" s="36" t="s">
        <v>65</v>
      </c>
    </row>
    <row r="56" spans="1:12" ht="14.25" customHeight="1" x14ac:dyDescent="0.15">
      <c r="A56" s="13" t="s">
        <v>140</v>
      </c>
      <c r="B56" s="14">
        <v>27489</v>
      </c>
      <c r="C56" s="19">
        <v>13311</v>
      </c>
      <c r="D56" s="15" t="s">
        <v>163</v>
      </c>
      <c r="E56" s="16">
        <v>9897208</v>
      </c>
      <c r="F56" s="17" t="s">
        <v>141</v>
      </c>
      <c r="G56" s="12" t="s">
        <v>34</v>
      </c>
      <c r="H56" s="18">
        <v>14061</v>
      </c>
      <c r="I56" s="18">
        <v>45302</v>
      </c>
      <c r="J56" s="12">
        <v>0</v>
      </c>
      <c r="K56" s="36" t="s">
        <v>65</v>
      </c>
      <c r="L56" s="35"/>
    </row>
    <row r="57" spans="1:12" ht="14.25" customHeight="1" x14ac:dyDescent="0.15">
      <c r="A57" s="13" t="s">
        <v>169</v>
      </c>
      <c r="B57" s="14">
        <v>27490</v>
      </c>
      <c r="C57" s="19">
        <v>13312</v>
      </c>
      <c r="D57" s="15" t="s">
        <v>164</v>
      </c>
      <c r="E57" s="16">
        <v>9905603</v>
      </c>
      <c r="F57" s="12" t="s">
        <v>142</v>
      </c>
      <c r="G57" s="12" t="s">
        <v>23</v>
      </c>
      <c r="H57" s="18">
        <v>18886</v>
      </c>
      <c r="I57" s="18">
        <v>45305</v>
      </c>
      <c r="J57" s="12">
        <v>0</v>
      </c>
      <c r="K57" s="36" t="s">
        <v>65</v>
      </c>
    </row>
    <row r="58" spans="1:12" ht="14.25" customHeight="1" x14ac:dyDescent="0.15">
      <c r="A58" s="13" t="s">
        <v>11</v>
      </c>
      <c r="B58" s="14">
        <v>27491</v>
      </c>
      <c r="C58" s="19">
        <v>13313</v>
      </c>
      <c r="D58" s="15" t="str">
        <f t="array" ref="D58">IF(VLOOKUP($AF58,[3]Akuttherapie!$A$2:$B$42,2,0)="Y",CONCATENATE("L",MAX(_xlfn.NUMBERVALUE(MID($D$3:$D57,2,5)))+1)," ")</f>
        <v xml:space="preserve"> </v>
      </c>
      <c r="E58" s="16">
        <v>9903181</v>
      </c>
      <c r="F58" s="17" t="s">
        <v>143</v>
      </c>
      <c r="G58" s="12" t="s">
        <v>144</v>
      </c>
      <c r="H58" s="18">
        <v>16169</v>
      </c>
      <c r="I58" s="18">
        <v>45303</v>
      </c>
      <c r="J58" s="12">
        <v>1</v>
      </c>
      <c r="K58" s="36" t="s">
        <v>65</v>
      </c>
    </row>
    <row r="59" spans="1:12" ht="14.25" customHeight="1" x14ac:dyDescent="0.15">
      <c r="A59" s="13" t="s">
        <v>11</v>
      </c>
      <c r="B59" s="14">
        <v>27492</v>
      </c>
      <c r="C59" s="19">
        <v>13314</v>
      </c>
      <c r="D59" s="15" t="str">
        <f t="array" ref="D59">IF(VLOOKUP($AF59,[3]Akuttherapie!$A$2:$B$42,2,0)="Y",CONCATENATE("L",MAX(_xlfn.NUMBERVALUE(MID($D$3:$D58,2,5)))+1)," ")</f>
        <v xml:space="preserve"> </v>
      </c>
      <c r="E59" s="16">
        <v>9905739</v>
      </c>
      <c r="F59" s="12" t="s">
        <v>145</v>
      </c>
      <c r="G59" s="12" t="s">
        <v>76</v>
      </c>
      <c r="H59" s="18">
        <v>20706</v>
      </c>
      <c r="I59" s="18">
        <v>45306</v>
      </c>
      <c r="J59" s="12">
        <v>0</v>
      </c>
      <c r="K59" s="36" t="s">
        <v>65</v>
      </c>
    </row>
    <row r="60" spans="1:12" ht="14.25" customHeight="1" x14ac:dyDescent="0.15">
      <c r="A60" s="13" t="s">
        <v>11</v>
      </c>
      <c r="B60" s="14">
        <v>27493</v>
      </c>
      <c r="C60" s="19">
        <v>13315</v>
      </c>
      <c r="D60" s="15" t="s">
        <v>165</v>
      </c>
      <c r="E60" s="16">
        <v>9905594</v>
      </c>
      <c r="F60" s="17" t="s">
        <v>146</v>
      </c>
      <c r="G60" s="12" t="s">
        <v>115</v>
      </c>
      <c r="H60" s="18">
        <v>11508</v>
      </c>
      <c r="I60" s="18">
        <v>45305</v>
      </c>
      <c r="J60" s="12">
        <v>0</v>
      </c>
      <c r="K60" s="36" t="s">
        <v>1710</v>
      </c>
      <c r="L60" s="35"/>
    </row>
    <row r="61" spans="1:12" ht="14.25" customHeight="1" x14ac:dyDescent="0.15">
      <c r="A61" s="13" t="s">
        <v>11</v>
      </c>
      <c r="B61" s="14">
        <v>27494</v>
      </c>
      <c r="C61" s="19">
        <v>13316</v>
      </c>
      <c r="D61" s="15" t="s">
        <v>166</v>
      </c>
      <c r="E61" s="16">
        <v>9903679</v>
      </c>
      <c r="F61" s="17" t="s">
        <v>147</v>
      </c>
      <c r="G61" s="12" t="s">
        <v>148</v>
      </c>
      <c r="H61" s="18">
        <v>18851</v>
      </c>
      <c r="I61" s="18">
        <v>45303</v>
      </c>
      <c r="J61" s="12">
        <v>0</v>
      </c>
      <c r="K61" s="36" t="s">
        <v>65</v>
      </c>
      <c r="L61" s="35"/>
    </row>
    <row r="62" spans="1:12" ht="14.25" customHeight="1" x14ac:dyDescent="0.15">
      <c r="A62" s="13" t="s">
        <v>11</v>
      </c>
      <c r="B62" s="14">
        <v>27495</v>
      </c>
      <c r="C62" s="19">
        <v>13317</v>
      </c>
      <c r="D62" s="15" t="s">
        <v>167</v>
      </c>
      <c r="E62" s="16">
        <v>9905202</v>
      </c>
      <c r="F62" s="17" t="s">
        <v>149</v>
      </c>
      <c r="G62" s="12" t="s">
        <v>106</v>
      </c>
      <c r="H62" s="18">
        <v>14923</v>
      </c>
      <c r="I62" s="18">
        <v>45304</v>
      </c>
      <c r="J62" s="12">
        <v>1</v>
      </c>
      <c r="K62" s="36" t="s">
        <v>65</v>
      </c>
      <c r="L62" s="35"/>
    </row>
    <row r="63" spans="1:12" ht="14.25" customHeight="1" x14ac:dyDescent="0.15">
      <c r="A63" s="13" t="s">
        <v>11</v>
      </c>
      <c r="B63" s="14">
        <v>27497</v>
      </c>
      <c r="C63" s="19">
        <v>13318</v>
      </c>
      <c r="D63" s="15" t="str">
        <f t="array" ref="D63">IF(VLOOKUP($AF63,[3]Akuttherapie!$A$2:$B$42,2,0)="Y",CONCATENATE("L",MAX(_xlfn.NUMBERVALUE(MID($D$3:$D62,2,5)))+1)," ")</f>
        <v xml:space="preserve"> </v>
      </c>
      <c r="E63" s="16">
        <v>9905210</v>
      </c>
      <c r="F63" s="17" t="s">
        <v>150</v>
      </c>
      <c r="G63" s="12" t="s">
        <v>151</v>
      </c>
      <c r="H63" s="18">
        <v>20958</v>
      </c>
      <c r="I63" s="18">
        <v>45304</v>
      </c>
      <c r="J63" s="12">
        <v>1</v>
      </c>
      <c r="K63" s="36" t="s">
        <v>1710</v>
      </c>
    </row>
    <row r="64" spans="1:12" ht="14.25" customHeight="1" x14ac:dyDescent="0.15">
      <c r="A64" s="13" t="s">
        <v>11</v>
      </c>
      <c r="B64" s="14">
        <v>27498</v>
      </c>
      <c r="C64" s="19">
        <v>13319</v>
      </c>
      <c r="D64" s="15" t="str">
        <f t="array" ref="D64">IF(VLOOKUP($AF64,[3]Akuttherapie!$A$2:$B$42,2,0)="Y",CONCATENATE("L",MAX(_xlfn.NUMBERVALUE(MID($D$3:$D63,2,5)))+1)," ")</f>
        <v xml:space="preserve"> </v>
      </c>
      <c r="E64" s="16">
        <v>9903575</v>
      </c>
      <c r="F64" s="17" t="s">
        <v>152</v>
      </c>
      <c r="G64" s="12" t="s">
        <v>20</v>
      </c>
      <c r="H64" s="18">
        <v>15906</v>
      </c>
      <c r="I64" s="18">
        <v>45303</v>
      </c>
      <c r="J64" s="12">
        <v>0</v>
      </c>
      <c r="K64" s="36" t="s">
        <v>65</v>
      </c>
    </row>
    <row r="65" spans="1:12" ht="14.25" customHeight="1" x14ac:dyDescent="0.15">
      <c r="A65" s="13" t="s">
        <v>11</v>
      </c>
      <c r="B65" s="14">
        <v>27499</v>
      </c>
      <c r="C65" s="19">
        <v>13320</v>
      </c>
      <c r="D65" s="15" t="str">
        <f t="array" ref="D65">IF(VLOOKUP($AF65,[3]Akuttherapie!$A$2:$B$42,2,0)="Y",CONCATENATE("L",MAX(_xlfn.NUMBERVALUE(MID($D$3:$D64,2,5)))+1)," ")</f>
        <v xml:space="preserve"> </v>
      </c>
      <c r="E65" s="16">
        <v>9905062</v>
      </c>
      <c r="F65" s="12" t="s">
        <v>153</v>
      </c>
      <c r="G65" s="12" t="s">
        <v>154</v>
      </c>
      <c r="H65" s="18">
        <v>22645</v>
      </c>
      <c r="I65" s="18">
        <v>45304</v>
      </c>
      <c r="J65" s="12">
        <v>1</v>
      </c>
      <c r="K65" s="36" t="s">
        <v>65</v>
      </c>
    </row>
    <row r="66" spans="1:12" ht="14.25" customHeight="1" x14ac:dyDescent="0.15">
      <c r="A66" s="13" t="s">
        <v>11</v>
      </c>
      <c r="B66" s="14">
        <v>27500</v>
      </c>
      <c r="C66" s="19">
        <v>13321</v>
      </c>
      <c r="D66" s="15" t="str">
        <f t="array" ref="D66">IF(VLOOKUP($AF66,[3]Akuttherapie!$A$2:$B$42,2,0)="Y",CONCATENATE("L",MAX(_xlfn.NUMBERVALUE(MID($D$3:$D65,2,5)))+1)," ")</f>
        <v xml:space="preserve"> </v>
      </c>
      <c r="E66" s="16">
        <v>9905001</v>
      </c>
      <c r="F66" s="17" t="s">
        <v>155</v>
      </c>
      <c r="G66" s="12" t="s">
        <v>74</v>
      </c>
      <c r="H66" s="18">
        <v>12408</v>
      </c>
      <c r="I66" s="18">
        <v>45303</v>
      </c>
      <c r="J66" s="12">
        <v>1</v>
      </c>
      <c r="K66" s="36" t="s">
        <v>65</v>
      </c>
    </row>
    <row r="67" spans="1:12" ht="14.25" customHeight="1" x14ac:dyDescent="0.15">
      <c r="A67" s="13" t="s">
        <v>11</v>
      </c>
      <c r="B67" s="14">
        <v>27501</v>
      </c>
      <c r="C67" s="19">
        <v>13322</v>
      </c>
      <c r="D67" s="15" t="s">
        <v>168</v>
      </c>
      <c r="E67" s="16">
        <v>9904902</v>
      </c>
      <c r="F67" s="12" t="s">
        <v>156</v>
      </c>
      <c r="G67" s="12" t="s">
        <v>157</v>
      </c>
      <c r="H67" s="18">
        <v>11125</v>
      </c>
      <c r="I67" s="18">
        <v>45303</v>
      </c>
      <c r="J67" s="12">
        <v>1</v>
      </c>
      <c r="K67" s="36" t="s">
        <v>65</v>
      </c>
      <c r="L67" s="35"/>
    </row>
    <row r="68" spans="1:12" ht="14.25" customHeight="1" x14ac:dyDescent="0.15">
      <c r="A68" s="13" t="s">
        <v>11</v>
      </c>
      <c r="B68" s="14">
        <v>27502</v>
      </c>
      <c r="C68" s="19">
        <v>13323</v>
      </c>
      <c r="D68" s="15" t="str">
        <f t="array" ref="D68">IF(VLOOKUP($AF68,[3]Akuttherapie!$A$2:$B$42,2,0)="Y",CONCATENATE("L",MAX(_xlfn.NUMBERVALUE(MID($D$3:$D67,2,5)))+1)," ")</f>
        <v xml:space="preserve"> </v>
      </c>
      <c r="E68" s="16">
        <v>9905334</v>
      </c>
      <c r="F68" s="17" t="s">
        <v>158</v>
      </c>
      <c r="G68" s="12" t="s">
        <v>159</v>
      </c>
      <c r="H68" s="18">
        <v>23601</v>
      </c>
      <c r="I68" s="18">
        <v>45304</v>
      </c>
      <c r="J68" s="12">
        <v>0</v>
      </c>
      <c r="K68" s="36" t="s">
        <v>65</v>
      </c>
    </row>
    <row r="69" spans="1:12" ht="14.25" customHeight="1" x14ac:dyDescent="0.15">
      <c r="A69" s="13" t="s">
        <v>16</v>
      </c>
      <c r="B69" s="14">
        <v>27503</v>
      </c>
      <c r="C69" s="19">
        <v>13324</v>
      </c>
      <c r="D69" s="15" t="str">
        <f t="array" ref="D69">IF(VLOOKUP($AF69,[3]Akuttherapie!$A$2:$B$42,2,0)="Y",CONCATENATE("L",MAX(_xlfn.NUMBERVALUE(MID($D$3:$D68,2,5)))+1)," ")</f>
        <v xml:space="preserve"> </v>
      </c>
      <c r="E69" s="16">
        <v>9903896</v>
      </c>
      <c r="F69" s="17" t="s">
        <v>160</v>
      </c>
      <c r="G69" s="12" t="s">
        <v>161</v>
      </c>
      <c r="H69" s="18">
        <v>17327</v>
      </c>
      <c r="I69" s="18">
        <v>45303</v>
      </c>
      <c r="J69" s="12">
        <v>0</v>
      </c>
      <c r="K69" s="36" t="s">
        <v>65</v>
      </c>
    </row>
    <row r="70" spans="1:12" ht="14.25" customHeight="1" x14ac:dyDescent="0.15">
      <c r="A70" s="13" t="s">
        <v>11</v>
      </c>
      <c r="B70" s="14">
        <v>27504</v>
      </c>
      <c r="C70" s="19">
        <v>13325</v>
      </c>
      <c r="D70" s="15" t="str">
        <f t="array" ref="D70">IF(VLOOKUP($AF70,[3]Akuttherapie!$A$2:$B$42,2,0)="Y",CONCATENATE("L",MAX(_xlfn.NUMBERVALUE(MID($D$3:$D69,2,5)))+1)," ")</f>
        <v xml:space="preserve"> </v>
      </c>
      <c r="E70" s="16">
        <v>9905583</v>
      </c>
      <c r="F70" s="17" t="s">
        <v>162</v>
      </c>
      <c r="G70" s="12" t="s">
        <v>129</v>
      </c>
      <c r="H70" s="18">
        <v>14477</v>
      </c>
      <c r="I70" s="18">
        <v>45305</v>
      </c>
      <c r="J70" s="12">
        <v>1</v>
      </c>
      <c r="K70" s="36" t="s">
        <v>65</v>
      </c>
      <c r="L70" s="35"/>
    </row>
    <row r="71" spans="1:12" ht="14.25" customHeight="1" x14ac:dyDescent="0.15">
      <c r="A71" s="13" t="s">
        <v>11</v>
      </c>
      <c r="B71" s="14">
        <v>27505</v>
      </c>
      <c r="C71" s="19">
        <v>13326</v>
      </c>
      <c r="D71" s="15" t="str">
        <f t="array" ref="D71">IF(VLOOKUP($AF71,[3]Akuttherapie!$A$2:$B$42,2,0)="Y",CONCATENATE("L",MAX(_xlfn.NUMBERVALUE(MID($D$3:$D70,2,5)))+1)," ")</f>
        <v xml:space="preserve"> </v>
      </c>
      <c r="E71" s="16">
        <v>9905871</v>
      </c>
      <c r="F71" s="17" t="s">
        <v>170</v>
      </c>
      <c r="G71" s="12" t="s">
        <v>171</v>
      </c>
      <c r="H71" s="18">
        <v>21338</v>
      </c>
      <c r="I71" s="18">
        <v>45306</v>
      </c>
      <c r="J71" s="12">
        <v>1</v>
      </c>
      <c r="K71" s="36" t="s">
        <v>65</v>
      </c>
    </row>
    <row r="72" spans="1:12" ht="14.25" customHeight="1" x14ac:dyDescent="0.15">
      <c r="A72" s="13" t="s">
        <v>11</v>
      </c>
      <c r="B72" s="14">
        <v>27507</v>
      </c>
      <c r="C72" s="19">
        <v>13327</v>
      </c>
      <c r="D72" s="15" t="str">
        <f t="array" ref="D72">IF(VLOOKUP($AF72,[3]Akuttherapie!$A$2:$B$42,2,0)="Y",CONCATENATE("L",MAX(_xlfn.NUMBERVALUE(MID($D$3:$D71,2,5)))+1)," ")</f>
        <v xml:space="preserve"> </v>
      </c>
      <c r="E72" s="16">
        <v>9906862</v>
      </c>
      <c r="F72" s="17" t="s">
        <v>172</v>
      </c>
      <c r="G72" s="12" t="s">
        <v>173</v>
      </c>
      <c r="H72" s="18">
        <v>15923</v>
      </c>
      <c r="I72" s="18">
        <v>45306</v>
      </c>
      <c r="J72" s="12">
        <v>0</v>
      </c>
      <c r="K72" s="36" t="s">
        <v>65</v>
      </c>
    </row>
    <row r="73" spans="1:12" ht="14.25" customHeight="1" x14ac:dyDescent="0.15">
      <c r="A73" s="13" t="s">
        <v>11</v>
      </c>
      <c r="B73" s="14">
        <v>27510</v>
      </c>
      <c r="C73" s="19">
        <v>13328</v>
      </c>
      <c r="D73" s="15" t="str">
        <f t="array" ref="D73">IF(VLOOKUP($AF73,[3]Akuttherapie!$A$2:$B$42,2,0)="Y",CONCATENATE("L",MAX(_xlfn.NUMBERVALUE(MID($D$3:$D72,2,5)))+1)," ")</f>
        <v xml:space="preserve"> </v>
      </c>
      <c r="E73" s="16">
        <v>9908769</v>
      </c>
      <c r="F73" s="17" t="s">
        <v>174</v>
      </c>
      <c r="G73" s="12" t="s">
        <v>175</v>
      </c>
      <c r="H73" s="18">
        <v>13552</v>
      </c>
      <c r="I73" s="18">
        <v>45307</v>
      </c>
      <c r="J73" s="12">
        <v>1</v>
      </c>
      <c r="K73" s="36" t="s">
        <v>65</v>
      </c>
    </row>
    <row r="74" spans="1:12" ht="14.25" customHeight="1" x14ac:dyDescent="0.15">
      <c r="A74" s="13" t="s">
        <v>11</v>
      </c>
      <c r="B74" s="14">
        <v>27511</v>
      </c>
      <c r="C74" s="19">
        <v>13329</v>
      </c>
      <c r="D74" s="15" t="str">
        <f t="array" ref="D74">IF(VLOOKUP($AF74,[3]Akuttherapie!$A$2:$B$42,2,0)="Y",CONCATENATE("L",MAX(_xlfn.NUMBERVALUE(MID($D$3:$D73,2,5)))+1)," ")</f>
        <v xml:space="preserve"> </v>
      </c>
      <c r="E74" s="16">
        <v>9908053</v>
      </c>
      <c r="F74" s="17" t="s">
        <v>176</v>
      </c>
      <c r="G74" s="12" t="s">
        <v>23</v>
      </c>
      <c r="H74" s="18">
        <v>21368</v>
      </c>
      <c r="I74" s="18">
        <v>45307</v>
      </c>
      <c r="J74" s="12">
        <v>0</v>
      </c>
      <c r="K74" s="36" t="s">
        <v>65</v>
      </c>
    </row>
    <row r="75" spans="1:12" ht="14.25" customHeight="1" x14ac:dyDescent="0.15">
      <c r="A75" s="13" t="s">
        <v>11</v>
      </c>
      <c r="B75" s="14">
        <v>27512</v>
      </c>
      <c r="C75" s="19">
        <v>13330</v>
      </c>
      <c r="D75" s="15" t="str">
        <f t="array" ref="D75">IF(VLOOKUP($AF75,[3]Akuttherapie!$A$2:$B$42,2,0)="Y",CONCATENATE("L",MAX(_xlfn.NUMBERVALUE(MID($D$3:$D74,2,5)))+1)," ")</f>
        <v xml:space="preserve"> </v>
      </c>
      <c r="E75" s="16">
        <v>9908594</v>
      </c>
      <c r="F75" s="17" t="s">
        <v>177</v>
      </c>
      <c r="G75" s="12" t="s">
        <v>178</v>
      </c>
      <c r="H75" s="18">
        <v>18031</v>
      </c>
      <c r="I75" s="18">
        <v>45307</v>
      </c>
      <c r="J75" s="12">
        <v>0</v>
      </c>
      <c r="K75" s="36" t="s">
        <v>65</v>
      </c>
    </row>
    <row r="76" spans="1:12" ht="14.25" customHeight="1" x14ac:dyDescent="0.15">
      <c r="A76" s="13" t="s">
        <v>11</v>
      </c>
      <c r="B76" s="14">
        <v>27513</v>
      </c>
      <c r="C76" s="19">
        <v>13331</v>
      </c>
      <c r="D76" s="15" t="s">
        <v>186</v>
      </c>
      <c r="E76" s="16">
        <v>9909519</v>
      </c>
      <c r="F76" s="17" t="s">
        <v>179</v>
      </c>
      <c r="G76" s="12" t="s">
        <v>180</v>
      </c>
      <c r="H76" s="18">
        <v>21471</v>
      </c>
      <c r="I76" s="18">
        <v>45307</v>
      </c>
      <c r="J76" s="12">
        <v>0</v>
      </c>
      <c r="K76" s="36" t="s">
        <v>65</v>
      </c>
    </row>
    <row r="77" spans="1:12" ht="14.25" customHeight="1" x14ac:dyDescent="0.15">
      <c r="A77" s="13" t="s">
        <v>11</v>
      </c>
      <c r="B77" s="14">
        <v>27514</v>
      </c>
      <c r="C77" s="19">
        <v>13332</v>
      </c>
      <c r="D77" s="15" t="str">
        <f t="array" ref="D77">IF(VLOOKUP($AF77,[3]Akuttherapie!$A$2:$B$42,2,0)="Y",CONCATENATE("L",MAX(_xlfn.NUMBERVALUE(MID($D$3:$D76,2,5)))+1)," ")</f>
        <v xml:space="preserve"> </v>
      </c>
      <c r="E77" s="16">
        <v>9909543</v>
      </c>
      <c r="F77" s="17" t="s">
        <v>189</v>
      </c>
      <c r="G77" s="12" t="s">
        <v>181</v>
      </c>
      <c r="H77" s="18">
        <v>15719</v>
      </c>
      <c r="I77" s="18">
        <v>45307</v>
      </c>
      <c r="J77" s="12">
        <v>0</v>
      </c>
      <c r="K77" s="36" t="s">
        <v>65</v>
      </c>
    </row>
    <row r="78" spans="1:12" ht="14.25" customHeight="1" x14ac:dyDescent="0.15">
      <c r="A78" s="13" t="s">
        <v>11</v>
      </c>
      <c r="B78" s="14">
        <v>27515</v>
      </c>
      <c r="C78" s="19">
        <v>13333</v>
      </c>
      <c r="D78" s="15" t="s">
        <v>187</v>
      </c>
      <c r="E78" s="16">
        <v>9909949</v>
      </c>
      <c r="F78" s="17" t="s">
        <v>182</v>
      </c>
      <c r="G78" s="12" t="s">
        <v>183</v>
      </c>
      <c r="H78" s="18">
        <v>17868</v>
      </c>
      <c r="I78" s="18">
        <v>45308</v>
      </c>
      <c r="J78" s="12">
        <v>1</v>
      </c>
      <c r="K78" s="36" t="s">
        <v>65</v>
      </c>
    </row>
    <row r="79" spans="1:12" ht="14.25" customHeight="1" x14ac:dyDescent="0.15">
      <c r="A79" s="13" t="s">
        <v>11</v>
      </c>
      <c r="B79" s="14">
        <v>27516</v>
      </c>
      <c r="C79" s="19">
        <v>13334</v>
      </c>
      <c r="D79" s="15" t="s">
        <v>188</v>
      </c>
      <c r="E79" s="16">
        <v>9909954</v>
      </c>
      <c r="F79" s="17" t="s">
        <v>184</v>
      </c>
      <c r="G79" s="12" t="s">
        <v>185</v>
      </c>
      <c r="H79" s="18">
        <v>19449</v>
      </c>
      <c r="I79" s="18">
        <v>45308</v>
      </c>
      <c r="J79" s="12">
        <v>0</v>
      </c>
      <c r="K79" s="36" t="s">
        <v>1710</v>
      </c>
      <c r="L79" s="35"/>
    </row>
    <row r="80" spans="1:12" ht="14.25" customHeight="1" x14ac:dyDescent="0.15">
      <c r="A80" s="13" t="s">
        <v>887</v>
      </c>
      <c r="B80" s="14">
        <v>27518</v>
      </c>
      <c r="C80" s="19">
        <v>13335</v>
      </c>
      <c r="D80" s="15" t="s">
        <v>196</v>
      </c>
      <c r="E80" s="16">
        <v>9909700</v>
      </c>
      <c r="F80" s="12" t="s">
        <v>192</v>
      </c>
      <c r="G80" s="12" t="s">
        <v>193</v>
      </c>
      <c r="H80" s="18">
        <v>15350</v>
      </c>
      <c r="I80" s="18">
        <v>45308</v>
      </c>
      <c r="J80" s="12">
        <v>1</v>
      </c>
      <c r="K80" s="36" t="s">
        <v>65</v>
      </c>
    </row>
    <row r="81" spans="1:12" ht="14.25" customHeight="1" x14ac:dyDescent="0.15">
      <c r="A81" s="13" t="s">
        <v>11</v>
      </c>
      <c r="B81" s="14">
        <v>27520</v>
      </c>
      <c r="C81" s="19">
        <v>13336</v>
      </c>
      <c r="D81" s="15" t="s">
        <v>197</v>
      </c>
      <c r="E81" s="16">
        <v>9911748</v>
      </c>
      <c r="F81" s="12" t="s">
        <v>194</v>
      </c>
      <c r="G81" s="12" t="s">
        <v>76</v>
      </c>
      <c r="H81" s="18">
        <v>13398</v>
      </c>
      <c r="I81" s="18">
        <v>45308</v>
      </c>
      <c r="J81" s="12">
        <v>0</v>
      </c>
      <c r="K81" s="36" t="s">
        <v>65</v>
      </c>
      <c r="L81" s="35"/>
    </row>
    <row r="82" spans="1:12" ht="14.25" customHeight="1" x14ac:dyDescent="0.15">
      <c r="A82" s="13" t="s">
        <v>11</v>
      </c>
      <c r="B82" s="14">
        <v>27521</v>
      </c>
      <c r="C82" s="19">
        <v>13337</v>
      </c>
      <c r="D82" s="15" t="str">
        <f t="array" ref="D82">IF(VLOOKUP($AF82,[3]Akuttherapie!$A$2:$B$42,2,0)="Y",CONCATENATE("L",MAX(_xlfn.NUMBERVALUE(MID($D$3:$D81,2,5)))+1)," ")</f>
        <v xml:space="preserve"> </v>
      </c>
      <c r="E82" s="16">
        <v>9911747</v>
      </c>
      <c r="F82" s="17" t="s">
        <v>195</v>
      </c>
      <c r="G82" s="12" t="s">
        <v>198</v>
      </c>
      <c r="H82" s="18">
        <v>17999</v>
      </c>
      <c r="I82" s="18">
        <v>45308</v>
      </c>
      <c r="J82" s="12">
        <v>1</v>
      </c>
      <c r="K82" s="36" t="s">
        <v>65</v>
      </c>
    </row>
    <row r="83" spans="1:12" ht="14.25" customHeight="1" x14ac:dyDescent="0.15">
      <c r="A83" s="13" t="s">
        <v>199</v>
      </c>
      <c r="B83" s="14">
        <v>27522</v>
      </c>
      <c r="C83" s="19">
        <v>13338</v>
      </c>
      <c r="D83" s="15" t="str">
        <f t="array" ref="D83">IF(VLOOKUP($AF83,[3]Akuttherapie!$A$2:$B$42,2,0)="Y",CONCATENATE("L",MAX(_xlfn.NUMBERVALUE(MID($D$3:$D82,2,5)))+1)," ")</f>
        <v xml:space="preserve"> </v>
      </c>
      <c r="E83" s="16">
        <v>9912117</v>
      </c>
      <c r="F83" s="12" t="s">
        <v>200</v>
      </c>
      <c r="G83" s="12" t="s">
        <v>23</v>
      </c>
      <c r="H83" s="18">
        <v>25019</v>
      </c>
      <c r="I83" s="18">
        <v>45309</v>
      </c>
      <c r="J83" s="12">
        <v>0</v>
      </c>
      <c r="K83" s="36" t="s">
        <v>65</v>
      </c>
    </row>
    <row r="84" spans="1:12" ht="14.25" customHeight="1" x14ac:dyDescent="0.15">
      <c r="A84" s="13" t="s">
        <v>11</v>
      </c>
      <c r="B84" s="14">
        <v>27523</v>
      </c>
      <c r="C84" s="19">
        <v>13339</v>
      </c>
      <c r="D84" s="15" t="str">
        <f t="array" ref="D84">IF(VLOOKUP($AF84,[3]Akuttherapie!$A$2:$B$42,2,0)="Y",CONCATENATE("L",MAX(_xlfn.NUMBERVALUE(MID($D$3:$D83,2,5)))+1)," ")</f>
        <v xml:space="preserve"> </v>
      </c>
      <c r="E84" s="16">
        <v>9913539</v>
      </c>
      <c r="F84" s="17" t="s">
        <v>201</v>
      </c>
      <c r="G84" s="12" t="s">
        <v>202</v>
      </c>
      <c r="H84" s="18">
        <v>12099</v>
      </c>
      <c r="I84" s="18">
        <v>45309</v>
      </c>
      <c r="J84" s="12">
        <v>0</v>
      </c>
      <c r="K84" s="39" t="s">
        <v>1670</v>
      </c>
    </row>
    <row r="85" spans="1:12" ht="14.25" customHeight="1" x14ac:dyDescent="0.15">
      <c r="A85" s="13" t="s">
        <v>11</v>
      </c>
      <c r="B85" s="14">
        <v>27525</v>
      </c>
      <c r="C85" s="19">
        <v>13340</v>
      </c>
      <c r="D85" s="15" t="str">
        <f t="array" ref="D85">IF(VLOOKUP($AF85,[4]Akuttherapie!$A$2:$B$42,2,0)="Y",CONCATENATE("L",MAX(_xlfn.NUMBERVALUE(MID($D$3:$D84,2,5)))+1)," ")</f>
        <v xml:space="preserve"> </v>
      </c>
      <c r="E85" s="16">
        <v>9914640</v>
      </c>
      <c r="F85" s="17" t="s">
        <v>203</v>
      </c>
      <c r="G85" s="12" t="s">
        <v>20</v>
      </c>
      <c r="H85" s="18">
        <v>17395</v>
      </c>
      <c r="I85" s="18">
        <v>45310</v>
      </c>
      <c r="J85" s="12">
        <v>0</v>
      </c>
      <c r="K85" s="36" t="s">
        <v>65</v>
      </c>
    </row>
    <row r="86" spans="1:12" ht="14.25" customHeight="1" x14ac:dyDescent="0.15">
      <c r="A86" s="13" t="s">
        <v>11</v>
      </c>
      <c r="B86" s="14">
        <v>27526</v>
      </c>
      <c r="C86" s="19">
        <v>13341</v>
      </c>
      <c r="D86" s="15" t="s">
        <v>222</v>
      </c>
      <c r="E86" s="16">
        <v>9915986</v>
      </c>
      <c r="F86" s="17" t="s">
        <v>204</v>
      </c>
      <c r="G86" s="12" t="s">
        <v>205</v>
      </c>
      <c r="H86" s="18">
        <v>19139</v>
      </c>
      <c r="I86" s="18">
        <v>45311</v>
      </c>
      <c r="J86" s="12">
        <v>0</v>
      </c>
      <c r="K86" s="36" t="s">
        <v>65</v>
      </c>
    </row>
    <row r="87" spans="1:12" ht="14.25" customHeight="1" x14ac:dyDescent="0.15">
      <c r="A87" s="13" t="s">
        <v>11</v>
      </c>
      <c r="B87" s="14">
        <v>27527</v>
      </c>
      <c r="C87" s="19">
        <v>13342</v>
      </c>
      <c r="D87" s="15" t="s">
        <v>223</v>
      </c>
      <c r="E87" s="16">
        <v>9915946</v>
      </c>
      <c r="F87" s="21" t="s">
        <v>206</v>
      </c>
      <c r="G87" s="12" t="s">
        <v>157</v>
      </c>
      <c r="H87" s="18">
        <v>10859</v>
      </c>
      <c r="I87" s="18">
        <v>45310</v>
      </c>
      <c r="J87" s="12">
        <v>1</v>
      </c>
      <c r="K87" s="36" t="s">
        <v>1710</v>
      </c>
      <c r="L87" s="35"/>
    </row>
    <row r="88" spans="1:12" ht="14.25" customHeight="1" x14ac:dyDescent="0.15">
      <c r="A88" s="13" t="s">
        <v>11</v>
      </c>
      <c r="B88" s="14">
        <v>27529</v>
      </c>
      <c r="C88" s="19">
        <v>13343</v>
      </c>
      <c r="D88" s="15" t="str">
        <f t="array" ref="D88">IF(VLOOKUP($AF88,[4]Akuttherapie!$A$2:$B$42,2,0)="Y",CONCATENATE("L",MAX(_xlfn.NUMBERVALUE(MID($D$3:$D87,2,5)))+1)," ")</f>
        <v xml:space="preserve"> </v>
      </c>
      <c r="E88" s="16">
        <v>9915542</v>
      </c>
      <c r="F88" s="17" t="s">
        <v>207</v>
      </c>
      <c r="G88" s="12" t="s">
        <v>208</v>
      </c>
      <c r="H88" s="18">
        <v>21380</v>
      </c>
      <c r="I88" s="18">
        <v>45310</v>
      </c>
      <c r="J88" s="12">
        <v>1</v>
      </c>
      <c r="K88" s="39" t="s">
        <v>1670</v>
      </c>
    </row>
    <row r="89" spans="1:12" ht="14.25" customHeight="1" x14ac:dyDescent="0.15">
      <c r="A89" s="13" t="s">
        <v>888</v>
      </c>
      <c r="B89" s="14">
        <v>27530</v>
      </c>
      <c r="C89" s="19">
        <v>13344</v>
      </c>
      <c r="D89" s="15" t="str">
        <f t="array" ref="D89">IF(VLOOKUP($AF89,[4]Akuttherapie!$A$2:$B$42,2,0)="Y",CONCATENATE("L",MAX(_xlfn.NUMBERVALUE(MID($D$3:$D88,2,5)))+1)," ")</f>
        <v xml:space="preserve"> </v>
      </c>
      <c r="E89" s="16">
        <v>9916592</v>
      </c>
      <c r="F89" s="17" t="s">
        <v>209</v>
      </c>
      <c r="G89" s="12" t="s">
        <v>85</v>
      </c>
      <c r="H89" s="18">
        <v>16438</v>
      </c>
      <c r="I89" s="18">
        <v>45312</v>
      </c>
      <c r="J89" s="12">
        <v>0</v>
      </c>
      <c r="K89" s="36" t="s">
        <v>65</v>
      </c>
    </row>
    <row r="90" spans="1:12" ht="14.25" customHeight="1" x14ac:dyDescent="0.15">
      <c r="A90" s="13" t="s">
        <v>11</v>
      </c>
      <c r="B90" s="14">
        <v>27531</v>
      </c>
      <c r="C90" s="19">
        <v>13345</v>
      </c>
      <c r="D90" s="15" t="s">
        <v>224</v>
      </c>
      <c r="E90" s="16">
        <v>9916779</v>
      </c>
      <c r="F90" s="17" t="s">
        <v>210</v>
      </c>
      <c r="G90" s="12" t="s">
        <v>211</v>
      </c>
      <c r="H90" s="18">
        <v>13519</v>
      </c>
      <c r="I90" s="18">
        <v>45313</v>
      </c>
      <c r="J90" s="12">
        <v>1</v>
      </c>
      <c r="K90" s="36" t="s">
        <v>65</v>
      </c>
      <c r="L90" s="35"/>
    </row>
    <row r="91" spans="1:12" ht="14.25" customHeight="1" x14ac:dyDescent="0.15">
      <c r="A91" s="13" t="s">
        <v>11</v>
      </c>
      <c r="B91" s="14">
        <v>27533</v>
      </c>
      <c r="C91" s="19">
        <v>13346</v>
      </c>
      <c r="D91" s="15" t="str">
        <f t="array" ref="D91">IF(VLOOKUP($AF91,[4]Akuttherapie!$A$2:$B$42,2,0)="Y",CONCATENATE("L",MAX(_xlfn.NUMBERVALUE(MID($D$3:$D90,2,5)))+1)," ")</f>
        <v xml:space="preserve"> </v>
      </c>
      <c r="E91" s="16">
        <v>9916013</v>
      </c>
      <c r="F91" s="21" t="s">
        <v>212</v>
      </c>
      <c r="G91" s="12" t="s">
        <v>106</v>
      </c>
      <c r="H91" s="18">
        <v>16145</v>
      </c>
      <c r="I91" s="18">
        <v>45311</v>
      </c>
      <c r="J91" s="12">
        <v>1</v>
      </c>
      <c r="K91" s="36" t="s">
        <v>65</v>
      </c>
    </row>
    <row r="92" spans="1:12" ht="14.25" customHeight="1" x14ac:dyDescent="0.15">
      <c r="A92" s="13" t="s">
        <v>11</v>
      </c>
      <c r="B92" s="14">
        <v>27534</v>
      </c>
      <c r="C92" s="19">
        <v>13347</v>
      </c>
      <c r="D92" s="15" t="str">
        <f t="array" ref="D92">IF(VLOOKUP($AF92,[4]Akuttherapie!$A$2:$B$42,2,0)="Y",CONCATENATE("L",MAX(_xlfn.NUMBERVALUE(MID($D$3:$D91,2,5)))+1)," ")</f>
        <v xml:space="preserve"> </v>
      </c>
      <c r="E92" s="16">
        <v>9915549</v>
      </c>
      <c r="F92" s="17" t="s">
        <v>213</v>
      </c>
      <c r="G92" s="12" t="s">
        <v>214</v>
      </c>
      <c r="H92" s="18">
        <v>20139</v>
      </c>
      <c r="I92" s="18">
        <v>45310</v>
      </c>
      <c r="J92" s="12">
        <v>1</v>
      </c>
      <c r="K92" s="36" t="s">
        <v>65</v>
      </c>
    </row>
    <row r="93" spans="1:12" ht="14.25" customHeight="1" x14ac:dyDescent="0.15">
      <c r="A93" s="13" t="s">
        <v>11</v>
      </c>
      <c r="B93" s="14">
        <v>27535</v>
      </c>
      <c r="C93" s="19">
        <v>13348</v>
      </c>
      <c r="D93" s="15" t="str">
        <f t="array" ref="D93">IF(VLOOKUP($AF93,[4]Akuttherapie!$A$2:$B$42,2,0)="Y",CONCATENATE("L",MAX(_xlfn.NUMBERVALUE(MID($D$3:$D92,2,5)))+1)," ")</f>
        <v xml:space="preserve"> </v>
      </c>
      <c r="E93" s="16">
        <v>9914387</v>
      </c>
      <c r="F93" s="17" t="s">
        <v>215</v>
      </c>
      <c r="G93" s="12" t="s">
        <v>216</v>
      </c>
      <c r="H93" s="18">
        <v>16103</v>
      </c>
      <c r="I93" s="18">
        <v>45310</v>
      </c>
      <c r="J93" s="12">
        <v>1</v>
      </c>
      <c r="K93" s="36" t="s">
        <v>65</v>
      </c>
    </row>
    <row r="94" spans="1:12" ht="14.25" customHeight="1" x14ac:dyDescent="0.15">
      <c r="A94" s="13" t="s">
        <v>217</v>
      </c>
      <c r="B94" s="14">
        <v>27536</v>
      </c>
      <c r="C94" s="19">
        <v>13349</v>
      </c>
      <c r="D94" s="15" t="str">
        <f t="array" ref="D94">IF(VLOOKUP($AF94,[4]Akuttherapie!$A$2:$B$42,2,0)="Y",CONCATENATE("L",MAX(_xlfn.NUMBERVALUE(MID($D$3:$D93,2,5)))+1)," ")</f>
        <v xml:space="preserve"> </v>
      </c>
      <c r="E94" s="16">
        <v>9916417</v>
      </c>
      <c r="F94" s="17" t="s">
        <v>218</v>
      </c>
      <c r="G94" s="12" t="s">
        <v>219</v>
      </c>
      <c r="H94" s="18">
        <v>13252</v>
      </c>
      <c r="I94" s="18">
        <v>45311</v>
      </c>
      <c r="J94" s="12">
        <v>1</v>
      </c>
      <c r="K94" s="36" t="s">
        <v>65</v>
      </c>
      <c r="L94" s="35"/>
    </row>
    <row r="95" spans="1:12" ht="14.25" customHeight="1" x14ac:dyDescent="0.15">
      <c r="A95" s="13" t="s">
        <v>11</v>
      </c>
      <c r="B95" s="14">
        <v>27537</v>
      </c>
      <c r="C95" s="19">
        <v>13350</v>
      </c>
      <c r="D95" s="15" t="str">
        <f t="array" ref="D95">IF(VLOOKUP($AF95,[4]Akuttherapie!$A$2:$B$42,2,0)="Y",CONCATENATE("L",MAX(_xlfn.NUMBERVALUE(MID($D$3:$D94,2,5)))+1)," ")</f>
        <v xml:space="preserve"> </v>
      </c>
      <c r="E95" s="16">
        <v>9916498</v>
      </c>
      <c r="F95" s="21" t="s">
        <v>220</v>
      </c>
      <c r="G95" s="12" t="s">
        <v>221</v>
      </c>
      <c r="H95" s="18">
        <v>22179</v>
      </c>
      <c r="I95" s="18">
        <v>45312</v>
      </c>
      <c r="J95" s="12">
        <v>1</v>
      </c>
      <c r="K95" s="36" t="s">
        <v>65</v>
      </c>
      <c r="L95" s="35"/>
    </row>
    <row r="96" spans="1:12" ht="14.25" customHeight="1" x14ac:dyDescent="0.15">
      <c r="A96" s="13" t="s">
        <v>11</v>
      </c>
      <c r="B96" s="14">
        <v>27538</v>
      </c>
      <c r="C96" s="19">
        <v>13351</v>
      </c>
      <c r="D96" s="15" t="str">
        <f t="array" ref="D96">IF(VLOOKUP($AF96,[4]Akuttherapie!$A$2:$B$42,2,0)="Y",CONCATENATE("L",MAX(_xlfn.NUMBERVALUE(MID($D$3:$D95,2,5)))+1)," ")</f>
        <v xml:space="preserve"> </v>
      </c>
      <c r="E96" s="16">
        <v>9917305</v>
      </c>
      <c r="F96" s="17" t="s">
        <v>225</v>
      </c>
      <c r="G96" s="12" t="s">
        <v>226</v>
      </c>
      <c r="H96" s="18">
        <v>21951</v>
      </c>
      <c r="I96" s="18">
        <v>44948</v>
      </c>
      <c r="J96" s="12">
        <v>1</v>
      </c>
      <c r="K96" s="36" t="s">
        <v>65</v>
      </c>
    </row>
    <row r="97" spans="1:12" ht="14.25" customHeight="1" x14ac:dyDescent="0.15">
      <c r="A97" s="13" t="s">
        <v>11</v>
      </c>
      <c r="B97" s="14">
        <v>27539</v>
      </c>
      <c r="C97" s="19">
        <v>13352</v>
      </c>
      <c r="D97" s="15" t="s">
        <v>240</v>
      </c>
      <c r="E97" s="16">
        <v>9916897</v>
      </c>
      <c r="F97" s="17" t="s">
        <v>227</v>
      </c>
      <c r="G97" s="12" t="s">
        <v>228</v>
      </c>
      <c r="H97" s="18">
        <v>20515</v>
      </c>
      <c r="I97" s="18">
        <v>44948</v>
      </c>
      <c r="J97" s="12">
        <v>1</v>
      </c>
      <c r="K97" s="36" t="s">
        <v>65</v>
      </c>
    </row>
    <row r="98" spans="1:12" ht="14.25" customHeight="1" x14ac:dyDescent="0.15">
      <c r="A98" s="13" t="s">
        <v>11</v>
      </c>
      <c r="B98" s="14">
        <v>27540</v>
      </c>
      <c r="C98" s="19">
        <v>13353</v>
      </c>
      <c r="D98" s="15" t="str">
        <f t="array" ref="D98">IF(VLOOKUP($AF98,[4]Akuttherapie!$A$2:$B$42,2,0)="Y",CONCATENATE("L",MAX(_xlfn.NUMBERVALUE(MID($D$3:$D97,2,5)))+1)," ")</f>
        <v xml:space="preserve"> </v>
      </c>
      <c r="E98" s="16">
        <v>9917317</v>
      </c>
      <c r="F98" s="17" t="s">
        <v>229</v>
      </c>
      <c r="G98" s="12" t="s">
        <v>230</v>
      </c>
      <c r="H98" s="18">
        <v>19009</v>
      </c>
      <c r="I98" s="18">
        <v>44948</v>
      </c>
      <c r="J98" s="12">
        <v>0</v>
      </c>
      <c r="K98" s="36" t="s">
        <v>65</v>
      </c>
    </row>
    <row r="99" spans="1:12" ht="14.25" customHeight="1" x14ac:dyDescent="0.15">
      <c r="A99" s="13" t="s">
        <v>11</v>
      </c>
      <c r="B99" s="14">
        <v>27541</v>
      </c>
      <c r="C99" s="19">
        <v>13354</v>
      </c>
      <c r="D99" s="15" t="str">
        <f t="array" ref="D99">IF(VLOOKUP($AF99,[4]Akuttherapie!$A$2:$B$42,2,0)="Y",CONCATENATE("L",MAX(_xlfn.NUMBERVALUE(MID($D$3:$D98,2,5)))+1)," ")</f>
        <v xml:space="preserve"> </v>
      </c>
      <c r="E99" s="16">
        <v>9917760</v>
      </c>
      <c r="F99" s="21" t="s">
        <v>231</v>
      </c>
      <c r="G99" s="12" t="s">
        <v>70</v>
      </c>
      <c r="H99" s="18">
        <v>16826</v>
      </c>
      <c r="I99" s="18">
        <v>44948</v>
      </c>
      <c r="J99" s="12">
        <v>0</v>
      </c>
      <c r="K99" s="36" t="s">
        <v>65</v>
      </c>
    </row>
    <row r="100" spans="1:12" ht="14.25" customHeight="1" x14ac:dyDescent="0.15">
      <c r="A100" s="13" t="s">
        <v>11</v>
      </c>
      <c r="B100" s="14">
        <v>27542</v>
      </c>
      <c r="C100" s="19">
        <v>13355</v>
      </c>
      <c r="D100" s="15" t="s">
        <v>241</v>
      </c>
      <c r="E100" s="16">
        <v>9918596</v>
      </c>
      <c r="F100" s="17" t="s">
        <v>232</v>
      </c>
      <c r="G100" s="12" t="s">
        <v>233</v>
      </c>
      <c r="H100" s="18">
        <v>21315</v>
      </c>
      <c r="I100" s="18">
        <v>44948</v>
      </c>
      <c r="J100" s="12">
        <v>1</v>
      </c>
      <c r="K100" s="36" t="s">
        <v>65</v>
      </c>
      <c r="L100" s="35"/>
    </row>
    <row r="101" spans="1:12" ht="14.25" customHeight="1" x14ac:dyDescent="0.15">
      <c r="A101" s="13" t="s">
        <v>11</v>
      </c>
      <c r="B101" s="14">
        <v>27543</v>
      </c>
      <c r="C101" s="19">
        <v>13356</v>
      </c>
      <c r="D101" s="15" t="s">
        <v>242</v>
      </c>
      <c r="E101" s="16">
        <v>9918824</v>
      </c>
      <c r="F101" s="21" t="s">
        <v>234</v>
      </c>
      <c r="G101" s="12" t="s">
        <v>235</v>
      </c>
      <c r="H101" s="18">
        <v>26296</v>
      </c>
      <c r="I101" s="18">
        <v>44948</v>
      </c>
      <c r="J101" s="12">
        <v>1</v>
      </c>
      <c r="K101" s="36" t="s">
        <v>65</v>
      </c>
    </row>
    <row r="102" spans="1:12" ht="14.25" customHeight="1" x14ac:dyDescent="0.15">
      <c r="A102" s="13" t="s">
        <v>11</v>
      </c>
      <c r="B102" s="14">
        <v>27544</v>
      </c>
      <c r="C102" s="19">
        <v>13357</v>
      </c>
      <c r="D102" s="15" t="str">
        <f t="array" ref="D102">IF(VLOOKUP($AF102,[4]Akuttherapie!$A$2:$B$42,2,0)="Y",CONCATENATE("L",MAX(_xlfn.NUMBERVALUE(MID($D$3:$D101,2,5)))+1)," ")</f>
        <v xml:space="preserve"> </v>
      </c>
      <c r="E102" s="16">
        <v>9918837</v>
      </c>
      <c r="F102" s="17" t="s">
        <v>236</v>
      </c>
      <c r="G102" s="12" t="s">
        <v>20</v>
      </c>
      <c r="H102" s="18">
        <v>18878</v>
      </c>
      <c r="I102" s="18">
        <v>44948</v>
      </c>
      <c r="J102" s="12">
        <v>0</v>
      </c>
      <c r="K102" s="36" t="s">
        <v>65</v>
      </c>
    </row>
    <row r="103" spans="1:12" ht="14.25" customHeight="1" x14ac:dyDescent="0.15">
      <c r="A103" s="13" t="s">
        <v>11</v>
      </c>
      <c r="B103" s="14">
        <v>27545</v>
      </c>
      <c r="C103" s="19">
        <v>13358</v>
      </c>
      <c r="D103" s="15" t="str">
        <f t="array" ref="D103">IF(VLOOKUP($AF103,[4]Akuttherapie!$A$2:$B$42,2,0)="Y",CONCATENATE("L",MAX(_xlfn.NUMBERVALUE(MID($D$3:$D102,2,5)))+1)," ")</f>
        <v xml:space="preserve"> </v>
      </c>
      <c r="E103" s="16">
        <v>9918858</v>
      </c>
      <c r="F103" s="17" t="s">
        <v>237</v>
      </c>
      <c r="G103" s="12" t="s">
        <v>129</v>
      </c>
      <c r="H103" s="18">
        <v>17839</v>
      </c>
      <c r="I103" s="18">
        <v>44949</v>
      </c>
      <c r="J103" s="12">
        <v>1</v>
      </c>
      <c r="K103" s="36" t="s">
        <v>65</v>
      </c>
    </row>
    <row r="104" spans="1:12" ht="14.25" customHeight="1" x14ac:dyDescent="0.15">
      <c r="A104" s="13" t="s">
        <v>246</v>
      </c>
      <c r="B104" s="14">
        <v>27546</v>
      </c>
      <c r="C104" s="19">
        <v>13359</v>
      </c>
      <c r="D104" s="15" t="str">
        <f t="array" ref="D104">IF(VLOOKUP($AF104,[4]Akuttherapie!$A$2:$B$42,2,0)="Y",CONCATENATE("L",MAX(_xlfn.NUMBERVALUE(MID($D$3:$D103,2,5)))+1)," ")</f>
        <v xml:space="preserve"> </v>
      </c>
      <c r="E104" s="16">
        <v>9918846</v>
      </c>
      <c r="F104" s="12" t="s">
        <v>238</v>
      </c>
      <c r="G104" s="12" t="s">
        <v>239</v>
      </c>
      <c r="H104" s="18">
        <v>17476</v>
      </c>
      <c r="I104" s="18">
        <v>44949</v>
      </c>
      <c r="J104" s="12">
        <v>0</v>
      </c>
      <c r="K104" s="36" t="s">
        <v>65</v>
      </c>
      <c r="L104" s="35"/>
    </row>
    <row r="105" spans="1:12" ht="14.25" customHeight="1" x14ac:dyDescent="0.15">
      <c r="A105" s="13" t="s">
        <v>582</v>
      </c>
      <c r="B105" s="14">
        <v>27547</v>
      </c>
      <c r="C105" s="19">
        <v>13360</v>
      </c>
      <c r="D105" s="15" t="str">
        <f t="array" ref="D105">IF(VLOOKUP($AF105,[4]Akuttherapie!$A$2:$B$42,2,0)="Y",CONCATENATE("L",MAX(_xlfn.NUMBERVALUE(MID($D$3:$D104,2,5)))+1)," ")</f>
        <v xml:space="preserve"> </v>
      </c>
      <c r="E105" s="16">
        <v>9919161</v>
      </c>
      <c r="F105" s="12" t="s">
        <v>244</v>
      </c>
      <c r="G105" s="12" t="s">
        <v>183</v>
      </c>
      <c r="H105" s="18">
        <v>14145</v>
      </c>
      <c r="I105" s="18">
        <v>45314</v>
      </c>
      <c r="J105" s="12">
        <v>1</v>
      </c>
      <c r="K105" s="36" t="s">
        <v>65</v>
      </c>
    </row>
    <row r="106" spans="1:12" ht="14.25" customHeight="1" x14ac:dyDescent="0.15">
      <c r="A106" s="13" t="s">
        <v>11</v>
      </c>
      <c r="B106" s="14">
        <v>27548</v>
      </c>
      <c r="C106" s="19">
        <v>13361</v>
      </c>
      <c r="D106" s="15" t="s">
        <v>247</v>
      </c>
      <c r="E106" s="16">
        <v>9919459</v>
      </c>
      <c r="F106" s="17" t="s">
        <v>81</v>
      </c>
      <c r="G106" s="12" t="s">
        <v>205</v>
      </c>
      <c r="H106" s="18">
        <v>15048</v>
      </c>
      <c r="I106" s="18">
        <v>45314</v>
      </c>
      <c r="J106" s="12">
        <v>0</v>
      </c>
      <c r="K106" s="36" t="s">
        <v>65</v>
      </c>
    </row>
    <row r="107" spans="1:12" ht="14.25" customHeight="1" x14ac:dyDescent="0.15">
      <c r="A107" s="13" t="s">
        <v>16</v>
      </c>
      <c r="B107" s="14">
        <v>27549</v>
      </c>
      <c r="C107" s="19">
        <v>13362</v>
      </c>
      <c r="D107" s="15" t="str">
        <f t="array" ref="D107">IF(VLOOKUP($AF107,[4]Akuttherapie!$A$2:$B$42,2,0)="Y",CONCATENATE("L",MAX(_xlfn.NUMBERVALUE(MID($D$3:$D106,2,5)))+1)," ")</f>
        <v xml:space="preserve"> </v>
      </c>
      <c r="E107" s="16">
        <v>9918818</v>
      </c>
      <c r="F107" s="17" t="s">
        <v>245</v>
      </c>
      <c r="G107" s="12" t="s">
        <v>68</v>
      </c>
      <c r="H107" s="18">
        <v>14018</v>
      </c>
      <c r="I107" s="18">
        <v>45313</v>
      </c>
      <c r="J107" s="12">
        <v>0</v>
      </c>
      <c r="K107" s="36" t="s">
        <v>65</v>
      </c>
    </row>
    <row r="108" spans="1:12" ht="14.25" customHeight="1" x14ac:dyDescent="0.15">
      <c r="A108" s="13" t="s">
        <v>11</v>
      </c>
      <c r="B108" s="14">
        <v>27550</v>
      </c>
      <c r="C108" s="19">
        <v>13363</v>
      </c>
      <c r="D108" s="15" t="str">
        <f t="array" ref="D108">IF(VLOOKUP($AF108,[4]Akuttherapie!$A$2:$B$42,2,0)="Y",CONCATENATE("L",MAX(_xlfn.NUMBERVALUE(MID($D$3:$D107,2,5)))+1)," ")</f>
        <v xml:space="preserve"> </v>
      </c>
      <c r="E108" s="16">
        <v>9920974</v>
      </c>
      <c r="F108" s="17" t="s">
        <v>248</v>
      </c>
      <c r="G108" s="12" t="s">
        <v>249</v>
      </c>
      <c r="H108" s="18">
        <v>11687</v>
      </c>
      <c r="I108" s="18">
        <v>45315</v>
      </c>
      <c r="J108" s="12">
        <v>1</v>
      </c>
      <c r="K108" s="36" t="s">
        <v>65</v>
      </c>
    </row>
    <row r="109" spans="1:12" ht="14.25" customHeight="1" x14ac:dyDescent="0.15">
      <c r="A109" s="13" t="s">
        <v>1640</v>
      </c>
      <c r="B109" s="14">
        <v>27551</v>
      </c>
      <c r="C109" s="19">
        <v>13364</v>
      </c>
      <c r="D109" s="15" t="str">
        <f t="array" ref="D109">IF(VLOOKUP($AF109,[4]Akuttherapie!$A$2:$B$42,2,0)="Y",CONCATENATE("L",MAX(_xlfn.NUMBERVALUE(MID($D$3:$D108,2,5)))+1)," ")</f>
        <v xml:space="preserve"> </v>
      </c>
      <c r="E109" s="16">
        <v>9920977</v>
      </c>
      <c r="F109" s="17" t="s">
        <v>250</v>
      </c>
      <c r="G109" s="12" t="s">
        <v>205</v>
      </c>
      <c r="H109" s="18">
        <v>19486</v>
      </c>
      <c r="I109" s="18">
        <v>45315</v>
      </c>
      <c r="J109" s="12">
        <v>0</v>
      </c>
      <c r="K109" s="36" t="s">
        <v>65</v>
      </c>
    </row>
    <row r="110" spans="1:12" ht="14.25" customHeight="1" x14ac:dyDescent="0.15">
      <c r="A110" s="13" t="s">
        <v>11</v>
      </c>
      <c r="B110" s="14">
        <v>27553</v>
      </c>
      <c r="C110" s="19">
        <v>13365</v>
      </c>
      <c r="D110" s="15" t="str">
        <f t="array" ref="D110">IF(VLOOKUP($AF110,[4]Akuttherapie!$A$2:$B$42,2,0)="Y",CONCATENATE("L",MAX(_xlfn.NUMBERVALUE(MID($D$3:$D109,2,5)))+1)," ")</f>
        <v xml:space="preserve"> </v>
      </c>
      <c r="E110" s="16">
        <v>9921172</v>
      </c>
      <c r="F110" s="17" t="s">
        <v>251</v>
      </c>
      <c r="G110" s="12" t="s">
        <v>252</v>
      </c>
      <c r="H110" s="18">
        <v>21954</v>
      </c>
      <c r="I110" s="18">
        <v>45315</v>
      </c>
      <c r="J110" s="12">
        <v>1</v>
      </c>
      <c r="K110" s="36" t="s">
        <v>65</v>
      </c>
    </row>
    <row r="111" spans="1:12" ht="14.25" customHeight="1" x14ac:dyDescent="0.15">
      <c r="A111" s="13" t="s">
        <v>11</v>
      </c>
      <c r="B111" s="14">
        <v>27554</v>
      </c>
      <c r="C111" s="19">
        <v>13366</v>
      </c>
      <c r="D111" s="15" t="str">
        <f t="array" ref="D111">IF(VLOOKUP($AF111,[4]Akuttherapie!$A$2:$B$42,2,0)="Y",CONCATENATE("L",MAX(_xlfn.NUMBERVALUE(MID($D$3:$D110,2,5)))+1)," ")</f>
        <v xml:space="preserve"> </v>
      </c>
      <c r="E111" s="16">
        <v>9922511</v>
      </c>
      <c r="F111" s="12" t="s">
        <v>253</v>
      </c>
      <c r="G111" s="12" t="s">
        <v>254</v>
      </c>
      <c r="H111" s="18">
        <v>15499</v>
      </c>
      <c r="I111" s="18">
        <v>45315</v>
      </c>
      <c r="J111" s="12">
        <v>0</v>
      </c>
      <c r="K111" s="36" t="s">
        <v>65</v>
      </c>
    </row>
    <row r="112" spans="1:12" ht="14.25" customHeight="1" x14ac:dyDescent="0.15">
      <c r="A112" s="13" t="s">
        <v>410</v>
      </c>
      <c r="B112" s="14">
        <v>27555</v>
      </c>
      <c r="C112" s="19">
        <v>13367</v>
      </c>
      <c r="D112" s="15" t="str">
        <f t="array" ref="D112">IF(VLOOKUP($AF112,[4]Akuttherapie!$A$2:$B$42,2,0)="Y",CONCATENATE("L",MAX(_xlfn.NUMBERVALUE(MID($D$3:$D111,2,5)))+1)," ")</f>
        <v xml:space="preserve"> </v>
      </c>
      <c r="E112" s="16">
        <v>9923088</v>
      </c>
      <c r="F112" s="17" t="s">
        <v>255</v>
      </c>
      <c r="G112" s="12" t="s">
        <v>256</v>
      </c>
      <c r="H112" s="18">
        <v>25209</v>
      </c>
      <c r="I112" s="18">
        <v>45315</v>
      </c>
      <c r="J112" s="12">
        <v>0</v>
      </c>
      <c r="K112" s="36" t="s">
        <v>65</v>
      </c>
    </row>
    <row r="113" spans="1:11" ht="14.25" customHeight="1" x14ac:dyDescent="0.15">
      <c r="A113" s="13" t="s">
        <v>11</v>
      </c>
      <c r="B113" s="14">
        <v>27556</v>
      </c>
      <c r="C113" s="19">
        <v>13368</v>
      </c>
      <c r="D113" s="15" t="s">
        <v>282</v>
      </c>
      <c r="E113" s="16">
        <v>9922964</v>
      </c>
      <c r="F113" s="12" t="s">
        <v>257</v>
      </c>
      <c r="G113" s="12" t="s">
        <v>34</v>
      </c>
      <c r="H113" s="18">
        <v>17405</v>
      </c>
      <c r="I113" s="18">
        <v>45316</v>
      </c>
      <c r="J113" s="12">
        <v>0</v>
      </c>
      <c r="K113" s="36" t="s">
        <v>65</v>
      </c>
    </row>
    <row r="114" spans="1:11" ht="14.25" customHeight="1" x14ac:dyDescent="0.15">
      <c r="A114" s="13" t="s">
        <v>11</v>
      </c>
      <c r="B114" s="14">
        <v>27557</v>
      </c>
      <c r="C114" s="19">
        <v>13369</v>
      </c>
      <c r="D114" s="15" t="s">
        <v>283</v>
      </c>
      <c r="E114" s="16">
        <v>9922967</v>
      </c>
      <c r="F114" s="21" t="s">
        <v>41</v>
      </c>
      <c r="G114" s="12" t="s">
        <v>68</v>
      </c>
      <c r="H114" s="18">
        <v>15418</v>
      </c>
      <c r="I114" s="18">
        <v>45316</v>
      </c>
      <c r="J114" s="12">
        <v>0</v>
      </c>
      <c r="K114" s="36" t="s">
        <v>65</v>
      </c>
    </row>
    <row r="115" spans="1:11" ht="14.25" customHeight="1" x14ac:dyDescent="0.15">
      <c r="A115" s="13" t="s">
        <v>11</v>
      </c>
      <c r="B115" s="14">
        <v>27559</v>
      </c>
      <c r="C115" s="19">
        <v>13370</v>
      </c>
      <c r="D115" s="15" t="str">
        <f t="array" ref="D115">IF(VLOOKUP($AF115,[4]Akuttherapie!$A$2:$B$42,2,0)="Y",CONCATENATE("L",MAX(_xlfn.NUMBERVALUE(MID($D$3:$D114,2,5)))+1)," ")</f>
        <v xml:space="preserve"> </v>
      </c>
      <c r="E115" s="16">
        <v>9923351</v>
      </c>
      <c r="F115" s="12" t="s">
        <v>206</v>
      </c>
      <c r="G115" s="12" t="s">
        <v>258</v>
      </c>
      <c r="H115" s="18">
        <v>14742</v>
      </c>
      <c r="I115" s="18">
        <v>45316</v>
      </c>
      <c r="J115" s="12">
        <v>0</v>
      </c>
      <c r="K115" s="36" t="s">
        <v>65</v>
      </c>
    </row>
    <row r="116" spans="1:11" ht="14.25" customHeight="1" x14ac:dyDescent="0.15">
      <c r="A116" s="13" t="s">
        <v>11</v>
      </c>
      <c r="B116" s="14">
        <v>27560</v>
      </c>
      <c r="C116" s="19">
        <v>13371</v>
      </c>
      <c r="D116" s="15" t="str">
        <f t="array" ref="D116">IF(VLOOKUP($AF116,[4]Akuttherapie!$A$2:$B$42,2,0)="Y",CONCATENATE("L",MAX(_xlfn.NUMBERVALUE(MID($D$3:$D115,2,5)))+1)," ")</f>
        <v xml:space="preserve"> </v>
      </c>
      <c r="E116" s="16">
        <v>9923360</v>
      </c>
      <c r="F116" s="22" t="s">
        <v>213</v>
      </c>
      <c r="G116" s="12" t="s">
        <v>214</v>
      </c>
      <c r="H116" s="18">
        <v>20139</v>
      </c>
      <c r="I116" s="18">
        <v>45316</v>
      </c>
      <c r="J116" s="12">
        <v>1</v>
      </c>
      <c r="K116" s="36" t="s">
        <v>65</v>
      </c>
    </row>
    <row r="117" spans="1:11" ht="14.25" customHeight="1" x14ac:dyDescent="0.15">
      <c r="A117" s="13" t="s">
        <v>11</v>
      </c>
      <c r="B117" s="14">
        <v>27561</v>
      </c>
      <c r="C117" s="19">
        <v>13372</v>
      </c>
      <c r="D117" s="15" t="str">
        <f t="array" ref="D117">IF(VLOOKUP($AF117,[4]Akuttherapie!$A$2:$B$42,2,0)="Y",CONCATENATE("L",MAX(_xlfn.NUMBERVALUE(MID($D$3:$D116,2,5)))+1)," ")</f>
        <v xml:space="preserve"> </v>
      </c>
      <c r="E117" s="16">
        <v>9923335</v>
      </c>
      <c r="F117" s="21" t="s">
        <v>195</v>
      </c>
      <c r="G117" s="12" t="s">
        <v>198</v>
      </c>
      <c r="H117" s="18">
        <v>17999</v>
      </c>
      <c r="I117" s="18">
        <v>45316</v>
      </c>
      <c r="J117" s="12">
        <v>1</v>
      </c>
      <c r="K117" s="36" t="s">
        <v>65</v>
      </c>
    </row>
    <row r="118" spans="1:11" ht="14.25" customHeight="1" x14ac:dyDescent="0.15">
      <c r="A118" s="13" t="s">
        <v>11</v>
      </c>
      <c r="B118" s="14">
        <v>27562</v>
      </c>
      <c r="C118" s="19">
        <v>13373</v>
      </c>
      <c r="D118" s="15" t="str">
        <f t="array" ref="D118">IF(VLOOKUP($AF118,[4]Akuttherapie!$A$2:$B$42,2,0)="Y",CONCATENATE("L",MAX(_xlfn.NUMBERVALUE(MID($D$3:$D117,2,5)))+1)," ")</f>
        <v xml:space="preserve"> </v>
      </c>
      <c r="E118" s="16">
        <v>9924826</v>
      </c>
      <c r="F118" s="12" t="s">
        <v>259</v>
      </c>
      <c r="G118" s="12" t="s">
        <v>23</v>
      </c>
      <c r="H118" s="18">
        <v>17055</v>
      </c>
      <c r="I118" s="18">
        <v>45316</v>
      </c>
      <c r="J118" s="12">
        <v>0</v>
      </c>
      <c r="K118" s="36" t="s">
        <v>65</v>
      </c>
    </row>
    <row r="119" spans="1:11" ht="14.25" customHeight="1" x14ac:dyDescent="0.15">
      <c r="A119" s="23" t="s">
        <v>260</v>
      </c>
      <c r="B119" s="14">
        <v>27564</v>
      </c>
      <c r="C119" s="19">
        <v>13374</v>
      </c>
      <c r="D119" s="15" t="s">
        <v>284</v>
      </c>
      <c r="E119" s="16">
        <v>9924838</v>
      </c>
      <c r="F119" s="21" t="s">
        <v>261</v>
      </c>
      <c r="G119" s="12" t="s">
        <v>96</v>
      </c>
      <c r="H119" s="18">
        <v>15796</v>
      </c>
      <c r="I119" s="18">
        <v>45316</v>
      </c>
      <c r="J119" s="12">
        <v>1</v>
      </c>
      <c r="K119" s="36" t="s">
        <v>65</v>
      </c>
    </row>
    <row r="120" spans="1:11" ht="14.25" customHeight="1" x14ac:dyDescent="0.15">
      <c r="A120" s="13" t="s">
        <v>11</v>
      </c>
      <c r="B120" s="14">
        <v>27565</v>
      </c>
      <c r="C120" s="19">
        <v>13375</v>
      </c>
      <c r="D120" s="15" t="str">
        <f t="array" ref="D120">IF(VLOOKUP($AF120,[4]Akuttherapie!$A$2:$B$42,2,0)="Y",CONCATENATE("L",MAX(_xlfn.NUMBERVALUE(MID($D$3:$D119,2,5)))+1)," ")</f>
        <v xml:space="preserve"> </v>
      </c>
      <c r="E120" s="16">
        <v>9925239</v>
      </c>
      <c r="F120" s="21" t="s">
        <v>262</v>
      </c>
      <c r="G120" s="12" t="s">
        <v>104</v>
      </c>
      <c r="H120" s="18">
        <v>16276</v>
      </c>
      <c r="I120" s="18">
        <v>45316</v>
      </c>
      <c r="J120" s="12">
        <v>1</v>
      </c>
      <c r="K120" s="36" t="s">
        <v>65</v>
      </c>
    </row>
    <row r="121" spans="1:11" ht="14.25" customHeight="1" x14ac:dyDescent="0.15">
      <c r="A121" s="13" t="s">
        <v>11</v>
      </c>
      <c r="B121" s="14">
        <v>27566</v>
      </c>
      <c r="C121" s="19">
        <v>13376</v>
      </c>
      <c r="D121" s="15" t="str">
        <f t="array" ref="D121">IF(VLOOKUP($AF121,[4]Akuttherapie!$A$2:$B$42,2,0)="Y",CONCATENATE("L",MAX(_xlfn.NUMBERVALUE(MID($D$3:$D120,2,5)))+1)," ")</f>
        <v xml:space="preserve"> </v>
      </c>
      <c r="E121" s="16">
        <v>9926020</v>
      </c>
      <c r="F121" s="12" t="s">
        <v>263</v>
      </c>
      <c r="G121" s="12" t="s">
        <v>264</v>
      </c>
      <c r="H121" s="18">
        <v>24234</v>
      </c>
      <c r="I121" s="24">
        <v>45317</v>
      </c>
      <c r="J121" s="12">
        <v>0</v>
      </c>
      <c r="K121" s="36" t="s">
        <v>65</v>
      </c>
    </row>
    <row r="122" spans="1:11" ht="14.25" customHeight="1" x14ac:dyDescent="0.15">
      <c r="A122" s="13" t="s">
        <v>137</v>
      </c>
      <c r="B122" s="14">
        <v>27568</v>
      </c>
      <c r="C122" s="19">
        <v>13377</v>
      </c>
      <c r="D122" s="15" t="s">
        <v>285</v>
      </c>
      <c r="E122" s="16">
        <v>9928313</v>
      </c>
      <c r="F122" s="17" t="s">
        <v>35</v>
      </c>
      <c r="G122" s="12" t="s">
        <v>265</v>
      </c>
      <c r="H122" s="18">
        <v>28518</v>
      </c>
      <c r="I122" s="18">
        <v>45320</v>
      </c>
      <c r="J122" s="12">
        <v>0</v>
      </c>
      <c r="K122" s="36" t="s">
        <v>65</v>
      </c>
    </row>
    <row r="123" spans="1:11" ht="14.25" customHeight="1" x14ac:dyDescent="0.15">
      <c r="A123" s="13" t="s">
        <v>11</v>
      </c>
      <c r="B123" s="14">
        <v>27569</v>
      </c>
      <c r="C123" s="19">
        <v>13378</v>
      </c>
      <c r="D123" s="15" t="str">
        <f t="array" ref="D123">IF(VLOOKUP($AF123,[4]Akuttherapie!$A$2:$B$42,2,0)="Y",CONCATENATE("L",MAX(_xlfn.NUMBERVALUE(MID($D$3:$D122,2,5)))+1)," ")</f>
        <v xml:space="preserve"> </v>
      </c>
      <c r="E123" s="16">
        <v>9927912</v>
      </c>
      <c r="F123" s="21" t="s">
        <v>266</v>
      </c>
      <c r="G123" s="12" t="s">
        <v>20</v>
      </c>
      <c r="H123" s="18">
        <v>14023</v>
      </c>
      <c r="I123" s="18">
        <v>45319</v>
      </c>
      <c r="J123" s="12">
        <v>0</v>
      </c>
      <c r="K123" s="36" t="s">
        <v>65</v>
      </c>
    </row>
    <row r="124" spans="1:11" ht="14.25" customHeight="1" x14ac:dyDescent="0.15">
      <c r="A124" s="13" t="s">
        <v>11</v>
      </c>
      <c r="B124" s="14">
        <v>27571</v>
      </c>
      <c r="C124" s="19">
        <v>13379</v>
      </c>
      <c r="D124" s="15" t="s">
        <v>286</v>
      </c>
      <c r="E124" s="16">
        <v>9927925</v>
      </c>
      <c r="F124" s="21" t="s">
        <v>267</v>
      </c>
      <c r="G124" s="12" t="s">
        <v>268</v>
      </c>
      <c r="H124" s="18">
        <v>14936</v>
      </c>
      <c r="I124" s="18">
        <v>45319</v>
      </c>
      <c r="J124" s="12">
        <v>1</v>
      </c>
      <c r="K124" s="36" t="s">
        <v>65</v>
      </c>
    </row>
    <row r="125" spans="1:11" ht="14.25" customHeight="1" x14ac:dyDescent="0.15">
      <c r="A125" s="13" t="s">
        <v>11</v>
      </c>
      <c r="B125" s="14">
        <v>27573</v>
      </c>
      <c r="C125" s="19">
        <v>13380</v>
      </c>
      <c r="D125" s="15" t="s">
        <v>287</v>
      </c>
      <c r="E125" s="16">
        <v>9926009</v>
      </c>
      <c r="F125" s="17" t="s">
        <v>269</v>
      </c>
      <c r="G125" s="12" t="s">
        <v>270</v>
      </c>
      <c r="H125" s="18">
        <v>17669</v>
      </c>
      <c r="I125" s="18">
        <v>45317</v>
      </c>
      <c r="J125" s="12">
        <v>0</v>
      </c>
      <c r="K125" s="36" t="s">
        <v>65</v>
      </c>
    </row>
    <row r="126" spans="1:11" ht="14.25" customHeight="1" x14ac:dyDescent="0.15">
      <c r="A126" s="13" t="s">
        <v>11</v>
      </c>
      <c r="B126" s="14">
        <v>27574</v>
      </c>
      <c r="C126" s="19">
        <v>13381</v>
      </c>
      <c r="D126" s="15" t="s">
        <v>288</v>
      </c>
      <c r="E126" s="16">
        <v>9928087</v>
      </c>
      <c r="F126" s="17" t="s">
        <v>271</v>
      </c>
      <c r="G126" s="12" t="s">
        <v>272</v>
      </c>
      <c r="H126" s="18">
        <v>20576</v>
      </c>
      <c r="I126" s="18">
        <v>45320</v>
      </c>
      <c r="J126" s="12">
        <v>0</v>
      </c>
      <c r="K126" s="36" t="s">
        <v>65</v>
      </c>
    </row>
    <row r="127" spans="1:11" ht="14.25" customHeight="1" x14ac:dyDescent="0.15">
      <c r="A127" s="13" t="s">
        <v>11</v>
      </c>
      <c r="B127" s="14">
        <v>27576</v>
      </c>
      <c r="C127" s="19">
        <v>13382</v>
      </c>
      <c r="D127" s="15" t="s">
        <v>289</v>
      </c>
      <c r="E127" s="16">
        <v>9926881</v>
      </c>
      <c r="F127" s="17" t="s">
        <v>273</v>
      </c>
      <c r="G127" s="12" t="s">
        <v>205</v>
      </c>
      <c r="H127" s="18">
        <v>14167</v>
      </c>
      <c r="I127" s="18">
        <v>45317</v>
      </c>
      <c r="J127" s="12">
        <v>0</v>
      </c>
      <c r="K127" s="36" t="s">
        <v>65</v>
      </c>
    </row>
    <row r="128" spans="1:11" ht="14.25" customHeight="1" x14ac:dyDescent="0.15">
      <c r="A128" s="13" t="s">
        <v>11</v>
      </c>
      <c r="B128" s="14">
        <v>27577</v>
      </c>
      <c r="C128" s="19">
        <v>13383</v>
      </c>
      <c r="D128" s="15" t="str">
        <f t="array" ref="D128">IF(VLOOKUP($AF128,[4]Akuttherapie!$A$2:$B$42,2,0)="Y",CONCATENATE("L",MAX(_xlfn.NUMBERVALUE(MID($D$3:$D127,2,5)))+1)," ")</f>
        <v xml:space="preserve"> </v>
      </c>
      <c r="E128" s="16">
        <v>9927613</v>
      </c>
      <c r="F128" s="21" t="s">
        <v>274</v>
      </c>
      <c r="G128" s="12" t="s">
        <v>275</v>
      </c>
      <c r="H128" s="18">
        <v>18646</v>
      </c>
      <c r="I128" s="18">
        <v>45318</v>
      </c>
      <c r="J128" s="12">
        <v>0</v>
      </c>
      <c r="K128" s="36" t="s">
        <v>65</v>
      </c>
    </row>
    <row r="129" spans="1:12" ht="14.25" customHeight="1" x14ac:dyDescent="0.15">
      <c r="A129" s="13" t="s">
        <v>11</v>
      </c>
      <c r="B129" s="14">
        <v>27578</v>
      </c>
      <c r="C129" s="19">
        <v>13384</v>
      </c>
      <c r="D129" s="15" t="s">
        <v>290</v>
      </c>
      <c r="E129" s="16">
        <v>9928006</v>
      </c>
      <c r="F129" s="21" t="s">
        <v>276</v>
      </c>
      <c r="G129" s="12" t="s">
        <v>277</v>
      </c>
      <c r="H129" s="18">
        <v>19288</v>
      </c>
      <c r="I129" s="18">
        <v>45319</v>
      </c>
      <c r="J129" s="12">
        <v>1</v>
      </c>
      <c r="K129" s="36" t="s">
        <v>65</v>
      </c>
    </row>
    <row r="130" spans="1:12" ht="14.25" customHeight="1" x14ac:dyDescent="0.15">
      <c r="A130" s="13" t="s">
        <v>243</v>
      </c>
      <c r="B130" s="14">
        <v>27579</v>
      </c>
      <c r="C130" s="19">
        <v>13385</v>
      </c>
      <c r="D130" s="15" t="str">
        <f t="array" ref="D130">IF(VLOOKUP($AF130,[4]Akuttherapie!$A$2:$B$42,2,0)="Y",CONCATENATE("L",MAX(_xlfn.NUMBERVALUE(MID($D$3:$D129,2,5)))+1)," ")</f>
        <v xml:space="preserve"> </v>
      </c>
      <c r="E130" s="16">
        <v>9927655</v>
      </c>
      <c r="F130" s="17" t="s">
        <v>17</v>
      </c>
      <c r="G130" s="12" t="s">
        <v>278</v>
      </c>
      <c r="H130" s="18">
        <v>12939</v>
      </c>
      <c r="I130" s="18">
        <v>45318</v>
      </c>
      <c r="J130" s="12">
        <v>0</v>
      </c>
      <c r="K130" s="36"/>
      <c r="L130" s="35"/>
    </row>
    <row r="131" spans="1:12" ht="14.25" customHeight="1" x14ac:dyDescent="0.15">
      <c r="A131" s="13" t="s">
        <v>16</v>
      </c>
      <c r="B131" s="14">
        <v>27580</v>
      </c>
      <c r="C131" s="19">
        <v>13386</v>
      </c>
      <c r="D131" s="15" t="str">
        <f t="array" ref="D131">IF(VLOOKUP($AF131,[4]Akuttherapie!$A$2:$B$42,2,0)="Y",CONCATENATE("L",MAX(_xlfn.NUMBERVALUE(MID($D$3:$D130,2,5)))+1)," ")</f>
        <v xml:space="preserve"> </v>
      </c>
      <c r="E131" s="16">
        <v>9928253</v>
      </c>
      <c r="F131" s="21" t="s">
        <v>279</v>
      </c>
      <c r="G131" s="12" t="s">
        <v>161</v>
      </c>
      <c r="H131" s="18">
        <v>20706</v>
      </c>
      <c r="I131" s="18">
        <v>45319</v>
      </c>
      <c r="J131" s="12">
        <v>0</v>
      </c>
      <c r="K131" s="36" t="s">
        <v>65</v>
      </c>
      <c r="L131" s="35"/>
    </row>
    <row r="132" spans="1:12" ht="14.25" customHeight="1" x14ac:dyDescent="0.15">
      <c r="A132" s="13" t="s">
        <v>11</v>
      </c>
      <c r="B132" s="14">
        <v>27581</v>
      </c>
      <c r="C132" s="19">
        <v>13387</v>
      </c>
      <c r="D132" s="15" t="str">
        <f t="array" ref="D132">IF(VLOOKUP($AF132,[4]Akuttherapie!$A$2:$B$42,2,0)="Y",CONCATENATE("L",MAX(_xlfn.NUMBERVALUE(MID($D$3:$D131,2,5)))+1)," ")</f>
        <v xml:space="preserve"> </v>
      </c>
      <c r="E132" s="16">
        <v>9919997</v>
      </c>
      <c r="F132" s="17" t="s">
        <v>280</v>
      </c>
      <c r="G132" s="12" t="s">
        <v>281</v>
      </c>
      <c r="H132" s="18">
        <v>20400</v>
      </c>
      <c r="I132" s="18">
        <v>45314</v>
      </c>
      <c r="J132" s="12">
        <v>0</v>
      </c>
      <c r="K132" s="36" t="s">
        <v>1710</v>
      </c>
    </row>
    <row r="133" spans="1:12" ht="14.25" customHeight="1" x14ac:dyDescent="0.15">
      <c r="A133" s="13" t="s">
        <v>11</v>
      </c>
      <c r="B133" s="14">
        <v>27582</v>
      </c>
      <c r="C133" s="19">
        <v>13388</v>
      </c>
      <c r="D133" s="15" t="str">
        <f t="array" ref="D133">IF(VLOOKUP($AF133,[4]Akuttherapie!$A$2:$B$42,2,0)="Y",CONCATENATE("L",MAX(_xlfn.NUMBERVALUE(MID($D$3:$D132,2,5)))+1)," ")</f>
        <v xml:space="preserve"> </v>
      </c>
      <c r="E133" s="16">
        <v>9929353</v>
      </c>
      <c r="F133" s="21" t="s">
        <v>291</v>
      </c>
      <c r="G133" s="12" t="s">
        <v>292</v>
      </c>
      <c r="H133" s="18">
        <v>11948</v>
      </c>
      <c r="I133" s="18">
        <v>45320</v>
      </c>
      <c r="J133" s="12">
        <v>1</v>
      </c>
      <c r="K133" s="36" t="s">
        <v>65</v>
      </c>
      <c r="L133" s="35"/>
    </row>
    <row r="134" spans="1:12" ht="14.25" customHeight="1" x14ac:dyDescent="0.15">
      <c r="A134" s="13" t="s">
        <v>11</v>
      </c>
      <c r="B134" s="14">
        <v>27583</v>
      </c>
      <c r="C134" s="19">
        <v>13389</v>
      </c>
      <c r="D134" s="15" t="str">
        <f t="array" ref="D134">IF(VLOOKUP($AF134,[4]Akuttherapie!$A$2:$B$42,2,0)="Y",CONCATENATE("L",MAX(_xlfn.NUMBERVALUE(MID($D$3:$D133,2,5)))+1)," ")</f>
        <v xml:space="preserve"> </v>
      </c>
      <c r="E134" s="16">
        <v>9929453</v>
      </c>
      <c r="F134" s="12" t="s">
        <v>293</v>
      </c>
      <c r="G134" s="12" t="s">
        <v>294</v>
      </c>
      <c r="H134" s="18">
        <v>14247</v>
      </c>
      <c r="I134" s="18">
        <v>45320</v>
      </c>
      <c r="J134" s="12">
        <v>1</v>
      </c>
      <c r="K134" s="36" t="s">
        <v>65</v>
      </c>
    </row>
    <row r="135" spans="1:12" ht="14.25" customHeight="1" x14ac:dyDescent="0.15">
      <c r="A135" s="13" t="s">
        <v>11</v>
      </c>
      <c r="B135" s="14">
        <v>27584</v>
      </c>
      <c r="C135" s="19">
        <v>13390</v>
      </c>
      <c r="D135" s="15" t="str">
        <f t="array" ref="D135">IF(VLOOKUP($AF135,[4]Akuttherapie!$A$2:$B$42,2,0)="Y",CONCATENATE("L",MAX(_xlfn.NUMBERVALUE(MID($D$3:$D134,2,5)))+1)," ")</f>
        <v xml:space="preserve"> </v>
      </c>
      <c r="E135" s="16">
        <v>9929833</v>
      </c>
      <c r="F135" s="21" t="s">
        <v>160</v>
      </c>
      <c r="G135" s="12" t="s">
        <v>295</v>
      </c>
      <c r="H135" s="18">
        <v>18871</v>
      </c>
      <c r="I135" s="18">
        <v>45320</v>
      </c>
      <c r="J135" s="12">
        <v>0</v>
      </c>
      <c r="K135" s="36" t="s">
        <v>65</v>
      </c>
    </row>
    <row r="136" spans="1:12" ht="14.25" customHeight="1" x14ac:dyDescent="0.15">
      <c r="A136" s="13" t="s">
        <v>11</v>
      </c>
      <c r="B136" s="14">
        <v>27585</v>
      </c>
      <c r="C136" s="19">
        <v>13391</v>
      </c>
      <c r="D136" s="15" t="str">
        <f t="array" ref="D136">IF(VLOOKUP($AF136,[4]Akuttherapie!$A$2:$B$42,2,0)="Y",CONCATENATE("L",MAX(_xlfn.NUMBERVALUE(MID($D$3:$D135,2,5)))+1)," ")</f>
        <v xml:space="preserve"> </v>
      </c>
      <c r="E136" s="16">
        <v>9930018</v>
      </c>
      <c r="F136" s="21" t="s">
        <v>296</v>
      </c>
      <c r="G136" s="12" t="s">
        <v>297</v>
      </c>
      <c r="H136" s="18">
        <v>16860</v>
      </c>
      <c r="I136" s="18">
        <v>45320</v>
      </c>
      <c r="J136" s="12">
        <v>0</v>
      </c>
      <c r="K136" s="36" t="s">
        <v>65</v>
      </c>
      <c r="L136" s="35"/>
    </row>
    <row r="137" spans="1:12" ht="14.25" customHeight="1" x14ac:dyDescent="0.15">
      <c r="A137" s="13" t="s">
        <v>11</v>
      </c>
      <c r="B137" s="14">
        <v>27586</v>
      </c>
      <c r="C137" s="19">
        <v>13392</v>
      </c>
      <c r="D137" s="15" t="str">
        <f t="array" ref="D137">IF(VLOOKUP($AF137,[4]Akuttherapie!$A$2:$B$42,2,0)="Y",CONCATENATE("L",MAX(_xlfn.NUMBERVALUE(MID($D$3:$D136,2,5)))+1)," ")</f>
        <v xml:space="preserve"> </v>
      </c>
      <c r="E137" s="16">
        <v>9929599</v>
      </c>
      <c r="F137" s="17" t="s">
        <v>298</v>
      </c>
      <c r="G137" s="12" t="s">
        <v>299</v>
      </c>
      <c r="H137" s="18">
        <v>39282</v>
      </c>
      <c r="I137" s="18">
        <v>45320</v>
      </c>
      <c r="J137" s="12">
        <v>1</v>
      </c>
      <c r="K137" s="36" t="s">
        <v>65</v>
      </c>
    </row>
    <row r="138" spans="1:12" ht="14.25" customHeight="1" x14ac:dyDescent="0.15">
      <c r="A138" s="13" t="s">
        <v>11</v>
      </c>
      <c r="B138" s="14">
        <v>27587</v>
      </c>
      <c r="C138" s="19">
        <v>13393</v>
      </c>
      <c r="D138" s="15" t="str">
        <f t="array" ref="D138">IF(VLOOKUP($AF138,[4]Akuttherapie!$A$2:$B$42,2,0)="Y",CONCATENATE("L",MAX(_xlfn.NUMBERVALUE(MID($D$3:$D137,2,5)))+1)," ")</f>
        <v xml:space="preserve"> </v>
      </c>
      <c r="E138" s="16">
        <v>9930071</v>
      </c>
      <c r="F138" s="12" t="s">
        <v>300</v>
      </c>
      <c r="G138" s="12" t="s">
        <v>301</v>
      </c>
      <c r="H138" s="18">
        <v>14929</v>
      </c>
      <c r="I138" s="18">
        <v>45320</v>
      </c>
      <c r="J138" s="12">
        <v>1</v>
      </c>
      <c r="K138" s="36" t="s">
        <v>65</v>
      </c>
    </row>
    <row r="139" spans="1:12" ht="14.25" customHeight="1" x14ac:dyDescent="0.15">
      <c r="A139" s="13" t="s">
        <v>16</v>
      </c>
      <c r="B139" s="14">
        <v>27588</v>
      </c>
      <c r="C139" s="19">
        <v>13394</v>
      </c>
      <c r="D139" s="15" t="str">
        <f t="array" ref="D139">IF(VLOOKUP($AF139,[4]Akuttherapie!$A$2:$B$42,2,0)="Y",CONCATENATE("L",MAX(_xlfn.NUMBERVALUE(MID($D$3:$D138,2,5)))+1)," ")</f>
        <v xml:space="preserve"> </v>
      </c>
      <c r="E139" s="16">
        <v>9929219</v>
      </c>
      <c r="F139" s="12" t="s">
        <v>302</v>
      </c>
      <c r="G139" s="12" t="s">
        <v>303</v>
      </c>
      <c r="H139" s="18">
        <v>23714</v>
      </c>
      <c r="I139" s="24">
        <v>45320</v>
      </c>
      <c r="J139" s="12">
        <v>1</v>
      </c>
      <c r="K139" s="36" t="s">
        <v>65</v>
      </c>
    </row>
    <row r="140" spans="1:12" ht="14.25" customHeight="1" x14ac:dyDescent="0.15">
      <c r="A140" s="13" t="s">
        <v>11</v>
      </c>
      <c r="B140" s="14">
        <v>27589</v>
      </c>
      <c r="C140" s="19">
        <v>13395</v>
      </c>
      <c r="D140" s="15" t="str">
        <f t="array" ref="D140">IF(VLOOKUP($AF140,[4]Akuttherapie!$A$2:$B$42,2,0)="Y",CONCATENATE("L",MAX(_xlfn.NUMBERVALUE(MID($D$3:$D139,2,5)))+1)," ")</f>
        <v xml:space="preserve"> </v>
      </c>
      <c r="E140" s="16">
        <v>9926862</v>
      </c>
      <c r="F140" t="s">
        <v>304</v>
      </c>
      <c r="G140" t="s">
        <v>305</v>
      </c>
      <c r="H140" s="25">
        <v>28655</v>
      </c>
      <c r="I140" s="24">
        <v>45320</v>
      </c>
      <c r="J140" s="12">
        <v>0</v>
      </c>
      <c r="K140" s="36" t="s">
        <v>1710</v>
      </c>
      <c r="L140" s="35"/>
    </row>
    <row r="141" spans="1:12" ht="14.25" customHeight="1" x14ac:dyDescent="0.15">
      <c r="A141" s="13" t="s">
        <v>11</v>
      </c>
      <c r="B141" s="14">
        <v>27591</v>
      </c>
      <c r="C141" s="19">
        <v>13396</v>
      </c>
      <c r="D141" s="15" t="str">
        <f t="array" ref="D141">IF(VLOOKUP($AF141,[4]Akuttherapie!$A$2:$B$42,2,0)="Y",CONCATENATE("L",MAX(_xlfn.NUMBERVALUE(MID($D$3:$D140,2,5)))+1)," ")</f>
        <v xml:space="preserve"> </v>
      </c>
      <c r="E141" s="16">
        <v>9931531</v>
      </c>
      <c r="F141" s="21" t="s">
        <v>306</v>
      </c>
      <c r="G141" s="12" t="s">
        <v>307</v>
      </c>
      <c r="H141" s="18">
        <v>19070</v>
      </c>
      <c r="I141" s="18">
        <v>45321</v>
      </c>
      <c r="J141" s="12">
        <v>0</v>
      </c>
      <c r="K141" s="36" t="s">
        <v>1710</v>
      </c>
    </row>
    <row r="142" spans="1:12" ht="14.25" customHeight="1" x14ac:dyDescent="0.15">
      <c r="A142" s="13" t="s">
        <v>814</v>
      </c>
      <c r="B142" s="14">
        <v>27592</v>
      </c>
      <c r="C142" s="19">
        <v>13397</v>
      </c>
      <c r="D142" s="15" t="str">
        <f t="array" ref="D142">IF(VLOOKUP($AF142,[4]Akuttherapie!$A$2:$B$42,2,0)="Y",CONCATENATE("L",MAX(_xlfn.NUMBERVALUE(MID($D$3:$D141,2,5)))+1)," ")</f>
        <v xml:space="preserve"> </v>
      </c>
      <c r="E142" s="16">
        <v>9932353</v>
      </c>
      <c r="F142" s="17" t="s">
        <v>308</v>
      </c>
      <c r="G142" s="12" t="s">
        <v>309</v>
      </c>
      <c r="H142" s="18">
        <v>15181</v>
      </c>
      <c r="I142" s="18">
        <v>45321</v>
      </c>
      <c r="J142" s="12">
        <v>0</v>
      </c>
      <c r="K142" s="36" t="s">
        <v>65</v>
      </c>
    </row>
    <row r="143" spans="1:12" ht="14.25" customHeight="1" x14ac:dyDescent="0.15">
      <c r="A143" s="13" t="s">
        <v>11</v>
      </c>
      <c r="B143" s="14">
        <v>27593</v>
      </c>
      <c r="C143" s="19">
        <v>13398</v>
      </c>
      <c r="D143" s="15" t="str">
        <f t="array" ref="D143">IF(VLOOKUP($AF143,[4]Akuttherapie!$A$2:$B$42,2,0)="Y",CONCATENATE("L",MAX(_xlfn.NUMBERVALUE(MID($D$3:$D142,2,5)))+1)," ")</f>
        <v xml:space="preserve"> </v>
      </c>
      <c r="E143" s="16">
        <v>9932396</v>
      </c>
      <c r="F143" s="21" t="s">
        <v>310</v>
      </c>
      <c r="G143" s="12" t="s">
        <v>311</v>
      </c>
      <c r="H143" s="18">
        <v>28430</v>
      </c>
      <c r="I143" s="18">
        <v>45321</v>
      </c>
      <c r="J143" s="12">
        <v>0</v>
      </c>
      <c r="K143" s="36" t="s">
        <v>65</v>
      </c>
    </row>
    <row r="144" spans="1:12" ht="14.25" customHeight="1" x14ac:dyDescent="0.15">
      <c r="A144" s="13" t="s">
        <v>11</v>
      </c>
      <c r="B144" s="14">
        <v>27595</v>
      </c>
      <c r="C144" s="19">
        <v>13399</v>
      </c>
      <c r="D144" s="15" t="s">
        <v>312</v>
      </c>
      <c r="E144" s="16">
        <v>9930046</v>
      </c>
      <c r="F144" s="12" t="s">
        <v>313</v>
      </c>
      <c r="G144" s="12" t="s">
        <v>40</v>
      </c>
      <c r="H144" s="18">
        <v>21930</v>
      </c>
      <c r="I144" s="24">
        <v>45321</v>
      </c>
      <c r="J144" s="12">
        <v>0</v>
      </c>
      <c r="K144" s="36" t="s">
        <v>65</v>
      </c>
      <c r="L144" s="35"/>
    </row>
    <row r="145" spans="1:12" ht="14.25" customHeight="1" x14ac:dyDescent="0.15">
      <c r="A145" s="13" t="s">
        <v>11</v>
      </c>
      <c r="B145" s="14">
        <v>27596</v>
      </c>
      <c r="C145" s="19">
        <v>13400</v>
      </c>
      <c r="D145" s="15" t="s">
        <v>325</v>
      </c>
      <c r="E145" s="16">
        <v>9933608</v>
      </c>
      <c r="F145" s="21" t="s">
        <v>314</v>
      </c>
      <c r="G145" s="12" t="s">
        <v>23</v>
      </c>
      <c r="H145" s="18">
        <v>19189</v>
      </c>
      <c r="I145" s="18">
        <v>45322</v>
      </c>
      <c r="J145" s="12">
        <v>0</v>
      </c>
      <c r="K145" s="36" t="s">
        <v>1710</v>
      </c>
    </row>
    <row r="146" spans="1:12" ht="14.25" customHeight="1" x14ac:dyDescent="0.15">
      <c r="A146" s="13" t="s">
        <v>11</v>
      </c>
      <c r="B146" s="14">
        <v>27597</v>
      </c>
      <c r="C146" s="19">
        <v>13401</v>
      </c>
      <c r="D146" s="15" t="str">
        <f t="array" ref="D146">IF(VLOOKUP($AF146,[5]Akuttherapie!$A$2:$B$42,2,0)="Y",CONCATENATE("L",MAX(_xlfn.NUMBERVALUE(MID($D$3:$D145,2,5)))+1)," ")</f>
        <v xml:space="preserve"> </v>
      </c>
      <c r="E146" s="16">
        <v>9933713</v>
      </c>
      <c r="F146" s="21" t="s">
        <v>315</v>
      </c>
      <c r="G146" s="12" t="s">
        <v>230</v>
      </c>
      <c r="H146" s="18">
        <v>21130</v>
      </c>
      <c r="I146" s="18">
        <v>45322</v>
      </c>
      <c r="J146" s="12">
        <v>0</v>
      </c>
      <c r="K146" s="36" t="s">
        <v>65</v>
      </c>
    </row>
    <row r="147" spans="1:12" ht="14.25" customHeight="1" x14ac:dyDescent="0.15">
      <c r="A147" s="13" t="s">
        <v>1641</v>
      </c>
      <c r="B147" s="14">
        <v>27598</v>
      </c>
      <c r="C147" s="19">
        <v>13402</v>
      </c>
      <c r="D147" s="15" t="s">
        <v>326</v>
      </c>
      <c r="E147" s="16">
        <v>9933775</v>
      </c>
      <c r="F147" s="21" t="s">
        <v>316</v>
      </c>
      <c r="G147" s="12" t="s">
        <v>317</v>
      </c>
      <c r="H147" s="18">
        <v>15849</v>
      </c>
      <c r="I147" s="18">
        <v>45322</v>
      </c>
      <c r="J147" s="12">
        <v>1</v>
      </c>
      <c r="K147" s="36" t="s">
        <v>65</v>
      </c>
      <c r="L147" s="35"/>
    </row>
    <row r="148" spans="1:12" ht="14.25" customHeight="1" x14ac:dyDescent="0.15">
      <c r="A148" s="13" t="s">
        <v>11</v>
      </c>
      <c r="B148" s="14">
        <v>27599</v>
      </c>
      <c r="C148" s="19">
        <v>13403</v>
      </c>
      <c r="D148" s="15" t="str">
        <f t="array" ref="D148">IF(VLOOKUP($AF148,[5]Akuttherapie!$A$2:$B$42,2,0)="Y",CONCATENATE("L",MAX(_xlfn.NUMBERVALUE(MID($D$3:$D147,2,5)))+1)," ")</f>
        <v xml:space="preserve"> </v>
      </c>
      <c r="E148" s="16">
        <v>9933980</v>
      </c>
      <c r="F148" s="12" t="s">
        <v>318</v>
      </c>
      <c r="G148" s="12" t="s">
        <v>20</v>
      </c>
      <c r="H148" s="18">
        <v>20293</v>
      </c>
      <c r="I148" s="18">
        <v>45322</v>
      </c>
      <c r="J148" s="12">
        <v>0</v>
      </c>
      <c r="K148" s="36" t="s">
        <v>65</v>
      </c>
    </row>
    <row r="149" spans="1:12" ht="14.25" customHeight="1" x14ac:dyDescent="0.15">
      <c r="A149" s="13" t="s">
        <v>11</v>
      </c>
      <c r="B149" s="14">
        <v>27600</v>
      </c>
      <c r="C149" s="19">
        <v>13404</v>
      </c>
      <c r="D149" s="15" t="s">
        <v>327</v>
      </c>
      <c r="E149" s="16">
        <v>9934484</v>
      </c>
      <c r="F149" s="12" t="s">
        <v>319</v>
      </c>
      <c r="G149" s="12" t="s">
        <v>320</v>
      </c>
      <c r="H149" s="18">
        <v>13726</v>
      </c>
      <c r="I149" s="18">
        <v>45322</v>
      </c>
      <c r="J149" s="12">
        <v>1</v>
      </c>
      <c r="K149" s="36" t="s">
        <v>65</v>
      </c>
    </row>
    <row r="150" spans="1:12" ht="14.25" customHeight="1" x14ac:dyDescent="0.15">
      <c r="A150" s="13" t="s">
        <v>16</v>
      </c>
      <c r="B150" s="14">
        <v>27601</v>
      </c>
      <c r="C150" s="19">
        <v>13405</v>
      </c>
      <c r="D150" s="15" t="str">
        <f t="array" ref="D150">IF(VLOOKUP($AF150,[5]Akuttherapie!$A$2:$B$42,2,0)="Y",CONCATENATE("L",MAX(_xlfn.NUMBERVALUE(MID($D$3:$D149,2,5)))+1)," ")</f>
        <v xml:space="preserve"> </v>
      </c>
      <c r="E150" s="16">
        <v>9933326</v>
      </c>
      <c r="F150" s="21" t="s">
        <v>321</v>
      </c>
      <c r="G150" s="12" t="s">
        <v>322</v>
      </c>
      <c r="H150" s="26">
        <v>26820</v>
      </c>
      <c r="I150" s="18">
        <v>45322</v>
      </c>
      <c r="J150" s="12">
        <v>0</v>
      </c>
      <c r="K150" s="36" t="s">
        <v>65</v>
      </c>
      <c r="L150" s="35"/>
    </row>
    <row r="151" spans="1:12" ht="14.25" customHeight="1" x14ac:dyDescent="0.15">
      <c r="A151" s="13" t="s">
        <v>243</v>
      </c>
      <c r="B151" s="14">
        <v>27602</v>
      </c>
      <c r="C151" s="19">
        <v>13406</v>
      </c>
      <c r="D151" s="15" t="str">
        <f t="array" ref="D151">IF(VLOOKUP($AF151,[5]Akuttherapie!$A$2:$B$42,2,0)="Y",CONCATENATE("L",MAX(_xlfn.NUMBERVALUE(MID($D$3:$D150,2,5)))+1)," ")</f>
        <v xml:space="preserve"> </v>
      </c>
      <c r="E151" s="16">
        <v>9933427</v>
      </c>
      <c r="F151" s="21" t="s">
        <v>323</v>
      </c>
      <c r="G151" s="12" t="s">
        <v>324</v>
      </c>
      <c r="H151" s="18">
        <v>23478</v>
      </c>
      <c r="I151" s="18">
        <v>45322</v>
      </c>
      <c r="J151" s="12">
        <v>0</v>
      </c>
      <c r="K151" s="36" t="s">
        <v>65</v>
      </c>
    </row>
    <row r="152" spans="1:12" ht="14.25" customHeight="1" x14ac:dyDescent="0.15">
      <c r="A152" s="13" t="s">
        <v>11</v>
      </c>
      <c r="B152" s="14">
        <v>27603</v>
      </c>
      <c r="C152" s="19">
        <v>13407</v>
      </c>
      <c r="D152" s="15" t="s">
        <v>343</v>
      </c>
      <c r="E152" s="16">
        <v>9934774</v>
      </c>
      <c r="F152" s="21" t="s">
        <v>328</v>
      </c>
      <c r="G152" s="12" t="s">
        <v>120</v>
      </c>
      <c r="H152" s="18">
        <v>22308</v>
      </c>
      <c r="I152" s="18">
        <v>45323</v>
      </c>
      <c r="J152" s="12">
        <v>1</v>
      </c>
      <c r="K152" s="36" t="s">
        <v>65</v>
      </c>
    </row>
    <row r="153" spans="1:12" ht="14.25" customHeight="1" x14ac:dyDescent="0.15">
      <c r="A153" s="13" t="s">
        <v>1648</v>
      </c>
      <c r="B153" s="14">
        <v>27604</v>
      </c>
      <c r="C153" s="19">
        <v>13408</v>
      </c>
      <c r="D153" s="15" t="s">
        <v>344</v>
      </c>
      <c r="E153" s="16">
        <v>9935521</v>
      </c>
      <c r="F153" s="21" t="s">
        <v>329</v>
      </c>
      <c r="G153" s="12" t="s">
        <v>330</v>
      </c>
      <c r="H153" s="18">
        <v>22017</v>
      </c>
      <c r="I153" s="18">
        <v>45323</v>
      </c>
      <c r="J153" s="12">
        <v>1</v>
      </c>
      <c r="K153" s="36" t="s">
        <v>65</v>
      </c>
    </row>
    <row r="154" spans="1:12" ht="14.25" customHeight="1" x14ac:dyDescent="0.15">
      <c r="A154" s="13" t="s">
        <v>11</v>
      </c>
      <c r="B154" s="14">
        <v>27605</v>
      </c>
      <c r="C154" s="19">
        <v>13409</v>
      </c>
      <c r="D154" s="15" t="s">
        <v>345</v>
      </c>
      <c r="E154" s="16">
        <v>9935738</v>
      </c>
      <c r="F154" s="21" t="s">
        <v>331</v>
      </c>
      <c r="G154" s="12" t="s">
        <v>332</v>
      </c>
      <c r="H154" s="18">
        <v>17112</v>
      </c>
      <c r="I154" s="18">
        <v>45323</v>
      </c>
      <c r="J154" s="12">
        <v>0</v>
      </c>
      <c r="K154" s="36" t="s">
        <v>65</v>
      </c>
    </row>
    <row r="155" spans="1:12" ht="14.25" customHeight="1" x14ac:dyDescent="0.15">
      <c r="A155" s="13" t="s">
        <v>11</v>
      </c>
      <c r="B155" s="14">
        <v>27608</v>
      </c>
      <c r="C155" s="19">
        <v>13410</v>
      </c>
      <c r="D155" s="15" t="str">
        <f t="array" ref="D155">IF(VLOOKUP($AF155,[5]Akuttherapie!$A$2:$B$42,2,0)="Y",CONCATENATE("L",MAX(_xlfn.NUMBERVALUE(MID($D$3:$D154,2,5)))+1)," ")</f>
        <v xml:space="preserve"> </v>
      </c>
      <c r="E155" s="16">
        <v>9936072</v>
      </c>
      <c r="F155" s="12" t="s">
        <v>333</v>
      </c>
      <c r="G155" s="12" t="s">
        <v>309</v>
      </c>
      <c r="H155" s="18">
        <v>15264</v>
      </c>
      <c r="I155" s="18">
        <v>45323</v>
      </c>
      <c r="J155" s="12">
        <v>0</v>
      </c>
      <c r="K155" s="36" t="s">
        <v>65</v>
      </c>
    </row>
    <row r="156" spans="1:12" ht="14.25" customHeight="1" x14ac:dyDescent="0.15">
      <c r="A156" s="13" t="s">
        <v>11</v>
      </c>
      <c r="B156" s="14">
        <v>27609</v>
      </c>
      <c r="C156" s="19">
        <v>13411</v>
      </c>
      <c r="D156" s="15" t="s">
        <v>346</v>
      </c>
      <c r="E156" s="16">
        <v>9936636</v>
      </c>
      <c r="F156" s="21" t="s">
        <v>334</v>
      </c>
      <c r="G156" s="12" t="s">
        <v>335</v>
      </c>
      <c r="H156" s="18">
        <v>14878</v>
      </c>
      <c r="I156" s="18">
        <v>45323</v>
      </c>
      <c r="J156" s="12">
        <v>1</v>
      </c>
      <c r="K156" s="36" t="s">
        <v>65</v>
      </c>
    </row>
    <row r="157" spans="1:12" ht="14.25" customHeight="1" x14ac:dyDescent="0.15">
      <c r="A157" s="13" t="s">
        <v>814</v>
      </c>
      <c r="B157" s="14">
        <v>27610</v>
      </c>
      <c r="C157" s="19">
        <v>13412</v>
      </c>
      <c r="D157" s="15" t="str">
        <f t="array" ref="D157">IF(VLOOKUP($AF157,[5]Akuttherapie!$A$2:$B$42,2,0)="Y",CONCATENATE("L",MAX(_xlfn.NUMBERVALUE(MID($D$3:$D156,2,5)))+1)," ")</f>
        <v xml:space="preserve"> </v>
      </c>
      <c r="E157" s="16">
        <v>9936707</v>
      </c>
      <c r="F157" s="12" t="s">
        <v>336</v>
      </c>
      <c r="G157" s="12" t="s">
        <v>337</v>
      </c>
      <c r="H157" s="18">
        <v>19630</v>
      </c>
      <c r="I157" s="18">
        <v>45323</v>
      </c>
      <c r="J157" s="12">
        <v>0</v>
      </c>
      <c r="K157" s="36" t="s">
        <v>65</v>
      </c>
    </row>
    <row r="158" spans="1:12" ht="14.25" customHeight="1" x14ac:dyDescent="0.15">
      <c r="A158" s="13" t="s">
        <v>243</v>
      </c>
      <c r="B158" s="14">
        <v>27611</v>
      </c>
      <c r="C158" s="19">
        <v>13413</v>
      </c>
      <c r="D158" s="15" t="str">
        <f t="array" ref="D158">IF(VLOOKUP($AF158,[5]Akuttherapie!$A$2:$B$42,2,0)="Y",CONCATENATE("L",MAX(_xlfn.NUMBERVALUE(MID($D$3:$D157,2,5)))+1)," ")</f>
        <v xml:space="preserve"> </v>
      </c>
      <c r="E158" s="16">
        <v>9936731</v>
      </c>
      <c r="F158" s="21" t="s">
        <v>82</v>
      </c>
      <c r="G158" s="12" t="s">
        <v>127</v>
      </c>
      <c r="H158" s="18">
        <v>11867</v>
      </c>
      <c r="I158" s="18">
        <v>45323</v>
      </c>
      <c r="J158" s="12">
        <v>1</v>
      </c>
      <c r="K158" s="36" t="s">
        <v>65</v>
      </c>
    </row>
    <row r="159" spans="1:12" ht="14.25" customHeight="1" x14ac:dyDescent="0.15">
      <c r="A159" s="13" t="s">
        <v>11</v>
      </c>
      <c r="B159" s="14">
        <v>27612</v>
      </c>
      <c r="C159" s="19">
        <v>13414</v>
      </c>
      <c r="D159" s="15" t="str">
        <f t="array" ref="D159">IF(VLOOKUP($AF159,[5]Akuttherapie!$A$2:$B$42,2,0)="Y",CONCATENATE("L",MAX(_xlfn.NUMBERVALUE(MID($D$3:$D158,2,5)))+1)," ")</f>
        <v xml:space="preserve"> </v>
      </c>
      <c r="E159" s="16">
        <v>9936815</v>
      </c>
      <c r="F159" s="21" t="s">
        <v>338</v>
      </c>
      <c r="G159" s="12" t="s">
        <v>339</v>
      </c>
      <c r="H159" s="18">
        <v>13763</v>
      </c>
      <c r="I159" s="18">
        <v>45323</v>
      </c>
      <c r="J159" s="12">
        <v>0</v>
      </c>
      <c r="K159" s="36" t="s">
        <v>65</v>
      </c>
    </row>
    <row r="160" spans="1:12" ht="14.25" customHeight="1" x14ac:dyDescent="0.15">
      <c r="A160" s="13" t="s">
        <v>11</v>
      </c>
      <c r="B160" s="14">
        <v>27614</v>
      </c>
      <c r="C160" s="19">
        <v>13415</v>
      </c>
      <c r="D160" s="15" t="str">
        <f t="array" ref="D160">IF(VLOOKUP($AF160,[5]Akuttherapie!$A$2:$B$42,2,0)="Y",CONCATENATE("L",MAX(_xlfn.NUMBERVALUE(MID($D$3:$D159,2,5)))+1)," ")</f>
        <v xml:space="preserve"> </v>
      </c>
      <c r="E160" s="16">
        <v>9932819</v>
      </c>
      <c r="F160" s="12" t="s">
        <v>245</v>
      </c>
      <c r="G160" s="12" t="s">
        <v>340</v>
      </c>
      <c r="H160" s="18">
        <v>15509</v>
      </c>
      <c r="I160" s="18">
        <v>45321</v>
      </c>
      <c r="J160" s="12">
        <v>1</v>
      </c>
      <c r="K160" s="36" t="s">
        <v>65</v>
      </c>
    </row>
    <row r="161" spans="1:11" ht="14.25" customHeight="1" x14ac:dyDescent="0.15">
      <c r="A161" s="13" t="s">
        <v>11</v>
      </c>
      <c r="B161" s="14">
        <v>27615</v>
      </c>
      <c r="C161" s="19">
        <v>13416</v>
      </c>
      <c r="D161" s="15" t="s">
        <v>347</v>
      </c>
      <c r="E161" s="16">
        <v>9936446</v>
      </c>
      <c r="F161" s="21" t="s">
        <v>341</v>
      </c>
      <c r="G161" s="12" t="s">
        <v>342</v>
      </c>
      <c r="H161" s="18">
        <v>22947</v>
      </c>
      <c r="I161" s="18">
        <v>45323</v>
      </c>
      <c r="J161" s="12">
        <v>0</v>
      </c>
      <c r="K161" s="36" t="s">
        <v>65</v>
      </c>
    </row>
    <row r="162" spans="1:11" ht="14.25" customHeight="1" x14ac:dyDescent="0.15">
      <c r="A162" s="13" t="s">
        <v>11</v>
      </c>
      <c r="B162" s="14">
        <v>27616</v>
      </c>
      <c r="C162" s="19">
        <v>13417</v>
      </c>
      <c r="D162" s="15" t="str">
        <f t="array" ref="D162">IF(VLOOKUP($AF162,[5]Akuttherapie!$A$2:$B$42,2,0)="Y",CONCATENATE("L",MAX(_xlfn.NUMBERVALUE(MID($D$3:$D161,2,5)))+1)," ")</f>
        <v xml:space="preserve"> </v>
      </c>
      <c r="E162" s="16">
        <v>9937232</v>
      </c>
      <c r="F162" s="21" t="s">
        <v>348</v>
      </c>
      <c r="G162" s="12" t="s">
        <v>349</v>
      </c>
      <c r="H162" s="18">
        <v>20095</v>
      </c>
      <c r="I162" s="18">
        <v>45324</v>
      </c>
      <c r="J162" s="12">
        <v>0</v>
      </c>
      <c r="K162" s="36" t="s">
        <v>65</v>
      </c>
    </row>
    <row r="163" spans="1:11" ht="14.25" customHeight="1" x14ac:dyDescent="0.15">
      <c r="A163" s="13" t="s">
        <v>16</v>
      </c>
      <c r="B163" s="14">
        <v>27618</v>
      </c>
      <c r="C163" s="19">
        <v>13418</v>
      </c>
      <c r="D163" s="15" t="str">
        <f t="array" ref="D163">IF(VLOOKUP($AF163,[5]Akuttherapie!$A$2:$B$42,2,0)="Y",CONCATENATE("L",MAX(_xlfn.NUMBERVALUE(MID($D$3:$D162,2,5)))+1)," ")</f>
        <v xml:space="preserve"> </v>
      </c>
      <c r="E163" s="16">
        <v>9937627</v>
      </c>
      <c r="F163" s="12" t="s">
        <v>350</v>
      </c>
      <c r="G163" s="12" t="s">
        <v>351</v>
      </c>
      <c r="H163" s="18">
        <v>25131</v>
      </c>
      <c r="I163" s="18">
        <v>45324</v>
      </c>
      <c r="J163" s="12">
        <v>0</v>
      </c>
      <c r="K163" s="36" t="s">
        <v>65</v>
      </c>
    </row>
    <row r="164" spans="1:11" ht="14.25" customHeight="1" x14ac:dyDescent="0.15">
      <c r="A164" s="13" t="s">
        <v>11</v>
      </c>
      <c r="B164" s="14">
        <v>27619</v>
      </c>
      <c r="C164" s="19">
        <v>13419</v>
      </c>
      <c r="D164" s="15" t="str">
        <f t="array" ref="D164">IF(VLOOKUP($AF164,[5]Akuttherapie!$A$2:$B$42,2,0)="Y",CONCATENATE("L",MAX(_xlfn.NUMBERVALUE(MID($D$3:$D163,2,5)))+1)," ")</f>
        <v xml:space="preserve"> </v>
      </c>
      <c r="E164" s="16">
        <v>9937884</v>
      </c>
      <c r="F164" s="12" t="s">
        <v>352</v>
      </c>
      <c r="G164" s="12" t="s">
        <v>353</v>
      </c>
      <c r="H164" s="18">
        <v>17961</v>
      </c>
      <c r="I164" s="18">
        <v>45324</v>
      </c>
      <c r="J164" s="12">
        <v>0</v>
      </c>
      <c r="K164" s="36" t="s">
        <v>65</v>
      </c>
    </row>
    <row r="165" spans="1:11" ht="14.25" customHeight="1" x14ac:dyDescent="0.15">
      <c r="A165" s="13" t="s">
        <v>11</v>
      </c>
      <c r="B165" s="14">
        <v>27620</v>
      </c>
      <c r="C165" s="19">
        <v>13420</v>
      </c>
      <c r="D165" s="15" t="str">
        <f t="array" ref="D165">IF(VLOOKUP($AF165,[5]Akuttherapie!$A$2:$B$42,2,0)="Y",CONCATENATE("L",MAX(_xlfn.NUMBERVALUE(MID($D$3:$D164,2,5)))+1)," ")</f>
        <v xml:space="preserve"> </v>
      </c>
      <c r="E165" s="16">
        <v>9938672</v>
      </c>
      <c r="F165" s="21" t="s">
        <v>51</v>
      </c>
      <c r="G165" s="12" t="s">
        <v>354</v>
      </c>
      <c r="H165" s="18">
        <v>14626</v>
      </c>
      <c r="I165" s="18">
        <v>45324</v>
      </c>
      <c r="J165" s="12">
        <v>0</v>
      </c>
      <c r="K165" s="36" t="s">
        <v>1710</v>
      </c>
    </row>
    <row r="166" spans="1:11" ht="14.25" customHeight="1" x14ac:dyDescent="0.15">
      <c r="A166" s="13" t="s">
        <v>1145</v>
      </c>
      <c r="B166" s="14">
        <v>27624</v>
      </c>
      <c r="C166" s="19">
        <v>13421</v>
      </c>
      <c r="D166" s="15" t="s">
        <v>370</v>
      </c>
      <c r="E166" s="16">
        <v>9939046</v>
      </c>
      <c r="F166" s="12" t="s">
        <v>355</v>
      </c>
      <c r="G166" s="12" t="s">
        <v>356</v>
      </c>
      <c r="H166" s="18">
        <v>16503</v>
      </c>
      <c r="I166" s="18">
        <v>45325</v>
      </c>
      <c r="J166" s="12">
        <v>1</v>
      </c>
      <c r="K166" s="36" t="s">
        <v>65</v>
      </c>
    </row>
    <row r="167" spans="1:11" ht="14.25" customHeight="1" x14ac:dyDescent="0.15">
      <c r="A167" s="13" t="s">
        <v>11</v>
      </c>
      <c r="B167" s="14">
        <v>27625</v>
      </c>
      <c r="C167" s="19">
        <v>13422</v>
      </c>
      <c r="D167" s="15" t="s">
        <v>371</v>
      </c>
      <c r="E167" s="16">
        <v>9939207</v>
      </c>
      <c r="F167" s="12" t="s">
        <v>357</v>
      </c>
      <c r="G167" s="12" t="s">
        <v>358</v>
      </c>
      <c r="H167" s="18">
        <v>10909</v>
      </c>
      <c r="I167" s="18">
        <v>45325</v>
      </c>
      <c r="J167" s="12">
        <v>1</v>
      </c>
      <c r="K167" s="36" t="s">
        <v>65</v>
      </c>
    </row>
    <row r="168" spans="1:11" ht="14.25" customHeight="1" x14ac:dyDescent="0.15">
      <c r="A168" s="13" t="s">
        <v>359</v>
      </c>
      <c r="B168" s="14">
        <v>27626</v>
      </c>
      <c r="C168" s="19">
        <v>13423</v>
      </c>
      <c r="D168" s="15" t="str">
        <f t="array" ref="D168">IF(VLOOKUP($AF168,[5]Akuttherapie!$A$2:$B$42,2,0)="Y",CONCATENATE("L",MAX(_xlfn.NUMBERVALUE(MID($D$3:$D167,2,5)))+1)," ")</f>
        <v xml:space="preserve"> </v>
      </c>
      <c r="E168" s="16">
        <v>9939305</v>
      </c>
      <c r="F168" s="12" t="s">
        <v>360</v>
      </c>
      <c r="G168" s="12" t="s">
        <v>159</v>
      </c>
      <c r="H168" s="18">
        <v>18624</v>
      </c>
      <c r="I168" s="18">
        <v>45326</v>
      </c>
      <c r="J168" s="12">
        <v>0</v>
      </c>
      <c r="K168" s="36"/>
    </row>
    <row r="169" spans="1:11" ht="14.25" customHeight="1" x14ac:dyDescent="0.15">
      <c r="A169" s="13" t="s">
        <v>11</v>
      </c>
      <c r="B169" s="14">
        <v>27627</v>
      </c>
      <c r="C169" s="19">
        <v>13424</v>
      </c>
      <c r="D169" s="15" t="str">
        <f t="array" ref="D169">IF(VLOOKUP($AF169,[5]Akuttherapie!$A$2:$B$42,2,0)="Y",CONCATENATE("L",MAX(_xlfn.NUMBERVALUE(MID($D$3:$D168,2,5)))+1)," ")</f>
        <v xml:space="preserve"> </v>
      </c>
      <c r="E169" s="16">
        <v>9939311</v>
      </c>
      <c r="F169" s="12" t="s">
        <v>361</v>
      </c>
      <c r="G169" s="12" t="s">
        <v>362</v>
      </c>
      <c r="H169" s="18">
        <v>18219</v>
      </c>
      <c r="I169" s="18">
        <v>45326</v>
      </c>
      <c r="J169" s="12">
        <v>0</v>
      </c>
      <c r="K169" s="36" t="s">
        <v>65</v>
      </c>
    </row>
    <row r="170" spans="1:11" ht="14.25" customHeight="1" x14ac:dyDescent="0.15">
      <c r="A170" s="13" t="s">
        <v>11</v>
      </c>
      <c r="B170" s="14">
        <v>27628</v>
      </c>
      <c r="C170" s="19">
        <v>13425</v>
      </c>
      <c r="D170" s="15" t="str">
        <f t="array" ref="D170">IF(VLOOKUP($AF170,[5]Akuttherapie!$A$2:$B$42,2,0)="Y",CONCATENATE("L",MAX(_xlfn.NUMBERVALUE(MID($D$3:$D169,2,5)))+1)," ")</f>
        <v xml:space="preserve"> </v>
      </c>
      <c r="E170" s="16">
        <v>9939367</v>
      </c>
      <c r="F170" s="12" t="s">
        <v>363</v>
      </c>
      <c r="G170" s="12" t="s">
        <v>364</v>
      </c>
      <c r="H170" s="18">
        <v>12543</v>
      </c>
      <c r="I170" s="18">
        <v>45326</v>
      </c>
      <c r="J170" s="12">
        <v>0</v>
      </c>
      <c r="K170" s="36" t="s">
        <v>65</v>
      </c>
    </row>
    <row r="171" spans="1:11" ht="14.25" customHeight="1" x14ac:dyDescent="0.15">
      <c r="A171" s="13" t="s">
        <v>44</v>
      </c>
      <c r="B171" s="14">
        <v>27630</v>
      </c>
      <c r="C171" s="19">
        <v>13426</v>
      </c>
      <c r="D171" s="15" t="str">
        <f t="array" ref="D171">IF(VLOOKUP($AF171,[5]Akuttherapie!$A$2:$B$42,2,0)="Y",CONCATENATE("L",MAX(_xlfn.NUMBERVALUE(MID($D$3:$D170,2,5)))+1)," ")</f>
        <v xml:space="preserve"> </v>
      </c>
      <c r="E171" s="16">
        <v>9938056</v>
      </c>
      <c r="F171" s="12" t="s">
        <v>365</v>
      </c>
      <c r="G171" s="12" t="s">
        <v>366</v>
      </c>
      <c r="H171" s="18">
        <v>16226</v>
      </c>
      <c r="I171" s="18">
        <v>45324</v>
      </c>
      <c r="J171" s="12">
        <v>1</v>
      </c>
      <c r="K171" s="36" t="s">
        <v>65</v>
      </c>
    </row>
    <row r="172" spans="1:11" ht="14.25" customHeight="1" x14ac:dyDescent="0.15">
      <c r="A172" s="13" t="s">
        <v>11</v>
      </c>
      <c r="B172" s="14">
        <v>27631</v>
      </c>
      <c r="C172" s="19">
        <v>13427</v>
      </c>
      <c r="D172" s="15" t="str">
        <f t="array" ref="D172">IF(VLOOKUP($AF172,[5]Akuttherapie!$A$2:$B$42,2,0)="Y",CONCATENATE("L",MAX(_xlfn.NUMBERVALUE(MID($D$3:$D171,2,5)))+1)," ")</f>
        <v xml:space="preserve"> </v>
      </c>
      <c r="E172" s="16">
        <v>9939211</v>
      </c>
      <c r="F172" s="12" t="s">
        <v>367</v>
      </c>
      <c r="G172" s="12" t="s">
        <v>368</v>
      </c>
      <c r="H172" s="18">
        <v>18144</v>
      </c>
      <c r="I172" s="18">
        <v>45325</v>
      </c>
      <c r="J172" s="12">
        <v>0</v>
      </c>
      <c r="K172" s="36" t="s">
        <v>65</v>
      </c>
    </row>
    <row r="173" spans="1:11" ht="14.25" customHeight="1" x14ac:dyDescent="0.15">
      <c r="A173" s="13" t="s">
        <v>11</v>
      </c>
      <c r="B173" s="14">
        <v>27632</v>
      </c>
      <c r="C173" s="19">
        <v>13428</v>
      </c>
      <c r="D173" s="15" t="str">
        <f t="array" ref="D173">IF(VLOOKUP($AF173,[5]Akuttherapie!$A$2:$B$42,2,0)="Y",CONCATENATE("L",MAX(_xlfn.NUMBERVALUE(MID($D$3:$D172,2,5)))+1)," ")</f>
        <v xml:space="preserve"> </v>
      </c>
      <c r="E173" s="16">
        <v>9939460</v>
      </c>
      <c r="F173" s="12" t="s">
        <v>369</v>
      </c>
      <c r="G173" s="12" t="s">
        <v>129</v>
      </c>
      <c r="H173" s="18">
        <v>15197</v>
      </c>
      <c r="I173" s="18">
        <v>45326</v>
      </c>
      <c r="J173" s="12">
        <v>1</v>
      </c>
      <c r="K173" s="36" t="s">
        <v>65</v>
      </c>
    </row>
    <row r="174" spans="1:11" ht="14.25" customHeight="1" x14ac:dyDescent="0.15">
      <c r="A174" s="13" t="s">
        <v>11</v>
      </c>
      <c r="B174" s="14">
        <v>27633</v>
      </c>
      <c r="C174" s="19">
        <v>13429</v>
      </c>
      <c r="D174" s="15" t="str">
        <f t="array" ref="D174">IF(VLOOKUP($AF174,[5]Akuttherapie!$A$2:$B$42,2,0)="Y",CONCATENATE("L",MAX(_xlfn.NUMBERVALUE(MID($D$3:$D173,2,5)))+1)," ")</f>
        <v xml:space="preserve"> </v>
      </c>
      <c r="E174" s="16">
        <v>9940966</v>
      </c>
      <c r="F174" s="12" t="s">
        <v>372</v>
      </c>
      <c r="G174" s="12" t="s">
        <v>373</v>
      </c>
      <c r="H174" s="18">
        <v>13573</v>
      </c>
      <c r="I174" s="18">
        <v>45327</v>
      </c>
      <c r="J174" s="12">
        <v>0</v>
      </c>
      <c r="K174" s="36" t="s">
        <v>1710</v>
      </c>
    </row>
    <row r="175" spans="1:11" ht="14.25" customHeight="1" x14ac:dyDescent="0.15">
      <c r="A175" s="13" t="s">
        <v>16</v>
      </c>
      <c r="B175" s="14">
        <v>27634</v>
      </c>
      <c r="C175" s="19">
        <v>13430</v>
      </c>
      <c r="D175" s="15" t="str">
        <f t="array" ref="D175">IF(VLOOKUP($AF175,[5]Akuttherapie!$A$2:$B$42,2,0)="Y",CONCATENATE("L",MAX(_xlfn.NUMBERVALUE(MID($D$3:$D174,2,5)))+1)," ")</f>
        <v xml:space="preserve"> </v>
      </c>
      <c r="E175" s="16">
        <v>9941099</v>
      </c>
      <c r="F175" s="12" t="s">
        <v>374</v>
      </c>
      <c r="G175" s="12" t="s">
        <v>375</v>
      </c>
      <c r="H175" s="18">
        <v>17769</v>
      </c>
      <c r="I175" s="18">
        <v>45327</v>
      </c>
      <c r="J175" s="12">
        <v>1</v>
      </c>
      <c r="K175" s="36" t="s">
        <v>65</v>
      </c>
    </row>
    <row r="176" spans="1:11" ht="14.25" customHeight="1" x14ac:dyDescent="0.15">
      <c r="A176" s="13" t="s">
        <v>11</v>
      </c>
      <c r="B176" s="14">
        <v>27635</v>
      </c>
      <c r="C176" s="19">
        <v>13431</v>
      </c>
      <c r="D176" s="15" t="str">
        <f t="array" ref="D176">IF(VLOOKUP($AF176,[5]Akuttherapie!$A$2:$B$42,2,0)="Y",CONCATENATE("L",MAX(_xlfn.NUMBERVALUE(MID($D$3:$D175,2,5)))+1)," ")</f>
        <v xml:space="preserve"> </v>
      </c>
      <c r="E176" s="16">
        <v>9940365</v>
      </c>
      <c r="F176" s="12" t="s">
        <v>12</v>
      </c>
      <c r="G176" s="12" t="s">
        <v>376</v>
      </c>
      <c r="H176" s="18">
        <v>11040</v>
      </c>
      <c r="I176" s="18">
        <v>45327</v>
      </c>
      <c r="J176" s="12">
        <v>1</v>
      </c>
      <c r="K176" s="36" t="s">
        <v>65</v>
      </c>
    </row>
    <row r="177" spans="1:11" ht="14.25" customHeight="1" x14ac:dyDescent="0.15">
      <c r="A177" s="13" t="s">
        <v>11</v>
      </c>
      <c r="B177" s="14">
        <v>27637</v>
      </c>
      <c r="C177" s="19">
        <v>13432</v>
      </c>
      <c r="D177" s="15" t="str">
        <f t="array" ref="D177">IF(VLOOKUP($AF177,[6]Akuttherapie!$A$2:$B$42,2,0)="Y",CONCATENATE("L",MAX(_xlfn.NUMBERVALUE(MID($D$3:$D176,2,5)))+1)," ")</f>
        <v xml:space="preserve"> </v>
      </c>
      <c r="E177" s="16">
        <v>9942504</v>
      </c>
      <c r="F177" s="12" t="s">
        <v>232</v>
      </c>
      <c r="G177" s="12" t="s">
        <v>377</v>
      </c>
      <c r="H177" s="18">
        <v>12717</v>
      </c>
      <c r="I177" s="18">
        <v>45328</v>
      </c>
      <c r="J177" s="12">
        <v>0</v>
      </c>
      <c r="K177" s="36" t="s">
        <v>65</v>
      </c>
    </row>
    <row r="178" spans="1:11" ht="14.25" customHeight="1" x14ac:dyDescent="0.15">
      <c r="A178" s="13" t="s">
        <v>11</v>
      </c>
      <c r="B178" s="14">
        <v>27638</v>
      </c>
      <c r="C178" s="19">
        <v>13433</v>
      </c>
      <c r="D178" s="15" t="str">
        <f t="array" ref="D178">IF(VLOOKUP($AF178,[6]Akuttherapie!$A$2:$B$42,2,0)="Y",CONCATENATE("L",MAX(_xlfn.NUMBERVALUE(MID($D$3:$D177,2,5)))+1)," ")</f>
        <v xml:space="preserve"> </v>
      </c>
      <c r="E178" s="16">
        <v>9943408</v>
      </c>
      <c r="F178" s="12" t="s">
        <v>206</v>
      </c>
      <c r="G178" s="12" t="s">
        <v>32</v>
      </c>
      <c r="H178" s="18">
        <v>16068</v>
      </c>
      <c r="I178" s="18">
        <v>45328</v>
      </c>
      <c r="J178" s="12">
        <v>1</v>
      </c>
      <c r="K178" s="36" t="s">
        <v>65</v>
      </c>
    </row>
    <row r="179" spans="1:11" ht="14.25" customHeight="1" x14ac:dyDescent="0.15">
      <c r="A179" s="13" t="s">
        <v>814</v>
      </c>
      <c r="B179" s="14">
        <v>27639</v>
      </c>
      <c r="C179" s="19">
        <v>13434</v>
      </c>
      <c r="D179" s="15" t="str">
        <f t="array" ref="D179">IF(VLOOKUP($AF179,[6]Akuttherapie!$A$2:$B$42,2,0)="Y",CONCATENATE("L",MAX(_xlfn.NUMBERVALUE(MID($D$3:$D178,2,5)))+1)," ")</f>
        <v xml:space="preserve"> </v>
      </c>
      <c r="E179" s="16">
        <v>9943675</v>
      </c>
      <c r="F179" s="12" t="s">
        <v>378</v>
      </c>
      <c r="G179" s="12" t="s">
        <v>379</v>
      </c>
      <c r="H179" s="18">
        <v>14916</v>
      </c>
      <c r="I179" s="18">
        <v>45328</v>
      </c>
      <c r="J179" s="12">
        <v>1</v>
      </c>
      <c r="K179" s="36" t="s">
        <v>65</v>
      </c>
    </row>
    <row r="180" spans="1:11" ht="14.25" customHeight="1" x14ac:dyDescent="0.15">
      <c r="A180" s="13" t="s">
        <v>712</v>
      </c>
      <c r="B180" s="14">
        <v>27640</v>
      </c>
      <c r="C180" s="19">
        <v>13435</v>
      </c>
      <c r="D180" s="15" t="str">
        <f t="array" ref="D180">IF(VLOOKUP($AF180,[6]Akuttherapie!$A$2:$B$42,2,0)="Y",CONCATENATE("L",MAX(_xlfn.NUMBERVALUE(MID($D$3:$D179,2,5)))+1)," ")</f>
        <v xml:space="preserve"> </v>
      </c>
      <c r="E180" s="16">
        <v>9941777</v>
      </c>
      <c r="F180" s="12" t="s">
        <v>380</v>
      </c>
      <c r="G180" s="12" t="s">
        <v>68</v>
      </c>
      <c r="H180" s="18">
        <v>18841</v>
      </c>
      <c r="I180" s="18">
        <v>45328</v>
      </c>
      <c r="J180" s="12">
        <v>0</v>
      </c>
      <c r="K180" s="36" t="s">
        <v>65</v>
      </c>
    </row>
    <row r="181" spans="1:11" ht="14.25" customHeight="1" x14ac:dyDescent="0.15">
      <c r="A181" s="13" t="s">
        <v>16</v>
      </c>
      <c r="B181" s="14">
        <v>27641</v>
      </c>
      <c r="C181" s="19">
        <v>13436</v>
      </c>
      <c r="D181" s="15" t="str">
        <f t="array" ref="D181">IF(VLOOKUP($AF181,[6]Akuttherapie!$A$2:$B$42,2,0)="Y",CONCATENATE("L",MAX(_xlfn.NUMBERVALUE(MID($D$3:$D180,2,5)))+1)," ")</f>
        <v xml:space="preserve"> </v>
      </c>
      <c r="E181" s="16">
        <v>9941889</v>
      </c>
      <c r="F181" s="12" t="s">
        <v>51</v>
      </c>
      <c r="G181" s="12" t="s">
        <v>381</v>
      </c>
      <c r="H181" s="18">
        <v>12331</v>
      </c>
      <c r="I181" s="24">
        <v>45328</v>
      </c>
      <c r="J181" s="12">
        <v>1</v>
      </c>
      <c r="K181" s="36" t="s">
        <v>65</v>
      </c>
    </row>
    <row r="182" spans="1:11" ht="14.25" customHeight="1" x14ac:dyDescent="0.15">
      <c r="A182" s="13" t="s">
        <v>11</v>
      </c>
      <c r="B182" s="14">
        <v>27642</v>
      </c>
      <c r="C182" s="19">
        <v>13437</v>
      </c>
      <c r="D182" s="15" t="str">
        <f t="array" ref="D182">IF(VLOOKUP($AF182,[7]Akuttherapie!$A$2:$B$42,2,0)="Y",CONCATENATE("L",MAX(_xlfn.NUMBERVALUE(MID($D$3:$D181,2,5)))+1)," ")</f>
        <v xml:space="preserve"> </v>
      </c>
      <c r="E182" s="16">
        <v>9944367</v>
      </c>
      <c r="F182" s="12" t="s">
        <v>382</v>
      </c>
      <c r="G182" s="12" t="s">
        <v>23</v>
      </c>
      <c r="H182" s="18">
        <v>16605</v>
      </c>
      <c r="I182" s="18">
        <v>45329</v>
      </c>
      <c r="J182" s="12">
        <v>0</v>
      </c>
      <c r="K182" s="36" t="s">
        <v>65</v>
      </c>
    </row>
    <row r="183" spans="1:11" ht="14.25" customHeight="1" x14ac:dyDescent="0.15">
      <c r="A183" s="13" t="s">
        <v>11</v>
      </c>
      <c r="B183" s="14">
        <v>27643</v>
      </c>
      <c r="C183" s="19">
        <v>13438</v>
      </c>
      <c r="D183" s="15" t="s">
        <v>390</v>
      </c>
      <c r="E183" s="16">
        <v>9944177</v>
      </c>
      <c r="F183" s="12" t="s">
        <v>383</v>
      </c>
      <c r="G183" s="12" t="s">
        <v>151</v>
      </c>
      <c r="H183" s="18">
        <v>12808</v>
      </c>
      <c r="I183" s="18">
        <v>45329</v>
      </c>
      <c r="J183" s="12">
        <v>1</v>
      </c>
      <c r="K183" s="36" t="s">
        <v>65</v>
      </c>
    </row>
    <row r="184" spans="1:11" ht="14.25" customHeight="1" x14ac:dyDescent="0.15">
      <c r="A184" s="13" t="s">
        <v>11</v>
      </c>
      <c r="B184" s="14">
        <v>27644</v>
      </c>
      <c r="C184" s="19">
        <v>13439</v>
      </c>
      <c r="D184" s="15" t="str">
        <f t="array" ref="D184">IF(VLOOKUP($AF184,[7]Akuttherapie!$A$2:$B$42,2,0)="Y",CONCATENATE("L",MAX(_xlfn.NUMBERVALUE(MID($D$3:$D183,2,5)))+1)," ")</f>
        <v xml:space="preserve"> </v>
      </c>
      <c r="E184" s="16">
        <v>9945006</v>
      </c>
      <c r="F184" s="12" t="s">
        <v>384</v>
      </c>
      <c r="G184" s="12" t="s">
        <v>385</v>
      </c>
      <c r="H184" s="18">
        <v>17752</v>
      </c>
      <c r="I184" s="18">
        <v>45329</v>
      </c>
      <c r="J184" s="12">
        <v>1</v>
      </c>
      <c r="K184" s="36" t="s">
        <v>65</v>
      </c>
    </row>
    <row r="185" spans="1:11" ht="14.25" customHeight="1" x14ac:dyDescent="0.15">
      <c r="A185" s="13" t="s">
        <v>137</v>
      </c>
      <c r="B185" s="14">
        <v>27645</v>
      </c>
      <c r="C185" s="19">
        <v>13440</v>
      </c>
      <c r="D185" s="15" t="str">
        <f t="array" ref="D185">IF(VLOOKUP($AF185,[7]Akuttherapie!$A$2:$B$42,2,0)="Y",CONCATENATE("L",MAX(_xlfn.NUMBERVALUE(MID($D$3:$D184,2,5)))+1)," ")</f>
        <v xml:space="preserve"> </v>
      </c>
      <c r="E185" s="16">
        <v>9945018</v>
      </c>
      <c r="F185" s="12" t="s">
        <v>386</v>
      </c>
      <c r="G185" s="12" t="s">
        <v>387</v>
      </c>
      <c r="H185" s="18">
        <v>25249</v>
      </c>
      <c r="I185" s="18">
        <v>45329</v>
      </c>
      <c r="J185" s="12">
        <v>0</v>
      </c>
      <c r="K185" s="36" t="s">
        <v>65</v>
      </c>
    </row>
    <row r="186" spans="1:11" ht="14.25" customHeight="1" x14ac:dyDescent="0.15">
      <c r="A186" s="13" t="s">
        <v>11</v>
      </c>
      <c r="B186" s="14">
        <v>27646</v>
      </c>
      <c r="C186" s="19">
        <v>13441</v>
      </c>
      <c r="D186" s="15" t="str">
        <f t="array" ref="D186">IF(VLOOKUP($AF186,[7]Akuttherapie!$A$2:$B$42,2,0)="Y",CONCATENATE("L",MAX(_xlfn.NUMBERVALUE(MID($D$3:$D185,2,5)))+1)," ")</f>
        <v xml:space="preserve"> </v>
      </c>
      <c r="E186" s="16">
        <v>9892530</v>
      </c>
      <c r="F186" s="12" t="s">
        <v>388</v>
      </c>
      <c r="G186" s="12" t="s">
        <v>389</v>
      </c>
      <c r="H186" s="18">
        <v>22259</v>
      </c>
      <c r="I186" s="24">
        <v>45329</v>
      </c>
      <c r="J186" s="12">
        <v>1</v>
      </c>
      <c r="K186" s="36" t="s">
        <v>65</v>
      </c>
    </row>
    <row r="187" spans="1:11" ht="14.25" customHeight="1" x14ac:dyDescent="0.15">
      <c r="A187" s="13" t="s">
        <v>11</v>
      </c>
      <c r="B187" s="14">
        <v>27648</v>
      </c>
      <c r="C187" s="19">
        <v>13442</v>
      </c>
      <c r="D187" s="15" t="str">
        <f t="array" ref="D187">IF(VLOOKUP($AF187,[8]Akuttherapie!$A$2:$B$42,2,0)="Y",CONCATENATE("L",MAX(_xlfn.NUMBERVALUE(MID($D$3:$D186,2,5)))+1)," ")</f>
        <v xml:space="preserve"> </v>
      </c>
      <c r="E187" s="16">
        <v>9946611</v>
      </c>
      <c r="F187" s="12" t="s">
        <v>391</v>
      </c>
      <c r="G187" s="12" t="s">
        <v>392</v>
      </c>
      <c r="H187" s="18">
        <v>17257</v>
      </c>
      <c r="I187" s="18">
        <v>45330</v>
      </c>
      <c r="J187" s="12">
        <v>1</v>
      </c>
      <c r="K187" s="36" t="s">
        <v>65</v>
      </c>
    </row>
    <row r="188" spans="1:11" ht="14.25" customHeight="1" x14ac:dyDescent="0.15">
      <c r="A188" s="13" t="s">
        <v>1146</v>
      </c>
      <c r="B188" s="14">
        <v>27649</v>
      </c>
      <c r="C188" s="19">
        <v>13443</v>
      </c>
      <c r="D188" s="15" t="s">
        <v>405</v>
      </c>
      <c r="E188" s="16">
        <v>9946650</v>
      </c>
      <c r="F188" s="12" t="s">
        <v>393</v>
      </c>
      <c r="G188" s="12" t="s">
        <v>409</v>
      </c>
      <c r="H188" s="18">
        <v>11665</v>
      </c>
      <c r="I188" s="18">
        <v>45330</v>
      </c>
      <c r="J188" s="12">
        <v>0</v>
      </c>
      <c r="K188" s="36" t="s">
        <v>65</v>
      </c>
    </row>
    <row r="189" spans="1:11" ht="14.25" customHeight="1" x14ac:dyDescent="0.15">
      <c r="A189" s="13" t="s">
        <v>11</v>
      </c>
      <c r="B189" s="14">
        <v>27650</v>
      </c>
      <c r="C189" s="19">
        <v>13444</v>
      </c>
      <c r="D189" s="15" t="s">
        <v>406</v>
      </c>
      <c r="E189" s="16">
        <v>9946879</v>
      </c>
      <c r="F189" s="12" t="s">
        <v>394</v>
      </c>
      <c r="G189" s="12" t="s">
        <v>395</v>
      </c>
      <c r="H189" s="18">
        <v>22039</v>
      </c>
      <c r="I189" s="18">
        <v>45330</v>
      </c>
      <c r="J189" s="12">
        <v>0</v>
      </c>
      <c r="K189" s="36" t="s">
        <v>65</v>
      </c>
    </row>
    <row r="190" spans="1:11" ht="14.25" customHeight="1" x14ac:dyDescent="0.15">
      <c r="A190" s="13" t="s">
        <v>11</v>
      </c>
      <c r="B190" s="14">
        <v>27651</v>
      </c>
      <c r="C190" s="19">
        <v>13445</v>
      </c>
      <c r="D190" s="15" t="s">
        <v>407</v>
      </c>
      <c r="E190" s="16">
        <v>9946900</v>
      </c>
      <c r="F190" s="12" t="s">
        <v>396</v>
      </c>
      <c r="G190" s="12" t="s">
        <v>68</v>
      </c>
      <c r="H190" s="18">
        <v>16717</v>
      </c>
      <c r="I190" s="18">
        <v>45330</v>
      </c>
      <c r="J190" s="12">
        <v>0</v>
      </c>
      <c r="K190" s="36" t="s">
        <v>65</v>
      </c>
    </row>
    <row r="191" spans="1:11" ht="14.25" customHeight="1" x14ac:dyDescent="0.15">
      <c r="A191" s="13" t="s">
        <v>11</v>
      </c>
      <c r="B191" s="14">
        <v>27652</v>
      </c>
      <c r="C191" s="19">
        <v>13446</v>
      </c>
      <c r="D191" s="15" t="str">
        <f t="array" ref="D191">IF(VLOOKUP($AF191,[8]Akuttherapie!$A$2:$B$42,2,0)="Y",CONCATENATE("L",MAX(_xlfn.NUMBERVALUE(MID($D$3:$D190,2,5)))+1)," ")</f>
        <v xml:space="preserve"> </v>
      </c>
      <c r="E191" s="16">
        <v>9947195</v>
      </c>
      <c r="F191" s="12" t="s">
        <v>397</v>
      </c>
      <c r="G191" s="12" t="s">
        <v>398</v>
      </c>
      <c r="H191" s="18">
        <v>31362</v>
      </c>
      <c r="I191" s="18">
        <v>45330</v>
      </c>
      <c r="J191" s="12">
        <v>1</v>
      </c>
      <c r="K191" s="36" t="s">
        <v>65</v>
      </c>
    </row>
    <row r="192" spans="1:11" ht="14.25" customHeight="1" x14ac:dyDescent="0.15">
      <c r="A192" s="13" t="s">
        <v>11</v>
      </c>
      <c r="B192" s="14">
        <v>27653</v>
      </c>
      <c r="C192" s="19">
        <v>13447</v>
      </c>
      <c r="D192" s="15" t="s">
        <v>408</v>
      </c>
      <c r="E192" s="16">
        <v>9947210</v>
      </c>
      <c r="F192" s="12" t="s">
        <v>399</v>
      </c>
      <c r="G192" s="12" t="s">
        <v>400</v>
      </c>
      <c r="H192" s="18">
        <v>15906</v>
      </c>
      <c r="I192" s="18">
        <v>45330</v>
      </c>
      <c r="J192" s="12">
        <v>1</v>
      </c>
      <c r="K192" s="36"/>
    </row>
    <row r="193" spans="1:12" ht="14.25" customHeight="1" x14ac:dyDescent="0.15">
      <c r="A193" s="13" t="s">
        <v>191</v>
      </c>
      <c r="B193" s="14">
        <v>27654</v>
      </c>
      <c r="C193" s="19">
        <v>13448</v>
      </c>
      <c r="D193" s="15" t="str">
        <f t="array" ref="D193">IF(VLOOKUP($AF193,[8]Akuttherapie!$A$2:$B$42,2,0)="Y",CONCATENATE("L",MAX(_xlfn.NUMBERVALUE(MID($D$3:$D192,2,5)))+1)," ")</f>
        <v xml:space="preserve"> </v>
      </c>
      <c r="E193" s="16">
        <v>9948061</v>
      </c>
      <c r="F193" s="12" t="s">
        <v>401</v>
      </c>
      <c r="G193" s="12" t="s">
        <v>402</v>
      </c>
      <c r="H193" s="18">
        <v>24826</v>
      </c>
      <c r="I193" s="18">
        <v>45330</v>
      </c>
      <c r="J193" s="12">
        <v>1</v>
      </c>
      <c r="K193" s="36" t="s">
        <v>65</v>
      </c>
    </row>
    <row r="194" spans="1:12" ht="14.25" customHeight="1" x14ac:dyDescent="0.15">
      <c r="A194" s="13" t="s">
        <v>11</v>
      </c>
      <c r="B194" s="14">
        <v>27655</v>
      </c>
      <c r="C194" s="19">
        <v>13449</v>
      </c>
      <c r="D194" s="15" t="str">
        <f t="array" ref="D194">IF(VLOOKUP($AF194,[8]Akuttherapie!$A$2:$B$42,2,0)="Y",CONCATENATE("L",MAX(_xlfn.NUMBERVALUE(MID($D$3:$D193,2,5)))+1)," ")</f>
        <v xml:space="preserve"> </v>
      </c>
      <c r="E194" s="16">
        <v>9948214</v>
      </c>
      <c r="F194" s="12" t="s">
        <v>403</v>
      </c>
      <c r="G194" s="12" t="s">
        <v>404</v>
      </c>
      <c r="H194" s="18">
        <v>16594</v>
      </c>
      <c r="I194" s="18">
        <v>45330</v>
      </c>
      <c r="J194" s="12">
        <v>0</v>
      </c>
      <c r="K194" s="36" t="s">
        <v>1710</v>
      </c>
      <c r="L194" t="s">
        <v>1929</v>
      </c>
    </row>
    <row r="195" spans="1:12" ht="14.25" customHeight="1" x14ac:dyDescent="0.15">
      <c r="A195" s="13" t="s">
        <v>11</v>
      </c>
      <c r="B195" s="14">
        <v>27657</v>
      </c>
      <c r="C195" s="19">
        <v>13450</v>
      </c>
      <c r="D195" s="15" t="s">
        <v>411</v>
      </c>
      <c r="E195" s="16">
        <v>9949167</v>
      </c>
      <c r="F195" s="27" t="s">
        <v>229</v>
      </c>
      <c r="G195" s="12" t="s">
        <v>362</v>
      </c>
      <c r="H195" s="18">
        <v>13865</v>
      </c>
      <c r="I195" s="18">
        <v>45331</v>
      </c>
      <c r="J195" s="12">
        <v>0</v>
      </c>
      <c r="K195" s="36" t="s">
        <v>65</v>
      </c>
    </row>
    <row r="196" spans="1:12" ht="14.25" customHeight="1" x14ac:dyDescent="0.15">
      <c r="A196" s="13" t="s">
        <v>11</v>
      </c>
      <c r="B196" s="14">
        <v>27659</v>
      </c>
      <c r="C196" s="19">
        <v>13451</v>
      </c>
      <c r="D196" s="15" t="s">
        <v>420</v>
      </c>
      <c r="E196" s="16">
        <v>9950098</v>
      </c>
      <c r="F196" s="27" t="s">
        <v>412</v>
      </c>
      <c r="G196" s="12" t="s">
        <v>413</v>
      </c>
      <c r="H196" s="18">
        <v>35828</v>
      </c>
      <c r="I196" s="18">
        <v>45331</v>
      </c>
      <c r="J196" s="12">
        <v>0</v>
      </c>
      <c r="K196" s="36" t="s">
        <v>65</v>
      </c>
    </row>
    <row r="197" spans="1:12" ht="14.25" customHeight="1" x14ac:dyDescent="0.15">
      <c r="A197" s="13" t="s">
        <v>11</v>
      </c>
      <c r="B197" s="14">
        <v>27660</v>
      </c>
      <c r="C197" s="19">
        <v>13452</v>
      </c>
      <c r="D197" s="15" t="s">
        <v>420</v>
      </c>
      <c r="E197" s="16">
        <v>9950228</v>
      </c>
      <c r="F197" s="12" t="s">
        <v>414</v>
      </c>
      <c r="G197" s="12" t="s">
        <v>415</v>
      </c>
      <c r="H197" s="18">
        <v>11881</v>
      </c>
      <c r="I197" s="18">
        <v>45331</v>
      </c>
      <c r="J197" s="12">
        <v>0</v>
      </c>
      <c r="K197" s="36" t="s">
        <v>65</v>
      </c>
    </row>
    <row r="198" spans="1:12" ht="14.25" customHeight="1" x14ac:dyDescent="0.15">
      <c r="A198" s="13" t="s">
        <v>1649</v>
      </c>
      <c r="B198" s="14">
        <v>27661</v>
      </c>
      <c r="C198" s="19">
        <v>13453</v>
      </c>
      <c r="D198" s="15" t="s">
        <v>421</v>
      </c>
      <c r="E198" s="16">
        <v>9950271</v>
      </c>
      <c r="F198" s="12" t="s">
        <v>416</v>
      </c>
      <c r="G198" s="12" t="s">
        <v>417</v>
      </c>
      <c r="H198" s="18">
        <v>16413</v>
      </c>
      <c r="I198" s="18">
        <v>45332</v>
      </c>
      <c r="J198" s="12">
        <v>0</v>
      </c>
      <c r="K198" s="36" t="s">
        <v>65</v>
      </c>
    </row>
    <row r="199" spans="1:12" ht="14.25" customHeight="1" x14ac:dyDescent="0.15">
      <c r="A199" s="13" t="s">
        <v>11</v>
      </c>
      <c r="B199" s="14">
        <v>27662</v>
      </c>
      <c r="C199" s="19">
        <v>13454</v>
      </c>
      <c r="D199" s="15" t="s">
        <v>420</v>
      </c>
      <c r="E199" s="16">
        <v>9950423</v>
      </c>
      <c r="F199" s="12" t="s">
        <v>418</v>
      </c>
      <c r="G199" s="12" t="s">
        <v>419</v>
      </c>
      <c r="H199" s="18">
        <v>16096</v>
      </c>
      <c r="I199" s="18">
        <v>45332</v>
      </c>
      <c r="J199" s="12">
        <v>1</v>
      </c>
      <c r="K199" s="36" t="s">
        <v>65</v>
      </c>
    </row>
    <row r="200" spans="1:12" ht="14.25" customHeight="1" x14ac:dyDescent="0.15">
      <c r="A200" s="13" t="s">
        <v>1147</v>
      </c>
      <c r="B200" s="14">
        <v>27665</v>
      </c>
      <c r="C200" s="19">
        <v>13455</v>
      </c>
      <c r="D200" s="15" t="s">
        <v>428</v>
      </c>
      <c r="E200" s="16">
        <v>9950625</v>
      </c>
      <c r="F200" s="27" t="s">
        <v>422</v>
      </c>
      <c r="G200" s="12" t="s">
        <v>423</v>
      </c>
      <c r="H200" s="18">
        <v>11145</v>
      </c>
      <c r="I200" s="18">
        <v>45332</v>
      </c>
      <c r="J200" s="12">
        <v>1</v>
      </c>
      <c r="K200" s="36" t="s">
        <v>65</v>
      </c>
    </row>
    <row r="201" spans="1:12" ht="14.25" customHeight="1" x14ac:dyDescent="0.15">
      <c r="A201" s="13" t="s">
        <v>480</v>
      </c>
      <c r="B201" s="14">
        <v>27666</v>
      </c>
      <c r="C201" s="19">
        <v>13456</v>
      </c>
      <c r="D201" s="15" t="s">
        <v>420</v>
      </c>
      <c r="E201" s="16">
        <v>9950849</v>
      </c>
      <c r="F201" s="12" t="s">
        <v>424</v>
      </c>
      <c r="G201" s="12" t="s">
        <v>425</v>
      </c>
      <c r="H201" s="18">
        <v>10928</v>
      </c>
      <c r="I201" s="18">
        <v>45333</v>
      </c>
      <c r="J201" s="12">
        <v>1</v>
      </c>
      <c r="K201" s="36" t="s">
        <v>65</v>
      </c>
    </row>
    <row r="202" spans="1:12" ht="14.25" customHeight="1" x14ac:dyDescent="0.15">
      <c r="A202" s="13" t="s">
        <v>11</v>
      </c>
      <c r="B202" s="14">
        <v>27667</v>
      </c>
      <c r="C202" s="19">
        <v>13457</v>
      </c>
      <c r="D202" s="15" t="s">
        <v>429</v>
      </c>
      <c r="E202" s="16">
        <v>9951014</v>
      </c>
      <c r="F202" s="12" t="s">
        <v>426</v>
      </c>
      <c r="G202" s="12" t="s">
        <v>427</v>
      </c>
      <c r="H202" s="18">
        <v>16393</v>
      </c>
      <c r="I202" s="18">
        <v>45333</v>
      </c>
      <c r="J202" s="12">
        <v>1</v>
      </c>
      <c r="K202" s="36" t="s">
        <v>65</v>
      </c>
    </row>
    <row r="203" spans="1:12" ht="14.25" customHeight="1" x14ac:dyDescent="0.15">
      <c r="A203" s="13" t="s">
        <v>1148</v>
      </c>
      <c r="B203" s="14">
        <v>27669</v>
      </c>
      <c r="C203" s="19">
        <v>13458</v>
      </c>
      <c r="D203" s="15" t="str">
        <f t="array" ref="D203">IF(VLOOKUP($AF203,[8]Akuttherapie!$A$2:$B$42,2,0)="Y",CONCATENATE("L",MAX(_xlfn.NUMBERVALUE(MID($D$3:$D202,2,5)))+1)," ")</f>
        <v xml:space="preserve"> </v>
      </c>
      <c r="E203" s="16">
        <v>9948702</v>
      </c>
      <c r="F203" s="12" t="s">
        <v>431</v>
      </c>
      <c r="G203" s="12" t="s">
        <v>13</v>
      </c>
      <c r="H203" s="18">
        <v>13818</v>
      </c>
      <c r="I203" s="18">
        <v>45331</v>
      </c>
      <c r="J203" s="12">
        <v>1</v>
      </c>
      <c r="K203" s="36" t="s">
        <v>65</v>
      </c>
    </row>
    <row r="204" spans="1:12" ht="14.25" customHeight="1" x14ac:dyDescent="0.15">
      <c r="A204" s="13" t="s">
        <v>11</v>
      </c>
      <c r="B204" s="14">
        <v>27670</v>
      </c>
      <c r="C204" s="19">
        <v>13459</v>
      </c>
      <c r="D204" s="15" t="str">
        <f t="array" ref="D204">IF(VLOOKUP($AF204,[8]Akuttherapie!$A$2:$B$42,2,0)="Y",CONCATENATE("L",MAX(_xlfn.NUMBERVALUE(MID($D$3:$D203,2,5)))+1)," ")</f>
        <v xml:space="preserve"> </v>
      </c>
      <c r="E204" s="16">
        <v>9950100</v>
      </c>
      <c r="F204" s="12" t="s">
        <v>432</v>
      </c>
      <c r="G204" s="12" t="s">
        <v>433</v>
      </c>
      <c r="H204" s="18">
        <v>14701</v>
      </c>
      <c r="I204" s="18">
        <v>45331</v>
      </c>
      <c r="J204" s="12">
        <v>1</v>
      </c>
      <c r="K204" s="36" t="s">
        <v>65</v>
      </c>
    </row>
    <row r="205" spans="1:12" ht="14.25" customHeight="1" x14ac:dyDescent="0.15">
      <c r="A205" s="13" t="s">
        <v>11</v>
      </c>
      <c r="B205" s="14">
        <v>27671</v>
      </c>
      <c r="C205" s="19">
        <v>13460</v>
      </c>
      <c r="D205" s="15" t="str">
        <f t="array" ref="D205">IF(VLOOKUP($AF205,[8]Akuttherapie!$A$2:$B$42,2,0)="Y",CONCATENATE("L",MAX(_xlfn.NUMBERVALUE(MID($D$3:$D204,2,5)))+1)," ")</f>
        <v xml:space="preserve"> </v>
      </c>
      <c r="E205" s="16">
        <v>9928017</v>
      </c>
      <c r="F205" s="12" t="s">
        <v>434</v>
      </c>
      <c r="G205" s="12" t="s">
        <v>76</v>
      </c>
      <c r="H205" s="18">
        <v>22389</v>
      </c>
      <c r="I205" s="18">
        <v>45331</v>
      </c>
      <c r="J205" s="12">
        <v>0</v>
      </c>
      <c r="K205" s="36" t="s">
        <v>65</v>
      </c>
    </row>
    <row r="206" spans="1:12" ht="14.25" customHeight="1" x14ac:dyDescent="0.15">
      <c r="A206" s="13" t="s">
        <v>11</v>
      </c>
      <c r="B206" s="14">
        <v>27672</v>
      </c>
      <c r="C206" s="19">
        <v>13461</v>
      </c>
      <c r="D206" s="15"/>
      <c r="E206" s="16">
        <v>9951092</v>
      </c>
      <c r="F206" s="12" t="s">
        <v>435</v>
      </c>
      <c r="G206" s="12" t="s">
        <v>392</v>
      </c>
      <c r="H206" s="18">
        <v>19400</v>
      </c>
      <c r="I206" s="18">
        <v>45334</v>
      </c>
      <c r="J206" s="12">
        <v>1</v>
      </c>
      <c r="K206" s="36" t="s">
        <v>65</v>
      </c>
    </row>
    <row r="207" spans="1:12" ht="14.25" customHeight="1" x14ac:dyDescent="0.15">
      <c r="A207" s="13" t="s">
        <v>11</v>
      </c>
      <c r="B207" s="14">
        <v>27673</v>
      </c>
      <c r="C207" s="19">
        <v>13462</v>
      </c>
      <c r="D207" s="15" t="s">
        <v>446</v>
      </c>
      <c r="E207" s="16">
        <v>9951512</v>
      </c>
      <c r="F207" s="12" t="s">
        <v>448</v>
      </c>
      <c r="G207" s="12" t="s">
        <v>449</v>
      </c>
      <c r="H207" s="18">
        <v>10696</v>
      </c>
      <c r="I207" s="18">
        <v>45334</v>
      </c>
      <c r="J207" s="12">
        <v>1</v>
      </c>
      <c r="K207" s="36" t="s">
        <v>1710</v>
      </c>
    </row>
    <row r="208" spans="1:12" ht="14.25" customHeight="1" x14ac:dyDescent="0.15">
      <c r="A208" s="13" t="s">
        <v>11</v>
      </c>
      <c r="B208" s="14">
        <v>27674</v>
      </c>
      <c r="C208" s="19">
        <v>13463</v>
      </c>
      <c r="D208" s="15" t="str">
        <f t="array" ref="D208">IF(VLOOKUP($AF208,[8]Akuttherapie!$A$2:$B$42,2,0)="Y",CONCATENATE("L",MAX(_xlfn.NUMBERVALUE(MID($D$3:$D207,2,5)))+1)," ")</f>
        <v xml:space="preserve"> </v>
      </c>
      <c r="E208" s="16">
        <v>9952233</v>
      </c>
      <c r="F208" s="12" t="s">
        <v>436</v>
      </c>
      <c r="G208" s="12" t="s">
        <v>437</v>
      </c>
      <c r="H208" s="18">
        <v>27136</v>
      </c>
      <c r="I208" s="18">
        <v>45334</v>
      </c>
      <c r="J208" s="12">
        <v>0</v>
      </c>
      <c r="K208" s="36" t="s">
        <v>65</v>
      </c>
    </row>
    <row r="209" spans="1:11" ht="14.25" customHeight="1" x14ac:dyDescent="0.15">
      <c r="A209" s="13" t="s">
        <v>11</v>
      </c>
      <c r="B209" s="14">
        <v>27675</v>
      </c>
      <c r="C209" s="19">
        <v>13464</v>
      </c>
      <c r="D209" s="15" t="str">
        <f t="array" ref="D209">IF(VLOOKUP($AF209,[8]Akuttherapie!$A$2:$B$42,2,0)="Y",CONCATENATE("L",MAX(_xlfn.NUMBERVALUE(MID($D$3:$D208,2,5)))+1)," ")</f>
        <v xml:space="preserve"> </v>
      </c>
      <c r="E209" s="16">
        <v>9952472</v>
      </c>
      <c r="F209" s="12" t="s">
        <v>438</v>
      </c>
      <c r="G209" s="12" t="s">
        <v>439</v>
      </c>
      <c r="H209" s="18">
        <v>17531</v>
      </c>
      <c r="I209" s="18">
        <v>45334</v>
      </c>
      <c r="J209" s="12">
        <v>0</v>
      </c>
      <c r="K209" s="36" t="s">
        <v>65</v>
      </c>
    </row>
    <row r="210" spans="1:11" ht="14.25" customHeight="1" x14ac:dyDescent="0.15">
      <c r="A210" s="13" t="s">
        <v>11</v>
      </c>
      <c r="B210" s="14">
        <v>27676</v>
      </c>
      <c r="C210" s="19">
        <v>13465</v>
      </c>
      <c r="D210" s="15" t="str">
        <f t="array" ref="D210">IF(VLOOKUP($AF210,[8]Akuttherapie!$A$2:$B$42,2,0)="Y",CONCATENATE("L",MAX(_xlfn.NUMBERVALUE(MID($D$3:$D209,2,5)))+1)," ")</f>
        <v xml:space="preserve"> </v>
      </c>
      <c r="E210" s="16">
        <v>9953005</v>
      </c>
      <c r="F210" s="12" t="s">
        <v>440</v>
      </c>
      <c r="G210" s="12" t="s">
        <v>441</v>
      </c>
      <c r="H210" s="18">
        <v>31989</v>
      </c>
      <c r="I210" s="18">
        <v>45334</v>
      </c>
      <c r="J210" s="12">
        <v>0</v>
      </c>
      <c r="K210" s="36" t="s">
        <v>65</v>
      </c>
    </row>
    <row r="211" spans="1:11" ht="14.25" customHeight="1" x14ac:dyDescent="0.15">
      <c r="A211" s="13" t="s">
        <v>11</v>
      </c>
      <c r="B211" s="14">
        <v>27677</v>
      </c>
      <c r="C211" s="19">
        <v>13466</v>
      </c>
      <c r="D211" s="15" t="str">
        <f t="array" ref="D211">IF(VLOOKUP($AF211,[8]Akuttherapie!$A$2:$B$42,2,0)="Y",CONCATENATE("L",MAX(_xlfn.NUMBERVALUE(MID($D$3:$D210,2,5)))+1)," ")</f>
        <v xml:space="preserve"> </v>
      </c>
      <c r="E211" s="16">
        <v>9953035</v>
      </c>
      <c r="F211" s="12" t="s">
        <v>442</v>
      </c>
      <c r="G211" s="12" t="s">
        <v>443</v>
      </c>
      <c r="H211" s="18">
        <v>27127</v>
      </c>
      <c r="I211" s="18">
        <v>45334</v>
      </c>
      <c r="J211" s="12">
        <v>0</v>
      </c>
      <c r="K211" s="36" t="s">
        <v>1710</v>
      </c>
    </row>
    <row r="212" spans="1:11" ht="14.25" customHeight="1" x14ac:dyDescent="0.15">
      <c r="A212" s="13" t="s">
        <v>11</v>
      </c>
      <c r="B212" s="14">
        <v>27678</v>
      </c>
      <c r="C212" s="19">
        <v>13467</v>
      </c>
      <c r="D212" s="15" t="str">
        <f t="array" ref="D212">IF(VLOOKUP($AF212,[8]Akuttherapie!$A$2:$B$42,2,0)="Y",CONCATENATE("L",MAX(_xlfn.NUMBERVALUE(MID($D$3:$D211,2,5)))+1)," ")</f>
        <v xml:space="preserve"> </v>
      </c>
      <c r="E212" s="16">
        <v>9951563</v>
      </c>
      <c r="F212" s="12" t="s">
        <v>444</v>
      </c>
      <c r="G212" s="12" t="s">
        <v>445</v>
      </c>
      <c r="H212" s="18">
        <v>23995</v>
      </c>
      <c r="I212" s="18">
        <v>45334</v>
      </c>
      <c r="J212" s="12">
        <v>1</v>
      </c>
      <c r="K212" s="36" t="s">
        <v>1710</v>
      </c>
    </row>
    <row r="213" spans="1:11" ht="14.25" customHeight="1" x14ac:dyDescent="0.15">
      <c r="A213" s="13" t="s">
        <v>11</v>
      </c>
      <c r="B213" s="14">
        <v>27680</v>
      </c>
      <c r="C213" s="19">
        <v>13468</v>
      </c>
      <c r="D213" s="15" t="str">
        <f t="array" ref="D213">IF(VLOOKUP($AF213,[8]Akuttherapie!$A$2:$B$42,2,0)="Y",CONCATENATE("L",MAX(_xlfn.NUMBERVALUE(MID($D$3:$D212,2,5)))+1)," ")</f>
        <v xml:space="preserve"> </v>
      </c>
      <c r="E213" s="16">
        <v>9954609</v>
      </c>
      <c r="F213" s="12" t="s">
        <v>447</v>
      </c>
      <c r="G213" s="12" t="s">
        <v>183</v>
      </c>
      <c r="H213" s="18">
        <v>20200</v>
      </c>
      <c r="I213" s="18">
        <v>45335</v>
      </c>
      <c r="J213" s="12">
        <v>1</v>
      </c>
      <c r="K213" s="36" t="s">
        <v>1710</v>
      </c>
    </row>
    <row r="214" spans="1:11" ht="14.25" customHeight="1" x14ac:dyDescent="0.15">
      <c r="A214" s="13" t="s">
        <v>1650</v>
      </c>
      <c r="B214" s="14">
        <v>27682</v>
      </c>
      <c r="C214" s="19">
        <v>13469</v>
      </c>
      <c r="D214" s="28" t="str">
        <f t="array" ref="D214">IF(VLOOKUP($AF214,[9]Akuttherapie!$A$2:$B$42,2,0)="Y",CONCATENATE("L",MAX(_xlfn.NUMBERVALUE(MID($D$3:$D213,2,5)))+1)," ")</f>
        <v xml:space="preserve"> </v>
      </c>
      <c r="E214" s="16">
        <v>9955241</v>
      </c>
      <c r="F214" s="12" t="s">
        <v>450</v>
      </c>
      <c r="G214" s="12" t="s">
        <v>340</v>
      </c>
      <c r="H214" s="18">
        <v>14733</v>
      </c>
      <c r="I214" s="18">
        <v>45336</v>
      </c>
      <c r="J214" s="12">
        <v>1</v>
      </c>
      <c r="K214" s="36" t="s">
        <v>65</v>
      </c>
    </row>
    <row r="215" spans="1:11" ht="14.25" customHeight="1" x14ac:dyDescent="0.15">
      <c r="A215" s="13" t="s">
        <v>11</v>
      </c>
      <c r="B215" s="14">
        <v>27683</v>
      </c>
      <c r="C215" s="19">
        <v>13470</v>
      </c>
      <c r="D215" s="15" t="str">
        <f t="array" ref="D215">IF(VLOOKUP($AF215,[9]Akuttherapie!$A$2:$B$42,2,0)="Y",CONCATENATE("L",MAX(_xlfn.NUMBERVALUE(MID($D$3:$D214,2,5)))+1)," ")</f>
        <v xml:space="preserve"> </v>
      </c>
      <c r="E215" s="16">
        <v>9955282</v>
      </c>
      <c r="F215" s="12" t="s">
        <v>451</v>
      </c>
      <c r="G215" s="12" t="s">
        <v>36</v>
      </c>
      <c r="H215" s="18">
        <v>17228</v>
      </c>
      <c r="I215" s="18">
        <v>45336</v>
      </c>
      <c r="J215" s="12">
        <v>0</v>
      </c>
      <c r="K215" s="36" t="s">
        <v>65</v>
      </c>
    </row>
    <row r="216" spans="1:11" ht="14.25" customHeight="1" x14ac:dyDescent="0.15">
      <c r="A216" s="13" t="s">
        <v>11</v>
      </c>
      <c r="B216" s="14">
        <v>27684</v>
      </c>
      <c r="C216" s="19">
        <v>13471</v>
      </c>
      <c r="D216" s="15" t="str">
        <f t="array" ref="D216">IF(VLOOKUP($AF216,[9]Akuttherapie!$A$2:$B$42,2,0)="Y",CONCATENATE("L",MAX(_xlfn.NUMBERVALUE(MID($D$3:$D215,2,5)))+1)," ")</f>
        <v xml:space="preserve"> </v>
      </c>
      <c r="E216" s="16">
        <v>9956768</v>
      </c>
      <c r="F216" s="12" t="s">
        <v>452</v>
      </c>
      <c r="G216" s="12" t="s">
        <v>453</v>
      </c>
      <c r="H216" s="18">
        <v>17942</v>
      </c>
      <c r="I216" s="18">
        <v>45336</v>
      </c>
      <c r="J216" s="12">
        <v>1</v>
      </c>
      <c r="K216" s="36" t="s">
        <v>65</v>
      </c>
    </row>
    <row r="217" spans="1:11" ht="14.25" customHeight="1" x14ac:dyDescent="0.15">
      <c r="A217" s="13" t="s">
        <v>11</v>
      </c>
      <c r="B217" s="14">
        <v>27685</v>
      </c>
      <c r="C217" s="19">
        <v>13472</v>
      </c>
      <c r="D217" s="15" t="str">
        <f t="array" ref="D217">IF(VLOOKUP($AF217,[9]Akuttherapie!$A$2:$B$42,2,0)="Y",CONCATENATE("L",MAX(_xlfn.NUMBERVALUE(MID($D$3:$D216,2,5)))+1)," ")</f>
        <v xml:space="preserve"> </v>
      </c>
      <c r="E217" s="16">
        <v>9956770</v>
      </c>
      <c r="F217" s="12" t="s">
        <v>454</v>
      </c>
      <c r="G217" s="12" t="s">
        <v>228</v>
      </c>
      <c r="H217" s="18">
        <v>21220</v>
      </c>
      <c r="I217" s="18">
        <v>45336</v>
      </c>
      <c r="J217" s="12">
        <v>1</v>
      </c>
      <c r="K217" s="36" t="s">
        <v>65</v>
      </c>
    </row>
    <row r="218" spans="1:11" ht="14.25" customHeight="1" x14ac:dyDescent="0.15">
      <c r="A218" s="13" t="s">
        <v>11</v>
      </c>
      <c r="B218" s="14">
        <v>27686</v>
      </c>
      <c r="C218" s="19">
        <v>13473</v>
      </c>
      <c r="D218" s="15" t="s">
        <v>458</v>
      </c>
      <c r="E218" s="16">
        <v>9956650</v>
      </c>
      <c r="F218" s="12" t="s">
        <v>455</v>
      </c>
      <c r="G218" s="12" t="s">
        <v>13</v>
      </c>
      <c r="H218" s="18">
        <v>15610</v>
      </c>
      <c r="I218" s="18">
        <v>45336</v>
      </c>
      <c r="J218" s="12">
        <v>1</v>
      </c>
      <c r="K218" s="36" t="s">
        <v>65</v>
      </c>
    </row>
    <row r="219" spans="1:11" ht="14.25" customHeight="1" x14ac:dyDescent="0.15">
      <c r="A219" s="13" t="s">
        <v>11</v>
      </c>
      <c r="B219" s="14">
        <v>27687</v>
      </c>
      <c r="C219" s="19">
        <v>13474</v>
      </c>
      <c r="D219" s="15" t="s">
        <v>459</v>
      </c>
      <c r="E219" s="16">
        <v>9956662</v>
      </c>
      <c r="F219" s="12" t="s">
        <v>456</v>
      </c>
      <c r="G219" s="12" t="s">
        <v>28</v>
      </c>
      <c r="H219" s="18">
        <v>15215</v>
      </c>
      <c r="I219" s="18">
        <v>45337</v>
      </c>
      <c r="J219" s="12">
        <v>0</v>
      </c>
      <c r="K219" s="36" t="s">
        <v>65</v>
      </c>
    </row>
    <row r="220" spans="1:11" ht="14.25" customHeight="1" x14ac:dyDescent="0.15">
      <c r="A220" s="13" t="s">
        <v>460</v>
      </c>
      <c r="B220" s="14">
        <v>27688</v>
      </c>
      <c r="C220" s="19">
        <v>13475</v>
      </c>
      <c r="D220" s="15" t="str">
        <f t="array" ref="D220">IF(VLOOKUP($AF220,[9]Akuttherapie!$A$2:$B$42,2,0)="Y",CONCATENATE("L",MAX(_xlfn.NUMBERVALUE(MID($D$3:$D219,2,5)))+1)," ")</f>
        <v xml:space="preserve"> </v>
      </c>
      <c r="E220" s="16">
        <v>9955843</v>
      </c>
      <c r="F220" s="12" t="s">
        <v>365</v>
      </c>
      <c r="G220" s="12" t="s">
        <v>457</v>
      </c>
      <c r="H220" s="18">
        <v>38029</v>
      </c>
      <c r="I220" s="18">
        <v>45336</v>
      </c>
      <c r="J220" s="12">
        <v>0</v>
      </c>
      <c r="K220" s="36" t="s">
        <v>65</v>
      </c>
    </row>
    <row r="221" spans="1:11" ht="14.25" customHeight="1" x14ac:dyDescent="0.15">
      <c r="A221" s="13" t="s">
        <v>11</v>
      </c>
      <c r="B221" s="14">
        <v>27689</v>
      </c>
      <c r="C221" s="19">
        <v>13476</v>
      </c>
      <c r="D221" s="15" t="s">
        <v>474</v>
      </c>
      <c r="E221" s="16">
        <v>9957013</v>
      </c>
      <c r="F221" s="12" t="s">
        <v>461</v>
      </c>
      <c r="G221" s="12" t="s">
        <v>462</v>
      </c>
      <c r="H221" s="18">
        <v>24083</v>
      </c>
      <c r="I221" s="18">
        <v>45337</v>
      </c>
      <c r="J221" s="12">
        <v>0</v>
      </c>
      <c r="K221" s="36" t="s">
        <v>65</v>
      </c>
    </row>
    <row r="222" spans="1:11" ht="14.25" customHeight="1" x14ac:dyDescent="0.15">
      <c r="A222" s="13" t="s">
        <v>1149</v>
      </c>
      <c r="B222" s="14">
        <v>27690</v>
      </c>
      <c r="C222" s="19">
        <v>13477</v>
      </c>
      <c r="D222" s="15" t="s">
        <v>475</v>
      </c>
      <c r="E222" s="16">
        <v>9957057</v>
      </c>
      <c r="F222" s="12" t="s">
        <v>463</v>
      </c>
      <c r="G222" s="12" t="s">
        <v>464</v>
      </c>
      <c r="H222" s="18">
        <v>21429</v>
      </c>
      <c r="I222" s="18">
        <v>45337</v>
      </c>
      <c r="J222" s="12">
        <v>0</v>
      </c>
      <c r="K222" s="36" t="s">
        <v>65</v>
      </c>
    </row>
    <row r="223" spans="1:11" ht="14.25" customHeight="1" x14ac:dyDescent="0.15">
      <c r="A223" s="13" t="s">
        <v>11</v>
      </c>
      <c r="B223" s="14">
        <v>27692</v>
      </c>
      <c r="C223" s="19">
        <v>13478</v>
      </c>
      <c r="D223" s="15" t="s">
        <v>476</v>
      </c>
      <c r="E223" s="16">
        <v>9957604</v>
      </c>
      <c r="F223" s="12" t="s">
        <v>426</v>
      </c>
      <c r="G223" s="12" t="s">
        <v>427</v>
      </c>
      <c r="H223" s="18">
        <v>16393</v>
      </c>
      <c r="I223" s="18">
        <v>45337</v>
      </c>
      <c r="J223" s="12">
        <v>1</v>
      </c>
      <c r="K223" s="36" t="s">
        <v>65</v>
      </c>
    </row>
    <row r="224" spans="1:11" ht="14.25" customHeight="1" x14ac:dyDescent="0.15">
      <c r="A224" s="13" t="s">
        <v>16</v>
      </c>
      <c r="B224" s="14">
        <v>27693</v>
      </c>
      <c r="C224" s="19">
        <v>13479</v>
      </c>
      <c r="D224" s="15" t="str">
        <f t="array" ref="D224">IF(VLOOKUP($AF224,[9]Akuttherapie!$A$2:$B$42,2,0)="Y",CONCATENATE("L",MAX(_xlfn.NUMBERVALUE(MID($D$3:$D223,2,5)))+1)," ")</f>
        <v xml:space="preserve"> </v>
      </c>
      <c r="E224" s="16">
        <v>9957695</v>
      </c>
      <c r="F224" s="12" t="s">
        <v>465</v>
      </c>
      <c r="G224" s="12" t="s">
        <v>415</v>
      </c>
      <c r="H224" s="18">
        <v>17067</v>
      </c>
      <c r="I224" s="18">
        <v>45337</v>
      </c>
      <c r="J224" s="12">
        <v>0</v>
      </c>
      <c r="K224" s="36" t="s">
        <v>65</v>
      </c>
    </row>
    <row r="225" spans="1:11" ht="14.25" customHeight="1" x14ac:dyDescent="0.15">
      <c r="A225" s="13" t="s">
        <v>137</v>
      </c>
      <c r="B225" s="14">
        <v>27694</v>
      </c>
      <c r="C225" s="19">
        <v>13480</v>
      </c>
      <c r="D225" s="15" t="s">
        <v>477</v>
      </c>
      <c r="E225" s="16">
        <v>9958036</v>
      </c>
      <c r="F225" s="12" t="s">
        <v>466</v>
      </c>
      <c r="G225" s="12" t="s">
        <v>467</v>
      </c>
      <c r="H225" s="18">
        <v>26577</v>
      </c>
      <c r="I225" s="18">
        <v>45337</v>
      </c>
      <c r="J225" s="12">
        <v>0</v>
      </c>
      <c r="K225" s="36" t="s">
        <v>65</v>
      </c>
    </row>
    <row r="226" spans="1:11" ht="14.25" customHeight="1" x14ac:dyDescent="0.15">
      <c r="A226" s="13" t="s">
        <v>11</v>
      </c>
      <c r="B226" s="14">
        <v>27695</v>
      </c>
      <c r="C226" s="19">
        <v>13481</v>
      </c>
      <c r="D226" s="15" t="str">
        <f t="array" ref="D226">IF(VLOOKUP($AF226,[9]Akuttherapie!$A$2:$B$42,2,0)="Y",CONCATENATE("L",MAX(_xlfn.NUMBERVALUE(MID($D$3:$D225,2,5)))+1)," ")</f>
        <v xml:space="preserve"> </v>
      </c>
      <c r="E226" s="16">
        <v>9957857</v>
      </c>
      <c r="F226" s="12" t="s">
        <v>468</v>
      </c>
      <c r="G226" s="12" t="s">
        <v>469</v>
      </c>
      <c r="H226" s="18">
        <v>18629</v>
      </c>
      <c r="I226" s="18">
        <v>45337</v>
      </c>
      <c r="J226" s="12">
        <v>1</v>
      </c>
      <c r="K226" s="36" t="s">
        <v>65</v>
      </c>
    </row>
    <row r="227" spans="1:11" ht="14.25" customHeight="1" x14ac:dyDescent="0.15">
      <c r="A227" s="13" t="s">
        <v>479</v>
      </c>
      <c r="B227" s="14">
        <v>27696</v>
      </c>
      <c r="C227" s="19">
        <v>13482</v>
      </c>
      <c r="D227" s="15" t="str">
        <f t="array" ref="D227">IF(VLOOKUP($AF227,[9]Akuttherapie!$A$2:$B$42,2,0)="Y",CONCATENATE("L",MAX(_xlfn.NUMBERVALUE(MID($D$3:$D226,2,5)))+1)," ")</f>
        <v xml:space="preserve"> </v>
      </c>
      <c r="E227" s="16">
        <v>9958047</v>
      </c>
      <c r="F227" s="12" t="s">
        <v>470</v>
      </c>
      <c r="G227" s="12" t="s">
        <v>471</v>
      </c>
      <c r="H227" s="18">
        <v>27551</v>
      </c>
      <c r="I227" s="18">
        <v>45338</v>
      </c>
      <c r="J227" s="12">
        <v>0</v>
      </c>
      <c r="K227" s="36" t="s">
        <v>65</v>
      </c>
    </row>
    <row r="228" spans="1:11" ht="14.25" customHeight="1" x14ac:dyDescent="0.15">
      <c r="A228" s="13" t="s">
        <v>11</v>
      </c>
      <c r="B228" s="14">
        <v>27697</v>
      </c>
      <c r="C228" s="19">
        <v>13483</v>
      </c>
      <c r="D228" s="15" t="s">
        <v>478</v>
      </c>
      <c r="E228" s="16">
        <v>9957874</v>
      </c>
      <c r="F228" s="12" t="s">
        <v>472</v>
      </c>
      <c r="G228" s="12" t="s">
        <v>473</v>
      </c>
      <c r="H228" s="18">
        <v>32968</v>
      </c>
      <c r="I228" s="18">
        <v>45338</v>
      </c>
      <c r="J228" s="12">
        <v>0</v>
      </c>
      <c r="K228" s="36" t="s">
        <v>65</v>
      </c>
    </row>
    <row r="229" spans="1:11" ht="14.25" customHeight="1" x14ac:dyDescent="0.15">
      <c r="A229" s="13" t="s">
        <v>11</v>
      </c>
      <c r="B229" s="14">
        <v>27698</v>
      </c>
      <c r="C229" s="19">
        <v>13484</v>
      </c>
      <c r="D229" s="15" t="s">
        <v>506</v>
      </c>
      <c r="E229" s="16">
        <v>9958324</v>
      </c>
      <c r="F229" s="12" t="s">
        <v>481</v>
      </c>
      <c r="G229" s="12" t="s">
        <v>482</v>
      </c>
      <c r="H229" s="18">
        <v>15318</v>
      </c>
      <c r="I229" s="18">
        <v>45338</v>
      </c>
      <c r="J229" s="12">
        <v>1</v>
      </c>
      <c r="K229" s="36" t="s">
        <v>65</v>
      </c>
    </row>
    <row r="230" spans="1:11" ht="14.25" customHeight="1" x14ac:dyDescent="0.15">
      <c r="A230" s="13" t="s">
        <v>11</v>
      </c>
      <c r="B230" s="14">
        <v>27699</v>
      </c>
      <c r="C230" s="19">
        <v>13485</v>
      </c>
      <c r="D230" s="15" t="s">
        <v>507</v>
      </c>
      <c r="E230" s="16">
        <v>9959974</v>
      </c>
      <c r="F230" s="12" t="s">
        <v>483</v>
      </c>
      <c r="G230" s="12" t="s">
        <v>484</v>
      </c>
      <c r="H230" s="18">
        <v>18562</v>
      </c>
      <c r="I230" s="18">
        <v>45338</v>
      </c>
      <c r="J230" s="12">
        <v>1</v>
      </c>
      <c r="K230" s="36" t="s">
        <v>1710</v>
      </c>
    </row>
    <row r="231" spans="1:11" ht="14.25" customHeight="1" x14ac:dyDescent="0.15">
      <c r="A231" s="13" t="s">
        <v>16</v>
      </c>
      <c r="B231" s="14">
        <v>27701</v>
      </c>
      <c r="C231" s="19">
        <v>13486</v>
      </c>
      <c r="D231" s="15" t="str">
        <f t="array" ref="D231">IF(VLOOKUP($AF231,[10]Akuttherapie!$A$2:$B$42,2,0)="Y",CONCATENATE("L",MAX(_xlfn.NUMBERVALUE(MID($D$3:$D230,2,5)))+1)," ")</f>
        <v xml:space="preserve"> </v>
      </c>
      <c r="E231" s="16">
        <v>9966625</v>
      </c>
      <c r="F231" s="12" t="s">
        <v>485</v>
      </c>
      <c r="G231" s="12" t="s">
        <v>486</v>
      </c>
      <c r="H231" s="18">
        <v>13485</v>
      </c>
      <c r="I231" s="18">
        <v>45339</v>
      </c>
      <c r="J231" s="12">
        <v>0</v>
      </c>
      <c r="K231" s="36" t="s">
        <v>1710</v>
      </c>
    </row>
    <row r="232" spans="1:11" ht="14.25" customHeight="1" x14ac:dyDescent="0.15">
      <c r="A232" s="13" t="s">
        <v>1146</v>
      </c>
      <c r="B232" s="14">
        <v>27702</v>
      </c>
      <c r="C232" s="19">
        <v>13487</v>
      </c>
      <c r="D232" s="15" t="s">
        <v>508</v>
      </c>
      <c r="E232" s="16">
        <v>9966656</v>
      </c>
      <c r="F232" s="12" t="s">
        <v>487</v>
      </c>
      <c r="G232" s="12" t="s">
        <v>181</v>
      </c>
      <c r="H232" s="18">
        <v>14489</v>
      </c>
      <c r="I232" s="18">
        <v>45339</v>
      </c>
      <c r="J232" s="12">
        <v>0</v>
      </c>
      <c r="K232" s="36" t="s">
        <v>65</v>
      </c>
    </row>
    <row r="233" spans="1:11" ht="14.25" customHeight="1" x14ac:dyDescent="0.15">
      <c r="A233" s="13" t="s">
        <v>11</v>
      </c>
      <c r="B233" s="14">
        <v>27703</v>
      </c>
      <c r="C233" s="19">
        <v>13488</v>
      </c>
      <c r="D233" s="15" t="str">
        <f t="array" ref="D233">IF(VLOOKUP($AF233,[10]Akuttherapie!$A$2:$B$42,2,0)="Y",CONCATENATE("L",MAX(_xlfn.NUMBERVALUE(MID($D$3:$D232,2,5)))+1)," ")</f>
        <v xml:space="preserve"> </v>
      </c>
      <c r="E233" s="16">
        <v>9977550</v>
      </c>
      <c r="F233" s="12" t="s">
        <v>488</v>
      </c>
      <c r="G233" s="12" t="s">
        <v>489</v>
      </c>
      <c r="H233" s="18">
        <v>17319</v>
      </c>
      <c r="I233" s="18">
        <v>45339</v>
      </c>
      <c r="J233" s="12">
        <v>0</v>
      </c>
      <c r="K233" s="36" t="s">
        <v>1710</v>
      </c>
    </row>
    <row r="234" spans="1:11" ht="14.25" customHeight="1" x14ac:dyDescent="0.15">
      <c r="A234" s="13" t="s">
        <v>1150</v>
      </c>
      <c r="B234" s="14">
        <v>27704</v>
      </c>
      <c r="C234" s="19">
        <v>13489</v>
      </c>
      <c r="D234" s="15" t="s">
        <v>509</v>
      </c>
      <c r="E234" s="16">
        <v>9981092</v>
      </c>
      <c r="F234" s="12" t="s">
        <v>490</v>
      </c>
      <c r="G234" s="12" t="s">
        <v>491</v>
      </c>
      <c r="H234" s="18">
        <v>17147</v>
      </c>
      <c r="I234" s="18">
        <v>45339</v>
      </c>
      <c r="J234" s="12">
        <v>1</v>
      </c>
      <c r="K234" s="36" t="s">
        <v>65</v>
      </c>
    </row>
    <row r="235" spans="1:11" ht="14.25" customHeight="1" x14ac:dyDescent="0.15">
      <c r="A235" s="13" t="s">
        <v>11</v>
      </c>
      <c r="B235" s="14">
        <v>27705</v>
      </c>
      <c r="C235" s="19">
        <v>13490</v>
      </c>
      <c r="D235" s="15" t="str">
        <f t="array" ref="D235">IF(VLOOKUP($AF235,[10]Akuttherapie!$A$2:$B$42,2,0)="Y",CONCATENATE("L",MAX(_xlfn.NUMBERVALUE(MID($D$3:$D234,2,5)))+1)," ")</f>
        <v xml:space="preserve"> </v>
      </c>
      <c r="E235" s="16">
        <v>9989855</v>
      </c>
      <c r="F235" s="12" t="s">
        <v>492</v>
      </c>
      <c r="G235" s="12" t="s">
        <v>32</v>
      </c>
      <c r="H235" s="18">
        <v>19083</v>
      </c>
      <c r="I235" s="18">
        <v>45340</v>
      </c>
      <c r="J235" s="12">
        <v>1</v>
      </c>
      <c r="K235" s="36" t="s">
        <v>65</v>
      </c>
    </row>
    <row r="236" spans="1:11" ht="14.25" customHeight="1" x14ac:dyDescent="0.15">
      <c r="A236" s="13" t="s">
        <v>511</v>
      </c>
      <c r="B236" s="14">
        <v>27706</v>
      </c>
      <c r="C236" s="19">
        <v>13491</v>
      </c>
      <c r="D236" s="15" t="str">
        <f t="array" ref="D236">IF(VLOOKUP($AF236,[10]Akuttherapie!$A$2:$B$42,2,0)="Y",CONCATENATE("L",MAX(_xlfn.NUMBERVALUE(MID($D$3:$D235,2,5)))+1)," ")</f>
        <v xml:space="preserve"> </v>
      </c>
      <c r="E236" s="16">
        <v>9989880</v>
      </c>
      <c r="F236" s="12" t="s">
        <v>493</v>
      </c>
      <c r="G236" s="12" t="s">
        <v>68</v>
      </c>
      <c r="H236" s="18">
        <v>15960</v>
      </c>
      <c r="I236" s="18">
        <v>45340</v>
      </c>
      <c r="J236" s="12">
        <v>0</v>
      </c>
      <c r="K236" s="36" t="s">
        <v>65</v>
      </c>
    </row>
    <row r="237" spans="1:11" ht="14.25" customHeight="1" x14ac:dyDescent="0.15">
      <c r="A237" s="13" t="s">
        <v>11</v>
      </c>
      <c r="B237" s="14">
        <v>27707</v>
      </c>
      <c r="C237" s="19">
        <v>13492</v>
      </c>
      <c r="D237" s="15" t="s">
        <v>510</v>
      </c>
      <c r="E237" s="16">
        <v>9989895</v>
      </c>
      <c r="F237" s="12" t="s">
        <v>494</v>
      </c>
      <c r="G237" s="12" t="s">
        <v>495</v>
      </c>
      <c r="H237" s="18">
        <v>22714</v>
      </c>
      <c r="I237" s="18">
        <v>45340</v>
      </c>
      <c r="J237" s="12">
        <v>1</v>
      </c>
      <c r="K237" s="36" t="s">
        <v>1710</v>
      </c>
    </row>
    <row r="238" spans="1:11" ht="14.25" customHeight="1" x14ac:dyDescent="0.15">
      <c r="A238" s="13" t="s">
        <v>11</v>
      </c>
      <c r="B238" s="14">
        <v>27708</v>
      </c>
      <c r="C238" s="19">
        <v>13493</v>
      </c>
      <c r="D238" s="15" t="str">
        <f t="array" ref="D238">IF(VLOOKUP($AF238,[10]Akuttherapie!$A$2:$B$42,2,0)="Y",CONCATENATE("L",MAX(_xlfn.NUMBERVALUE(MID($D$3:$D237,2,5)))+1)," ")</f>
        <v xml:space="preserve"> </v>
      </c>
      <c r="E238" s="16">
        <v>10003933</v>
      </c>
      <c r="F238" s="12" t="s">
        <v>496</v>
      </c>
      <c r="G238" s="12" t="s">
        <v>497</v>
      </c>
      <c r="H238" s="18">
        <v>13548</v>
      </c>
      <c r="I238" s="18">
        <v>45340</v>
      </c>
      <c r="J238" s="12">
        <v>0</v>
      </c>
      <c r="K238" s="36" t="s">
        <v>1710</v>
      </c>
    </row>
    <row r="239" spans="1:11" ht="14.25" customHeight="1" x14ac:dyDescent="0.15">
      <c r="A239" s="13" t="s">
        <v>11</v>
      </c>
      <c r="B239" s="14">
        <v>27709</v>
      </c>
      <c r="C239" s="19">
        <v>13494</v>
      </c>
      <c r="D239" s="15" t="str">
        <f t="array" ref="D239">IF(VLOOKUP($AF239,[10]Akuttherapie!$A$2:$B$42,2,0)="Y",CONCATENATE("L",MAX(_xlfn.NUMBERVALUE(MID($D$3:$D238,2,5)))+1)," ")</f>
        <v xml:space="preserve"> </v>
      </c>
      <c r="E239" s="16">
        <v>10003939</v>
      </c>
      <c r="F239" s="12" t="s">
        <v>498</v>
      </c>
      <c r="G239" s="12" t="s">
        <v>85</v>
      </c>
      <c r="H239" s="18">
        <v>16720</v>
      </c>
      <c r="I239" s="18">
        <v>45340</v>
      </c>
      <c r="J239" s="12">
        <v>0</v>
      </c>
      <c r="K239" s="36" t="s">
        <v>1710</v>
      </c>
    </row>
    <row r="240" spans="1:11" ht="14.25" customHeight="1" x14ac:dyDescent="0.15">
      <c r="A240" s="13" t="s">
        <v>11</v>
      </c>
      <c r="B240" s="14">
        <v>27710</v>
      </c>
      <c r="C240" s="19">
        <v>13495</v>
      </c>
      <c r="D240" s="15" t="str">
        <f t="array" ref="D240">IF(VLOOKUP($AF240,[10]Akuttherapie!$A$2:$B$42,2,0)="Y",CONCATENATE("L",MAX(_xlfn.NUMBERVALUE(MID($D$3:$D239,2,5)))+1)," ")</f>
        <v xml:space="preserve"> </v>
      </c>
      <c r="E240" s="16">
        <v>9989900</v>
      </c>
      <c r="F240" s="12" t="s">
        <v>499</v>
      </c>
      <c r="G240" s="12" t="s">
        <v>500</v>
      </c>
      <c r="H240" s="18">
        <v>14236</v>
      </c>
      <c r="I240" s="18">
        <v>45340</v>
      </c>
      <c r="J240" s="12">
        <v>0</v>
      </c>
      <c r="K240" s="36" t="s">
        <v>65</v>
      </c>
    </row>
    <row r="241" spans="1:11" ht="14.25" customHeight="1" x14ac:dyDescent="0.15">
      <c r="A241" s="13" t="s">
        <v>11</v>
      </c>
      <c r="B241" s="14">
        <v>27711</v>
      </c>
      <c r="C241" s="19">
        <v>13496</v>
      </c>
      <c r="D241" s="15" t="str">
        <f t="array" ref="D241">IF(VLOOKUP($AF241,[10]Akuttherapie!$A$2:$B$42,2,0)="Y",CONCATENATE("L",MAX(_xlfn.NUMBERVALUE(MID($D$3:$D240,2,5)))+1)," ")</f>
        <v xml:space="preserve"> </v>
      </c>
      <c r="E241" s="16">
        <v>10003958</v>
      </c>
      <c r="F241" s="12" t="s">
        <v>501</v>
      </c>
      <c r="G241" s="12" t="s">
        <v>502</v>
      </c>
      <c r="H241" s="18">
        <v>18694</v>
      </c>
      <c r="I241" s="18">
        <v>45340</v>
      </c>
      <c r="J241" s="12">
        <v>0</v>
      </c>
      <c r="K241" s="36" t="s">
        <v>65</v>
      </c>
    </row>
    <row r="242" spans="1:11" ht="14.25" customHeight="1" x14ac:dyDescent="0.15">
      <c r="A242" s="13" t="s">
        <v>11</v>
      </c>
      <c r="B242" s="14">
        <v>27712</v>
      </c>
      <c r="C242" s="19">
        <v>13497</v>
      </c>
      <c r="D242" s="15" t="str">
        <f t="array" ref="D242">IF(VLOOKUP($AF242,[10]Akuttherapie!$A$2:$B$42,2,0)="Y",CONCATENATE("L",MAX(_xlfn.NUMBERVALUE(MID($D$3:$D241,2,5)))+1)," ")</f>
        <v xml:space="preserve"> </v>
      </c>
      <c r="E242" s="16">
        <v>10005604</v>
      </c>
      <c r="F242" s="12" t="s">
        <v>503</v>
      </c>
      <c r="G242" s="12" t="s">
        <v>504</v>
      </c>
      <c r="H242" s="18">
        <v>28869</v>
      </c>
      <c r="I242" s="18">
        <v>45340</v>
      </c>
      <c r="J242" s="12">
        <v>1</v>
      </c>
      <c r="K242" s="36" t="s">
        <v>65</v>
      </c>
    </row>
    <row r="243" spans="1:11" ht="14.25" customHeight="1" x14ac:dyDescent="0.15">
      <c r="A243" s="13" t="s">
        <v>16</v>
      </c>
      <c r="B243" s="14">
        <v>27713</v>
      </c>
      <c r="C243" s="19">
        <v>13498</v>
      </c>
      <c r="D243" s="15" t="str">
        <f t="array" ref="D243">IF(VLOOKUP($AF243,[10]Akuttherapie!$A$2:$B$42,2,0)="Y",CONCATENATE("L",MAX(_xlfn.NUMBERVALUE(MID($D$3:$D242,2,5)))+1)," ")</f>
        <v xml:space="preserve"> </v>
      </c>
      <c r="E243" s="16">
        <v>9989843</v>
      </c>
      <c r="F243" s="12" t="s">
        <v>505</v>
      </c>
      <c r="G243" s="12" t="s">
        <v>106</v>
      </c>
      <c r="H243" s="18">
        <v>13281</v>
      </c>
      <c r="I243" s="18">
        <v>45340</v>
      </c>
      <c r="J243" s="12">
        <v>1</v>
      </c>
      <c r="K243" s="36" t="s">
        <v>65</v>
      </c>
    </row>
    <row r="244" spans="1:11" ht="14.25" customHeight="1" x14ac:dyDescent="0.15">
      <c r="A244" s="13" t="s">
        <v>11</v>
      </c>
      <c r="B244" s="14">
        <v>27714</v>
      </c>
      <c r="C244" s="19">
        <v>13499</v>
      </c>
      <c r="D244" s="15" t="str">
        <f t="array" ref="D244">IF(VLOOKUP($AF244,[11]Akuttherapie!$A$2:$B$42,2,0)="Y",CONCATENATE("L",MAX(_xlfn.NUMBERVALUE(MID($D$3:$D243,2,5)))+1)," ")</f>
        <v xml:space="preserve"> </v>
      </c>
      <c r="E244" s="16">
        <v>10005852</v>
      </c>
      <c r="F244" s="12" t="s">
        <v>512</v>
      </c>
      <c r="G244" s="12" t="s">
        <v>161</v>
      </c>
      <c r="H244" s="18">
        <v>17927</v>
      </c>
      <c r="I244" s="18">
        <v>45341</v>
      </c>
      <c r="J244" s="12">
        <v>0</v>
      </c>
      <c r="K244" s="36" t="s">
        <v>65</v>
      </c>
    </row>
    <row r="245" spans="1:11" ht="14.25" customHeight="1" x14ac:dyDescent="0.15">
      <c r="A245" s="13" t="s">
        <v>11</v>
      </c>
      <c r="B245" s="14">
        <v>27715</v>
      </c>
      <c r="C245" s="19">
        <v>13500</v>
      </c>
      <c r="D245" s="15" t="s">
        <v>523</v>
      </c>
      <c r="E245" s="16">
        <v>10005881</v>
      </c>
      <c r="F245" s="12" t="s">
        <v>513</v>
      </c>
      <c r="G245" s="12" t="s">
        <v>514</v>
      </c>
      <c r="H245" s="18">
        <v>12289</v>
      </c>
      <c r="I245" s="18">
        <v>45341</v>
      </c>
      <c r="J245" s="12">
        <v>1</v>
      </c>
      <c r="K245" s="36" t="s">
        <v>1710</v>
      </c>
    </row>
    <row r="246" spans="1:11" ht="14.25" customHeight="1" x14ac:dyDescent="0.15">
      <c r="A246" s="13" t="s">
        <v>11</v>
      </c>
      <c r="B246" s="14">
        <v>27716</v>
      </c>
      <c r="C246" s="19">
        <v>13501</v>
      </c>
      <c r="D246" s="15" t="s">
        <v>524</v>
      </c>
      <c r="E246" s="16">
        <v>10008634</v>
      </c>
      <c r="F246" s="12" t="s">
        <v>515</v>
      </c>
      <c r="G246" s="12" t="s">
        <v>516</v>
      </c>
      <c r="H246" s="18">
        <v>15881</v>
      </c>
      <c r="I246" s="18">
        <v>45341</v>
      </c>
      <c r="J246" s="12">
        <v>0</v>
      </c>
      <c r="K246" s="36" t="s">
        <v>65</v>
      </c>
    </row>
    <row r="247" spans="1:11" ht="14.25" customHeight="1" x14ac:dyDescent="0.15">
      <c r="A247" s="13" t="s">
        <v>11</v>
      </c>
      <c r="B247" s="14">
        <v>27717</v>
      </c>
      <c r="C247" s="19">
        <v>13502</v>
      </c>
      <c r="D247" s="15" t="s">
        <v>525</v>
      </c>
      <c r="E247" s="16">
        <v>10008581</v>
      </c>
      <c r="F247" s="12" t="s">
        <v>517</v>
      </c>
      <c r="G247" s="12" t="s">
        <v>518</v>
      </c>
      <c r="H247" s="18">
        <v>17001</v>
      </c>
      <c r="I247" s="18">
        <v>45342</v>
      </c>
      <c r="J247" s="12">
        <v>1</v>
      </c>
      <c r="K247" s="36" t="s">
        <v>65</v>
      </c>
    </row>
    <row r="248" spans="1:11" ht="14.25" customHeight="1" x14ac:dyDescent="0.15">
      <c r="A248" s="13" t="s">
        <v>11</v>
      </c>
      <c r="B248" s="14">
        <v>27718</v>
      </c>
      <c r="C248" s="19">
        <v>13503</v>
      </c>
      <c r="D248" s="15" t="s">
        <v>526</v>
      </c>
      <c r="E248" s="16">
        <v>10008587</v>
      </c>
      <c r="F248" s="12" t="s">
        <v>519</v>
      </c>
      <c r="G248" s="12" t="s">
        <v>520</v>
      </c>
      <c r="H248" s="18">
        <v>26951</v>
      </c>
      <c r="I248" s="18">
        <v>45342</v>
      </c>
      <c r="J248" s="12">
        <v>0</v>
      </c>
      <c r="K248" s="36" t="s">
        <v>65</v>
      </c>
    </row>
    <row r="249" spans="1:11" ht="14.25" customHeight="1" x14ac:dyDescent="0.15">
      <c r="A249" s="13" t="s">
        <v>16</v>
      </c>
      <c r="B249" s="14">
        <v>27719</v>
      </c>
      <c r="C249" s="19">
        <v>13504</v>
      </c>
      <c r="D249" s="15" t="str">
        <f t="array" ref="D249">IF(VLOOKUP($AF249,[11]Akuttherapie!$A$2:$B$42,2,0)="Y",CONCATENATE("L",MAX(_xlfn.NUMBERVALUE(MID($D$3:$D248,2,5)))+1)," ")</f>
        <v xml:space="preserve"> </v>
      </c>
      <c r="E249" s="16">
        <v>10005862</v>
      </c>
      <c r="F249" s="12" t="s">
        <v>521</v>
      </c>
      <c r="G249" s="12" t="s">
        <v>129</v>
      </c>
      <c r="H249" s="18">
        <v>18422</v>
      </c>
      <c r="I249" s="18">
        <v>45341</v>
      </c>
      <c r="J249" s="12">
        <v>1</v>
      </c>
      <c r="K249" s="36" t="s">
        <v>65</v>
      </c>
    </row>
    <row r="250" spans="1:11" ht="14.25" customHeight="1" x14ac:dyDescent="0.15">
      <c r="A250" s="13" t="s">
        <v>16</v>
      </c>
      <c r="B250" s="14">
        <v>27720</v>
      </c>
      <c r="C250" s="19">
        <v>13505</v>
      </c>
      <c r="D250" s="15" t="str">
        <f t="array" ref="D250">IF(VLOOKUP($AF250,[11]Akuttherapie!$A$2:$B$42,2,0)="Y",CONCATENATE("L",MAX(_xlfn.NUMBERVALUE(MID($D$3:$D249,2,5)))+1)," ")</f>
        <v xml:space="preserve"> </v>
      </c>
      <c r="E250" s="16">
        <v>10008605</v>
      </c>
      <c r="F250" s="12" t="s">
        <v>522</v>
      </c>
      <c r="G250" s="12" t="s">
        <v>309</v>
      </c>
      <c r="H250" s="18">
        <v>18686</v>
      </c>
      <c r="I250" s="24">
        <v>45341</v>
      </c>
      <c r="J250" s="12">
        <v>0</v>
      </c>
      <c r="K250" s="36" t="s">
        <v>65</v>
      </c>
    </row>
    <row r="251" spans="1:11" ht="14.25" customHeight="1" x14ac:dyDescent="0.15">
      <c r="A251" s="13" t="s">
        <v>11</v>
      </c>
      <c r="B251" s="14">
        <v>27721</v>
      </c>
      <c r="C251" s="19">
        <v>13506</v>
      </c>
      <c r="D251" s="15" t="str">
        <f t="array" ref="D251">IF(VLOOKUP($AF251,[11]Akuttherapie!$A$2:$B$42,2,0)="Y",CONCATENATE("L",MAX(_xlfn.NUMBERVALUE(MID($D$3:$D250,2,5)))+1)," ")</f>
        <v xml:space="preserve"> </v>
      </c>
      <c r="E251" s="16">
        <v>10009120</v>
      </c>
      <c r="F251" s="12" t="s">
        <v>527</v>
      </c>
      <c r="G251" s="12" t="s">
        <v>528</v>
      </c>
      <c r="H251" s="18">
        <v>21677</v>
      </c>
      <c r="I251" s="18">
        <v>45342</v>
      </c>
      <c r="J251" s="12">
        <v>1</v>
      </c>
      <c r="K251" s="36" t="s">
        <v>65</v>
      </c>
    </row>
    <row r="252" spans="1:11" ht="14.25" customHeight="1" x14ac:dyDescent="0.15">
      <c r="A252" s="13" t="s">
        <v>11</v>
      </c>
      <c r="B252" s="14">
        <v>27723</v>
      </c>
      <c r="C252" s="19">
        <v>13507</v>
      </c>
      <c r="D252" s="15" t="str">
        <f t="array" ref="D252">IF(VLOOKUP($AF252,[11]Akuttherapie!$A$2:$B$42,2,0)="Y",CONCATENATE("L",MAX(_xlfn.NUMBERVALUE(MID($D$3:$D251,2,5)))+1)," ")</f>
        <v xml:space="preserve"> </v>
      </c>
      <c r="E252" s="16">
        <v>10009135</v>
      </c>
      <c r="F252" s="12" t="s">
        <v>529</v>
      </c>
      <c r="G252" s="12" t="s">
        <v>211</v>
      </c>
      <c r="H252" s="18">
        <v>20354</v>
      </c>
      <c r="I252" s="18">
        <v>45342</v>
      </c>
      <c r="J252" s="12">
        <v>1</v>
      </c>
      <c r="K252" s="36" t="s">
        <v>65</v>
      </c>
    </row>
    <row r="253" spans="1:11" ht="14.25" customHeight="1" x14ac:dyDescent="0.15">
      <c r="A253" s="13" t="s">
        <v>547</v>
      </c>
      <c r="B253" s="14">
        <v>27724</v>
      </c>
      <c r="C253" s="19">
        <v>13508</v>
      </c>
      <c r="D253" s="15" t="s">
        <v>541</v>
      </c>
      <c r="E253" s="16">
        <v>10010072</v>
      </c>
      <c r="F253" s="12" t="s">
        <v>530</v>
      </c>
      <c r="G253" s="12" t="s">
        <v>104</v>
      </c>
      <c r="H253" s="18">
        <v>20298</v>
      </c>
      <c r="I253" s="18">
        <v>45342</v>
      </c>
      <c r="J253" s="12">
        <v>1</v>
      </c>
      <c r="K253" s="36"/>
    </row>
    <row r="254" spans="1:11" ht="14.25" customHeight="1" x14ac:dyDescent="0.15">
      <c r="A254" s="13" t="s">
        <v>430</v>
      </c>
      <c r="B254" s="14">
        <v>27725</v>
      </c>
      <c r="C254" s="19">
        <v>13509</v>
      </c>
      <c r="D254" s="15" t="s">
        <v>542</v>
      </c>
      <c r="E254" s="16">
        <v>10010077</v>
      </c>
      <c r="F254" s="12" t="s">
        <v>531</v>
      </c>
      <c r="G254" s="12" t="s">
        <v>387</v>
      </c>
      <c r="H254" s="18">
        <v>23118</v>
      </c>
      <c r="I254" s="18">
        <v>45342</v>
      </c>
      <c r="J254" s="12">
        <v>0</v>
      </c>
      <c r="K254" s="36"/>
    </row>
    <row r="255" spans="1:11" ht="14.25" customHeight="1" x14ac:dyDescent="0.15">
      <c r="A255" s="13" t="s">
        <v>1151</v>
      </c>
      <c r="B255" s="14">
        <v>27726</v>
      </c>
      <c r="C255" s="19">
        <v>13510</v>
      </c>
      <c r="D255" s="15" t="s">
        <v>543</v>
      </c>
      <c r="E255" s="16">
        <v>10012034</v>
      </c>
      <c r="F255" s="12" t="s">
        <v>532</v>
      </c>
      <c r="G255" s="12" t="s">
        <v>533</v>
      </c>
      <c r="H255" s="18">
        <v>26453</v>
      </c>
      <c r="I255" s="18">
        <v>45343</v>
      </c>
      <c r="J255" s="12">
        <v>0</v>
      </c>
      <c r="K255" s="36" t="s">
        <v>65</v>
      </c>
    </row>
    <row r="256" spans="1:11" ht="14.25" customHeight="1" x14ac:dyDescent="0.15">
      <c r="A256" s="13" t="s">
        <v>1150</v>
      </c>
      <c r="B256" s="14">
        <v>27728</v>
      </c>
      <c r="C256" s="19">
        <v>13511</v>
      </c>
      <c r="D256" s="15" t="s">
        <v>544</v>
      </c>
      <c r="E256" s="16">
        <v>10012190</v>
      </c>
      <c r="F256" s="12" t="s">
        <v>383</v>
      </c>
      <c r="G256" s="12" t="s">
        <v>534</v>
      </c>
      <c r="H256" s="18">
        <v>20730</v>
      </c>
      <c r="I256" s="18">
        <v>45343</v>
      </c>
      <c r="J256" s="12">
        <v>0</v>
      </c>
      <c r="K256" s="36" t="s">
        <v>65</v>
      </c>
    </row>
    <row r="257" spans="1:11" ht="14.25" customHeight="1" x14ac:dyDescent="0.15">
      <c r="A257" s="13" t="s">
        <v>535</v>
      </c>
      <c r="B257" s="14">
        <v>27729</v>
      </c>
      <c r="C257" s="19">
        <v>13512</v>
      </c>
      <c r="D257" s="15" t="s">
        <v>545</v>
      </c>
      <c r="E257" s="16">
        <v>10013403</v>
      </c>
      <c r="F257" s="12" t="s">
        <v>536</v>
      </c>
      <c r="G257" s="12" t="s">
        <v>537</v>
      </c>
      <c r="H257" s="18">
        <v>32857</v>
      </c>
      <c r="I257" s="18">
        <v>45343</v>
      </c>
      <c r="J257" s="12">
        <v>1</v>
      </c>
      <c r="K257" s="36" t="s">
        <v>65</v>
      </c>
    </row>
    <row r="258" spans="1:11" ht="14.25" customHeight="1" x14ac:dyDescent="0.15">
      <c r="A258" s="13" t="s">
        <v>11</v>
      </c>
      <c r="B258" s="14">
        <v>27732</v>
      </c>
      <c r="C258" s="19">
        <v>13513</v>
      </c>
      <c r="D258" s="15" t="s">
        <v>546</v>
      </c>
      <c r="E258" s="16">
        <v>10014907</v>
      </c>
      <c r="F258" s="12" t="s">
        <v>383</v>
      </c>
      <c r="G258" s="12" t="s">
        <v>538</v>
      </c>
      <c r="H258" s="18">
        <v>20282</v>
      </c>
      <c r="I258" s="18">
        <v>45344</v>
      </c>
      <c r="J258" s="12">
        <v>0</v>
      </c>
      <c r="K258" s="36" t="s">
        <v>65</v>
      </c>
    </row>
    <row r="259" spans="1:11" ht="14.25" customHeight="1" x14ac:dyDescent="0.15">
      <c r="A259" s="13" t="s">
        <v>11</v>
      </c>
      <c r="B259" s="14">
        <v>27733</v>
      </c>
      <c r="C259" s="19">
        <v>13514</v>
      </c>
      <c r="D259" s="15" t="str">
        <f t="array" ref="D259">IF(VLOOKUP($AF259,[11]Akuttherapie!$A$2:$B$42,2,0)="Y",CONCATENATE("L",MAX(_xlfn.NUMBERVALUE(MID($D$3:$D258,2,5)))+1)," ")</f>
        <v xml:space="preserve"> </v>
      </c>
      <c r="E259" s="16">
        <v>10010980</v>
      </c>
      <c r="F259" s="12" t="s">
        <v>539</v>
      </c>
      <c r="G259" s="12" t="s">
        <v>540</v>
      </c>
      <c r="H259" s="18">
        <v>19809</v>
      </c>
      <c r="I259" s="18">
        <v>45342</v>
      </c>
      <c r="J259" s="12">
        <v>1</v>
      </c>
      <c r="K259" s="36" t="s">
        <v>65</v>
      </c>
    </row>
    <row r="260" spans="1:11" ht="14.25" customHeight="1" x14ac:dyDescent="0.15">
      <c r="A260" s="13" t="s">
        <v>814</v>
      </c>
      <c r="B260" s="14">
        <v>27735</v>
      </c>
      <c r="C260" s="19">
        <v>13515</v>
      </c>
      <c r="D260" s="15" t="s">
        <v>549</v>
      </c>
      <c r="E260" s="16">
        <v>10015571</v>
      </c>
      <c r="F260" s="12" t="s">
        <v>548</v>
      </c>
      <c r="G260" s="12" t="s">
        <v>216</v>
      </c>
      <c r="H260" s="18">
        <v>13206</v>
      </c>
      <c r="I260" s="18">
        <v>45344</v>
      </c>
      <c r="J260" s="12">
        <v>1</v>
      </c>
      <c r="K260" s="36" t="s">
        <v>65</v>
      </c>
    </row>
    <row r="261" spans="1:11" ht="14.25" customHeight="1" x14ac:dyDescent="0.15">
      <c r="A261" s="13" t="s">
        <v>1651</v>
      </c>
      <c r="B261" s="14">
        <v>27737</v>
      </c>
      <c r="C261" s="19">
        <v>13516</v>
      </c>
      <c r="D261" s="15" t="str">
        <f t="array" ref="D261">IF(VLOOKUP($AF261,[12]Akuttherapie!$A$2:$B$42,2,0)="Y",CONCATENATE("L",MAX(_xlfn.NUMBERVALUE(MID($D$3:$D260,2,5)))+1)," ")</f>
        <v xml:space="preserve"> </v>
      </c>
      <c r="E261" s="16">
        <v>10015946</v>
      </c>
      <c r="F261" s="12" t="s">
        <v>550</v>
      </c>
      <c r="G261" s="12" t="s">
        <v>551</v>
      </c>
      <c r="H261" s="18">
        <v>16705</v>
      </c>
      <c r="I261" s="18">
        <v>45344</v>
      </c>
      <c r="J261" s="12">
        <v>0</v>
      </c>
      <c r="K261" s="36" t="s">
        <v>65</v>
      </c>
    </row>
    <row r="262" spans="1:11" ht="14.25" customHeight="1" x14ac:dyDescent="0.15">
      <c r="A262" s="13" t="s">
        <v>11</v>
      </c>
      <c r="B262" s="14">
        <v>27738</v>
      </c>
      <c r="C262" s="19">
        <v>13517</v>
      </c>
      <c r="D262" s="15" t="str">
        <f t="array" ref="D262">IF(VLOOKUP($AF262,[12]Akuttherapie!$A$2:$B$42,2,0)="Y",CONCATENATE("L",MAX(_xlfn.NUMBERVALUE(MID($D$3:$D261,2,5)))+1)," ")</f>
        <v xml:space="preserve"> </v>
      </c>
      <c r="E262" s="16">
        <v>10016879</v>
      </c>
      <c r="F262" s="12" t="s">
        <v>552</v>
      </c>
      <c r="G262" s="12" t="s">
        <v>178</v>
      </c>
      <c r="H262" s="18">
        <v>16837</v>
      </c>
      <c r="I262" s="18">
        <v>45344</v>
      </c>
      <c r="J262" s="12">
        <v>0</v>
      </c>
      <c r="K262" s="36" t="s">
        <v>65</v>
      </c>
    </row>
    <row r="263" spans="1:11" ht="14.25" customHeight="1" x14ac:dyDescent="0.15">
      <c r="A263" s="13" t="s">
        <v>11</v>
      </c>
      <c r="B263" s="14">
        <v>27739</v>
      </c>
      <c r="C263" s="19">
        <v>13518</v>
      </c>
      <c r="D263" s="15" t="str">
        <f t="array" ref="D263">IF(VLOOKUP($AF263,[12]Akuttherapie!$A$2:$B$42,2,0)="Y",CONCATENATE("L",MAX(_xlfn.NUMBERVALUE(MID($D$3:$D262,2,5)))+1)," ")</f>
        <v xml:space="preserve"> </v>
      </c>
      <c r="E263" s="16">
        <v>10016881</v>
      </c>
      <c r="F263" s="12" t="s">
        <v>553</v>
      </c>
      <c r="G263" s="12" t="s">
        <v>554</v>
      </c>
      <c r="H263" s="18">
        <v>25876</v>
      </c>
      <c r="I263" s="18">
        <v>45344</v>
      </c>
      <c r="J263" s="12">
        <v>0</v>
      </c>
      <c r="K263" s="36" t="s">
        <v>65</v>
      </c>
    </row>
    <row r="264" spans="1:11" ht="14.25" customHeight="1" x14ac:dyDescent="0.15">
      <c r="A264" s="13" t="s">
        <v>11</v>
      </c>
      <c r="B264" s="14">
        <v>27740</v>
      </c>
      <c r="C264" s="19">
        <v>13519</v>
      </c>
      <c r="D264" s="15" t="s">
        <v>558</v>
      </c>
      <c r="E264" s="16">
        <v>10018237</v>
      </c>
      <c r="F264" s="12" t="s">
        <v>555</v>
      </c>
      <c r="G264" s="12" t="s">
        <v>309</v>
      </c>
      <c r="H264" s="18">
        <v>16665</v>
      </c>
      <c r="I264" s="18">
        <v>45344</v>
      </c>
      <c r="J264" s="12">
        <v>0</v>
      </c>
      <c r="K264" s="36" t="s">
        <v>65</v>
      </c>
    </row>
    <row r="265" spans="1:11" ht="14.25" customHeight="1" x14ac:dyDescent="0.15">
      <c r="A265" s="13" t="s">
        <v>16</v>
      </c>
      <c r="B265" s="14">
        <v>27741</v>
      </c>
      <c r="C265" s="19">
        <v>13520</v>
      </c>
      <c r="D265" s="15" t="str">
        <f t="array" ref="D265">IF(VLOOKUP($AF265,[12]Akuttherapie!$A$2:$B$42,2,0)="Y",CONCATENATE("L",MAX(_xlfn.NUMBERVALUE(MID($D$3:$D264,2,5)))+1)," ")</f>
        <v xml:space="preserve"> </v>
      </c>
      <c r="E265" s="16">
        <v>10014752</v>
      </c>
      <c r="F265" s="12" t="s">
        <v>556</v>
      </c>
      <c r="G265" s="12" t="s">
        <v>557</v>
      </c>
      <c r="H265" s="18">
        <v>27980</v>
      </c>
      <c r="I265" s="18">
        <v>45344</v>
      </c>
      <c r="J265" s="12">
        <v>0</v>
      </c>
      <c r="K265" s="36" t="s">
        <v>65</v>
      </c>
    </row>
    <row r="266" spans="1:11" ht="14.25" customHeight="1" x14ac:dyDescent="0.15">
      <c r="A266" s="13" t="s">
        <v>1152</v>
      </c>
      <c r="B266" s="14">
        <v>27743</v>
      </c>
      <c r="C266" s="19">
        <v>13521</v>
      </c>
      <c r="D266" s="15" t="s">
        <v>571</v>
      </c>
      <c r="E266" s="16">
        <v>10021203</v>
      </c>
      <c r="F266" s="12" t="s">
        <v>559</v>
      </c>
      <c r="G266" s="12" t="s">
        <v>560</v>
      </c>
      <c r="H266" s="18">
        <v>12055</v>
      </c>
      <c r="I266" s="18">
        <v>45345</v>
      </c>
      <c r="J266" s="12">
        <v>1</v>
      </c>
      <c r="K266" s="36" t="s">
        <v>65</v>
      </c>
    </row>
    <row r="267" spans="1:11" ht="14.25" customHeight="1" x14ac:dyDescent="0.15">
      <c r="A267" s="13" t="s">
        <v>11</v>
      </c>
      <c r="B267" s="14">
        <v>27745</v>
      </c>
      <c r="C267" s="19">
        <v>13522</v>
      </c>
      <c r="D267" s="15" t="str">
        <f t="array" ref="D267">IF(VLOOKUP($AF267,[12]Akuttherapie!$A$2:$B$42,2,0)="Y",CONCATENATE("L",MAX(_xlfn.NUMBERVALUE(MID($D$3:$D266,2,5)))+1)," ")</f>
        <v xml:space="preserve"> </v>
      </c>
      <c r="E267" s="16">
        <v>10022027</v>
      </c>
      <c r="F267" s="12" t="s">
        <v>561</v>
      </c>
      <c r="G267" s="12" t="s">
        <v>562</v>
      </c>
      <c r="H267" s="18">
        <v>18653</v>
      </c>
      <c r="I267" s="18">
        <v>45347</v>
      </c>
      <c r="J267" s="12">
        <v>0</v>
      </c>
      <c r="K267" s="36" t="s">
        <v>65</v>
      </c>
    </row>
    <row r="268" spans="1:11" ht="14.25" customHeight="1" x14ac:dyDescent="0.15">
      <c r="A268" s="13" t="s">
        <v>1652</v>
      </c>
      <c r="B268" s="14">
        <v>27746</v>
      </c>
      <c r="C268" s="19">
        <v>13523</v>
      </c>
      <c r="D268" s="15" t="s">
        <v>572</v>
      </c>
      <c r="E268" s="16">
        <v>10021230</v>
      </c>
      <c r="F268" s="12" t="s">
        <v>563</v>
      </c>
      <c r="G268" s="12" t="s">
        <v>564</v>
      </c>
      <c r="H268" s="18">
        <v>19283</v>
      </c>
      <c r="I268" s="18">
        <v>45346</v>
      </c>
      <c r="J268" s="12">
        <v>1</v>
      </c>
      <c r="K268" s="36" t="s">
        <v>65</v>
      </c>
    </row>
    <row r="269" spans="1:11" ht="14.25" customHeight="1" x14ac:dyDescent="0.15">
      <c r="A269" s="13" t="s">
        <v>11</v>
      </c>
      <c r="B269" s="14">
        <v>27747</v>
      </c>
      <c r="C269" s="19">
        <v>13524</v>
      </c>
      <c r="D269" s="15" t="str">
        <f t="array" ref="D269">IF(VLOOKUP($AF269,[12]Akuttherapie!$A$2:$B$42,2,0)="Y",CONCATENATE("L",MAX(_xlfn.NUMBERVALUE(MID($D$3:$D268,2,5)))+1)," ")</f>
        <v xml:space="preserve"> </v>
      </c>
      <c r="E269" s="16">
        <v>10021210</v>
      </c>
      <c r="F269" s="12" t="s">
        <v>565</v>
      </c>
      <c r="G269" s="12" t="s">
        <v>566</v>
      </c>
      <c r="H269" s="18">
        <v>19779</v>
      </c>
      <c r="I269" s="18">
        <v>45346</v>
      </c>
      <c r="J269" s="12">
        <v>1</v>
      </c>
      <c r="K269" s="36" t="s">
        <v>65</v>
      </c>
    </row>
    <row r="270" spans="1:11" ht="14.25" customHeight="1" x14ac:dyDescent="0.15">
      <c r="A270" s="13" t="s">
        <v>11</v>
      </c>
      <c r="B270" s="14">
        <v>27748</v>
      </c>
      <c r="C270" s="19">
        <v>13525</v>
      </c>
      <c r="D270" s="15" t="str">
        <f t="array" ref="D270">IF(VLOOKUP($AF270,[12]Akuttherapie!$A$2:$B$42,2,0)="Y",CONCATENATE("L",MAX(_xlfn.NUMBERVALUE(MID($D$3:$D269,2,5)))+1)," ")</f>
        <v xml:space="preserve"> </v>
      </c>
      <c r="E270" s="16">
        <v>10019250</v>
      </c>
      <c r="F270" s="12" t="s">
        <v>195</v>
      </c>
      <c r="G270" s="12" t="s">
        <v>198</v>
      </c>
      <c r="H270" s="18">
        <v>17999</v>
      </c>
      <c r="I270" s="18">
        <v>45345</v>
      </c>
      <c r="J270" s="12">
        <v>1</v>
      </c>
      <c r="K270" s="36" t="s">
        <v>65</v>
      </c>
    </row>
    <row r="271" spans="1:11" ht="14.25" customHeight="1" x14ac:dyDescent="0.15">
      <c r="A271" s="13" t="s">
        <v>11</v>
      </c>
      <c r="B271" s="14">
        <v>27749</v>
      </c>
      <c r="C271" s="19">
        <v>13526</v>
      </c>
      <c r="D271" s="15" t="str">
        <f t="array" ref="D271">IF(VLOOKUP($AF271,[12]Akuttherapie!$A$2:$B$42,2,0)="Y",CONCATENATE("L",MAX(_xlfn.NUMBERVALUE(MID($D$3:$D270,2,5)))+1)," ")</f>
        <v xml:space="preserve"> </v>
      </c>
      <c r="E271" s="16">
        <v>10021379</v>
      </c>
      <c r="F271" s="12" t="s">
        <v>567</v>
      </c>
      <c r="G271" s="12" t="s">
        <v>568</v>
      </c>
      <c r="H271" s="18">
        <v>16311</v>
      </c>
      <c r="I271" s="18">
        <v>45346</v>
      </c>
      <c r="J271" s="12">
        <v>1</v>
      </c>
      <c r="K271" s="36" t="s">
        <v>65</v>
      </c>
    </row>
    <row r="272" spans="1:11" ht="14.25" customHeight="1" x14ac:dyDescent="0.15">
      <c r="A272" s="13" t="s">
        <v>1153</v>
      </c>
      <c r="B272" s="14">
        <v>27751</v>
      </c>
      <c r="C272" s="19">
        <v>13527</v>
      </c>
      <c r="D272" s="15" t="str">
        <f t="array" ref="D272">IF(VLOOKUP($AF272,[12]Akuttherapie!$A$2:$B$42,2,0)="Y",CONCATENATE("L",MAX(_xlfn.NUMBERVALUE(MID($D$3:$D271,2,5)))+1)," ")</f>
        <v xml:space="preserve"> </v>
      </c>
      <c r="E272" s="16">
        <v>10019778</v>
      </c>
      <c r="F272" s="12" t="s">
        <v>569</v>
      </c>
      <c r="G272" s="12" t="s">
        <v>570</v>
      </c>
      <c r="H272" s="18">
        <v>24766</v>
      </c>
      <c r="I272" s="18">
        <v>45345</v>
      </c>
      <c r="J272" s="12">
        <v>1</v>
      </c>
      <c r="K272" s="36" t="s">
        <v>65</v>
      </c>
    </row>
    <row r="273" spans="1:11" ht="14.25" customHeight="1" x14ac:dyDescent="0.15">
      <c r="A273" s="13" t="s">
        <v>11</v>
      </c>
      <c r="B273" s="14">
        <v>27754</v>
      </c>
      <c r="C273" s="19">
        <v>13528</v>
      </c>
      <c r="D273" s="15" t="str">
        <f t="array" ref="D273">IF(VLOOKUP($AF273,[12]Akuttherapie!$A$2:$B$42,2,0)="Y",CONCATENATE("L",MAX(_xlfn.NUMBERVALUE(MID($D$3:$D272,2,5)))+1)," ")</f>
        <v xml:space="preserve"> </v>
      </c>
      <c r="E273" s="16">
        <v>10022471</v>
      </c>
      <c r="F273" s="12" t="s">
        <v>573</v>
      </c>
      <c r="G273" s="12" t="s">
        <v>339</v>
      </c>
      <c r="H273" s="18">
        <v>15730</v>
      </c>
      <c r="I273" s="18">
        <v>45348</v>
      </c>
      <c r="J273" s="12">
        <v>0</v>
      </c>
      <c r="K273" s="36"/>
    </row>
    <row r="274" spans="1:11" ht="14.25" customHeight="1" x14ac:dyDescent="0.15">
      <c r="A274" s="13" t="s">
        <v>11</v>
      </c>
      <c r="B274" s="14">
        <v>27755</v>
      </c>
      <c r="C274" s="19">
        <v>13529</v>
      </c>
      <c r="D274" s="15" t="s">
        <v>580</v>
      </c>
      <c r="E274" s="16">
        <v>10023218</v>
      </c>
      <c r="F274" s="12" t="s">
        <v>574</v>
      </c>
      <c r="G274" s="12" t="s">
        <v>295</v>
      </c>
      <c r="H274" s="18">
        <v>14334</v>
      </c>
      <c r="I274" s="18">
        <v>45348</v>
      </c>
      <c r="J274" s="12">
        <v>0</v>
      </c>
      <c r="K274" s="36" t="s">
        <v>65</v>
      </c>
    </row>
    <row r="275" spans="1:11" ht="14.25" customHeight="1" x14ac:dyDescent="0.15">
      <c r="A275" s="13" t="s">
        <v>11</v>
      </c>
      <c r="B275" s="14">
        <v>27757</v>
      </c>
      <c r="C275" s="19">
        <v>13530</v>
      </c>
      <c r="D275" s="15" t="str">
        <f t="array" ref="D275">IF(VLOOKUP($AF275,[12]Akuttherapie!$A$2:$B$42,2,0)="Y",CONCATENATE("L",MAX(_xlfn.NUMBERVALUE(MID($D$3:$D274,2,5)))+1)," ")</f>
        <v xml:space="preserve"> </v>
      </c>
      <c r="E275" s="16">
        <v>10024711</v>
      </c>
      <c r="F275" s="12" t="s">
        <v>575</v>
      </c>
      <c r="G275" s="12" t="s">
        <v>576</v>
      </c>
      <c r="H275" s="18">
        <v>21373</v>
      </c>
      <c r="I275" s="18">
        <v>45348</v>
      </c>
      <c r="J275" s="12">
        <v>0</v>
      </c>
      <c r="K275" s="36" t="s">
        <v>65</v>
      </c>
    </row>
    <row r="276" spans="1:11" ht="14.25" customHeight="1" x14ac:dyDescent="0.15">
      <c r="A276" s="13" t="s">
        <v>11</v>
      </c>
      <c r="B276" s="14">
        <v>27758</v>
      </c>
      <c r="C276" s="19">
        <v>13531</v>
      </c>
      <c r="D276" s="15" t="s">
        <v>581</v>
      </c>
      <c r="E276" s="16">
        <v>10024617</v>
      </c>
      <c r="F276" s="12" t="s">
        <v>577</v>
      </c>
      <c r="G276" s="12" t="s">
        <v>161</v>
      </c>
      <c r="H276" s="18">
        <v>14643</v>
      </c>
      <c r="I276" s="18">
        <v>45348</v>
      </c>
      <c r="J276" s="12">
        <v>0</v>
      </c>
      <c r="K276" s="36" t="s">
        <v>65</v>
      </c>
    </row>
    <row r="277" spans="1:11" ht="14.25" customHeight="1" x14ac:dyDescent="0.15">
      <c r="A277" s="13" t="s">
        <v>16</v>
      </c>
      <c r="B277" s="14">
        <v>27759</v>
      </c>
      <c r="C277" s="19">
        <v>13532</v>
      </c>
      <c r="D277" s="15"/>
      <c r="E277" s="16">
        <v>10024658</v>
      </c>
      <c r="F277" s="12" t="s">
        <v>578</v>
      </c>
      <c r="G277" s="12" t="s">
        <v>579</v>
      </c>
      <c r="H277" s="18">
        <v>22323</v>
      </c>
      <c r="I277" s="18">
        <v>45349</v>
      </c>
      <c r="J277" s="12">
        <v>1</v>
      </c>
      <c r="K277" s="36" t="s">
        <v>65</v>
      </c>
    </row>
    <row r="278" spans="1:11" ht="14.25" customHeight="1" x14ac:dyDescent="0.15">
      <c r="A278" s="13" t="s">
        <v>11</v>
      </c>
      <c r="B278" s="14">
        <v>27762</v>
      </c>
      <c r="C278" s="19">
        <v>13533</v>
      </c>
      <c r="D278" s="15" t="s">
        <v>587</v>
      </c>
      <c r="E278" s="16">
        <v>10027502</v>
      </c>
      <c r="F278" s="12" t="s">
        <v>583</v>
      </c>
      <c r="G278" s="12" t="s">
        <v>584</v>
      </c>
      <c r="H278" s="18">
        <v>16396</v>
      </c>
      <c r="I278" s="18">
        <v>45349</v>
      </c>
      <c r="J278" s="12">
        <v>0</v>
      </c>
      <c r="K278" s="36" t="s">
        <v>65</v>
      </c>
    </row>
    <row r="279" spans="1:11" ht="14.25" customHeight="1" x14ac:dyDescent="0.15">
      <c r="A279" s="13" t="s">
        <v>139</v>
      </c>
      <c r="B279" s="14">
        <v>27763</v>
      </c>
      <c r="C279" s="19">
        <v>13534</v>
      </c>
      <c r="D279" s="15" t="s">
        <v>588</v>
      </c>
      <c r="E279" s="16">
        <v>10029583</v>
      </c>
      <c r="F279" s="12" t="s">
        <v>279</v>
      </c>
      <c r="G279" s="12" t="s">
        <v>20</v>
      </c>
      <c r="H279" s="18">
        <v>19806</v>
      </c>
      <c r="I279" s="18">
        <v>45349</v>
      </c>
      <c r="J279" s="12">
        <v>0</v>
      </c>
      <c r="K279" s="36" t="s">
        <v>65</v>
      </c>
    </row>
    <row r="280" spans="1:11" ht="14.25" customHeight="1" x14ac:dyDescent="0.15">
      <c r="A280" s="13" t="s">
        <v>888</v>
      </c>
      <c r="B280" s="14">
        <v>27764</v>
      </c>
      <c r="C280" s="19">
        <v>13535</v>
      </c>
      <c r="D280" s="15" t="s">
        <v>589</v>
      </c>
      <c r="E280" s="16">
        <v>10030088</v>
      </c>
      <c r="F280" s="12" t="s">
        <v>585</v>
      </c>
      <c r="G280" s="12" t="s">
        <v>586</v>
      </c>
      <c r="H280" s="18">
        <v>12385</v>
      </c>
      <c r="I280" s="18">
        <v>45350</v>
      </c>
      <c r="J280" s="12">
        <v>1</v>
      </c>
      <c r="K280" s="36" t="s">
        <v>65</v>
      </c>
    </row>
    <row r="281" spans="1:11" ht="14.25" customHeight="1" x14ac:dyDescent="0.15">
      <c r="A281" s="13" t="s">
        <v>11</v>
      </c>
      <c r="B281" s="14">
        <v>27766</v>
      </c>
      <c r="C281" s="19">
        <v>13536</v>
      </c>
      <c r="D281" s="15" t="str">
        <f t="array" ref="D281">IF(VLOOKUP($AF281,[12]Akuttherapie!$A$2:$B$42,2,0)="Y",CONCATENATE("L",MAX(_xlfn.NUMBERVALUE(MID($D$3:$D280,2,5)))+1)," ")</f>
        <v xml:space="preserve"> </v>
      </c>
      <c r="E281" s="16">
        <v>10031365</v>
      </c>
      <c r="F281" s="12" t="s">
        <v>590</v>
      </c>
      <c r="G281" s="12" t="s">
        <v>591</v>
      </c>
      <c r="H281" s="18">
        <v>15966</v>
      </c>
      <c r="I281" s="18">
        <v>45350</v>
      </c>
      <c r="J281" s="12">
        <v>1</v>
      </c>
      <c r="K281" s="36"/>
    </row>
    <row r="282" spans="1:11" ht="14.25" customHeight="1" x14ac:dyDescent="0.15">
      <c r="A282" s="13" t="s">
        <v>11</v>
      </c>
      <c r="B282" s="14">
        <v>27767</v>
      </c>
      <c r="C282" s="19">
        <v>13537</v>
      </c>
      <c r="D282" s="15" t="s">
        <v>596</v>
      </c>
      <c r="E282" s="16">
        <v>10032742</v>
      </c>
      <c r="F282" s="12" t="s">
        <v>592</v>
      </c>
      <c r="G282" s="12" t="s">
        <v>144</v>
      </c>
      <c r="H282" s="18">
        <v>17596</v>
      </c>
      <c r="I282" s="18">
        <v>45350</v>
      </c>
      <c r="J282" s="12">
        <v>1</v>
      </c>
      <c r="K282" s="36" t="s">
        <v>65</v>
      </c>
    </row>
    <row r="283" spans="1:11" ht="14.25" customHeight="1" x14ac:dyDescent="0.15">
      <c r="A283" s="13" t="s">
        <v>11</v>
      </c>
      <c r="B283" s="14">
        <v>27768</v>
      </c>
      <c r="C283" s="19">
        <v>13538</v>
      </c>
      <c r="D283" s="15" t="str">
        <f t="array" ref="D283">IF(VLOOKUP($AF283,[12]Akuttherapie!$A$2:$B$42,2,0)="Y",CONCATENATE("L",MAX(_xlfn.NUMBERVALUE(MID($D$3:$D282,2,5)))+1)," ")</f>
        <v xml:space="preserve"> </v>
      </c>
      <c r="E283" s="16">
        <v>10033307</v>
      </c>
      <c r="F283" s="12" t="s">
        <v>593</v>
      </c>
      <c r="G283" s="12" t="s">
        <v>48</v>
      </c>
      <c r="H283" s="18">
        <v>14134</v>
      </c>
      <c r="I283" s="18">
        <v>45350</v>
      </c>
      <c r="J283" s="12">
        <v>0</v>
      </c>
      <c r="K283" s="36" t="s">
        <v>65</v>
      </c>
    </row>
    <row r="284" spans="1:11" ht="14.25" customHeight="1" x14ac:dyDescent="0.15">
      <c r="A284" s="13" t="s">
        <v>1154</v>
      </c>
      <c r="B284" s="14">
        <v>27769</v>
      </c>
      <c r="C284" s="19">
        <v>13539</v>
      </c>
      <c r="D284" s="15" t="str">
        <f t="array" ref="D284">IF(VLOOKUP($AF284,[12]Akuttherapie!$A$2:$B$42,2,0)="Y",CONCATENATE("L",MAX(_xlfn.NUMBERVALUE(MID($D$3:$D283,2,5)))+1)," ")</f>
        <v xml:space="preserve"> </v>
      </c>
      <c r="E284" s="16">
        <v>10033669</v>
      </c>
      <c r="F284" s="12" t="s">
        <v>594</v>
      </c>
      <c r="G284" s="12" t="s">
        <v>595</v>
      </c>
      <c r="H284" s="18">
        <v>16285</v>
      </c>
      <c r="I284" s="18">
        <v>45350</v>
      </c>
      <c r="J284" s="12">
        <v>0</v>
      </c>
      <c r="K284" s="36" t="s">
        <v>65</v>
      </c>
    </row>
    <row r="285" spans="1:11" ht="14.25" customHeight="1" x14ac:dyDescent="0.15">
      <c r="A285" s="13" t="s">
        <v>11</v>
      </c>
      <c r="B285" s="14">
        <v>27770</v>
      </c>
      <c r="C285" s="19">
        <v>13540</v>
      </c>
      <c r="D285" s="15" t="s">
        <v>603</v>
      </c>
      <c r="E285" s="16">
        <v>10033594</v>
      </c>
      <c r="F285" s="12" t="s">
        <v>597</v>
      </c>
      <c r="G285" s="12" t="s">
        <v>598</v>
      </c>
      <c r="H285" s="18">
        <v>16822</v>
      </c>
      <c r="I285" s="18">
        <v>45351</v>
      </c>
      <c r="J285" s="12">
        <v>0</v>
      </c>
      <c r="K285" s="36" t="s">
        <v>65</v>
      </c>
    </row>
    <row r="286" spans="1:11" ht="14.25" customHeight="1" x14ac:dyDescent="0.15">
      <c r="A286" s="13" t="s">
        <v>11</v>
      </c>
      <c r="B286" s="14">
        <v>27771</v>
      </c>
      <c r="C286" s="19">
        <v>13541</v>
      </c>
      <c r="D286" s="15" t="str">
        <f t="array" ref="D286">IF(VLOOKUP($AF286,[12]Akuttherapie!$A$2:$B$42,2,0)="Y",CONCATENATE("L",MAX(_xlfn.NUMBERVALUE(MID($D$3:$D285,2,5)))+1)," ")</f>
        <v xml:space="preserve"> </v>
      </c>
      <c r="E286" s="16">
        <v>10034878</v>
      </c>
      <c r="F286" s="12" t="s">
        <v>599</v>
      </c>
      <c r="G286" s="12" t="s">
        <v>600</v>
      </c>
      <c r="H286" s="18">
        <v>27743</v>
      </c>
      <c r="I286" s="18">
        <v>45351</v>
      </c>
      <c r="J286" s="12">
        <v>0</v>
      </c>
      <c r="K286" s="36" t="s">
        <v>1710</v>
      </c>
    </row>
    <row r="287" spans="1:11" ht="14.25" customHeight="1" x14ac:dyDescent="0.15">
      <c r="A287" s="13" t="s">
        <v>11</v>
      </c>
      <c r="B287" s="14">
        <v>27774</v>
      </c>
      <c r="C287" s="19">
        <v>13542</v>
      </c>
      <c r="D287" s="15" t="str">
        <f t="array" ref="D287">IF(VLOOKUP($AF287,[12]Akuttherapie!$A$2:$B$42,2,0)="Y",CONCATENATE("L",MAX(_xlfn.NUMBERVALUE(MID($D$3:$D286,2,5)))+1)," ")</f>
        <v xml:space="preserve"> </v>
      </c>
      <c r="E287" s="16">
        <v>10037209</v>
      </c>
      <c r="F287" s="12" t="s">
        <v>601</v>
      </c>
      <c r="G287" s="12" t="s">
        <v>602</v>
      </c>
      <c r="H287" s="18">
        <v>20236</v>
      </c>
      <c r="I287" s="18">
        <v>45351</v>
      </c>
      <c r="J287" s="12">
        <v>0</v>
      </c>
      <c r="K287" s="36" t="s">
        <v>65</v>
      </c>
    </row>
    <row r="288" spans="1:11" ht="14.25" customHeight="1" x14ac:dyDescent="0.15">
      <c r="A288" s="13" t="s">
        <v>814</v>
      </c>
      <c r="B288" s="14">
        <v>27775</v>
      </c>
      <c r="C288" s="19">
        <v>13543</v>
      </c>
      <c r="D288" s="15" t="s">
        <v>604</v>
      </c>
      <c r="E288" s="16">
        <v>10036786</v>
      </c>
      <c r="F288" s="12" t="s">
        <v>567</v>
      </c>
      <c r="G288" s="12" t="s">
        <v>20</v>
      </c>
      <c r="H288" s="18">
        <v>16695</v>
      </c>
      <c r="I288" s="18">
        <v>45351</v>
      </c>
      <c r="J288" s="12">
        <v>0</v>
      </c>
      <c r="K288" s="36" t="s">
        <v>65</v>
      </c>
    </row>
    <row r="289" spans="1:12" ht="14.25" customHeight="1" x14ac:dyDescent="0.15">
      <c r="A289" s="13" t="s">
        <v>11</v>
      </c>
      <c r="B289" s="14">
        <v>27776</v>
      </c>
      <c r="C289" s="19">
        <v>13544</v>
      </c>
      <c r="D289" s="15" t="s">
        <v>610</v>
      </c>
      <c r="E289" s="16">
        <v>10039918</v>
      </c>
      <c r="F289" s="12" t="s">
        <v>605</v>
      </c>
      <c r="G289" s="12" t="s">
        <v>606</v>
      </c>
      <c r="H289" s="18">
        <v>14707</v>
      </c>
      <c r="I289" s="18">
        <v>45352</v>
      </c>
      <c r="J289" s="12">
        <v>0</v>
      </c>
      <c r="K289" s="36" t="s">
        <v>65</v>
      </c>
    </row>
    <row r="290" spans="1:12" ht="14.25" customHeight="1" x14ac:dyDescent="0.15">
      <c r="A290" s="13" t="s">
        <v>1653</v>
      </c>
      <c r="B290" s="14">
        <v>27777</v>
      </c>
      <c r="C290" s="19">
        <v>13545</v>
      </c>
      <c r="D290" s="15" t="s">
        <v>611</v>
      </c>
      <c r="E290" s="16">
        <v>10041127</v>
      </c>
      <c r="F290" s="12" t="s">
        <v>17</v>
      </c>
      <c r="G290" s="12" t="s">
        <v>607</v>
      </c>
      <c r="H290" s="18">
        <v>17051</v>
      </c>
      <c r="I290" s="18">
        <v>45352</v>
      </c>
      <c r="J290" s="12">
        <v>1</v>
      </c>
      <c r="K290" s="36" t="s">
        <v>65</v>
      </c>
    </row>
    <row r="291" spans="1:12" ht="14.25" customHeight="1" x14ac:dyDescent="0.15">
      <c r="A291" s="13" t="s">
        <v>1654</v>
      </c>
      <c r="B291" s="14">
        <v>27778</v>
      </c>
      <c r="C291" s="19">
        <v>13546</v>
      </c>
      <c r="D291" s="15" t="str">
        <f t="array" ref="D291">IF(VLOOKUP($AF291,[12]Akuttherapie!$A$2:$B$42,2,0)="Y",CONCATENATE("L",MAX(_xlfn.NUMBERVALUE(MID($D$3:$D290,2,5)))+1)," ")</f>
        <v xml:space="preserve"> </v>
      </c>
      <c r="E291" s="16">
        <v>10042204</v>
      </c>
      <c r="F291" s="12" t="s">
        <v>608</v>
      </c>
      <c r="G291" s="12" t="s">
        <v>609</v>
      </c>
      <c r="H291" s="18">
        <v>21576</v>
      </c>
      <c r="I291" s="18">
        <v>45353</v>
      </c>
      <c r="J291" s="12">
        <v>1</v>
      </c>
      <c r="K291" s="36" t="s">
        <v>65</v>
      </c>
    </row>
    <row r="292" spans="1:12" ht="14.25" customHeight="1" x14ac:dyDescent="0.15">
      <c r="A292" s="13" t="s">
        <v>11</v>
      </c>
      <c r="B292" s="14">
        <v>27780</v>
      </c>
      <c r="C292" s="19">
        <v>13547</v>
      </c>
      <c r="D292" s="15" t="s">
        <v>613</v>
      </c>
      <c r="E292" s="16">
        <v>10042436</v>
      </c>
      <c r="F292" s="12" t="s">
        <v>612</v>
      </c>
      <c r="G292" s="12" t="s">
        <v>281</v>
      </c>
      <c r="H292" s="18">
        <v>21276</v>
      </c>
      <c r="I292" s="18">
        <v>45354</v>
      </c>
      <c r="J292" s="12">
        <v>0</v>
      </c>
      <c r="K292" s="36"/>
    </row>
    <row r="293" spans="1:12" ht="14.25" customHeight="1" x14ac:dyDescent="0.15">
      <c r="A293" s="13" t="s">
        <v>617</v>
      </c>
      <c r="B293" s="14">
        <v>27782</v>
      </c>
      <c r="C293" s="19">
        <v>13548</v>
      </c>
      <c r="D293" s="15" t="str">
        <f t="array" ref="D293">IF(VLOOKUP($AF293,[12]Akuttherapie!$A$2:$B$42,2,0)="Y",CONCATENATE("L",MAX(_xlfn.NUMBERVALUE(MID($D$3:$D292,2,5)))+1)," ")</f>
        <v xml:space="preserve"> </v>
      </c>
      <c r="E293" s="16">
        <v>10041968</v>
      </c>
      <c r="F293" s="12" t="s">
        <v>614</v>
      </c>
      <c r="G293" s="12" t="s">
        <v>40</v>
      </c>
      <c r="H293" s="18">
        <v>14889</v>
      </c>
      <c r="I293" s="18">
        <v>45353</v>
      </c>
      <c r="J293" s="12">
        <v>0</v>
      </c>
      <c r="K293" s="36" t="s">
        <v>65</v>
      </c>
    </row>
    <row r="294" spans="1:12" ht="14.25" customHeight="1" x14ac:dyDescent="0.15">
      <c r="A294" s="13" t="s">
        <v>16</v>
      </c>
      <c r="B294" s="14">
        <v>27783</v>
      </c>
      <c r="C294" s="19">
        <v>13549</v>
      </c>
      <c r="D294" s="15" t="str">
        <f t="array" ref="D294">IF(VLOOKUP($AF294,[12]Akuttherapie!$A$2:$B$42,2,0)="Y",CONCATENATE("L",MAX(_xlfn.NUMBERVALUE(MID($D$3:$D293,2,5)))+1)," ")</f>
        <v xml:space="preserve"> </v>
      </c>
      <c r="E294" s="16">
        <v>10042984</v>
      </c>
      <c r="F294" s="12" t="s">
        <v>615</v>
      </c>
      <c r="G294" s="12" t="s">
        <v>616</v>
      </c>
      <c r="H294" s="18">
        <v>27053</v>
      </c>
      <c r="I294" s="18">
        <v>45354</v>
      </c>
      <c r="J294" s="12">
        <v>1</v>
      </c>
      <c r="K294" s="36" t="s">
        <v>65</v>
      </c>
    </row>
    <row r="295" spans="1:12" ht="14.25" customHeight="1" x14ac:dyDescent="0.15">
      <c r="A295" s="13" t="s">
        <v>1655</v>
      </c>
      <c r="B295" s="14">
        <v>27791</v>
      </c>
      <c r="C295" s="19">
        <v>13550</v>
      </c>
      <c r="D295" s="15" t="str">
        <f t="array" ref="D295">IF(VLOOKUP($AF295,[12]Akuttherapie!$A$2:$B$42,2,0)="Y",CONCATENATE("L",MAX(_xlfn.NUMBERVALUE(MID($D$3:$D294,2,5)))+1)," ")</f>
        <v xml:space="preserve"> </v>
      </c>
      <c r="E295" s="16">
        <v>10049163</v>
      </c>
      <c r="F295" s="12" t="s">
        <v>618</v>
      </c>
      <c r="G295" s="12" t="s">
        <v>54</v>
      </c>
      <c r="H295" s="18">
        <v>15195</v>
      </c>
      <c r="I295" s="18">
        <v>45356</v>
      </c>
      <c r="J295" s="12">
        <v>1</v>
      </c>
      <c r="K295" s="36" t="s">
        <v>65</v>
      </c>
    </row>
    <row r="296" spans="1:12" ht="14.25" customHeight="1" x14ac:dyDescent="0.15">
      <c r="A296" s="13" t="s">
        <v>11</v>
      </c>
      <c r="B296" s="14">
        <v>27792</v>
      </c>
      <c r="C296" s="19">
        <v>13551</v>
      </c>
      <c r="D296" s="15" t="s">
        <v>630</v>
      </c>
      <c r="E296" s="16">
        <v>10048514</v>
      </c>
      <c r="F296" s="12" t="s">
        <v>619</v>
      </c>
      <c r="G296" s="12" t="s">
        <v>226</v>
      </c>
      <c r="H296" s="18">
        <v>15644</v>
      </c>
      <c r="I296" s="18">
        <v>45356</v>
      </c>
      <c r="J296" s="12">
        <v>1</v>
      </c>
      <c r="K296" s="36" t="s">
        <v>65</v>
      </c>
    </row>
    <row r="297" spans="1:12" ht="14.25" customHeight="1" x14ac:dyDescent="0.15">
      <c r="A297" s="13" t="s">
        <v>11</v>
      </c>
      <c r="B297" s="14">
        <v>27797</v>
      </c>
      <c r="C297" s="19">
        <v>13552</v>
      </c>
      <c r="D297" s="15" t="s">
        <v>631</v>
      </c>
      <c r="E297" s="16">
        <v>10049623</v>
      </c>
      <c r="F297" s="12" t="s">
        <v>620</v>
      </c>
      <c r="G297" s="12" t="s">
        <v>354</v>
      </c>
      <c r="H297" s="18">
        <v>17021</v>
      </c>
      <c r="I297" s="18">
        <v>45356</v>
      </c>
      <c r="J297" s="12">
        <v>0</v>
      </c>
      <c r="K297" s="36" t="s">
        <v>65</v>
      </c>
    </row>
    <row r="298" spans="1:12" ht="14.25" customHeight="1" x14ac:dyDescent="0.15">
      <c r="A298" s="13" t="s">
        <v>11</v>
      </c>
      <c r="B298" s="14">
        <v>27798</v>
      </c>
      <c r="C298" s="19">
        <v>13553</v>
      </c>
      <c r="D298" s="15" t="s">
        <v>632</v>
      </c>
      <c r="E298" s="16">
        <v>10049845</v>
      </c>
      <c r="F298" s="12" t="s">
        <v>383</v>
      </c>
      <c r="G298" s="12" t="s">
        <v>621</v>
      </c>
      <c r="H298" s="18">
        <v>19045</v>
      </c>
      <c r="I298" s="18">
        <v>45356</v>
      </c>
      <c r="J298" s="12">
        <v>0</v>
      </c>
      <c r="K298" s="36" t="s">
        <v>65</v>
      </c>
    </row>
    <row r="299" spans="1:12" ht="14.25" customHeight="1" x14ac:dyDescent="0.15">
      <c r="A299" s="13" t="s">
        <v>11</v>
      </c>
      <c r="B299" s="14">
        <v>27799</v>
      </c>
      <c r="C299" s="19">
        <v>13554</v>
      </c>
      <c r="D299" s="15" t="s">
        <v>633</v>
      </c>
      <c r="E299" s="16">
        <v>10047732</v>
      </c>
      <c r="F299" s="12" t="s">
        <v>622</v>
      </c>
      <c r="G299" s="12" t="s">
        <v>576</v>
      </c>
      <c r="H299" s="18">
        <v>14522</v>
      </c>
      <c r="I299" s="18">
        <v>45356</v>
      </c>
      <c r="J299" s="12">
        <v>0</v>
      </c>
      <c r="K299" s="36" t="s">
        <v>65</v>
      </c>
    </row>
    <row r="300" spans="1:12" ht="14.25" customHeight="1" x14ac:dyDescent="0.15">
      <c r="A300" s="13" t="s">
        <v>11</v>
      </c>
      <c r="B300" s="14">
        <v>27800</v>
      </c>
      <c r="C300" s="19">
        <v>13555</v>
      </c>
      <c r="D300" s="15" t="str">
        <f t="array" ref="D300">IF(VLOOKUP($AF300,[12]Akuttherapie!$A$2:$B$42,2,0)="Y",CONCATENATE("L",MAX(_xlfn.NUMBERVALUE(MID($D$3:$D299,2,5)))+1)," ")</f>
        <v xml:space="preserve"> </v>
      </c>
      <c r="E300" s="16">
        <v>10041865</v>
      </c>
      <c r="F300" s="12" t="s">
        <v>623</v>
      </c>
      <c r="G300" s="12" t="s">
        <v>159</v>
      </c>
      <c r="H300" s="18">
        <v>13268</v>
      </c>
      <c r="I300" s="18">
        <v>45353</v>
      </c>
      <c r="J300" s="12">
        <v>0</v>
      </c>
      <c r="K300" s="36" t="s">
        <v>65</v>
      </c>
    </row>
    <row r="301" spans="1:12" ht="14.25" customHeight="1" x14ac:dyDescent="0.15">
      <c r="A301" s="13" t="s">
        <v>16</v>
      </c>
      <c r="B301" s="14">
        <v>27801</v>
      </c>
      <c r="C301" s="19">
        <v>13556</v>
      </c>
      <c r="D301" s="15" t="str">
        <f t="array" ref="D301">IF(VLOOKUP($AF301,[12]Akuttherapie!$A$2:$B$42,2,0)="Y",CONCATENATE("L",MAX(_xlfn.NUMBERVALUE(MID($D$3:$D300,2,5)))+1)," ")</f>
        <v xml:space="preserve"> </v>
      </c>
      <c r="E301" s="16">
        <v>10048113</v>
      </c>
      <c r="F301" s="12" t="s">
        <v>624</v>
      </c>
      <c r="G301" s="12" t="s">
        <v>625</v>
      </c>
      <c r="H301" s="18">
        <v>23692</v>
      </c>
      <c r="I301" s="18">
        <v>45356</v>
      </c>
      <c r="J301" s="12">
        <v>0</v>
      </c>
      <c r="K301" s="36" t="s">
        <v>65</v>
      </c>
      <c r="L301" s="35"/>
    </row>
    <row r="302" spans="1:12" ht="14.25" customHeight="1" x14ac:dyDescent="0.15">
      <c r="A302" s="13" t="s">
        <v>11</v>
      </c>
      <c r="B302" s="14">
        <v>27802</v>
      </c>
      <c r="C302" s="19">
        <v>13557</v>
      </c>
      <c r="D302" s="15" t="str">
        <f t="array" ref="D302">IF(VLOOKUP($AF302,[12]Akuttherapie!$A$2:$B$42,2,0)="Y",CONCATENATE("L",MAX(_xlfn.NUMBERVALUE(MID($D$3:$D301,2,5)))+1)," ")</f>
        <v xml:space="preserve"> </v>
      </c>
      <c r="E302" s="16">
        <v>10046647</v>
      </c>
      <c r="F302" s="12" t="s">
        <v>626</v>
      </c>
      <c r="G302" s="12" t="s">
        <v>40</v>
      </c>
      <c r="H302" s="18">
        <v>21388</v>
      </c>
      <c r="I302" s="18">
        <v>45356</v>
      </c>
      <c r="J302" s="12">
        <v>0</v>
      </c>
      <c r="K302" s="36" t="s">
        <v>65</v>
      </c>
    </row>
    <row r="303" spans="1:12" ht="14.25" customHeight="1" x14ac:dyDescent="0.15">
      <c r="A303" s="13" t="s">
        <v>11</v>
      </c>
      <c r="B303" s="14">
        <v>27803</v>
      </c>
      <c r="C303" s="19">
        <v>13558</v>
      </c>
      <c r="D303" s="15" t="str">
        <f t="array" ref="D303">IF(VLOOKUP($AF303,[12]Akuttherapie!$A$2:$B$42,2,0)="Y",CONCATENATE("L",MAX(_xlfn.NUMBERVALUE(MID($D$3:$D302,2,5)))+1)," ")</f>
        <v xml:space="preserve"> </v>
      </c>
      <c r="E303" s="16">
        <v>10052639</v>
      </c>
      <c r="F303" s="12" t="s">
        <v>51</v>
      </c>
      <c r="G303" s="12" t="s">
        <v>118</v>
      </c>
      <c r="H303" s="18">
        <v>22721</v>
      </c>
      <c r="I303" s="18">
        <v>45357</v>
      </c>
      <c r="J303" s="12">
        <v>1</v>
      </c>
      <c r="K303" s="36" t="s">
        <v>65</v>
      </c>
    </row>
    <row r="304" spans="1:12" ht="14.25" customHeight="1" x14ac:dyDescent="0.15">
      <c r="A304" s="13" t="s">
        <v>430</v>
      </c>
      <c r="B304" s="14">
        <v>27804</v>
      </c>
      <c r="C304" s="19">
        <v>13559</v>
      </c>
      <c r="D304" s="15" t="s">
        <v>634</v>
      </c>
      <c r="E304" s="16">
        <v>10051002</v>
      </c>
      <c r="F304" s="12" t="s">
        <v>397</v>
      </c>
      <c r="G304" s="12" t="s">
        <v>591</v>
      </c>
      <c r="H304" s="18">
        <v>13717</v>
      </c>
      <c r="I304" s="18">
        <v>45357</v>
      </c>
      <c r="J304" s="12">
        <v>1</v>
      </c>
      <c r="K304" s="36"/>
    </row>
    <row r="305" spans="1:12" ht="14.25" customHeight="1" x14ac:dyDescent="0.15">
      <c r="A305" s="13" t="s">
        <v>11</v>
      </c>
      <c r="B305" s="14">
        <v>27805</v>
      </c>
      <c r="C305" s="19">
        <v>13560</v>
      </c>
      <c r="D305" s="15" t="s">
        <v>635</v>
      </c>
      <c r="E305" s="16">
        <v>10050745</v>
      </c>
      <c r="F305" s="12" t="s">
        <v>627</v>
      </c>
      <c r="G305" s="12" t="s">
        <v>637</v>
      </c>
      <c r="H305" s="18">
        <v>15242</v>
      </c>
      <c r="I305" s="18">
        <v>45357</v>
      </c>
      <c r="J305" s="12">
        <v>0</v>
      </c>
      <c r="K305" s="36" t="s">
        <v>65</v>
      </c>
    </row>
    <row r="306" spans="1:12" ht="14.25" customHeight="1" x14ac:dyDescent="0.15">
      <c r="A306" s="13" t="s">
        <v>11</v>
      </c>
      <c r="B306" s="14">
        <v>27807</v>
      </c>
      <c r="C306" s="19">
        <v>13561</v>
      </c>
      <c r="D306" s="15" t="str">
        <f t="array" ref="D306">IF(VLOOKUP($AF306,[12]Akuttherapie!$A$2:$B$42,2,0)="Y",CONCATENATE("L",MAX(_xlfn.NUMBERVALUE(MID($D$3:$D305,2,5)))+1)," ")</f>
        <v xml:space="preserve"> </v>
      </c>
      <c r="E306" s="16">
        <v>10050833</v>
      </c>
      <c r="F306" s="12" t="s">
        <v>628</v>
      </c>
      <c r="G306" s="12" t="s">
        <v>629</v>
      </c>
      <c r="H306" s="18">
        <v>22807</v>
      </c>
      <c r="I306" s="18">
        <v>45357</v>
      </c>
      <c r="J306" s="12">
        <v>1</v>
      </c>
      <c r="K306" s="36" t="s">
        <v>65</v>
      </c>
      <c r="L306" s="35"/>
    </row>
    <row r="307" spans="1:12" ht="14.25" customHeight="1" x14ac:dyDescent="0.15">
      <c r="A307" s="13" t="s">
        <v>1656</v>
      </c>
      <c r="B307" s="14">
        <v>27809</v>
      </c>
      <c r="C307" s="19">
        <v>13562</v>
      </c>
      <c r="D307" s="15" t="s">
        <v>636</v>
      </c>
      <c r="E307" s="16">
        <v>10053059</v>
      </c>
      <c r="F307" s="12" t="s">
        <v>414</v>
      </c>
      <c r="G307" s="12" t="s">
        <v>566</v>
      </c>
      <c r="H307" s="18">
        <v>16151</v>
      </c>
      <c r="I307" s="24">
        <v>45357</v>
      </c>
      <c r="J307" s="12">
        <v>1</v>
      </c>
      <c r="K307" s="36" t="s">
        <v>65</v>
      </c>
    </row>
    <row r="308" spans="1:12" ht="14.25" customHeight="1" x14ac:dyDescent="0.15">
      <c r="A308" s="13" t="s">
        <v>11</v>
      </c>
      <c r="B308" s="14">
        <v>27810</v>
      </c>
      <c r="C308" s="19">
        <v>13563</v>
      </c>
      <c r="D308" s="15" t="s">
        <v>645</v>
      </c>
      <c r="E308" s="16">
        <v>10053805</v>
      </c>
      <c r="F308" s="12" t="s">
        <v>638</v>
      </c>
      <c r="G308" s="12" t="s">
        <v>639</v>
      </c>
      <c r="H308" s="18">
        <v>25696</v>
      </c>
      <c r="I308" s="18">
        <v>45358</v>
      </c>
      <c r="J308" s="12">
        <v>1</v>
      </c>
      <c r="K308" s="36" t="s">
        <v>65</v>
      </c>
    </row>
    <row r="309" spans="1:12" ht="14.25" customHeight="1" x14ac:dyDescent="0.15">
      <c r="A309" s="13" t="s">
        <v>2123</v>
      </c>
      <c r="B309" s="14">
        <v>27812</v>
      </c>
      <c r="C309" s="19">
        <v>13564</v>
      </c>
      <c r="D309" s="15" t="str">
        <f t="array" ref="D309">IF(VLOOKUP($AF309,[13]Akuttherapie!$A$2:$B$42,2,0)="Y",CONCATENATE("L",MAX(_xlfn.NUMBERVALUE(MID($D$3:$D308,2,5)))+1)," ")</f>
        <v xml:space="preserve"> </v>
      </c>
      <c r="E309" s="16">
        <v>10056446</v>
      </c>
      <c r="F309" s="12" t="s">
        <v>640</v>
      </c>
      <c r="G309" s="12" t="s">
        <v>641</v>
      </c>
      <c r="H309" s="18">
        <v>12973</v>
      </c>
      <c r="I309" s="18">
        <v>45358</v>
      </c>
      <c r="J309" s="12">
        <v>1</v>
      </c>
      <c r="K309" s="36" t="s">
        <v>65</v>
      </c>
    </row>
    <row r="310" spans="1:12" ht="14.25" customHeight="1" x14ac:dyDescent="0.15">
      <c r="A310" s="13" t="s">
        <v>11</v>
      </c>
      <c r="B310" s="14">
        <v>27813</v>
      </c>
      <c r="C310" s="19">
        <v>13565</v>
      </c>
      <c r="D310" s="15" t="str">
        <f t="array" ref="D310">IF(VLOOKUP($AF310,[13]Akuttherapie!$A$2:$B$42,2,0)="Y",CONCATENATE("L",MAX(_xlfn.NUMBERVALUE(MID($D$3:$D309,2,5)))+1)," ")</f>
        <v xml:space="preserve"> </v>
      </c>
      <c r="E310" s="16">
        <v>10056961</v>
      </c>
      <c r="F310" s="12" t="s">
        <v>642</v>
      </c>
      <c r="G310" s="12" t="s">
        <v>320</v>
      </c>
      <c r="H310" s="18">
        <v>13555</v>
      </c>
      <c r="I310" s="18">
        <v>45359</v>
      </c>
      <c r="J310" s="12">
        <v>1</v>
      </c>
      <c r="K310" s="36" t="s">
        <v>65</v>
      </c>
    </row>
    <row r="311" spans="1:12" ht="14.25" customHeight="1" x14ac:dyDescent="0.15">
      <c r="A311" s="13" t="s">
        <v>11</v>
      </c>
      <c r="B311" s="14">
        <v>27814</v>
      </c>
      <c r="C311" s="19">
        <v>13566</v>
      </c>
      <c r="D311" s="15" t="s">
        <v>646</v>
      </c>
      <c r="E311" s="16">
        <v>10042111</v>
      </c>
      <c r="F311" s="12" t="s">
        <v>643</v>
      </c>
      <c r="G311" s="12" t="s">
        <v>644</v>
      </c>
      <c r="H311" s="18">
        <v>18304</v>
      </c>
      <c r="I311" s="18">
        <v>45354</v>
      </c>
      <c r="J311" s="12">
        <v>1</v>
      </c>
      <c r="K311" s="39" t="s">
        <v>1670</v>
      </c>
    </row>
    <row r="312" spans="1:12" ht="14.25" customHeight="1" x14ac:dyDescent="0.15">
      <c r="A312" s="13" t="s">
        <v>11</v>
      </c>
      <c r="B312" s="14">
        <v>27815</v>
      </c>
      <c r="C312" s="19">
        <v>13567</v>
      </c>
      <c r="D312" s="15" t="str">
        <f t="array" ref="D312">IF(VLOOKUP($AF312,[13]Akuttherapie!$A$2:$B$42,2,0)="Y",CONCATENATE("L",MAX(_xlfn.NUMBERVALUE(MID($D$3:$D311,2,5)))+1)," ")</f>
        <v xml:space="preserve"> </v>
      </c>
      <c r="E312" s="16">
        <v>10057982</v>
      </c>
      <c r="F312" s="12" t="s">
        <v>647</v>
      </c>
      <c r="G312" s="12" t="s">
        <v>13</v>
      </c>
      <c r="H312" s="18">
        <v>17905</v>
      </c>
      <c r="I312" s="18">
        <v>45359</v>
      </c>
      <c r="J312" s="12">
        <v>1</v>
      </c>
      <c r="K312" s="36" t="s">
        <v>65</v>
      </c>
    </row>
    <row r="313" spans="1:12" ht="14.25" customHeight="1" x14ac:dyDescent="0.15">
      <c r="A313" s="13" t="s">
        <v>11</v>
      </c>
      <c r="B313" s="14">
        <v>27817</v>
      </c>
      <c r="C313" s="19">
        <v>13568</v>
      </c>
      <c r="D313" s="15" t="s">
        <v>653</v>
      </c>
      <c r="E313" s="16">
        <v>10059924</v>
      </c>
      <c r="F313" s="12" t="s">
        <v>648</v>
      </c>
      <c r="G313" s="12" t="s">
        <v>649</v>
      </c>
      <c r="H313" s="18">
        <v>12656</v>
      </c>
      <c r="I313" s="18">
        <v>45359</v>
      </c>
      <c r="J313" s="12">
        <v>1</v>
      </c>
      <c r="K313" s="36" t="s">
        <v>65</v>
      </c>
      <c r="L313" s="35"/>
    </row>
    <row r="314" spans="1:12" ht="14.25" customHeight="1" x14ac:dyDescent="0.15">
      <c r="A314" s="13" t="s">
        <v>11</v>
      </c>
      <c r="B314" s="14">
        <v>27818</v>
      </c>
      <c r="C314" s="19">
        <v>13569</v>
      </c>
      <c r="D314" s="15" t="str">
        <f t="array" ref="D314">IF(VLOOKUP($AF314,[13]Akuttherapie!$A$2:$B$42,2,0)="Y",CONCATENATE("L",MAX(_xlfn.NUMBERVALUE(MID($D$3:$D313,2,5)))+1)," ")</f>
        <v xml:space="preserve"> </v>
      </c>
      <c r="E314" s="16">
        <v>10060110</v>
      </c>
      <c r="F314" s="12" t="s">
        <v>650</v>
      </c>
      <c r="G314" s="12" t="s">
        <v>651</v>
      </c>
      <c r="H314" s="18">
        <v>22341</v>
      </c>
      <c r="I314" s="18">
        <v>45360</v>
      </c>
      <c r="J314" s="12">
        <v>0</v>
      </c>
      <c r="K314" s="36" t="s">
        <v>65</v>
      </c>
    </row>
    <row r="315" spans="1:12" ht="14.25" customHeight="1" x14ac:dyDescent="0.15">
      <c r="A315" s="13" t="s">
        <v>933</v>
      </c>
      <c r="B315" s="14">
        <v>27819</v>
      </c>
      <c r="C315" s="19">
        <v>13570</v>
      </c>
      <c r="D315" s="15" t="s">
        <v>654</v>
      </c>
      <c r="E315" s="16">
        <v>10060137</v>
      </c>
      <c r="F315" s="12" t="s">
        <v>105</v>
      </c>
      <c r="G315" s="12" t="s">
        <v>20</v>
      </c>
      <c r="H315" s="18">
        <v>13941</v>
      </c>
      <c r="I315" s="18">
        <v>45360</v>
      </c>
      <c r="J315" s="12">
        <v>0</v>
      </c>
      <c r="K315" s="36" t="s">
        <v>65</v>
      </c>
    </row>
    <row r="316" spans="1:12" ht="14.25" customHeight="1" x14ac:dyDescent="0.15">
      <c r="A316" s="13" t="s">
        <v>11</v>
      </c>
      <c r="B316" s="14">
        <v>27820</v>
      </c>
      <c r="C316" s="19">
        <v>13571</v>
      </c>
      <c r="D316" s="15" t="s">
        <v>655</v>
      </c>
      <c r="E316" s="16">
        <v>10060297</v>
      </c>
      <c r="F316" s="12" t="s">
        <v>652</v>
      </c>
      <c r="G316" s="12" t="s">
        <v>106</v>
      </c>
      <c r="H316" s="18">
        <v>17661</v>
      </c>
      <c r="I316" s="18">
        <v>45360</v>
      </c>
      <c r="J316" s="12">
        <v>1</v>
      </c>
      <c r="K316" s="36" t="s">
        <v>65</v>
      </c>
    </row>
    <row r="317" spans="1:12" ht="14.25" customHeight="1" x14ac:dyDescent="0.15">
      <c r="A317" s="13" t="s">
        <v>11</v>
      </c>
      <c r="B317" s="14">
        <v>27822</v>
      </c>
      <c r="C317" s="19">
        <v>13572</v>
      </c>
      <c r="D317" s="15" t="str">
        <f t="array" ref="D317">IF(VLOOKUP($AF317,[13]Akuttherapie!$A$2:$B$42,2,0)="Y",CONCATENATE("L",MAX(_xlfn.NUMBERVALUE(MID($D$3:$D316,2,5)))+1)," ")</f>
        <v xml:space="preserve"> </v>
      </c>
      <c r="E317" s="16">
        <v>10060425</v>
      </c>
      <c r="F317" s="12" t="s">
        <v>555</v>
      </c>
      <c r="G317" s="12" t="s">
        <v>309</v>
      </c>
      <c r="H317" s="18">
        <v>16665</v>
      </c>
      <c r="I317" s="18">
        <v>45360</v>
      </c>
      <c r="J317" s="12">
        <v>0</v>
      </c>
      <c r="K317" s="36" t="s">
        <v>65</v>
      </c>
      <c r="L317" s="35"/>
    </row>
    <row r="318" spans="1:12" ht="14.25" customHeight="1" x14ac:dyDescent="0.15">
      <c r="A318" s="29" t="s">
        <v>11</v>
      </c>
      <c r="B318" s="14">
        <v>27823</v>
      </c>
      <c r="C318" s="19">
        <v>13573</v>
      </c>
      <c r="D318" s="15" t="s">
        <v>664</v>
      </c>
      <c r="E318" s="16">
        <v>10060466</v>
      </c>
      <c r="F318" s="12" t="s">
        <v>656</v>
      </c>
      <c r="G318" s="12" t="s">
        <v>657</v>
      </c>
      <c r="H318" s="18">
        <v>16969</v>
      </c>
      <c r="I318" s="18">
        <v>45360</v>
      </c>
      <c r="J318" s="12">
        <v>1</v>
      </c>
      <c r="K318" s="36" t="s">
        <v>65</v>
      </c>
    </row>
    <row r="319" spans="1:12" ht="14.25" customHeight="1" x14ac:dyDescent="0.15">
      <c r="A319" s="29" t="s">
        <v>66</v>
      </c>
      <c r="B319" s="14">
        <v>27824</v>
      </c>
      <c r="C319" s="19">
        <v>13574</v>
      </c>
      <c r="D319" s="15" t="s">
        <v>665</v>
      </c>
      <c r="E319" s="16">
        <v>10060599</v>
      </c>
      <c r="F319" s="12" t="s">
        <v>658</v>
      </c>
      <c r="G319" s="12" t="s">
        <v>48</v>
      </c>
      <c r="H319" s="18">
        <v>19277</v>
      </c>
      <c r="I319" s="18">
        <v>45361</v>
      </c>
      <c r="J319" s="12">
        <v>0</v>
      </c>
      <c r="K319" s="36"/>
    </row>
    <row r="320" spans="1:12" ht="14.25" customHeight="1" x14ac:dyDescent="0.15">
      <c r="A320" s="29" t="s">
        <v>11</v>
      </c>
      <c r="B320" s="14">
        <v>27825</v>
      </c>
      <c r="C320" s="19">
        <v>13575</v>
      </c>
      <c r="D320" s="15" t="s">
        <v>666</v>
      </c>
      <c r="E320" s="16">
        <v>10060734</v>
      </c>
      <c r="F320" s="12" t="s">
        <v>659</v>
      </c>
      <c r="G320" s="12" t="s">
        <v>534</v>
      </c>
      <c r="H320" s="18">
        <v>14440</v>
      </c>
      <c r="I320" s="18">
        <v>45361</v>
      </c>
      <c r="J320" s="12">
        <v>0</v>
      </c>
      <c r="K320" s="36" t="s">
        <v>65</v>
      </c>
    </row>
    <row r="321" spans="1:12" ht="14.25" customHeight="1" x14ac:dyDescent="0.15">
      <c r="A321" s="29" t="s">
        <v>11</v>
      </c>
      <c r="B321" s="14">
        <v>27826</v>
      </c>
      <c r="C321" s="19">
        <v>13576</v>
      </c>
      <c r="D321" s="15" t="str">
        <f t="array" ref="D321">IF(VLOOKUP($AF321,[13]Akuttherapie!$A$2:$B$42,2,0)="Y",CONCATENATE("L",MAX(_xlfn.NUMBERVALUE(MID($D$3:$D320,2,5)))+1)," ")</f>
        <v xml:space="preserve"> </v>
      </c>
      <c r="E321" s="16">
        <v>10060767</v>
      </c>
      <c r="F321" s="12" t="s">
        <v>660</v>
      </c>
      <c r="G321" s="12" t="s">
        <v>104</v>
      </c>
      <c r="H321" s="18">
        <v>20019</v>
      </c>
      <c r="I321" s="18">
        <v>45361</v>
      </c>
      <c r="J321" s="12">
        <v>1</v>
      </c>
      <c r="K321" s="36" t="s">
        <v>65</v>
      </c>
    </row>
    <row r="322" spans="1:12" ht="14.25" customHeight="1" x14ac:dyDescent="0.15">
      <c r="A322" s="29" t="s">
        <v>1154</v>
      </c>
      <c r="B322" s="14">
        <v>27829</v>
      </c>
      <c r="C322" s="19">
        <v>13577</v>
      </c>
      <c r="D322" s="15" t="s">
        <v>667</v>
      </c>
      <c r="E322" s="16">
        <v>10060879</v>
      </c>
      <c r="F322" s="12" t="s">
        <v>594</v>
      </c>
      <c r="G322" s="12" t="s">
        <v>595</v>
      </c>
      <c r="H322" s="18">
        <v>16285</v>
      </c>
      <c r="I322" s="18">
        <v>45361</v>
      </c>
      <c r="J322" s="12">
        <v>0</v>
      </c>
      <c r="K322" s="36" t="s">
        <v>65</v>
      </c>
    </row>
    <row r="323" spans="1:12" ht="14.25" customHeight="1" x14ac:dyDescent="0.15">
      <c r="A323" s="29" t="s">
        <v>11</v>
      </c>
      <c r="B323" s="14">
        <v>27830</v>
      </c>
      <c r="C323" s="19">
        <v>13578</v>
      </c>
      <c r="D323" s="15" t="s">
        <v>668</v>
      </c>
      <c r="E323" s="16">
        <v>10060883</v>
      </c>
      <c r="F323" s="12" t="s">
        <v>661</v>
      </c>
      <c r="G323" s="12" t="s">
        <v>662</v>
      </c>
      <c r="H323" s="18">
        <v>13510</v>
      </c>
      <c r="I323" s="18">
        <v>45361</v>
      </c>
      <c r="J323" s="12">
        <v>0</v>
      </c>
      <c r="K323" s="36" t="s">
        <v>65</v>
      </c>
    </row>
    <row r="324" spans="1:12" ht="14.25" customHeight="1" x14ac:dyDescent="0.15">
      <c r="A324" s="29" t="s">
        <v>11</v>
      </c>
      <c r="B324" s="14">
        <v>27831</v>
      </c>
      <c r="C324" s="19">
        <v>13579</v>
      </c>
      <c r="D324" s="15" t="s">
        <v>669</v>
      </c>
      <c r="E324" s="16">
        <v>10061212</v>
      </c>
      <c r="F324" s="12" t="s">
        <v>663</v>
      </c>
      <c r="G324" s="12" t="s">
        <v>26</v>
      </c>
      <c r="H324" s="18">
        <v>21886</v>
      </c>
      <c r="I324" s="18">
        <v>45362</v>
      </c>
      <c r="J324" s="12">
        <v>1</v>
      </c>
      <c r="K324" s="36" t="s">
        <v>65</v>
      </c>
      <c r="L324" s="40"/>
    </row>
    <row r="325" spans="1:12" ht="14.25" customHeight="1" x14ac:dyDescent="0.15">
      <c r="A325" s="29" t="s">
        <v>11</v>
      </c>
      <c r="B325" s="14">
        <v>27832</v>
      </c>
      <c r="C325" s="19">
        <v>13580</v>
      </c>
      <c r="D325" s="15" t="str">
        <f t="array" ref="D325">IF(VLOOKUP($AF325,[14]Akuttherapie!$A$2:$B$42,2,0)="Y",CONCATENATE("L",MAX(_xlfn.NUMBERVALUE(MID($D$3:$D324,2,5)))+1)," ")</f>
        <v xml:space="preserve"> </v>
      </c>
      <c r="E325" s="16">
        <v>10062739</v>
      </c>
      <c r="F325" s="12" t="s">
        <v>670</v>
      </c>
      <c r="G325" s="12" t="s">
        <v>23</v>
      </c>
      <c r="H325" s="18">
        <v>17216</v>
      </c>
      <c r="I325" s="18">
        <v>45362</v>
      </c>
      <c r="J325" s="12">
        <v>0</v>
      </c>
      <c r="K325" s="36" t="s">
        <v>65</v>
      </c>
      <c r="L325" s="35"/>
    </row>
    <row r="326" spans="1:12" ht="14.25" customHeight="1" x14ac:dyDescent="0.15">
      <c r="A326" s="29" t="s">
        <v>11</v>
      </c>
      <c r="B326" s="14">
        <v>27833</v>
      </c>
      <c r="C326" s="19">
        <v>13581</v>
      </c>
      <c r="D326" s="15" t="str">
        <f t="array" ref="D326">IF(VLOOKUP($AF326,[14]Akuttherapie!$A$2:$B$42,2,0)="Y",CONCATENATE("L",MAX(_xlfn.NUMBERVALUE(MID($D$3:$D325,2,5)))+1)," ")</f>
        <v xml:space="preserve"> </v>
      </c>
      <c r="E326" s="16">
        <v>10062749</v>
      </c>
      <c r="F326" s="12" t="s">
        <v>671</v>
      </c>
      <c r="G326" s="12" t="s">
        <v>672</v>
      </c>
      <c r="H326" s="18">
        <v>19993</v>
      </c>
      <c r="I326" s="18">
        <v>45362</v>
      </c>
      <c r="J326" s="12">
        <v>0</v>
      </c>
      <c r="K326" s="36" t="s">
        <v>65</v>
      </c>
    </row>
    <row r="327" spans="1:12" ht="14.25" customHeight="1" x14ac:dyDescent="0.15">
      <c r="A327" s="13" t="s">
        <v>617</v>
      </c>
      <c r="B327" s="14">
        <v>27834</v>
      </c>
      <c r="C327" s="19">
        <v>13582</v>
      </c>
      <c r="D327" s="15" t="str">
        <f t="array" ref="D327">IF(VLOOKUP($AF327,[14]Akuttherapie!$A$2:$B$42,2,0)="Y",CONCATENATE("L",MAX(_xlfn.NUMBERVALUE(MID($D$3:$D326,2,5)))+1)," ")</f>
        <v xml:space="preserve"> </v>
      </c>
      <c r="E327" s="16">
        <v>10063790</v>
      </c>
      <c r="F327" s="12" t="s">
        <v>229</v>
      </c>
      <c r="G327" s="12" t="s">
        <v>104</v>
      </c>
      <c r="H327" s="18">
        <v>14149</v>
      </c>
      <c r="I327" s="18">
        <v>45362</v>
      </c>
      <c r="J327" s="12">
        <v>1</v>
      </c>
      <c r="K327" s="36" t="s">
        <v>65</v>
      </c>
    </row>
    <row r="328" spans="1:12" ht="14.25" customHeight="1" x14ac:dyDescent="0.15">
      <c r="A328" s="29" t="s">
        <v>169</v>
      </c>
      <c r="B328" s="14">
        <v>27835</v>
      </c>
      <c r="C328" s="19">
        <v>13583</v>
      </c>
      <c r="D328" s="15" t="str">
        <f t="array" ref="D328">IF(VLOOKUP($AF328,[14]Akuttherapie!$A$2:$B$42,2,0)="Y",CONCATENATE("L",MAX(_xlfn.NUMBERVALUE(MID($D$3:$D327,2,5)))+1)," ")</f>
        <v xml:space="preserve"> </v>
      </c>
      <c r="E328" s="16">
        <v>10064560</v>
      </c>
      <c r="F328" s="12" t="s">
        <v>673</v>
      </c>
      <c r="G328" s="12" t="s">
        <v>115</v>
      </c>
      <c r="H328" s="18">
        <v>19898</v>
      </c>
      <c r="I328" s="18">
        <v>45362</v>
      </c>
      <c r="J328" s="12">
        <v>0</v>
      </c>
      <c r="K328" s="36"/>
    </row>
    <row r="329" spans="1:12" ht="14.25" customHeight="1" x14ac:dyDescent="0.15">
      <c r="A329" s="29" t="s">
        <v>11</v>
      </c>
      <c r="B329" s="14">
        <v>27836</v>
      </c>
      <c r="C329" s="19">
        <v>13584</v>
      </c>
      <c r="D329" s="15" t="str">
        <f t="array" ref="D329">IF(VLOOKUP($AF329,[14]Akuttherapie!$A$2:$B$42,2,0)="Y",CONCATENATE("L",MAX(_xlfn.NUMBERVALUE(MID($D$3:$D328,2,5)))+1)," ")</f>
        <v xml:space="preserve"> </v>
      </c>
      <c r="E329" s="16">
        <v>10064664</v>
      </c>
      <c r="F329" s="12" t="s">
        <v>674</v>
      </c>
      <c r="G329" s="12" t="s">
        <v>13</v>
      </c>
      <c r="H329" s="18">
        <v>19597</v>
      </c>
      <c r="I329" s="18">
        <v>45362</v>
      </c>
      <c r="J329" s="12">
        <v>1</v>
      </c>
      <c r="K329" s="36" t="s">
        <v>65</v>
      </c>
    </row>
    <row r="330" spans="1:12" ht="14.25" customHeight="1" x14ac:dyDescent="0.15">
      <c r="A330" s="29" t="s">
        <v>11</v>
      </c>
      <c r="B330" s="14">
        <v>27837</v>
      </c>
      <c r="C330" s="19">
        <v>13585</v>
      </c>
      <c r="D330" s="15" t="s">
        <v>677</v>
      </c>
      <c r="E330" s="16">
        <v>10064717</v>
      </c>
      <c r="F330" s="12" t="s">
        <v>675</v>
      </c>
      <c r="G330" s="12" t="s">
        <v>676</v>
      </c>
      <c r="H330" s="18">
        <v>23351</v>
      </c>
      <c r="I330" s="18">
        <v>45362</v>
      </c>
      <c r="J330" s="12">
        <v>0</v>
      </c>
      <c r="K330" s="36" t="s">
        <v>65</v>
      </c>
      <c r="L330" s="35"/>
    </row>
    <row r="331" spans="1:12" ht="14.25" customHeight="1" x14ac:dyDescent="0.15">
      <c r="A331" s="29" t="s">
        <v>11</v>
      </c>
      <c r="B331" s="14">
        <v>27838</v>
      </c>
      <c r="C331" s="19">
        <v>13586</v>
      </c>
      <c r="D331" s="15" t="str">
        <f t="array" ref="D331">IF(VLOOKUP($AF331,[14]Akuttherapie!$A$2:$B$42,2,0)="Y",CONCATENATE("L",MAX(_xlfn.NUMBERVALUE(MID($D$3:$D330,2,5)))+1)," ")</f>
        <v xml:space="preserve"> </v>
      </c>
      <c r="E331" s="16">
        <v>10064698</v>
      </c>
      <c r="F331" s="12" t="s">
        <v>620</v>
      </c>
      <c r="G331" s="12" t="s">
        <v>40</v>
      </c>
      <c r="H331" s="18">
        <v>20576</v>
      </c>
      <c r="I331" s="18">
        <v>45362</v>
      </c>
      <c r="J331" s="12">
        <v>0</v>
      </c>
      <c r="K331" s="36" t="s">
        <v>65</v>
      </c>
    </row>
    <row r="332" spans="1:12" ht="14.25" customHeight="1" x14ac:dyDescent="0.15">
      <c r="A332" s="23" t="s">
        <v>11</v>
      </c>
      <c r="B332" s="14">
        <v>27839</v>
      </c>
      <c r="C332" s="19">
        <v>13587</v>
      </c>
      <c r="D332" s="15" t="str">
        <f t="array" ref="D332">IF(VLOOKUP($AF332,[14]Akuttherapie!$A$2:$B$42,2,0)="Y",CONCATENATE("L",MAX(_xlfn.NUMBERVALUE(MID($D$3:$D331,2,5)))+1)," ")</f>
        <v xml:space="preserve"> </v>
      </c>
      <c r="E332" s="16">
        <v>10065423</v>
      </c>
      <c r="F332" s="12" t="s">
        <v>308</v>
      </c>
      <c r="G332" s="12" t="s">
        <v>678</v>
      </c>
      <c r="H332" s="18">
        <v>13125</v>
      </c>
      <c r="I332" s="18">
        <v>45363</v>
      </c>
      <c r="J332" s="12">
        <v>0</v>
      </c>
      <c r="K332" s="36" t="s">
        <v>1710</v>
      </c>
    </row>
    <row r="333" spans="1:12" ht="14.25" customHeight="1" x14ac:dyDescent="0.15">
      <c r="A333" s="23" t="s">
        <v>16</v>
      </c>
      <c r="B333" s="14">
        <v>27840</v>
      </c>
      <c r="C333" s="19">
        <v>13588</v>
      </c>
      <c r="D333" s="15" t="str">
        <f t="array" ref="D333">IF(VLOOKUP($AF333,[14]Akuttherapie!$A$2:$B$42,2,0)="Y",CONCATENATE("L",MAX(_xlfn.NUMBERVALUE(MID($D$3:$D332,2,5)))+1)," ")</f>
        <v xml:space="preserve"> </v>
      </c>
      <c r="E333" s="16">
        <v>10065502</v>
      </c>
      <c r="F333" s="12" t="s">
        <v>679</v>
      </c>
      <c r="G333" s="12" t="s">
        <v>680</v>
      </c>
      <c r="H333" s="18">
        <v>24915</v>
      </c>
      <c r="I333" s="18">
        <v>45363</v>
      </c>
      <c r="J333" s="12">
        <v>1</v>
      </c>
      <c r="K333" s="36" t="s">
        <v>65</v>
      </c>
    </row>
    <row r="334" spans="1:12" ht="14.25" customHeight="1" x14ac:dyDescent="0.15">
      <c r="A334" s="23" t="s">
        <v>11</v>
      </c>
      <c r="B334" s="14">
        <v>27841</v>
      </c>
      <c r="C334" s="19">
        <v>13589</v>
      </c>
      <c r="D334" s="15" t="str">
        <f t="array" ref="D334">IF(VLOOKUP($AF334,[14]Akuttherapie!$A$2:$B$42,2,0)="Y",CONCATENATE("L",MAX(_xlfn.NUMBERVALUE(MID($D$3:$D333,2,5)))+1)," ")</f>
        <v xml:space="preserve"> </v>
      </c>
      <c r="E334" s="16">
        <v>10066344</v>
      </c>
      <c r="F334" s="12" t="s">
        <v>681</v>
      </c>
      <c r="G334" s="12" t="s">
        <v>682</v>
      </c>
      <c r="H334" s="18">
        <v>17384</v>
      </c>
      <c r="I334" s="18">
        <v>45363</v>
      </c>
      <c r="J334" s="12">
        <v>0</v>
      </c>
      <c r="K334" s="36" t="s">
        <v>65</v>
      </c>
    </row>
    <row r="335" spans="1:12" ht="14.25" customHeight="1" x14ac:dyDescent="0.15">
      <c r="A335" s="23" t="s">
        <v>11</v>
      </c>
      <c r="B335" s="14">
        <v>27842</v>
      </c>
      <c r="C335" s="19">
        <v>13590</v>
      </c>
      <c r="D335" s="15" t="str">
        <f t="array" ref="D335">IF(VLOOKUP($AF335,[14]Akuttherapie!$A$2:$B$42,2,0)="Y",CONCATENATE("L",MAX(_xlfn.NUMBERVALUE(MID($D$3:$D334,2,5)))+1)," ")</f>
        <v xml:space="preserve"> </v>
      </c>
      <c r="E335" s="16">
        <v>10067911</v>
      </c>
      <c r="F335" s="12" t="s">
        <v>683</v>
      </c>
      <c r="G335" s="12" t="s">
        <v>684</v>
      </c>
      <c r="H335" s="18">
        <v>20861</v>
      </c>
      <c r="I335" s="18">
        <v>45363</v>
      </c>
      <c r="J335" s="12">
        <v>0</v>
      </c>
      <c r="K335" s="36" t="s">
        <v>65</v>
      </c>
    </row>
    <row r="336" spans="1:12" ht="14.25" customHeight="1" x14ac:dyDescent="0.15">
      <c r="A336" s="30" t="s">
        <v>11</v>
      </c>
      <c r="B336" s="14">
        <v>27844</v>
      </c>
      <c r="C336" s="19">
        <v>13591</v>
      </c>
      <c r="D336" s="15" t="s">
        <v>694</v>
      </c>
      <c r="E336" s="16">
        <v>10068141</v>
      </c>
      <c r="F336" s="12" t="s">
        <v>685</v>
      </c>
      <c r="G336" s="12" t="s">
        <v>226</v>
      </c>
      <c r="H336" s="18">
        <v>17375</v>
      </c>
      <c r="I336" s="18">
        <v>45364</v>
      </c>
      <c r="J336" s="12">
        <v>1</v>
      </c>
      <c r="K336" s="36" t="s">
        <v>65</v>
      </c>
    </row>
    <row r="337" spans="1:11" ht="14.25" customHeight="1" x14ac:dyDescent="0.15">
      <c r="A337" s="30" t="s">
        <v>11</v>
      </c>
      <c r="B337" s="14">
        <v>27845</v>
      </c>
      <c r="C337" s="19">
        <v>13592</v>
      </c>
      <c r="D337" s="15" t="str">
        <f t="array" ref="D337">IF(VLOOKUP($AF337,[14]Akuttherapie!$A$2:$B$42,2,0)="Y",CONCATENATE("L",MAX(_xlfn.NUMBERVALUE(MID($D$3:$D336,2,5)))+1)," ")</f>
        <v xml:space="preserve"> </v>
      </c>
      <c r="E337" s="16">
        <v>10068934</v>
      </c>
      <c r="F337" s="12" t="s">
        <v>686</v>
      </c>
      <c r="G337" s="12" t="s">
        <v>687</v>
      </c>
      <c r="H337" s="18">
        <v>11836</v>
      </c>
      <c r="I337" s="18">
        <v>45364</v>
      </c>
      <c r="J337" s="12">
        <v>1</v>
      </c>
      <c r="K337" s="36" t="s">
        <v>65</v>
      </c>
    </row>
    <row r="338" spans="1:11" ht="14.25" customHeight="1" x14ac:dyDescent="0.15">
      <c r="A338" s="30" t="s">
        <v>1657</v>
      </c>
      <c r="B338" s="14">
        <v>27846</v>
      </c>
      <c r="C338" s="19">
        <v>13593</v>
      </c>
      <c r="D338" s="15" t="str">
        <f t="array" ref="D338">IF(VLOOKUP($AF338,[14]Akuttherapie!$A$2:$B$42,2,0)="Y",CONCATENATE("L",MAX(_xlfn.NUMBERVALUE(MID($D$3:$D337,2,5)))+1)," ")</f>
        <v xml:space="preserve"> </v>
      </c>
      <c r="E338" s="16">
        <v>10068962</v>
      </c>
      <c r="F338" s="12" t="s">
        <v>688</v>
      </c>
      <c r="G338" s="12" t="s">
        <v>13</v>
      </c>
      <c r="H338" s="18">
        <v>11863</v>
      </c>
      <c r="I338" s="18">
        <v>45364</v>
      </c>
      <c r="J338" s="12">
        <v>1</v>
      </c>
      <c r="K338" s="36" t="s">
        <v>65</v>
      </c>
    </row>
    <row r="339" spans="1:11" ht="14.25" customHeight="1" x14ac:dyDescent="0.15">
      <c r="A339" s="30" t="s">
        <v>11</v>
      </c>
      <c r="B339" s="14">
        <v>27847</v>
      </c>
      <c r="C339" s="19">
        <v>13594</v>
      </c>
      <c r="D339" s="15" t="str">
        <f t="array" ref="D339">IF(VLOOKUP($AF339,[14]Akuttherapie!$A$2:$B$42,2,0)="Y",CONCATENATE("L",MAX(_xlfn.NUMBERVALUE(MID($D$3:$D338,2,5)))+1)," ")</f>
        <v xml:space="preserve"> </v>
      </c>
      <c r="E339" s="16">
        <v>10069486</v>
      </c>
      <c r="F339" s="12" t="s">
        <v>689</v>
      </c>
      <c r="G339" s="12" t="s">
        <v>216</v>
      </c>
      <c r="H339" s="18">
        <v>17141</v>
      </c>
      <c r="I339" s="18">
        <v>45364</v>
      </c>
      <c r="J339" s="12">
        <v>1</v>
      </c>
      <c r="K339" s="36" t="s">
        <v>65</v>
      </c>
    </row>
    <row r="340" spans="1:11" ht="14.25" customHeight="1" x14ac:dyDescent="0.15">
      <c r="A340" s="30" t="s">
        <v>11</v>
      </c>
      <c r="B340" s="14">
        <v>27850</v>
      </c>
      <c r="C340" s="19">
        <v>13595</v>
      </c>
      <c r="D340" s="15" t="str">
        <f t="array" ref="D340">IF(VLOOKUP($AF340,[14]Akuttherapie!$A$2:$B$42,2,0)="Y",CONCATENATE("L",MAX(_xlfn.NUMBERVALUE(MID($D$3:$D339,2,5)))+1)," ")</f>
        <v xml:space="preserve"> </v>
      </c>
      <c r="E340" s="16">
        <v>10070302</v>
      </c>
      <c r="F340" s="12" t="s">
        <v>690</v>
      </c>
      <c r="G340" s="12" t="s">
        <v>691</v>
      </c>
      <c r="H340" s="18">
        <v>15475</v>
      </c>
      <c r="I340" s="18">
        <v>45364</v>
      </c>
      <c r="J340" s="12">
        <v>1</v>
      </c>
      <c r="K340" s="36" t="s">
        <v>65</v>
      </c>
    </row>
    <row r="341" spans="1:11" ht="14.25" customHeight="1" x14ac:dyDescent="0.15">
      <c r="A341" s="30" t="s">
        <v>11</v>
      </c>
      <c r="B341" s="14">
        <v>27851</v>
      </c>
      <c r="C341" s="19">
        <v>13596</v>
      </c>
      <c r="D341" s="15" t="s">
        <v>695</v>
      </c>
      <c r="E341" s="16">
        <v>10070355</v>
      </c>
      <c r="F341" s="12" t="s">
        <v>692</v>
      </c>
      <c r="G341" s="12" t="s">
        <v>693</v>
      </c>
      <c r="H341" s="18">
        <v>23787</v>
      </c>
      <c r="I341" s="18">
        <v>45364</v>
      </c>
      <c r="J341" s="12">
        <v>0</v>
      </c>
      <c r="K341" s="36" t="s">
        <v>1710</v>
      </c>
    </row>
    <row r="342" spans="1:11" ht="14.25" customHeight="1" x14ac:dyDescent="0.15">
      <c r="A342" s="30" t="s">
        <v>11</v>
      </c>
      <c r="B342" s="14">
        <v>27852</v>
      </c>
      <c r="C342" s="19">
        <v>13597</v>
      </c>
      <c r="D342" s="15" t="str">
        <f t="array" ref="D342">IF(VLOOKUP($AF342,[14]Akuttherapie!$A$2:$B$42,2,0)="Y",CONCATENATE("L",MAX(_xlfn.NUMBERVALUE(MID($D$3:$D341,2,5)))+1)," ")</f>
        <v xml:space="preserve"> </v>
      </c>
      <c r="E342" s="16">
        <v>10070448</v>
      </c>
      <c r="F342" s="12" t="s">
        <v>267</v>
      </c>
      <c r="G342" s="12" t="s">
        <v>566</v>
      </c>
      <c r="H342" s="18">
        <v>16237</v>
      </c>
      <c r="I342" s="18">
        <v>45365</v>
      </c>
      <c r="J342" s="12">
        <v>1</v>
      </c>
      <c r="K342" s="36" t="s">
        <v>65</v>
      </c>
    </row>
    <row r="343" spans="1:11" ht="14.25" customHeight="1" x14ac:dyDescent="0.15">
      <c r="A343" s="30" t="s">
        <v>11</v>
      </c>
      <c r="B343" s="14">
        <v>27853</v>
      </c>
      <c r="C343" s="19">
        <v>13598</v>
      </c>
      <c r="D343" s="15" t="s">
        <v>701</v>
      </c>
      <c r="E343" s="16">
        <v>10071460</v>
      </c>
      <c r="F343" s="12" t="s">
        <v>648</v>
      </c>
      <c r="G343" s="12" t="s">
        <v>696</v>
      </c>
      <c r="H343" s="18">
        <v>15606</v>
      </c>
      <c r="I343" s="18">
        <v>45365</v>
      </c>
      <c r="J343" s="12">
        <v>0</v>
      </c>
      <c r="K343" s="36" t="s">
        <v>65</v>
      </c>
    </row>
    <row r="344" spans="1:11" ht="14.25" customHeight="1" x14ac:dyDescent="0.15">
      <c r="A344" s="30" t="s">
        <v>11</v>
      </c>
      <c r="B344" s="14">
        <v>27854</v>
      </c>
      <c r="C344" s="19">
        <v>13599</v>
      </c>
      <c r="D344" s="15" t="s">
        <v>702</v>
      </c>
      <c r="E344" s="16">
        <v>10072754</v>
      </c>
      <c r="F344" s="12" t="s">
        <v>67</v>
      </c>
      <c r="G344" s="12" t="s">
        <v>376</v>
      </c>
      <c r="H344" s="18">
        <v>14753</v>
      </c>
      <c r="I344" s="18">
        <v>45365</v>
      </c>
      <c r="J344" s="12">
        <v>1</v>
      </c>
      <c r="K344" s="36" t="s">
        <v>65</v>
      </c>
    </row>
    <row r="345" spans="1:11" ht="14.25" customHeight="1" x14ac:dyDescent="0.15">
      <c r="A345" s="30" t="s">
        <v>11</v>
      </c>
      <c r="B345" s="14">
        <v>27855</v>
      </c>
      <c r="C345" s="19">
        <v>13600</v>
      </c>
      <c r="D345" s="15" t="s">
        <v>703</v>
      </c>
      <c r="E345" s="16">
        <v>10072847</v>
      </c>
      <c r="F345" s="12" t="s">
        <v>697</v>
      </c>
      <c r="G345" s="12" t="s">
        <v>698</v>
      </c>
      <c r="H345" s="18">
        <v>20649</v>
      </c>
      <c r="I345" s="18">
        <v>45365</v>
      </c>
      <c r="J345" s="12">
        <v>0</v>
      </c>
      <c r="K345" s="36" t="s">
        <v>65</v>
      </c>
    </row>
    <row r="346" spans="1:11" ht="14.25" customHeight="1" x14ac:dyDescent="0.15">
      <c r="A346" s="30" t="s">
        <v>11</v>
      </c>
      <c r="B346" s="14">
        <v>27856</v>
      </c>
      <c r="C346" s="19">
        <v>13601</v>
      </c>
      <c r="D346" s="15" t="str">
        <f t="array" ref="D346">IF(VLOOKUP($AF346,[14]Akuttherapie!$A$2:$B$42,2,0)="Y",CONCATENATE("L",MAX(_xlfn.NUMBERVALUE(MID($D$3:$D345,2,5)))+1)," ")</f>
        <v xml:space="preserve"> </v>
      </c>
      <c r="E346" s="16">
        <v>10072913</v>
      </c>
      <c r="F346" s="12" t="s">
        <v>699</v>
      </c>
      <c r="G346" s="12" t="s">
        <v>700</v>
      </c>
      <c r="H346" s="18">
        <v>18828</v>
      </c>
      <c r="I346" s="18">
        <v>45365</v>
      </c>
      <c r="J346" s="12">
        <v>0</v>
      </c>
      <c r="K346" s="36" t="s">
        <v>1710</v>
      </c>
    </row>
    <row r="347" spans="1:11" ht="14.25" customHeight="1" x14ac:dyDescent="0.15">
      <c r="A347" s="30" t="s">
        <v>11</v>
      </c>
      <c r="B347" s="14">
        <v>27857</v>
      </c>
      <c r="C347" s="19">
        <v>13602</v>
      </c>
      <c r="D347" s="15" t="str">
        <f t="array" ref="D347">IF(VLOOKUP($AF347,[14]Akuttherapie!$A$2:$B$42,2,0)="Y",CONCATENATE("L",MAX(_xlfn.NUMBERVALUE(MID($D$3:$D346,2,5)))+1)," ")</f>
        <v xml:space="preserve"> </v>
      </c>
      <c r="E347" s="16">
        <v>10073263</v>
      </c>
      <c r="F347" s="12" t="s">
        <v>704</v>
      </c>
      <c r="G347" s="12" t="s">
        <v>576</v>
      </c>
      <c r="H347" s="18">
        <v>22215</v>
      </c>
      <c r="I347" s="18">
        <v>45366</v>
      </c>
      <c r="J347" s="12">
        <v>0</v>
      </c>
      <c r="K347" s="36" t="s">
        <v>65</v>
      </c>
    </row>
    <row r="348" spans="1:11" ht="14.25" customHeight="1" x14ac:dyDescent="0.15">
      <c r="A348" s="30" t="s">
        <v>11</v>
      </c>
      <c r="B348" s="14">
        <v>27858</v>
      </c>
      <c r="C348" s="19">
        <v>13603</v>
      </c>
      <c r="D348" s="15" t="s">
        <v>726</v>
      </c>
      <c r="E348" s="16">
        <v>10073667</v>
      </c>
      <c r="F348" s="12" t="s">
        <v>705</v>
      </c>
      <c r="G348" s="12" t="s">
        <v>272</v>
      </c>
      <c r="H348" s="18">
        <v>25176</v>
      </c>
      <c r="I348" s="18">
        <v>45366</v>
      </c>
      <c r="J348" s="12">
        <v>0</v>
      </c>
      <c r="K348" s="36" t="s">
        <v>1710</v>
      </c>
    </row>
    <row r="349" spans="1:11" ht="14.25" customHeight="1" x14ac:dyDescent="0.15">
      <c r="A349" s="30" t="s">
        <v>1658</v>
      </c>
      <c r="B349" s="14">
        <v>27859</v>
      </c>
      <c r="C349" s="19">
        <v>13604</v>
      </c>
      <c r="D349" s="15" t="str">
        <f t="array" ref="D349">IF(VLOOKUP($AF349,[14]Akuttherapie!$A$2:$B$42,2,0)="Y",CONCATENATE("L",MAX(_xlfn.NUMBERVALUE(MID($D$3:$D348,2,5)))+1)," ")</f>
        <v xml:space="preserve"> </v>
      </c>
      <c r="E349" s="16">
        <v>10073714</v>
      </c>
      <c r="F349" s="12" t="s">
        <v>435</v>
      </c>
      <c r="G349" s="12" t="s">
        <v>48</v>
      </c>
      <c r="H349" s="18">
        <v>14515</v>
      </c>
      <c r="I349" s="18">
        <v>45366</v>
      </c>
      <c r="J349" s="12">
        <v>0</v>
      </c>
      <c r="K349" s="36" t="s">
        <v>65</v>
      </c>
    </row>
    <row r="350" spans="1:11" ht="14.25" customHeight="1" x14ac:dyDescent="0.15">
      <c r="A350" s="30" t="s">
        <v>11</v>
      </c>
      <c r="B350" s="14">
        <v>27860</v>
      </c>
      <c r="C350" s="19">
        <v>13605</v>
      </c>
      <c r="D350" s="15" t="str">
        <f t="array" ref="D350">IF(VLOOKUP($AF350,[14]Akuttherapie!$A$2:$B$42,2,0)="Y",CONCATENATE("L",MAX(_xlfn.NUMBERVALUE(MID($D$3:$D349,2,5)))+1)," ")</f>
        <v xml:space="preserve"> </v>
      </c>
      <c r="E350" s="16">
        <v>10074268</v>
      </c>
      <c r="F350" s="12" t="s">
        <v>431</v>
      </c>
      <c r="G350" s="12" t="s">
        <v>13</v>
      </c>
      <c r="H350" s="18">
        <v>20074</v>
      </c>
      <c r="I350" s="18">
        <v>45366</v>
      </c>
      <c r="J350" s="12">
        <v>1</v>
      </c>
      <c r="K350" s="36" t="s">
        <v>1710</v>
      </c>
    </row>
    <row r="351" spans="1:11" ht="14.25" customHeight="1" x14ac:dyDescent="0.15">
      <c r="A351" s="30" t="s">
        <v>11</v>
      </c>
      <c r="B351" s="14">
        <v>27861</v>
      </c>
      <c r="C351" s="19">
        <v>13606</v>
      </c>
      <c r="D351" s="15" t="str">
        <f t="array" ref="D351">IF(VLOOKUP($AF351,[14]Akuttherapie!$A$2:$B$42,2,0)="Y",CONCATENATE("L",MAX(_xlfn.NUMBERVALUE(MID($D$3:$D350,2,5)))+1)," ")</f>
        <v xml:space="preserve"> </v>
      </c>
      <c r="E351" s="16">
        <v>10074397</v>
      </c>
      <c r="F351" s="12" t="s">
        <v>706</v>
      </c>
      <c r="G351" s="12" t="s">
        <v>707</v>
      </c>
      <c r="H351" s="18">
        <v>19098</v>
      </c>
      <c r="I351" s="18">
        <v>45366</v>
      </c>
      <c r="J351" s="12">
        <v>1</v>
      </c>
      <c r="K351" s="36" t="s">
        <v>1710</v>
      </c>
    </row>
    <row r="352" spans="1:11" ht="14.25" customHeight="1" x14ac:dyDescent="0.15">
      <c r="A352" s="30" t="s">
        <v>1655</v>
      </c>
      <c r="B352" s="14">
        <v>27862</v>
      </c>
      <c r="C352" s="19">
        <v>13607</v>
      </c>
      <c r="D352" s="15" t="str">
        <f t="array" ref="D352">IF(VLOOKUP($AF352,[14]Akuttherapie!$A$2:$B$42,2,0)="Y",CONCATENATE("L",MAX(_xlfn.NUMBERVALUE(MID($D$3:$D351,2,5)))+1)," ")</f>
        <v xml:space="preserve"> </v>
      </c>
      <c r="E352" s="16">
        <v>10074529</v>
      </c>
      <c r="F352" s="12" t="s">
        <v>618</v>
      </c>
      <c r="G352" s="12" t="s">
        <v>54</v>
      </c>
      <c r="H352" s="18">
        <v>15195</v>
      </c>
      <c r="I352" s="18">
        <v>45366</v>
      </c>
      <c r="J352" s="12">
        <v>1</v>
      </c>
      <c r="K352" s="36" t="s">
        <v>65</v>
      </c>
    </row>
    <row r="353" spans="1:11" ht="14.25" customHeight="1" x14ac:dyDescent="0.15">
      <c r="A353" s="30" t="s">
        <v>11</v>
      </c>
      <c r="B353" s="14">
        <v>27863</v>
      </c>
      <c r="C353" s="19">
        <v>13608</v>
      </c>
      <c r="D353" s="15" t="str">
        <f t="array" ref="D353">IF(VLOOKUP($AF353,[14]Akuttherapie!$A$2:$B$42,2,0)="Y",CONCATENATE("L",MAX(_xlfn.NUMBERVALUE(MID($D$3:$D352,2,5)))+1)," ")</f>
        <v xml:space="preserve"> </v>
      </c>
      <c r="E353" s="16">
        <v>10075232</v>
      </c>
      <c r="F353" s="12" t="s">
        <v>708</v>
      </c>
      <c r="G353" s="12" t="s">
        <v>709</v>
      </c>
      <c r="H353" s="18">
        <v>16143</v>
      </c>
      <c r="I353" s="18">
        <v>45366</v>
      </c>
      <c r="J353" s="12">
        <v>1</v>
      </c>
      <c r="K353" s="36" t="s">
        <v>65</v>
      </c>
    </row>
    <row r="354" spans="1:11" ht="14.25" customHeight="1" x14ac:dyDescent="0.15">
      <c r="A354" s="30" t="s">
        <v>11</v>
      </c>
      <c r="B354" s="14">
        <v>27864</v>
      </c>
      <c r="C354" s="19">
        <v>13609</v>
      </c>
      <c r="D354" s="15" t="str">
        <f t="array" ref="D354">IF(VLOOKUP($AF354,[14]Akuttherapie!$A$2:$B$42,2,0)="Y",CONCATENATE("L",MAX(_xlfn.NUMBERVALUE(MID($D$3:$D353,2,5)))+1)," ")</f>
        <v xml:space="preserve"> </v>
      </c>
      <c r="E354" s="16">
        <v>10075442</v>
      </c>
      <c r="F354" s="12" t="s">
        <v>710</v>
      </c>
      <c r="G354" s="12" t="s">
        <v>711</v>
      </c>
      <c r="H354" s="18">
        <v>25716</v>
      </c>
      <c r="I354" s="18">
        <v>45367</v>
      </c>
      <c r="J354" s="12">
        <v>1</v>
      </c>
      <c r="K354" s="39" t="s">
        <v>1670</v>
      </c>
    </row>
    <row r="355" spans="1:11" ht="14.25" customHeight="1" x14ac:dyDescent="0.15">
      <c r="A355" s="30" t="s">
        <v>712</v>
      </c>
      <c r="B355" s="14">
        <v>27865</v>
      </c>
      <c r="C355" s="19">
        <v>13610</v>
      </c>
      <c r="D355" s="15" t="str">
        <f t="array" ref="D355">IF(VLOOKUP($AF355,[14]Akuttherapie!$A$2:$B$42,2,0)="Y",CONCATENATE("L",MAX(_xlfn.NUMBERVALUE(MID($D$3:$D354,2,5)))+1)," ")</f>
        <v xml:space="preserve"> </v>
      </c>
      <c r="E355" s="16">
        <v>10075886</v>
      </c>
      <c r="F355" s="12" t="s">
        <v>713</v>
      </c>
      <c r="G355" s="12" t="s">
        <v>576</v>
      </c>
      <c r="H355" s="18">
        <v>16154</v>
      </c>
      <c r="I355" s="18">
        <v>45367</v>
      </c>
      <c r="J355" s="12">
        <v>0</v>
      </c>
      <c r="K355" s="36" t="s">
        <v>65</v>
      </c>
    </row>
    <row r="356" spans="1:11" ht="14.25" customHeight="1" x14ac:dyDescent="0.15">
      <c r="A356" s="23" t="s">
        <v>11</v>
      </c>
      <c r="B356" s="14">
        <v>27866</v>
      </c>
      <c r="C356" s="19">
        <v>13611</v>
      </c>
      <c r="D356" s="15" t="str">
        <f t="array" ref="D356">IF(VLOOKUP($AF356,[14]Akuttherapie!$A$2:$B$42,2,0)="Y",CONCATENATE("L",MAX(_xlfn.NUMBERVALUE(MID($D$3:$D355,2,5)))+1)," ")</f>
        <v xml:space="preserve"> </v>
      </c>
      <c r="E356" s="16">
        <v>10075894</v>
      </c>
      <c r="F356" s="12" t="s">
        <v>714</v>
      </c>
      <c r="G356" s="12" t="s">
        <v>715</v>
      </c>
      <c r="H356" s="18">
        <v>12212</v>
      </c>
      <c r="I356" s="18">
        <v>45367</v>
      </c>
      <c r="J356" s="12">
        <v>0</v>
      </c>
      <c r="K356" s="36" t="s">
        <v>65</v>
      </c>
    </row>
    <row r="357" spans="1:11" ht="14.25" customHeight="1" x14ac:dyDescent="0.15">
      <c r="A357" s="30" t="s">
        <v>716</v>
      </c>
      <c r="B357" s="14">
        <v>27867</v>
      </c>
      <c r="C357" s="19">
        <v>13612</v>
      </c>
      <c r="D357" s="15" t="str">
        <f t="array" ref="D357">IF(VLOOKUP($AF357,[14]Akuttherapie!$A$2:$B$42,2,0)="Y",CONCATENATE("L",MAX(_xlfn.NUMBERVALUE(MID($D$3:$D356,2,5)))+1)," ")</f>
        <v xml:space="preserve"> </v>
      </c>
      <c r="E357" s="16">
        <v>10075904</v>
      </c>
      <c r="F357" s="12" t="s">
        <v>717</v>
      </c>
      <c r="G357" s="12" t="s">
        <v>718</v>
      </c>
      <c r="H357" s="18">
        <v>21392</v>
      </c>
      <c r="I357" s="18">
        <v>45367</v>
      </c>
      <c r="J357" s="12">
        <v>0</v>
      </c>
      <c r="K357" s="36" t="s">
        <v>65</v>
      </c>
    </row>
    <row r="358" spans="1:11" ht="14.25" customHeight="1" x14ac:dyDescent="0.15">
      <c r="A358" s="30" t="s">
        <v>16</v>
      </c>
      <c r="B358" s="14">
        <v>27868</v>
      </c>
      <c r="C358" s="19">
        <v>13613</v>
      </c>
      <c r="D358" s="15" t="str">
        <f t="array" ref="D358">IF(VLOOKUP($AF358,[14]Akuttherapie!$A$2:$B$42,2,0)="Y",CONCATENATE("L",MAX(_xlfn.NUMBERVALUE(MID($D$3:$D357,2,5)))+1)," ")</f>
        <v xml:space="preserve"> </v>
      </c>
      <c r="E358" s="16">
        <v>10075938</v>
      </c>
      <c r="F358" s="12" t="s">
        <v>719</v>
      </c>
      <c r="G358" s="12" t="s">
        <v>720</v>
      </c>
      <c r="H358" s="18">
        <v>19027</v>
      </c>
      <c r="I358" s="18">
        <v>45367</v>
      </c>
      <c r="J358" s="12">
        <v>1</v>
      </c>
      <c r="K358" s="36" t="s">
        <v>65</v>
      </c>
    </row>
    <row r="359" spans="1:11" ht="14.25" customHeight="1" x14ac:dyDescent="0.15">
      <c r="A359" s="30" t="s">
        <v>11</v>
      </c>
      <c r="B359" s="14">
        <v>27869</v>
      </c>
      <c r="C359" s="19">
        <v>13614</v>
      </c>
      <c r="D359" s="15" t="s">
        <v>727</v>
      </c>
      <c r="E359" s="16">
        <v>10075964</v>
      </c>
      <c r="F359" s="12" t="s">
        <v>721</v>
      </c>
      <c r="G359" s="12" t="s">
        <v>722</v>
      </c>
      <c r="H359" s="18">
        <v>16659</v>
      </c>
      <c r="I359" s="18">
        <v>45367</v>
      </c>
      <c r="J359" s="12">
        <v>1</v>
      </c>
      <c r="K359" s="36" t="s">
        <v>65</v>
      </c>
    </row>
    <row r="360" spans="1:11" ht="14.25" customHeight="1" x14ac:dyDescent="0.15">
      <c r="A360" s="30" t="s">
        <v>11</v>
      </c>
      <c r="B360" s="14">
        <v>27870</v>
      </c>
      <c r="C360" s="19">
        <v>13615</v>
      </c>
      <c r="D360" s="15" t="s">
        <v>728</v>
      </c>
      <c r="E360" s="16">
        <v>10075972</v>
      </c>
      <c r="F360" s="12" t="s">
        <v>723</v>
      </c>
      <c r="G360" s="12" t="s">
        <v>129</v>
      </c>
      <c r="H360" s="18">
        <v>13810</v>
      </c>
      <c r="I360" s="18">
        <v>45367</v>
      </c>
      <c r="J360" s="12">
        <v>1</v>
      </c>
      <c r="K360" s="36" t="s">
        <v>1710</v>
      </c>
    </row>
    <row r="361" spans="1:11" ht="14.25" customHeight="1" x14ac:dyDescent="0.15">
      <c r="A361" s="30" t="s">
        <v>11</v>
      </c>
      <c r="B361" s="14">
        <v>27871</v>
      </c>
      <c r="C361" s="19">
        <v>13616</v>
      </c>
      <c r="D361" s="15" t="str">
        <f t="array" ref="D361">IF(VLOOKUP($AF361,[14]Akuttherapie!$A$2:$B$42,2,0)="Y",CONCATENATE("L",MAX(_xlfn.NUMBERVALUE(MID($D$3:$D360,2,5)))+1)," ")</f>
        <v xml:space="preserve"> </v>
      </c>
      <c r="E361" s="16">
        <v>10076093</v>
      </c>
      <c r="F361" s="12" t="s">
        <v>555</v>
      </c>
      <c r="G361" s="12" t="s">
        <v>309</v>
      </c>
      <c r="H361" s="18">
        <v>16665</v>
      </c>
      <c r="I361" s="18">
        <v>45368</v>
      </c>
      <c r="J361" s="12">
        <v>0</v>
      </c>
      <c r="K361" s="36" t="s">
        <v>65</v>
      </c>
    </row>
    <row r="362" spans="1:11" ht="14.25" customHeight="1" x14ac:dyDescent="0.15">
      <c r="A362" s="30" t="s">
        <v>11</v>
      </c>
      <c r="B362" s="14">
        <v>27872</v>
      </c>
      <c r="C362" s="19">
        <v>13617</v>
      </c>
      <c r="D362" s="15" t="str">
        <f t="array" ref="D362">IF(VLOOKUP($AF362,[14]Akuttherapie!$A$2:$B$42,2,0)="Y",CONCATENATE("L",MAX(_xlfn.NUMBERVALUE(MID($D$3:$D361,2,5)))+1)," ")</f>
        <v xml:space="preserve"> </v>
      </c>
      <c r="E362" s="16">
        <v>10076165</v>
      </c>
      <c r="F362" s="12" t="s">
        <v>724</v>
      </c>
      <c r="G362" s="12" t="s">
        <v>175</v>
      </c>
      <c r="H362" s="18">
        <v>14156</v>
      </c>
      <c r="I362" s="18">
        <v>45368</v>
      </c>
      <c r="J362" s="12">
        <v>1</v>
      </c>
      <c r="K362" s="36" t="s">
        <v>65</v>
      </c>
    </row>
    <row r="363" spans="1:11" ht="14.25" customHeight="1" x14ac:dyDescent="0.15">
      <c r="A363" s="30" t="s">
        <v>2123</v>
      </c>
      <c r="B363" s="14">
        <v>27874</v>
      </c>
      <c r="C363" s="19">
        <v>13618</v>
      </c>
      <c r="D363" s="15" t="s">
        <v>729</v>
      </c>
      <c r="E363" s="16">
        <v>10076400</v>
      </c>
      <c r="F363" s="12" t="s">
        <v>532</v>
      </c>
      <c r="G363" s="12" t="s">
        <v>725</v>
      </c>
      <c r="H363" s="18">
        <v>20415</v>
      </c>
      <c r="I363" s="18">
        <v>45368</v>
      </c>
      <c r="J363" s="12">
        <v>0</v>
      </c>
      <c r="K363" s="36" t="s">
        <v>65</v>
      </c>
    </row>
    <row r="364" spans="1:11" ht="14.25" customHeight="1" x14ac:dyDescent="0.15">
      <c r="A364" s="30" t="s">
        <v>11</v>
      </c>
      <c r="B364" s="14">
        <v>27875</v>
      </c>
      <c r="C364" s="19">
        <v>13619</v>
      </c>
      <c r="D364" s="15" t="str">
        <f t="array" ref="D364">IF(VLOOKUP($AF364,[14]Akuttherapie!$A$2:$B$42,2,0)="Y",CONCATENATE("L",MAX(_xlfn.NUMBERVALUE(MID($D$3:$D363,2,5)))+1)," ")</f>
        <v xml:space="preserve"> </v>
      </c>
      <c r="E364" s="16">
        <v>10077815</v>
      </c>
      <c r="F364" s="12" t="s">
        <v>730</v>
      </c>
      <c r="G364" s="12" t="s">
        <v>731</v>
      </c>
      <c r="H364" s="18">
        <v>24957</v>
      </c>
      <c r="I364" s="18">
        <v>45369</v>
      </c>
      <c r="J364" s="12">
        <v>0</v>
      </c>
      <c r="K364" s="36" t="s">
        <v>65</v>
      </c>
    </row>
    <row r="365" spans="1:11" ht="14.25" customHeight="1" x14ac:dyDescent="0.15">
      <c r="A365" s="30" t="s">
        <v>16</v>
      </c>
      <c r="B365" s="14">
        <v>27876</v>
      </c>
      <c r="C365" s="19">
        <v>13620</v>
      </c>
      <c r="D365" s="15" t="str">
        <f t="array" ref="D365">IF(VLOOKUP($AF365,[14]Akuttherapie!$A$2:$B$42,2,0)="Y",CONCATENATE("L",MAX(_xlfn.NUMBERVALUE(MID($D$3:$D364,2,5)))+1)," ")</f>
        <v xml:space="preserve"> </v>
      </c>
      <c r="E365" s="16">
        <v>10078075</v>
      </c>
      <c r="F365" s="12" t="s">
        <v>732</v>
      </c>
      <c r="G365" s="12" t="s">
        <v>651</v>
      </c>
      <c r="H365" s="18">
        <v>23765</v>
      </c>
      <c r="I365" s="18">
        <v>45369</v>
      </c>
      <c r="J365" s="12">
        <v>0</v>
      </c>
      <c r="K365" s="36" t="s">
        <v>65</v>
      </c>
    </row>
    <row r="366" spans="1:11" ht="14.25" customHeight="1" x14ac:dyDescent="0.15">
      <c r="A366" s="30" t="s">
        <v>11</v>
      </c>
      <c r="B366" s="14">
        <v>27877</v>
      </c>
      <c r="C366" s="19">
        <v>13621</v>
      </c>
      <c r="D366" s="15" t="s">
        <v>737</v>
      </c>
      <c r="E366" s="16">
        <v>10078170</v>
      </c>
      <c r="F366" s="12" t="s">
        <v>431</v>
      </c>
      <c r="G366" s="12" t="s">
        <v>733</v>
      </c>
      <c r="H366" s="18">
        <v>22026</v>
      </c>
      <c r="I366" s="18">
        <v>45369</v>
      </c>
      <c r="J366" s="12">
        <v>1</v>
      </c>
      <c r="K366" s="36" t="s">
        <v>65</v>
      </c>
    </row>
    <row r="367" spans="1:11" ht="14.25" customHeight="1" x14ac:dyDescent="0.15">
      <c r="A367" s="30" t="s">
        <v>11</v>
      </c>
      <c r="B367" s="14">
        <v>27878</v>
      </c>
      <c r="C367" s="19">
        <v>13622</v>
      </c>
      <c r="D367" s="15" t="str">
        <f t="array" ref="D367">IF(VLOOKUP($AF367,[14]Akuttherapie!$A$2:$B$42,2,0)="Y",CONCATENATE("L",MAX(_xlfn.NUMBERVALUE(MID($D$3:$D366,2,5)))+1)," ")</f>
        <v xml:space="preserve"> </v>
      </c>
      <c r="E367" s="16">
        <v>10078955</v>
      </c>
      <c r="F367" s="12" t="s">
        <v>734</v>
      </c>
      <c r="G367" s="12" t="s">
        <v>735</v>
      </c>
      <c r="H367" s="18">
        <v>15429</v>
      </c>
      <c r="I367" s="18">
        <v>45369</v>
      </c>
      <c r="J367" s="12">
        <v>0</v>
      </c>
      <c r="K367" s="36" t="s">
        <v>65</v>
      </c>
    </row>
    <row r="368" spans="1:11" ht="14.25" customHeight="1" x14ac:dyDescent="0.15">
      <c r="A368" s="30" t="s">
        <v>11</v>
      </c>
      <c r="B368" s="14">
        <v>27879</v>
      </c>
      <c r="C368" s="19">
        <v>13623</v>
      </c>
      <c r="D368" s="15" t="s">
        <v>738</v>
      </c>
      <c r="E368" s="16">
        <v>10079488</v>
      </c>
      <c r="F368" s="12" t="s">
        <v>736</v>
      </c>
      <c r="G368" s="12" t="s">
        <v>76</v>
      </c>
      <c r="H368" s="18">
        <v>18870</v>
      </c>
      <c r="I368" s="18">
        <v>45369</v>
      </c>
      <c r="J368" s="12">
        <v>0</v>
      </c>
      <c r="K368" s="36" t="s">
        <v>65</v>
      </c>
    </row>
    <row r="369" spans="1:11" ht="14.25" customHeight="1" x14ac:dyDescent="0.15">
      <c r="A369" s="30" t="s">
        <v>739</v>
      </c>
      <c r="B369" s="14">
        <v>27880</v>
      </c>
      <c r="C369" s="19">
        <v>13624</v>
      </c>
      <c r="D369" s="31" t="str">
        <f t="array" ref="D369">IF(VLOOKUP($AF369,[14]Akuttherapie!$A$2:$B$42,2,0)="Y",CONCATENATE("L",MAX(_xlfn.NUMBERVALUE(MID($D$3:$D368,2,5)))+1)," ")</f>
        <v xml:space="preserve"> </v>
      </c>
      <c r="E369" s="16">
        <v>10079899</v>
      </c>
      <c r="F369" s="32" t="s">
        <v>740</v>
      </c>
      <c r="G369" s="12" t="s">
        <v>741</v>
      </c>
      <c r="H369" s="18">
        <v>14343</v>
      </c>
      <c r="I369" s="18">
        <v>45370</v>
      </c>
      <c r="J369" s="12">
        <v>0</v>
      </c>
      <c r="K369" s="36" t="s">
        <v>65</v>
      </c>
    </row>
    <row r="370" spans="1:11" ht="14.25" customHeight="1" x14ac:dyDescent="0.15">
      <c r="A370" s="30" t="s">
        <v>11</v>
      </c>
      <c r="B370" s="14">
        <v>27881</v>
      </c>
      <c r="C370" s="19">
        <v>13625</v>
      </c>
      <c r="D370" s="31" t="s">
        <v>752</v>
      </c>
      <c r="E370" s="16">
        <v>10080113</v>
      </c>
      <c r="F370" s="32" t="s">
        <v>742</v>
      </c>
      <c r="G370" s="12" t="s">
        <v>743</v>
      </c>
      <c r="H370" s="18">
        <v>15761</v>
      </c>
      <c r="I370" s="18">
        <v>45370</v>
      </c>
      <c r="J370" s="12">
        <v>0</v>
      </c>
      <c r="K370" s="36" t="s">
        <v>65</v>
      </c>
    </row>
    <row r="371" spans="1:11" ht="14.25" customHeight="1" x14ac:dyDescent="0.15">
      <c r="A371" s="30" t="s">
        <v>137</v>
      </c>
      <c r="B371" s="14">
        <v>27882</v>
      </c>
      <c r="C371" s="19">
        <v>13626</v>
      </c>
      <c r="D371" s="31" t="str">
        <f t="array" ref="D371">IF(VLOOKUP($AF371,[14]Akuttherapie!$A$2:$B$42,2,0)="Y",CONCATENATE("L",MAX(_xlfn.NUMBERVALUE(MID($D$3:$D370,2,5)))+1)," ")</f>
        <v xml:space="preserve"> </v>
      </c>
      <c r="E371" s="16">
        <v>10081297</v>
      </c>
      <c r="F371" s="32" t="s">
        <v>744</v>
      </c>
      <c r="G371" s="12" t="s">
        <v>97</v>
      </c>
      <c r="H371" s="18">
        <v>27123</v>
      </c>
      <c r="I371" s="18">
        <v>45370</v>
      </c>
      <c r="J371" s="12">
        <v>0</v>
      </c>
      <c r="K371" s="36" t="s">
        <v>65</v>
      </c>
    </row>
    <row r="372" spans="1:11" ht="14.25" customHeight="1" x14ac:dyDescent="0.15">
      <c r="A372" s="30" t="s">
        <v>11</v>
      </c>
      <c r="B372" s="14">
        <v>27884</v>
      </c>
      <c r="C372" s="19">
        <v>13627</v>
      </c>
      <c r="D372" s="31" t="s">
        <v>753</v>
      </c>
      <c r="E372" s="16">
        <v>10082889</v>
      </c>
      <c r="F372" s="32" t="s">
        <v>745</v>
      </c>
      <c r="G372" s="12" t="s">
        <v>746</v>
      </c>
      <c r="H372" s="18">
        <v>13231</v>
      </c>
      <c r="I372" s="18">
        <v>45370</v>
      </c>
      <c r="J372" s="12">
        <v>1</v>
      </c>
      <c r="K372" s="36" t="s">
        <v>1710</v>
      </c>
    </row>
    <row r="373" spans="1:11" ht="14.25" customHeight="1" x14ac:dyDescent="0.15">
      <c r="A373" s="30" t="s">
        <v>11</v>
      </c>
      <c r="B373" s="14">
        <v>27886</v>
      </c>
      <c r="C373" s="19">
        <v>13628</v>
      </c>
      <c r="D373" s="15" t="str">
        <f t="array" ref="D373">IF(VLOOKUP($AF373,[15]Akuttherapie!$A$2:$B$42,2,0)="Y",CONCATENATE("L",MAX(_xlfn.NUMBERVALUE(MID($D$3:$D372,2,5)))+1)," ")</f>
        <v xml:space="preserve"> </v>
      </c>
      <c r="E373" s="16">
        <v>10084014</v>
      </c>
      <c r="F373" s="12" t="s">
        <v>747</v>
      </c>
      <c r="G373" s="12" t="s">
        <v>26</v>
      </c>
      <c r="H373" s="18">
        <v>15691</v>
      </c>
      <c r="I373" s="18">
        <v>45371</v>
      </c>
      <c r="J373" s="12">
        <v>1</v>
      </c>
      <c r="K373" s="36" t="s">
        <v>65</v>
      </c>
    </row>
    <row r="374" spans="1:11" ht="14.25" customHeight="1" x14ac:dyDescent="0.15">
      <c r="A374" s="30" t="s">
        <v>16</v>
      </c>
      <c r="B374" s="14">
        <v>27887</v>
      </c>
      <c r="C374" s="19">
        <v>13629</v>
      </c>
      <c r="D374" s="15" t="str">
        <f t="array" ref="D374">IF(VLOOKUP($AF374,[15]Akuttherapie!$A$2:$B$42,2,0)="Y",CONCATENATE("L",MAX(_xlfn.NUMBERVALUE(MID($D$3:$D373,2,5)))+1)," ")</f>
        <v xml:space="preserve"> </v>
      </c>
      <c r="E374" s="16">
        <v>10084758</v>
      </c>
      <c r="F374" s="12" t="s">
        <v>748</v>
      </c>
      <c r="G374" s="12" t="s">
        <v>205</v>
      </c>
      <c r="H374" s="18">
        <v>17619</v>
      </c>
      <c r="I374" s="18">
        <v>45371</v>
      </c>
      <c r="J374" s="12">
        <v>0</v>
      </c>
      <c r="K374" s="36" t="s">
        <v>65</v>
      </c>
    </row>
    <row r="375" spans="1:11" ht="14.25" customHeight="1" x14ac:dyDescent="0.15">
      <c r="A375" s="30" t="s">
        <v>11</v>
      </c>
      <c r="B375" s="14">
        <v>27888</v>
      </c>
      <c r="C375" s="19">
        <v>13630</v>
      </c>
      <c r="D375" s="15" t="s">
        <v>751</v>
      </c>
      <c r="E375" s="16">
        <v>10084878</v>
      </c>
      <c r="F375" s="12" t="s">
        <v>555</v>
      </c>
      <c r="G375" s="12" t="s">
        <v>533</v>
      </c>
      <c r="H375" s="18">
        <v>15778</v>
      </c>
      <c r="I375" s="18">
        <v>45371</v>
      </c>
      <c r="J375" s="12">
        <v>0</v>
      </c>
      <c r="K375" s="36" t="s">
        <v>65</v>
      </c>
    </row>
    <row r="376" spans="1:11" ht="14.25" customHeight="1" x14ac:dyDescent="0.15">
      <c r="A376" s="30" t="s">
        <v>11</v>
      </c>
      <c r="B376" s="14">
        <v>27889</v>
      </c>
      <c r="C376" s="19">
        <v>13631</v>
      </c>
      <c r="D376" s="15" t="str">
        <f t="array" ref="D376">IF(VLOOKUP($AF376,[15]Akuttherapie!$A$2:$B$42,2,0)="Y",CONCATENATE("L",MAX(_xlfn.NUMBERVALUE(MID($D$3:$D375,2,5)))+1)," ")</f>
        <v xml:space="preserve"> </v>
      </c>
      <c r="E376" s="16">
        <v>10085662</v>
      </c>
      <c r="F376" s="12" t="s">
        <v>749</v>
      </c>
      <c r="G376" s="12" t="s">
        <v>750</v>
      </c>
      <c r="H376" s="18">
        <v>17650</v>
      </c>
      <c r="I376" s="18">
        <v>45372</v>
      </c>
      <c r="J376" s="12">
        <v>1</v>
      </c>
      <c r="K376" s="36" t="s">
        <v>65</v>
      </c>
    </row>
    <row r="377" spans="1:11" ht="14.25" customHeight="1" x14ac:dyDescent="0.15">
      <c r="A377" s="30" t="s">
        <v>16</v>
      </c>
      <c r="B377" s="14">
        <v>27891</v>
      </c>
      <c r="C377" s="19">
        <v>13632</v>
      </c>
      <c r="D377" s="15" t="str">
        <f t="array" ref="D377">IF(VLOOKUP($AF377,[15]Akuttherapie!$A$2:$B$42,2,0)="Y",CONCATENATE("L",MAX(_xlfn.NUMBERVALUE(MID($D$3:$D376,2,5)))+1)," ")</f>
        <v xml:space="preserve"> </v>
      </c>
      <c r="E377" s="16">
        <v>10088516</v>
      </c>
      <c r="F377" s="12" t="s">
        <v>754</v>
      </c>
      <c r="G377" s="12" t="s">
        <v>13</v>
      </c>
      <c r="H377" s="18">
        <v>13521</v>
      </c>
      <c r="I377" s="18">
        <v>45373</v>
      </c>
      <c r="J377" s="12">
        <v>1</v>
      </c>
      <c r="K377" s="36" t="s">
        <v>65</v>
      </c>
    </row>
    <row r="378" spans="1:11" ht="14.25" customHeight="1" x14ac:dyDescent="0.15">
      <c r="A378" s="30" t="s">
        <v>16</v>
      </c>
      <c r="B378" s="14">
        <v>27892</v>
      </c>
      <c r="C378" s="19">
        <v>13633</v>
      </c>
      <c r="D378" s="15" t="str">
        <f t="array" ref="D378">IF(VLOOKUP($AF378,[15]Akuttherapie!$A$2:$B$42,2,0)="Y",CONCATENATE("L",MAX(_xlfn.NUMBERVALUE(MID($D$3:$D377,2,5)))+1)," ")</f>
        <v xml:space="preserve"> </v>
      </c>
      <c r="E378" s="16">
        <v>10088396</v>
      </c>
      <c r="F378" s="12" t="s">
        <v>755</v>
      </c>
      <c r="G378" s="12" t="s">
        <v>756</v>
      </c>
      <c r="H378" s="18">
        <v>19599</v>
      </c>
      <c r="I378" s="18">
        <v>45372</v>
      </c>
      <c r="J378" s="12">
        <v>0</v>
      </c>
      <c r="K378" s="36" t="s">
        <v>1710</v>
      </c>
    </row>
    <row r="379" spans="1:11" ht="14.25" customHeight="1" x14ac:dyDescent="0.15">
      <c r="A379" s="30" t="s">
        <v>11</v>
      </c>
      <c r="B379" s="14">
        <v>27893</v>
      </c>
      <c r="C379" s="19">
        <v>13634</v>
      </c>
      <c r="D379" s="15" t="str">
        <f t="array" ref="D379">IF(VLOOKUP($AF379,[15]Akuttherapie!$A$2:$B$42,2,0)="Y",CONCATENATE("L",MAX(_xlfn.NUMBERVALUE(MID($D$3:$D378,2,5)))+1)," ")</f>
        <v xml:space="preserve"> </v>
      </c>
      <c r="E379" s="16">
        <v>10089202</v>
      </c>
      <c r="F379" s="12" t="s">
        <v>757</v>
      </c>
      <c r="G379" s="12" t="s">
        <v>758</v>
      </c>
      <c r="H379" s="18">
        <v>18732</v>
      </c>
      <c r="I379" s="18">
        <v>45373</v>
      </c>
      <c r="J379" s="12">
        <v>0</v>
      </c>
      <c r="K379" s="36" t="s">
        <v>65</v>
      </c>
    </row>
    <row r="380" spans="1:11" ht="14.25" customHeight="1" x14ac:dyDescent="0.15">
      <c r="A380" s="30" t="s">
        <v>11</v>
      </c>
      <c r="B380" s="14">
        <v>27894</v>
      </c>
      <c r="C380" s="19">
        <v>13635</v>
      </c>
      <c r="D380" s="15" t="str">
        <f t="array" ref="D380">IF(VLOOKUP($AF380,[15]Akuttherapie!$A$2:$B$42,2,0)="Y",CONCATENATE("L",MAX(_xlfn.NUMBERVALUE(MID($D$3:$D379,2,5)))+1)," ")</f>
        <v xml:space="preserve"> </v>
      </c>
      <c r="E380" s="16">
        <v>10089533</v>
      </c>
      <c r="F380" s="12" t="s">
        <v>117</v>
      </c>
      <c r="G380" s="12" t="s">
        <v>127</v>
      </c>
      <c r="H380" s="18">
        <v>13632</v>
      </c>
      <c r="I380" s="18">
        <v>45373</v>
      </c>
      <c r="J380" s="12">
        <v>1</v>
      </c>
      <c r="K380" s="36" t="s">
        <v>65</v>
      </c>
    </row>
    <row r="381" spans="1:11" ht="14.25" customHeight="1" x14ac:dyDescent="0.15">
      <c r="A381" s="30" t="s">
        <v>11</v>
      </c>
      <c r="B381" s="14">
        <v>27895</v>
      </c>
      <c r="C381" s="19">
        <v>13636</v>
      </c>
      <c r="D381" s="15" t="s">
        <v>772</v>
      </c>
      <c r="E381" s="16">
        <v>10090539</v>
      </c>
      <c r="F381" s="12" t="s">
        <v>759</v>
      </c>
      <c r="G381" s="12" t="s">
        <v>760</v>
      </c>
      <c r="H381" s="18">
        <v>22629</v>
      </c>
      <c r="I381" s="18">
        <v>45373</v>
      </c>
      <c r="J381" s="12">
        <v>0</v>
      </c>
      <c r="K381" s="36" t="s">
        <v>65</v>
      </c>
    </row>
    <row r="382" spans="1:11" ht="14.25" customHeight="1" x14ac:dyDescent="0.15">
      <c r="A382" s="30" t="s">
        <v>1659</v>
      </c>
      <c r="B382" s="14">
        <v>27896</v>
      </c>
      <c r="C382" s="19">
        <v>13637</v>
      </c>
      <c r="D382" s="15" t="s">
        <v>773</v>
      </c>
      <c r="E382" s="16">
        <v>10091078</v>
      </c>
      <c r="F382" s="12" t="s">
        <v>148</v>
      </c>
      <c r="G382" s="12" t="s">
        <v>761</v>
      </c>
      <c r="H382" s="18">
        <v>17726</v>
      </c>
      <c r="I382" s="18">
        <v>45374</v>
      </c>
      <c r="J382" s="12">
        <v>0</v>
      </c>
      <c r="K382" s="36" t="s">
        <v>65</v>
      </c>
    </row>
    <row r="383" spans="1:11" ht="14.25" customHeight="1" x14ac:dyDescent="0.15">
      <c r="A383" s="30" t="s">
        <v>1660</v>
      </c>
      <c r="B383" s="14">
        <v>27897</v>
      </c>
      <c r="C383" s="19">
        <v>13638</v>
      </c>
      <c r="D383" s="15" t="str">
        <f t="array" ref="D383">IF(VLOOKUP($AF383,[15]Akuttherapie!$A$2:$B$42,2,0)="Y",CONCATENATE("L",MAX(_xlfn.NUMBERVALUE(MID($D$3:$D382,2,5)))+1)," ")</f>
        <v xml:space="preserve"> </v>
      </c>
      <c r="E383" s="16">
        <v>10091110</v>
      </c>
      <c r="F383" s="12" t="s">
        <v>762</v>
      </c>
      <c r="G383" s="12" t="s">
        <v>74</v>
      </c>
      <c r="H383" s="18">
        <v>17032</v>
      </c>
      <c r="I383" s="18">
        <v>45374</v>
      </c>
      <c r="J383" s="12">
        <v>1</v>
      </c>
      <c r="K383" s="36" t="s">
        <v>65</v>
      </c>
    </row>
    <row r="384" spans="1:11" ht="14.25" customHeight="1" x14ac:dyDescent="0.15">
      <c r="A384" s="30" t="s">
        <v>11</v>
      </c>
      <c r="B384" s="14">
        <v>27898</v>
      </c>
      <c r="C384" s="19">
        <v>13639</v>
      </c>
      <c r="D384" s="15" t="str">
        <f t="array" ref="D384">IF(VLOOKUP($AF384,[15]Akuttherapie!$A$2:$B$42,2,0)="Y",CONCATENATE("L",MAX(_xlfn.NUMBERVALUE(MID($D$3:$D383,2,5)))+1)," ")</f>
        <v xml:space="preserve"> </v>
      </c>
      <c r="E384" s="16">
        <v>10091289</v>
      </c>
      <c r="F384" s="12" t="s">
        <v>763</v>
      </c>
      <c r="G384" s="12" t="s">
        <v>764</v>
      </c>
      <c r="H384" s="18">
        <v>11653</v>
      </c>
      <c r="I384" s="18">
        <v>45374</v>
      </c>
      <c r="J384" s="12">
        <v>1</v>
      </c>
      <c r="K384" s="36" t="s">
        <v>1710</v>
      </c>
    </row>
    <row r="385" spans="1:11" ht="14.25" customHeight="1" x14ac:dyDescent="0.15">
      <c r="A385" s="30" t="s">
        <v>11</v>
      </c>
      <c r="B385" s="14">
        <v>27899</v>
      </c>
      <c r="C385" s="19">
        <v>13640</v>
      </c>
      <c r="D385" s="15" t="str">
        <f t="array" ref="D385">IF(VLOOKUP($AF385,[15]Akuttherapie!$A$2:$B$42,2,0)="Y",CONCATENATE("L",MAX(_xlfn.NUMBERVALUE(MID($D$3:$D384,2,5)))+1)," ")</f>
        <v xml:space="preserve"> </v>
      </c>
      <c r="E385" s="16">
        <v>10091312</v>
      </c>
      <c r="F385" s="12" t="s">
        <v>765</v>
      </c>
      <c r="G385" s="12" t="s">
        <v>106</v>
      </c>
      <c r="H385" s="18">
        <v>12018</v>
      </c>
      <c r="I385" s="18">
        <v>45374</v>
      </c>
      <c r="J385" s="12">
        <v>1</v>
      </c>
      <c r="K385" s="36" t="s">
        <v>1710</v>
      </c>
    </row>
    <row r="386" spans="1:11" ht="14.25" customHeight="1" x14ac:dyDescent="0.15">
      <c r="A386" s="30" t="s">
        <v>11</v>
      </c>
      <c r="B386" s="14">
        <v>27900</v>
      </c>
      <c r="C386" s="19">
        <v>13641</v>
      </c>
      <c r="D386" s="15" t="str">
        <f t="array" ref="D386">IF(VLOOKUP($AF386,[15]Akuttherapie!$A$2:$B$42,2,0)="Y",CONCATENATE("L",MAX(_xlfn.NUMBERVALUE(MID($D$3:$D385,2,5)))+1)," ")</f>
        <v xml:space="preserve"> </v>
      </c>
      <c r="E386" s="16">
        <v>10091743</v>
      </c>
      <c r="F386" s="12" t="s">
        <v>766</v>
      </c>
      <c r="G386" s="12" t="s">
        <v>309</v>
      </c>
      <c r="H386" s="18">
        <v>17238</v>
      </c>
      <c r="I386" s="18">
        <v>45375</v>
      </c>
      <c r="J386" s="12">
        <v>0</v>
      </c>
      <c r="K386" s="36" t="s">
        <v>1710</v>
      </c>
    </row>
    <row r="387" spans="1:11" ht="14.25" customHeight="1" x14ac:dyDescent="0.15">
      <c r="A387" s="30" t="s">
        <v>11</v>
      </c>
      <c r="B387" s="14">
        <v>27902</v>
      </c>
      <c r="C387" s="19">
        <v>13642</v>
      </c>
      <c r="D387" s="15" t="s">
        <v>774</v>
      </c>
      <c r="E387" s="16">
        <v>10092006</v>
      </c>
      <c r="F387" s="12" t="s">
        <v>673</v>
      </c>
      <c r="G387" s="12" t="s">
        <v>211</v>
      </c>
      <c r="H387" s="18">
        <v>12896</v>
      </c>
      <c r="I387" s="18">
        <v>45375</v>
      </c>
      <c r="J387" s="12">
        <v>1</v>
      </c>
      <c r="K387" s="36" t="s">
        <v>65</v>
      </c>
    </row>
    <row r="388" spans="1:11" ht="14.25" customHeight="1" x14ac:dyDescent="0.15">
      <c r="A388" s="30" t="s">
        <v>1661</v>
      </c>
      <c r="B388" s="14">
        <v>27903</v>
      </c>
      <c r="C388" s="19">
        <v>13643</v>
      </c>
      <c r="D388" s="15" t="str">
        <f t="array" ref="D388">IF(VLOOKUP($AF388,[15]Akuttherapie!$A$2:$B$42,2,0)="Y",CONCATENATE("L",MAX(_xlfn.NUMBERVALUE(MID($D$3:$D387,2,5)))+1)," ")</f>
        <v xml:space="preserve"> </v>
      </c>
      <c r="E388" s="16">
        <v>10090882</v>
      </c>
      <c r="F388" s="12" t="s">
        <v>767</v>
      </c>
      <c r="G388" s="12" t="s">
        <v>768</v>
      </c>
      <c r="H388" s="18">
        <v>14931</v>
      </c>
      <c r="I388" s="18">
        <v>45373</v>
      </c>
      <c r="J388" s="12">
        <v>1</v>
      </c>
      <c r="K388" s="36" t="s">
        <v>65</v>
      </c>
    </row>
    <row r="389" spans="1:11" ht="14.25" customHeight="1" x14ac:dyDescent="0.15">
      <c r="A389" s="30" t="s">
        <v>769</v>
      </c>
      <c r="B389" s="14">
        <v>27904</v>
      </c>
      <c r="C389" s="19">
        <v>13644</v>
      </c>
      <c r="D389" s="15" t="str">
        <f t="array" ref="D389">IF(VLOOKUP($AF389,[15]Akuttherapie!$A$2:$B$42,2,0)="Y",CONCATENATE("L",MAX(_xlfn.NUMBERVALUE(MID($D$3:$D388,2,5)))+1)," ")</f>
        <v xml:space="preserve"> </v>
      </c>
      <c r="E389" s="16">
        <v>10091360</v>
      </c>
      <c r="F389" s="12" t="s">
        <v>770</v>
      </c>
      <c r="G389" s="12" t="s">
        <v>771</v>
      </c>
      <c r="H389" s="18">
        <v>24178</v>
      </c>
      <c r="I389" s="18">
        <v>45374</v>
      </c>
      <c r="J389" s="12">
        <v>1</v>
      </c>
      <c r="K389" s="36" t="s">
        <v>65</v>
      </c>
    </row>
    <row r="390" spans="1:11" ht="14.25" customHeight="1" x14ac:dyDescent="0.15">
      <c r="A390" s="30" t="s">
        <v>11</v>
      </c>
      <c r="B390" s="14">
        <v>27907</v>
      </c>
      <c r="C390" s="19">
        <v>13645</v>
      </c>
      <c r="D390" s="15" t="str">
        <f t="array" ref="D390">IF(VLOOKUP($AF390,[15]Akuttherapie!$A$2:$B$42,2,0)="Y",CONCATENATE("L",MAX(_xlfn.NUMBERVALUE(MID($D$3:$D389,2,5)))+1)," ")</f>
        <v xml:space="preserve"> </v>
      </c>
      <c r="E390" s="16">
        <v>10094682</v>
      </c>
      <c r="F390" s="12" t="s">
        <v>775</v>
      </c>
      <c r="G390" s="12" t="s">
        <v>776</v>
      </c>
      <c r="H390" s="18">
        <v>20278</v>
      </c>
      <c r="I390" s="18">
        <v>45376</v>
      </c>
      <c r="J390" s="12">
        <v>1</v>
      </c>
      <c r="K390" s="36" t="s">
        <v>65</v>
      </c>
    </row>
    <row r="391" spans="1:11" ht="14.25" customHeight="1" x14ac:dyDescent="0.15">
      <c r="A391" s="30" t="s">
        <v>11</v>
      </c>
      <c r="B391" s="14">
        <v>27908</v>
      </c>
      <c r="C391" s="19">
        <v>13646</v>
      </c>
      <c r="D391" s="15" t="str">
        <f t="array" ref="D391">IF(VLOOKUP($AF391,[15]Akuttherapie!$A$2:$B$42,2,0)="Y",CONCATENATE("L",MAX(_xlfn.NUMBERVALUE(MID($D$3:$D390,2,5)))+1)," ")</f>
        <v xml:space="preserve"> </v>
      </c>
      <c r="E391" s="16">
        <v>10094761</v>
      </c>
      <c r="F391" s="12" t="s">
        <v>777</v>
      </c>
      <c r="G391" s="12" t="s">
        <v>106</v>
      </c>
      <c r="H391" s="18">
        <v>19438</v>
      </c>
      <c r="I391" s="18">
        <v>45376</v>
      </c>
      <c r="J391" s="12">
        <v>1</v>
      </c>
      <c r="K391" s="36" t="s">
        <v>1710</v>
      </c>
    </row>
    <row r="392" spans="1:11" ht="14.25" customHeight="1" x14ac:dyDescent="0.15">
      <c r="A392" s="30" t="s">
        <v>1662</v>
      </c>
      <c r="B392" s="14">
        <v>27909</v>
      </c>
      <c r="C392" s="19">
        <v>13647</v>
      </c>
      <c r="D392" s="15" t="s">
        <v>779</v>
      </c>
      <c r="E392" s="16">
        <v>10071024</v>
      </c>
      <c r="F392" s="12" t="s">
        <v>778</v>
      </c>
      <c r="G392" s="12" t="s">
        <v>309</v>
      </c>
      <c r="H392" s="18">
        <v>15406</v>
      </c>
      <c r="I392" s="18">
        <v>45374</v>
      </c>
      <c r="J392" s="12">
        <v>0</v>
      </c>
      <c r="K392" s="36" t="s">
        <v>65</v>
      </c>
    </row>
    <row r="393" spans="1:11" ht="14.25" customHeight="1" x14ac:dyDescent="0.15">
      <c r="A393" s="30" t="s">
        <v>1663</v>
      </c>
      <c r="B393" s="14">
        <v>27911</v>
      </c>
      <c r="C393" s="19">
        <v>13648</v>
      </c>
      <c r="D393" s="15" t="s">
        <v>784</v>
      </c>
      <c r="E393" s="16">
        <v>10096495</v>
      </c>
      <c r="F393" s="12" t="s">
        <v>780</v>
      </c>
      <c r="G393" s="12" t="s">
        <v>20</v>
      </c>
      <c r="H393" s="18">
        <v>14385</v>
      </c>
      <c r="I393" s="18">
        <v>45377</v>
      </c>
      <c r="J393" s="12">
        <v>0</v>
      </c>
      <c r="K393" s="36" t="s">
        <v>65</v>
      </c>
    </row>
    <row r="394" spans="1:11" ht="14.25" customHeight="1" x14ac:dyDescent="0.15">
      <c r="A394" s="30" t="s">
        <v>11</v>
      </c>
      <c r="B394" s="14">
        <v>27912</v>
      </c>
      <c r="C394" s="19">
        <v>13649</v>
      </c>
      <c r="D394" s="15" t="str">
        <f t="array" ref="D394">IF(VLOOKUP($AF394,[16]Akuttherapie!$A$2:$B$42,2,0)="Y",CONCATENATE("L",MAX(_xlfn.NUMBERVALUE(MID($D$3:$D393,2,5)))+1)," ")</f>
        <v xml:space="preserve"> </v>
      </c>
      <c r="E394" s="16">
        <v>10096734</v>
      </c>
      <c r="F394" s="12" t="s">
        <v>201</v>
      </c>
      <c r="G394" s="12" t="s">
        <v>40</v>
      </c>
      <c r="H394" s="18">
        <v>17837</v>
      </c>
      <c r="I394" s="18">
        <v>45377</v>
      </c>
      <c r="J394" s="12">
        <v>0</v>
      </c>
      <c r="K394" s="36" t="s">
        <v>65</v>
      </c>
    </row>
    <row r="395" spans="1:11" ht="14.25" customHeight="1" x14ac:dyDescent="0.15">
      <c r="A395" s="30" t="s">
        <v>11</v>
      </c>
      <c r="B395" s="14">
        <v>27913</v>
      </c>
      <c r="C395" s="19">
        <v>13650</v>
      </c>
      <c r="D395" s="15" t="str">
        <f t="array" ref="D395">IF(VLOOKUP($AF395,[16]Akuttherapie!$A$2:$B$42,2,0)="Y",CONCATENATE("L",MAX(_xlfn.NUMBERVALUE(MID($D$3:$D394,2,5)))+1)," ")</f>
        <v xml:space="preserve"> </v>
      </c>
      <c r="E395" s="16">
        <v>10097455</v>
      </c>
      <c r="F395" s="12" t="s">
        <v>781</v>
      </c>
      <c r="G395" s="12" t="s">
        <v>651</v>
      </c>
      <c r="H395" s="18">
        <v>24831</v>
      </c>
      <c r="I395" s="18">
        <v>45377</v>
      </c>
      <c r="J395" s="12">
        <v>0</v>
      </c>
      <c r="K395" s="36" t="s">
        <v>65</v>
      </c>
    </row>
    <row r="396" spans="1:11" ht="14.25" customHeight="1" x14ac:dyDescent="0.15">
      <c r="A396" s="30" t="s">
        <v>11</v>
      </c>
      <c r="B396" s="14">
        <v>27914</v>
      </c>
      <c r="C396" s="19">
        <v>13651</v>
      </c>
      <c r="D396" s="15"/>
      <c r="E396" s="16">
        <v>10097631</v>
      </c>
      <c r="F396" s="12" t="s">
        <v>782</v>
      </c>
      <c r="G396" s="12" t="s">
        <v>783</v>
      </c>
      <c r="H396" s="18">
        <v>14135</v>
      </c>
      <c r="I396" s="18">
        <v>45377</v>
      </c>
      <c r="J396" s="12">
        <v>0</v>
      </c>
      <c r="K396" s="36" t="s">
        <v>65</v>
      </c>
    </row>
    <row r="397" spans="1:11" ht="14.25" customHeight="1" x14ac:dyDescent="0.15">
      <c r="A397" s="30" t="s">
        <v>11</v>
      </c>
      <c r="B397" s="14">
        <v>27916</v>
      </c>
      <c r="C397" s="19">
        <v>13652</v>
      </c>
      <c r="D397" s="15" t="str">
        <f t="array" ref="D397">IF(VLOOKUP($AF397,[16]Akuttherapie!$A$2:$B$42,2,0)="Y",CONCATENATE("L",MAX(_xlfn.NUMBERVALUE(MID($D$3:$D396,2,5)))+1)," ")</f>
        <v xml:space="preserve"> </v>
      </c>
      <c r="E397" s="16">
        <v>10098389</v>
      </c>
      <c r="F397" s="12" t="s">
        <v>279</v>
      </c>
      <c r="G397" s="12" t="s">
        <v>129</v>
      </c>
      <c r="H397" s="18">
        <v>18557</v>
      </c>
      <c r="I397" s="18">
        <v>45378</v>
      </c>
      <c r="J397" s="12">
        <v>1</v>
      </c>
      <c r="K397" s="36" t="s">
        <v>65</v>
      </c>
    </row>
    <row r="398" spans="1:11" ht="14.25" customHeight="1" x14ac:dyDescent="0.15">
      <c r="A398" s="30" t="s">
        <v>1663</v>
      </c>
      <c r="B398" s="14">
        <v>27917</v>
      </c>
      <c r="C398" s="19">
        <v>13653</v>
      </c>
      <c r="D398" s="15" t="s">
        <v>791</v>
      </c>
      <c r="E398" s="16">
        <v>10098648</v>
      </c>
      <c r="F398" s="12" t="s">
        <v>333</v>
      </c>
      <c r="G398" s="12" t="s">
        <v>161</v>
      </c>
      <c r="H398" s="18">
        <v>14515</v>
      </c>
      <c r="I398" s="18">
        <v>45378</v>
      </c>
      <c r="J398" s="12">
        <v>0</v>
      </c>
      <c r="K398" s="36" t="s">
        <v>65</v>
      </c>
    </row>
    <row r="399" spans="1:11" ht="14.25" customHeight="1" x14ac:dyDescent="0.15">
      <c r="A399" s="30" t="s">
        <v>11</v>
      </c>
      <c r="B399" s="14">
        <v>27918</v>
      </c>
      <c r="C399" s="19">
        <v>13654</v>
      </c>
      <c r="D399" s="15" t="s">
        <v>792</v>
      </c>
      <c r="E399" s="16">
        <v>10098846</v>
      </c>
      <c r="F399" s="12" t="s">
        <v>785</v>
      </c>
      <c r="G399" s="12" t="s">
        <v>272</v>
      </c>
      <c r="H399" s="18">
        <v>16867</v>
      </c>
      <c r="I399" s="18">
        <v>45378</v>
      </c>
      <c r="J399" s="12">
        <v>0</v>
      </c>
      <c r="K399" s="36" t="s">
        <v>65</v>
      </c>
    </row>
    <row r="400" spans="1:11" ht="14.25" customHeight="1" x14ac:dyDescent="0.15">
      <c r="A400" s="30" t="s">
        <v>11</v>
      </c>
      <c r="B400" s="14">
        <v>27920</v>
      </c>
      <c r="C400" s="19">
        <v>13655</v>
      </c>
      <c r="D400" s="15" t="str">
        <f t="array" ref="D400">IF(VLOOKUP($AF400,[16]Akuttherapie!$A$2:$B$42,2,0)="Y",CONCATENATE("L",MAX(_xlfn.NUMBERVALUE(MID($D$3:$D399,2,5)))+1)," ")</f>
        <v xml:space="preserve"> </v>
      </c>
      <c r="E400" s="16">
        <v>10100467</v>
      </c>
      <c r="F400" s="12" t="s">
        <v>786</v>
      </c>
      <c r="G400" s="12" t="s">
        <v>106</v>
      </c>
      <c r="H400" s="18">
        <v>17387</v>
      </c>
      <c r="I400" s="18">
        <v>45378</v>
      </c>
      <c r="J400" s="12">
        <v>1</v>
      </c>
      <c r="K400" s="36" t="s">
        <v>65</v>
      </c>
    </row>
    <row r="401" spans="1:11" ht="14.25" customHeight="1" x14ac:dyDescent="0.15">
      <c r="A401" s="23" t="s">
        <v>11</v>
      </c>
      <c r="B401" s="14">
        <v>27921</v>
      </c>
      <c r="C401" s="19">
        <v>13656</v>
      </c>
      <c r="D401" s="15" t="s">
        <v>793</v>
      </c>
      <c r="E401" s="16">
        <v>10100636</v>
      </c>
      <c r="F401" s="12" t="s">
        <v>787</v>
      </c>
      <c r="G401" s="12" t="s">
        <v>788</v>
      </c>
      <c r="H401" s="18">
        <v>20647</v>
      </c>
      <c r="I401" s="18">
        <v>45378</v>
      </c>
      <c r="J401" s="12">
        <v>0</v>
      </c>
      <c r="K401" s="36" t="s">
        <v>65</v>
      </c>
    </row>
    <row r="402" spans="1:11" ht="14.25" customHeight="1" x14ac:dyDescent="0.15">
      <c r="A402" s="30" t="s">
        <v>1664</v>
      </c>
      <c r="B402" s="14">
        <v>27922</v>
      </c>
      <c r="C402" s="19">
        <v>13657</v>
      </c>
      <c r="D402" s="15" t="str">
        <f t="array" ref="D402">IF(VLOOKUP($AF402,[16]Akuttherapie!$A$2:$B$42,2,0)="Y",CONCATENATE("L",MAX(_xlfn.NUMBERVALUE(MID($D$3:$D401,2,5)))+1)," ")</f>
        <v xml:space="preserve"> </v>
      </c>
      <c r="E402" s="16">
        <v>10097565</v>
      </c>
      <c r="F402" s="12" t="s">
        <v>789</v>
      </c>
      <c r="G402" s="12" t="s">
        <v>790</v>
      </c>
      <c r="H402" s="18">
        <v>21988</v>
      </c>
      <c r="I402" s="18">
        <v>45377</v>
      </c>
      <c r="J402" s="12">
        <v>1</v>
      </c>
      <c r="K402" s="36" t="s">
        <v>65</v>
      </c>
    </row>
    <row r="403" spans="1:11" ht="14.25" customHeight="1" x14ac:dyDescent="0.15">
      <c r="A403" s="23" t="s">
        <v>11</v>
      </c>
      <c r="B403" s="14">
        <v>27923</v>
      </c>
      <c r="C403" s="19">
        <v>13658</v>
      </c>
      <c r="D403" s="15" t="s">
        <v>817</v>
      </c>
      <c r="E403" s="16">
        <v>10102922</v>
      </c>
      <c r="F403" s="12" t="s">
        <v>794</v>
      </c>
      <c r="G403" s="12" t="s">
        <v>34</v>
      </c>
      <c r="H403" s="18">
        <v>13971</v>
      </c>
      <c r="I403" s="18">
        <v>45379</v>
      </c>
      <c r="J403" s="12">
        <v>0</v>
      </c>
      <c r="K403" s="36" t="s">
        <v>65</v>
      </c>
    </row>
    <row r="404" spans="1:11" ht="14.25" customHeight="1" x14ac:dyDescent="0.15">
      <c r="A404" s="23" t="s">
        <v>11</v>
      </c>
      <c r="B404" s="14">
        <v>27924</v>
      </c>
      <c r="C404" s="19">
        <v>13659</v>
      </c>
      <c r="D404" s="15" t="str">
        <f t="array" ref="D404">IF(VLOOKUP($AF404,[16]Akuttherapie!$A$2:$B$42,2,0)="Y",CONCATENATE("L",MAX(_xlfn.NUMBERVALUE(MID($D$3:$D403,2,5)))+1)," ")</f>
        <v xml:space="preserve"> </v>
      </c>
      <c r="E404" s="16">
        <v>10102881</v>
      </c>
      <c r="F404" s="12" t="s">
        <v>795</v>
      </c>
      <c r="G404" s="12" t="s">
        <v>533</v>
      </c>
      <c r="H404" s="18">
        <v>15704</v>
      </c>
      <c r="I404" s="18">
        <v>45379</v>
      </c>
      <c r="J404" s="12">
        <v>0</v>
      </c>
      <c r="K404" s="36" t="s">
        <v>65</v>
      </c>
    </row>
    <row r="405" spans="1:11" ht="14.25" customHeight="1" x14ac:dyDescent="0.15">
      <c r="A405" s="23" t="s">
        <v>11</v>
      </c>
      <c r="B405" s="14">
        <v>27925</v>
      </c>
      <c r="C405" s="19">
        <v>13660</v>
      </c>
      <c r="D405" s="15" t="str">
        <f t="array" ref="D405">IF(VLOOKUP($AF405,[16]Akuttherapie!$A$2:$B$42,2,0)="Y",CONCATENATE("L",MAX(_xlfn.NUMBERVALUE(MID($D$3:$D404,2,5)))+1)," ")</f>
        <v xml:space="preserve"> </v>
      </c>
      <c r="E405" s="16">
        <v>10101486</v>
      </c>
      <c r="F405" s="12" t="s">
        <v>796</v>
      </c>
      <c r="G405" s="12" t="s">
        <v>70</v>
      </c>
      <c r="H405" s="18">
        <v>11638</v>
      </c>
      <c r="I405" s="18">
        <v>45379</v>
      </c>
      <c r="J405" s="12">
        <v>0</v>
      </c>
      <c r="K405" s="36" t="s">
        <v>65</v>
      </c>
    </row>
    <row r="406" spans="1:11" ht="14.25" customHeight="1" x14ac:dyDescent="0.15">
      <c r="A406" s="23" t="s">
        <v>11</v>
      </c>
      <c r="B406" s="14">
        <v>27927</v>
      </c>
      <c r="C406" s="19">
        <v>13661</v>
      </c>
      <c r="D406" s="15" t="s">
        <v>818</v>
      </c>
      <c r="E406" s="16">
        <v>10100760</v>
      </c>
      <c r="F406" s="12" t="s">
        <v>95</v>
      </c>
      <c r="G406" s="12" t="s">
        <v>797</v>
      </c>
      <c r="H406" s="18">
        <v>18950</v>
      </c>
      <c r="I406" s="18">
        <v>45379</v>
      </c>
      <c r="J406" s="12">
        <v>0</v>
      </c>
      <c r="K406" s="36" t="s">
        <v>65</v>
      </c>
    </row>
    <row r="407" spans="1:11" ht="14.25" customHeight="1" x14ac:dyDescent="0.15">
      <c r="A407" s="23" t="s">
        <v>11</v>
      </c>
      <c r="B407" s="14">
        <v>27929</v>
      </c>
      <c r="C407" s="19">
        <v>13662</v>
      </c>
      <c r="D407" s="15" t="str">
        <f t="array" ref="D407">IF(VLOOKUP($AF407,[16]Akuttherapie!$A$2:$B$42,2,0)="Y",CONCATENATE("L",MAX(_xlfn.NUMBERVALUE(MID($D$3:$D405,2,5)))+1)," ")</f>
        <v xml:space="preserve"> </v>
      </c>
      <c r="E407" s="16">
        <v>10104082</v>
      </c>
      <c r="F407" s="12" t="s">
        <v>798</v>
      </c>
      <c r="G407" s="12" t="s">
        <v>104</v>
      </c>
      <c r="H407" s="18">
        <v>17731</v>
      </c>
      <c r="I407" s="18">
        <v>45380</v>
      </c>
      <c r="J407" s="12">
        <v>1</v>
      </c>
      <c r="K407" s="36" t="s">
        <v>65</v>
      </c>
    </row>
    <row r="408" spans="1:11" ht="14.25" customHeight="1" x14ac:dyDescent="0.15">
      <c r="A408" s="23" t="s">
        <v>11</v>
      </c>
      <c r="B408" s="14">
        <v>27931</v>
      </c>
      <c r="C408" s="19">
        <v>13663</v>
      </c>
      <c r="D408" s="15" t="s">
        <v>819</v>
      </c>
      <c r="E408" s="16">
        <v>10103986</v>
      </c>
      <c r="F408" s="12" t="s">
        <v>70</v>
      </c>
      <c r="G408" s="12" t="s">
        <v>20</v>
      </c>
      <c r="H408" s="18">
        <v>16811</v>
      </c>
      <c r="I408" s="18">
        <v>45380</v>
      </c>
      <c r="J408" s="12">
        <v>0</v>
      </c>
      <c r="K408" s="36" t="s">
        <v>65</v>
      </c>
    </row>
    <row r="409" spans="1:11" ht="14.25" customHeight="1" x14ac:dyDescent="0.15">
      <c r="A409" s="23" t="s">
        <v>11</v>
      </c>
      <c r="B409" s="14">
        <v>27932</v>
      </c>
      <c r="C409" s="19">
        <v>13664</v>
      </c>
      <c r="D409" s="15" t="s">
        <v>820</v>
      </c>
      <c r="E409" s="16">
        <v>10103925</v>
      </c>
      <c r="F409" s="12" t="s">
        <v>68</v>
      </c>
      <c r="G409" s="12" t="s">
        <v>758</v>
      </c>
      <c r="H409" s="18">
        <v>18539</v>
      </c>
      <c r="I409" s="18">
        <v>45380</v>
      </c>
      <c r="J409" s="12">
        <v>0</v>
      </c>
      <c r="K409" s="36" t="s">
        <v>65</v>
      </c>
    </row>
    <row r="410" spans="1:11" ht="14.25" customHeight="1" x14ac:dyDescent="0.15">
      <c r="A410" s="23" t="s">
        <v>11</v>
      </c>
      <c r="B410" s="14">
        <v>27933</v>
      </c>
      <c r="C410" s="19">
        <v>13665</v>
      </c>
      <c r="D410" s="15" t="str">
        <f t="array" ref="D410">IF(VLOOKUP($AF410,[16]Akuttherapie!$A$2:$B$42,2,0)="Y",CONCATENATE("L",MAX(_xlfn.NUMBERVALUE(MID($D$3:$D409,2,5)))+1)," ")</f>
        <v xml:space="preserve"> </v>
      </c>
      <c r="E410" s="16">
        <v>10103885</v>
      </c>
      <c r="F410" s="12" t="s">
        <v>799</v>
      </c>
      <c r="G410" s="12" t="s">
        <v>270</v>
      </c>
      <c r="H410" s="18">
        <v>16082</v>
      </c>
      <c r="I410" s="18">
        <v>45380</v>
      </c>
      <c r="J410" s="12">
        <v>0</v>
      </c>
      <c r="K410" s="36" t="s">
        <v>1710</v>
      </c>
    </row>
    <row r="411" spans="1:11" ht="14.25" customHeight="1" x14ac:dyDescent="0.15">
      <c r="A411" s="23" t="s">
        <v>11</v>
      </c>
      <c r="B411" s="14">
        <v>27934</v>
      </c>
      <c r="C411" s="19">
        <v>13666</v>
      </c>
      <c r="D411" s="15" t="str">
        <f t="array" ref="D411">IF(VLOOKUP($AF411,[16]Akuttherapie!$A$2:$B$42,2,0)="Y",CONCATENATE("L",MAX(_xlfn.NUMBERVALUE(MID($D$3:$D410,2,5)))+1)," ")</f>
        <v xml:space="preserve"> </v>
      </c>
      <c r="E411" s="16">
        <v>10104170</v>
      </c>
      <c r="F411" s="12" t="s">
        <v>800</v>
      </c>
      <c r="G411" s="12" t="s">
        <v>801</v>
      </c>
      <c r="H411" s="18">
        <v>18673</v>
      </c>
      <c r="I411" s="18">
        <v>45380</v>
      </c>
      <c r="J411" s="12">
        <v>1</v>
      </c>
      <c r="K411" s="36" t="s">
        <v>1710</v>
      </c>
    </row>
    <row r="412" spans="1:11" ht="14.25" customHeight="1" x14ac:dyDescent="0.15">
      <c r="A412" s="23" t="s">
        <v>11</v>
      </c>
      <c r="B412" s="14">
        <v>27935</v>
      </c>
      <c r="C412" s="19">
        <v>13667</v>
      </c>
      <c r="D412" s="15" t="s">
        <v>821</v>
      </c>
      <c r="E412" s="16">
        <v>10104263</v>
      </c>
      <c r="F412" s="12" t="s">
        <v>802</v>
      </c>
      <c r="G412" s="12" t="s">
        <v>803</v>
      </c>
      <c r="H412" s="18">
        <v>16857</v>
      </c>
      <c r="I412" s="18">
        <v>45381</v>
      </c>
      <c r="J412" s="12">
        <v>0</v>
      </c>
      <c r="K412" s="36" t="s">
        <v>1710</v>
      </c>
    </row>
    <row r="413" spans="1:11" ht="14.25" customHeight="1" x14ac:dyDescent="0.15">
      <c r="A413" s="23" t="s">
        <v>11</v>
      </c>
      <c r="B413" s="14">
        <v>27936</v>
      </c>
      <c r="C413" s="19">
        <v>13668</v>
      </c>
      <c r="D413" s="15" t="s">
        <v>822</v>
      </c>
      <c r="E413" s="16">
        <v>10104345</v>
      </c>
      <c r="F413" s="12" t="s">
        <v>804</v>
      </c>
      <c r="G413" s="12" t="s">
        <v>68</v>
      </c>
      <c r="H413" s="18">
        <v>16012</v>
      </c>
      <c r="I413" s="18">
        <v>45381</v>
      </c>
      <c r="J413" s="12">
        <v>0</v>
      </c>
      <c r="K413" s="36" t="s">
        <v>65</v>
      </c>
    </row>
    <row r="414" spans="1:11" ht="14.25" customHeight="1" x14ac:dyDescent="0.15">
      <c r="A414" s="23" t="s">
        <v>11</v>
      </c>
      <c r="B414" s="14">
        <v>27937</v>
      </c>
      <c r="C414" s="19">
        <v>13669</v>
      </c>
      <c r="D414" s="15" t="s">
        <v>823</v>
      </c>
      <c r="E414" s="16">
        <v>10104460</v>
      </c>
      <c r="F414" s="12" t="s">
        <v>805</v>
      </c>
      <c r="G414" s="12" t="s">
        <v>566</v>
      </c>
      <c r="H414" s="18">
        <v>16959</v>
      </c>
      <c r="I414" s="18">
        <v>45381</v>
      </c>
      <c r="J414" s="12">
        <v>1</v>
      </c>
      <c r="K414" s="36" t="s">
        <v>65</v>
      </c>
    </row>
    <row r="415" spans="1:11" ht="14.25" customHeight="1" x14ac:dyDescent="0.15">
      <c r="A415" s="30" t="s">
        <v>1153</v>
      </c>
      <c r="B415" s="14">
        <v>27938</v>
      </c>
      <c r="C415" s="19">
        <v>13670</v>
      </c>
      <c r="D415" s="15" t="s">
        <v>824</v>
      </c>
      <c r="E415" s="16">
        <v>10104521</v>
      </c>
      <c r="F415" s="12" t="s">
        <v>806</v>
      </c>
      <c r="G415" s="12" t="s">
        <v>715</v>
      </c>
      <c r="H415" s="18">
        <v>13819</v>
      </c>
      <c r="I415" s="18">
        <v>45381</v>
      </c>
      <c r="J415" s="12">
        <v>0</v>
      </c>
      <c r="K415" s="36" t="s">
        <v>65</v>
      </c>
    </row>
    <row r="416" spans="1:11" ht="14.25" customHeight="1" x14ac:dyDescent="0.15">
      <c r="A416" s="23" t="s">
        <v>11</v>
      </c>
      <c r="B416" s="14">
        <v>27941</v>
      </c>
      <c r="C416" s="19">
        <v>13671</v>
      </c>
      <c r="D416" s="15" t="str">
        <f t="array" ref="D416">IF(VLOOKUP($AF416,[16]Akuttherapie!$A$2:$B$42,2,0)="Y",CONCATENATE("L",MAX(_xlfn.NUMBERVALUE(MID($D$3:$D415,2,5)))+1)," ")</f>
        <v xml:space="preserve"> </v>
      </c>
      <c r="E416" s="16">
        <v>10104653</v>
      </c>
      <c r="F416" s="12" t="s">
        <v>807</v>
      </c>
      <c r="G416" s="12" t="s">
        <v>808</v>
      </c>
      <c r="H416" s="18">
        <v>20655</v>
      </c>
      <c r="I416" s="18">
        <v>45382</v>
      </c>
      <c r="J416" s="12">
        <v>1</v>
      </c>
      <c r="K416" s="36" t="s">
        <v>65</v>
      </c>
    </row>
    <row r="417" spans="1:11" ht="14.25" customHeight="1" x14ac:dyDescent="0.15">
      <c r="A417" s="23" t="s">
        <v>11</v>
      </c>
      <c r="B417" s="14">
        <v>27943</v>
      </c>
      <c r="C417" s="19">
        <v>13672</v>
      </c>
      <c r="D417" s="15" t="s">
        <v>825</v>
      </c>
      <c r="E417" s="16">
        <v>10105089</v>
      </c>
      <c r="F417" s="12" t="s">
        <v>809</v>
      </c>
      <c r="G417" s="12" t="s">
        <v>810</v>
      </c>
      <c r="H417" s="18">
        <v>22183</v>
      </c>
      <c r="I417" s="18">
        <v>45383</v>
      </c>
      <c r="J417" s="12">
        <v>1</v>
      </c>
      <c r="K417" s="36" t="s">
        <v>65</v>
      </c>
    </row>
    <row r="418" spans="1:11" ht="14.25" customHeight="1" x14ac:dyDescent="0.15">
      <c r="A418" s="30" t="s">
        <v>1964</v>
      </c>
      <c r="B418" s="14">
        <v>27944</v>
      </c>
      <c r="C418" s="19">
        <v>13673</v>
      </c>
      <c r="D418" s="15" t="s">
        <v>826</v>
      </c>
      <c r="E418" s="16">
        <v>10105259</v>
      </c>
      <c r="F418" s="12" t="s">
        <v>811</v>
      </c>
      <c r="G418" s="12" t="s">
        <v>812</v>
      </c>
      <c r="H418" s="18">
        <v>11082</v>
      </c>
      <c r="I418" s="18">
        <v>45383</v>
      </c>
      <c r="J418" s="12">
        <v>1</v>
      </c>
      <c r="K418" s="36" t="s">
        <v>65</v>
      </c>
    </row>
    <row r="419" spans="1:11" ht="14.25" customHeight="1" x14ac:dyDescent="0.15">
      <c r="A419" s="23" t="s">
        <v>11</v>
      </c>
      <c r="B419" s="14">
        <v>27945</v>
      </c>
      <c r="C419" s="19">
        <v>13674</v>
      </c>
      <c r="D419" s="15" t="s">
        <v>827</v>
      </c>
      <c r="E419" s="16">
        <v>10105411</v>
      </c>
      <c r="F419" s="12" t="s">
        <v>813</v>
      </c>
      <c r="G419" s="12" t="s">
        <v>36</v>
      </c>
      <c r="H419" s="18">
        <v>13407</v>
      </c>
      <c r="I419" s="18">
        <v>45383</v>
      </c>
      <c r="J419" s="12">
        <v>0</v>
      </c>
      <c r="K419" s="36" t="s">
        <v>65</v>
      </c>
    </row>
    <row r="420" spans="1:11" ht="14.25" customHeight="1" x14ac:dyDescent="0.15">
      <c r="A420" s="30" t="s">
        <v>814</v>
      </c>
      <c r="B420" s="14">
        <v>27946</v>
      </c>
      <c r="C420" s="19">
        <v>13675</v>
      </c>
      <c r="D420" s="15" t="str">
        <f t="array" ref="D420">IF(VLOOKUP($AF420,[16]Akuttherapie!$A$2:$B$42,2,0)="Y",CONCATENATE("L",MAX(_xlfn.NUMBERVALUE(MID($D$3:$D419,2,5)))+1)," ")</f>
        <v xml:space="preserve"> </v>
      </c>
      <c r="E420" s="16">
        <v>10105447</v>
      </c>
      <c r="F420" s="12" t="s">
        <v>815</v>
      </c>
      <c r="G420" s="12" t="s">
        <v>816</v>
      </c>
      <c r="H420" s="18">
        <v>15625</v>
      </c>
      <c r="I420" s="18">
        <v>45383</v>
      </c>
      <c r="J420" s="12">
        <v>1</v>
      </c>
      <c r="K420" s="36" t="s">
        <v>65</v>
      </c>
    </row>
    <row r="421" spans="1:11" ht="14.25" customHeight="1" x14ac:dyDescent="0.15">
      <c r="A421" s="30" t="s">
        <v>11</v>
      </c>
      <c r="B421" s="14">
        <v>27947</v>
      </c>
      <c r="C421" s="19">
        <v>13676</v>
      </c>
      <c r="D421" s="15" t="str">
        <f t="array" ref="D421">IF(VLOOKUP($AF421,[17]Akuttherapie!$A$2:$B$42,2,0)="Y",CONCATENATE("L",MAX(_xlfn.NUMBERVALUE(MID($D$3:$D420,2,5)))+1)," ")</f>
        <v xml:space="preserve"> </v>
      </c>
      <c r="E421" s="16">
        <v>10106800</v>
      </c>
      <c r="F421" s="12" t="s">
        <v>367</v>
      </c>
      <c r="G421" s="12" t="s">
        <v>157</v>
      </c>
      <c r="H421" s="18">
        <v>15609</v>
      </c>
      <c r="I421" s="18">
        <v>45384</v>
      </c>
      <c r="J421" s="12">
        <v>1</v>
      </c>
      <c r="K421" s="36" t="s">
        <v>65</v>
      </c>
    </row>
    <row r="422" spans="1:11" ht="14.25" customHeight="1" x14ac:dyDescent="0.15">
      <c r="A422" s="30" t="s">
        <v>11</v>
      </c>
      <c r="B422" s="14">
        <v>27948</v>
      </c>
      <c r="C422" s="19">
        <v>13677</v>
      </c>
      <c r="D422" s="15" t="s">
        <v>842</v>
      </c>
      <c r="E422" s="16">
        <v>10106939</v>
      </c>
      <c r="F422" s="12" t="s">
        <v>828</v>
      </c>
      <c r="G422" s="12" t="s">
        <v>829</v>
      </c>
      <c r="H422" s="18">
        <v>15070</v>
      </c>
      <c r="I422" s="18">
        <v>45384</v>
      </c>
      <c r="J422" s="12">
        <v>0</v>
      </c>
      <c r="K422" s="36" t="s">
        <v>65</v>
      </c>
    </row>
    <row r="423" spans="1:11" ht="14.25" customHeight="1" x14ac:dyDescent="0.15">
      <c r="A423" s="30" t="s">
        <v>11</v>
      </c>
      <c r="B423" s="14">
        <v>27949</v>
      </c>
      <c r="C423" s="19">
        <v>13678</v>
      </c>
      <c r="D423" s="15" t="str">
        <f t="array" ref="D423">IF(VLOOKUP($AF423,[17]Akuttherapie!$A$2:$B$42,2,0)="Y",CONCATENATE("L",MAX(_xlfn.NUMBERVALUE(MID($D$3:$D422,2,5)))+1)," ")</f>
        <v xml:space="preserve"> </v>
      </c>
      <c r="E423" s="16">
        <v>10108073</v>
      </c>
      <c r="F423" s="12" t="s">
        <v>830</v>
      </c>
      <c r="G423" s="12" t="s">
        <v>831</v>
      </c>
      <c r="H423" s="18">
        <v>13968</v>
      </c>
      <c r="I423" s="18">
        <v>45384</v>
      </c>
      <c r="J423" s="12">
        <v>1</v>
      </c>
      <c r="K423" s="36" t="s">
        <v>65</v>
      </c>
    </row>
    <row r="424" spans="1:11" ht="14.25" customHeight="1" x14ac:dyDescent="0.15">
      <c r="A424" s="30" t="s">
        <v>11</v>
      </c>
      <c r="B424" s="14">
        <v>27950</v>
      </c>
      <c r="C424" s="19">
        <v>13679</v>
      </c>
      <c r="D424" s="15" t="str">
        <f t="array" ref="D424">IF(VLOOKUP($AF424,[17]Akuttherapie!$A$2:$B$42,2,0)="Y",CONCATENATE("L",MAX(_xlfn.NUMBERVALUE(MID($D$3:$D423,2,5)))+1)," ")</f>
        <v xml:space="preserve"> </v>
      </c>
      <c r="E424" s="16">
        <v>10108132</v>
      </c>
      <c r="F424" s="12" t="s">
        <v>832</v>
      </c>
      <c r="G424" s="12" t="s">
        <v>415</v>
      </c>
      <c r="H424" s="18">
        <v>20092</v>
      </c>
      <c r="I424" s="18">
        <v>45385</v>
      </c>
      <c r="J424" s="12">
        <v>0</v>
      </c>
      <c r="K424" s="36" t="s">
        <v>65</v>
      </c>
    </row>
    <row r="425" spans="1:11" ht="14.25" customHeight="1" x14ac:dyDescent="0.15">
      <c r="A425" s="30" t="s">
        <v>11</v>
      </c>
      <c r="B425" s="14">
        <v>27951</v>
      </c>
      <c r="C425" s="19">
        <v>13680</v>
      </c>
      <c r="D425" s="15" t="s">
        <v>843</v>
      </c>
      <c r="E425" s="16">
        <v>10105467</v>
      </c>
      <c r="F425" s="12" t="s">
        <v>833</v>
      </c>
      <c r="G425" s="12" t="s">
        <v>834</v>
      </c>
      <c r="H425" s="18">
        <v>23698</v>
      </c>
      <c r="I425" s="18">
        <v>45383</v>
      </c>
      <c r="J425" s="12">
        <v>1</v>
      </c>
      <c r="K425" s="36" t="s">
        <v>65</v>
      </c>
    </row>
    <row r="426" spans="1:11" ht="14.25" customHeight="1" x14ac:dyDescent="0.15">
      <c r="A426" s="30" t="s">
        <v>16</v>
      </c>
      <c r="B426" s="14">
        <v>27952</v>
      </c>
      <c r="C426" s="19">
        <v>13681</v>
      </c>
      <c r="D426" s="15" t="str">
        <f t="array" ref="D426">IF(VLOOKUP($AF426,[17]Akuttherapie!$A$2:$B$42,2,0)="Y",CONCATENATE("L",MAX(_xlfn.NUMBERVALUE(MID($D$3:$D425,2,5)))+1)," ")</f>
        <v xml:space="preserve"> </v>
      </c>
      <c r="E426" s="16">
        <v>10105076</v>
      </c>
      <c r="F426" s="12" t="s">
        <v>612</v>
      </c>
      <c r="G426" s="12" t="s">
        <v>281</v>
      </c>
      <c r="H426" s="18">
        <v>21276</v>
      </c>
      <c r="I426" s="18">
        <v>45383</v>
      </c>
      <c r="J426" s="12">
        <v>0</v>
      </c>
      <c r="K426" s="36"/>
    </row>
    <row r="427" spans="1:11" ht="14.25" customHeight="1" x14ac:dyDescent="0.15">
      <c r="A427" s="30" t="s">
        <v>16</v>
      </c>
      <c r="B427" s="14">
        <v>27953</v>
      </c>
      <c r="C427" s="19">
        <v>13682</v>
      </c>
      <c r="D427" s="15" t="str">
        <f t="array" ref="D427">IF(VLOOKUP($AF427,[17]Akuttherapie!$A$2:$B$42,2,0)="Y",CONCATENATE("L",MAX(_xlfn.NUMBERVALUE(MID($D$3:$D426,2,5)))+1)," ")</f>
        <v xml:space="preserve"> </v>
      </c>
      <c r="E427" s="16">
        <v>10105149</v>
      </c>
      <c r="F427" s="12" t="s">
        <v>835</v>
      </c>
      <c r="G427" s="12" t="s">
        <v>836</v>
      </c>
      <c r="H427" s="18">
        <v>17004</v>
      </c>
      <c r="I427" s="18">
        <v>45383</v>
      </c>
      <c r="J427" s="12">
        <v>0</v>
      </c>
      <c r="K427" s="36" t="s">
        <v>65</v>
      </c>
    </row>
    <row r="428" spans="1:11" ht="14.25" customHeight="1" x14ac:dyDescent="0.15">
      <c r="A428" s="30" t="s">
        <v>11</v>
      </c>
      <c r="B428" s="14">
        <v>27954</v>
      </c>
      <c r="C428" s="19">
        <v>13683</v>
      </c>
      <c r="D428" s="15" t="s">
        <v>844</v>
      </c>
      <c r="E428" s="16">
        <v>10109822</v>
      </c>
      <c r="F428" s="12" t="s">
        <v>837</v>
      </c>
      <c r="G428" s="12" t="s">
        <v>161</v>
      </c>
      <c r="H428" s="18">
        <v>12031</v>
      </c>
      <c r="I428" s="18">
        <v>45385</v>
      </c>
      <c r="J428" s="12">
        <v>0</v>
      </c>
      <c r="K428" s="36" t="s">
        <v>65</v>
      </c>
    </row>
    <row r="429" spans="1:11" ht="14.25" customHeight="1" x14ac:dyDescent="0.15">
      <c r="A429" s="30" t="s">
        <v>11</v>
      </c>
      <c r="B429" s="14">
        <v>27956</v>
      </c>
      <c r="C429" s="19">
        <v>13684</v>
      </c>
      <c r="D429" s="15" t="str">
        <f t="array" ref="D429">IF(VLOOKUP($AF429,[17]Akuttherapie!$A$2:$B$42,2,0)="Y",CONCATENATE("L",MAX(_xlfn.NUMBERVALUE(MID($D$3:$D428,2,5)))+1)," ")</f>
        <v xml:space="preserve"> </v>
      </c>
      <c r="E429" s="16">
        <v>10110542</v>
      </c>
      <c r="F429" s="12" t="s">
        <v>838</v>
      </c>
      <c r="G429" s="12" t="s">
        <v>839</v>
      </c>
      <c r="H429" s="18">
        <v>13300</v>
      </c>
      <c r="I429" s="18">
        <v>45385</v>
      </c>
      <c r="J429" s="12">
        <v>1</v>
      </c>
      <c r="K429" s="36" t="s">
        <v>65</v>
      </c>
    </row>
    <row r="430" spans="1:11" ht="14.25" customHeight="1" x14ac:dyDescent="0.15">
      <c r="A430" s="30" t="s">
        <v>11</v>
      </c>
      <c r="B430" s="14">
        <v>27957</v>
      </c>
      <c r="C430" s="19">
        <v>13685</v>
      </c>
      <c r="D430" s="15" t="str">
        <f t="array" ref="D430">IF(VLOOKUP($AF430,[17]Akuttherapie!$A$2:$B$42,2,0)="Y",CONCATENATE("L",MAX(_xlfn.NUMBERVALUE(MID($D$3:$D429,2,5)))+1)," ")</f>
        <v xml:space="preserve"> </v>
      </c>
      <c r="E430" s="16">
        <v>10107833</v>
      </c>
      <c r="F430" s="12" t="s">
        <v>840</v>
      </c>
      <c r="G430" s="12" t="s">
        <v>841</v>
      </c>
      <c r="H430" s="18">
        <v>20634</v>
      </c>
      <c r="I430" s="18">
        <v>45385</v>
      </c>
      <c r="J430" s="12">
        <v>0</v>
      </c>
      <c r="K430" s="36" t="s">
        <v>65</v>
      </c>
    </row>
    <row r="431" spans="1:11" ht="14.25" customHeight="1" x14ac:dyDescent="0.15">
      <c r="A431" s="30" t="s">
        <v>11</v>
      </c>
      <c r="B431" s="14">
        <v>27958</v>
      </c>
      <c r="C431" s="19">
        <v>13686</v>
      </c>
      <c r="D431" s="15" t="s">
        <v>848</v>
      </c>
      <c r="E431" s="16">
        <v>10111217</v>
      </c>
      <c r="F431" s="12" t="s">
        <v>847</v>
      </c>
      <c r="G431" s="12" t="s">
        <v>437</v>
      </c>
      <c r="H431" s="18">
        <v>18438</v>
      </c>
      <c r="I431" s="18">
        <v>45386</v>
      </c>
      <c r="J431" s="12">
        <v>0</v>
      </c>
      <c r="K431" s="36" t="s">
        <v>65</v>
      </c>
    </row>
    <row r="432" spans="1:11" ht="14.25" customHeight="1" x14ac:dyDescent="0.15">
      <c r="A432" s="30" t="s">
        <v>11</v>
      </c>
      <c r="B432" s="14">
        <v>27959</v>
      </c>
      <c r="C432" s="19">
        <v>13687</v>
      </c>
      <c r="D432" s="15" t="s">
        <v>849</v>
      </c>
      <c r="E432" s="16">
        <v>10112459</v>
      </c>
      <c r="F432" s="12" t="s">
        <v>383</v>
      </c>
      <c r="G432" s="12" t="s">
        <v>151</v>
      </c>
      <c r="H432" s="18">
        <v>12808</v>
      </c>
      <c r="I432" s="18">
        <v>45386</v>
      </c>
      <c r="J432" s="12">
        <v>1</v>
      </c>
      <c r="K432" s="36" t="s">
        <v>65</v>
      </c>
    </row>
    <row r="433" spans="1:11" ht="14.25" customHeight="1" x14ac:dyDescent="0.15">
      <c r="A433" s="30" t="s">
        <v>11</v>
      </c>
      <c r="B433" s="14">
        <v>27960</v>
      </c>
      <c r="C433" s="19">
        <v>13688</v>
      </c>
      <c r="D433" s="15" t="str">
        <f t="array" ref="D433">IF(VLOOKUP($AF433,[17]Akuttherapie!$A$2:$B$42,2,0)="Y",CONCATENATE("L",MAX(_xlfn.NUMBERVALUE(MID($D$3:$D432,2,5)))+1)," ")</f>
        <v xml:space="preserve"> </v>
      </c>
      <c r="E433" s="16">
        <v>10114602</v>
      </c>
      <c r="F433" s="12" t="s">
        <v>850</v>
      </c>
      <c r="G433" s="12" t="s">
        <v>851</v>
      </c>
      <c r="H433" s="18">
        <v>20899</v>
      </c>
      <c r="I433" s="18">
        <v>45387</v>
      </c>
      <c r="J433" s="12">
        <v>1</v>
      </c>
      <c r="K433" s="36" t="s">
        <v>65</v>
      </c>
    </row>
    <row r="434" spans="1:11" ht="14.25" customHeight="1" x14ac:dyDescent="0.15">
      <c r="A434" s="30" t="s">
        <v>716</v>
      </c>
      <c r="B434" s="14">
        <v>27961</v>
      </c>
      <c r="C434" s="19">
        <v>13689</v>
      </c>
      <c r="D434" s="15" t="str">
        <f t="array" ref="D434">IF(VLOOKUP($AF434,[17]Akuttherapie!$A$2:$B$42,2,0)="Y",CONCATENATE("L",MAX(_xlfn.NUMBERVALUE(MID($D$3:$D433,2,5)))+1)," ")</f>
        <v xml:space="preserve"> </v>
      </c>
      <c r="E434" s="16">
        <v>10115142</v>
      </c>
      <c r="F434" s="12" t="s">
        <v>39</v>
      </c>
      <c r="G434" s="12" t="s">
        <v>471</v>
      </c>
      <c r="H434" s="18">
        <v>21376</v>
      </c>
      <c r="I434" s="18">
        <v>45387</v>
      </c>
      <c r="J434" s="12">
        <v>0</v>
      </c>
      <c r="K434" s="36" t="s">
        <v>65</v>
      </c>
    </row>
    <row r="435" spans="1:11" ht="14.25" customHeight="1" x14ac:dyDescent="0.15">
      <c r="A435" s="30" t="s">
        <v>11</v>
      </c>
      <c r="B435" s="14">
        <v>27962</v>
      </c>
      <c r="C435" s="19">
        <v>13690</v>
      </c>
      <c r="D435" s="15" t="str">
        <f t="array" ref="D435">IF(VLOOKUP($AF435,[17]Akuttherapie!$A$2:$B$42,2,0)="Y",CONCATENATE("L",MAX(_xlfn.NUMBERVALUE(MID($D$3:$D434,2,5)))+1)," ")</f>
        <v xml:space="preserve"> </v>
      </c>
      <c r="E435" s="16">
        <v>10115727</v>
      </c>
      <c r="F435" s="12" t="s">
        <v>852</v>
      </c>
      <c r="G435" s="12" t="s">
        <v>651</v>
      </c>
      <c r="H435" s="18">
        <v>15931</v>
      </c>
      <c r="I435" s="18">
        <v>45387</v>
      </c>
      <c r="J435" s="12">
        <v>0</v>
      </c>
      <c r="K435" s="36" t="s">
        <v>65</v>
      </c>
    </row>
    <row r="436" spans="1:11" ht="14.25" customHeight="1" x14ac:dyDescent="0.15">
      <c r="A436" s="30" t="s">
        <v>11</v>
      </c>
      <c r="B436" s="14">
        <v>27963</v>
      </c>
      <c r="C436" s="19">
        <v>13691</v>
      </c>
      <c r="D436" s="15" t="str">
        <f t="array" ref="D436">IF(VLOOKUP($AF436,[17]Akuttherapie!$A$2:$B$42,2,0)="Y",CONCATENATE("L",MAX(_xlfn.NUMBERVALUE(MID($D$3:$D435,2,5)))+1)," ")</f>
        <v xml:space="preserve"> </v>
      </c>
      <c r="E436" s="16">
        <v>10115730</v>
      </c>
      <c r="F436" s="12" t="s">
        <v>853</v>
      </c>
      <c r="G436" s="12" t="s">
        <v>23</v>
      </c>
      <c r="H436" s="18">
        <v>16924</v>
      </c>
      <c r="I436" s="18">
        <v>45387</v>
      </c>
      <c r="J436" s="12">
        <v>0</v>
      </c>
      <c r="K436" s="36" t="s">
        <v>1710</v>
      </c>
    </row>
    <row r="437" spans="1:11" ht="14.25" customHeight="1" x14ac:dyDescent="0.15">
      <c r="A437" s="30" t="s">
        <v>11</v>
      </c>
      <c r="B437" s="14">
        <v>27964</v>
      </c>
      <c r="C437" s="19">
        <v>13692</v>
      </c>
      <c r="D437" s="15" t="str">
        <f t="array" ref="D437">IF(VLOOKUP($AF437,[17]Akuttherapie!$A$2:$B$42,2,0)="Y",CONCATENATE("L",MAX(_xlfn.NUMBERVALUE(MID($D$3:$D436,2,5)))+1)," ")</f>
        <v xml:space="preserve"> </v>
      </c>
      <c r="E437" s="16">
        <v>10115968</v>
      </c>
      <c r="F437" s="12" t="s">
        <v>454</v>
      </c>
      <c r="G437" s="12" t="s">
        <v>854</v>
      </c>
      <c r="H437" s="18">
        <v>10579</v>
      </c>
      <c r="I437" s="18">
        <v>45388</v>
      </c>
      <c r="J437" s="12">
        <v>0</v>
      </c>
      <c r="K437" s="36" t="s">
        <v>1710</v>
      </c>
    </row>
    <row r="438" spans="1:11" ht="14.25" customHeight="1" x14ac:dyDescent="0.15">
      <c r="A438" s="30" t="s">
        <v>11</v>
      </c>
      <c r="B438" s="14">
        <v>27965</v>
      </c>
      <c r="C438" s="19">
        <v>13693</v>
      </c>
      <c r="D438" s="15" t="s">
        <v>859</v>
      </c>
      <c r="E438" s="16">
        <v>10116070</v>
      </c>
      <c r="F438" s="12" t="s">
        <v>860</v>
      </c>
      <c r="G438" s="12" t="s">
        <v>855</v>
      </c>
      <c r="H438" s="18">
        <v>23989</v>
      </c>
      <c r="I438" s="18">
        <v>45388</v>
      </c>
      <c r="J438" s="12">
        <v>1</v>
      </c>
      <c r="K438" s="36" t="s">
        <v>65</v>
      </c>
    </row>
    <row r="439" spans="1:11" ht="14.25" customHeight="1" x14ac:dyDescent="0.15">
      <c r="A439" s="30" t="s">
        <v>11</v>
      </c>
      <c r="B439" s="14">
        <v>27967</v>
      </c>
      <c r="C439" s="19">
        <v>13694</v>
      </c>
      <c r="D439" s="15" t="str">
        <f t="array" ref="D439">IF(VLOOKUP($AF439,[17]Akuttherapie!$A$2:$B$42,2,0)="Y",CONCATENATE("L",MAX(_xlfn.NUMBERVALUE(MID($D$3:$D438,2,5)))+1)," ")</f>
        <v xml:space="preserve"> </v>
      </c>
      <c r="E439" s="16">
        <v>10116432</v>
      </c>
      <c r="F439" s="12" t="s">
        <v>856</v>
      </c>
      <c r="G439" s="12" t="s">
        <v>34</v>
      </c>
      <c r="H439" s="18">
        <v>13291</v>
      </c>
      <c r="I439" s="18">
        <v>45389</v>
      </c>
      <c r="J439" s="12">
        <v>0</v>
      </c>
      <c r="K439" s="36" t="s">
        <v>65</v>
      </c>
    </row>
    <row r="440" spans="1:11" ht="14.25" customHeight="1" x14ac:dyDescent="0.15">
      <c r="A440" s="30" t="s">
        <v>511</v>
      </c>
      <c r="B440" s="14">
        <v>27968</v>
      </c>
      <c r="C440" s="19">
        <v>13695</v>
      </c>
      <c r="D440" s="15" t="str">
        <f t="array" ref="D440">IF(VLOOKUP($AF440,[17]Akuttherapie!$A$2:$B$42,2,0)="Y",CONCATENATE("L",MAX(_xlfn.NUMBERVALUE(MID($D$3:$D439,2,5)))+1)," ")</f>
        <v xml:space="preserve"> </v>
      </c>
      <c r="E440" s="16">
        <v>10116575</v>
      </c>
      <c r="F440" s="12" t="s">
        <v>162</v>
      </c>
      <c r="G440" s="12" t="s">
        <v>857</v>
      </c>
      <c r="H440" s="18">
        <v>23273</v>
      </c>
      <c r="I440" s="18">
        <v>45389</v>
      </c>
      <c r="J440" s="12">
        <v>0</v>
      </c>
      <c r="K440" s="36" t="s">
        <v>65</v>
      </c>
    </row>
    <row r="441" spans="1:11" ht="14.25" customHeight="1" x14ac:dyDescent="0.15">
      <c r="A441" s="30" t="s">
        <v>1911</v>
      </c>
      <c r="B441" s="14">
        <v>27969</v>
      </c>
      <c r="C441" s="19">
        <v>13696</v>
      </c>
      <c r="D441" s="15" t="str">
        <f t="array" ref="D441">IF(VLOOKUP($AF441,[17]Akuttherapie!$A$2:$B$42,2,0)="Y",CONCATENATE("L",MAX(_xlfn.NUMBERVALUE(MID($D$3:$D440,2,5)))+1)," ")</f>
        <v xml:space="preserve"> </v>
      </c>
      <c r="E441" s="16">
        <v>10115699</v>
      </c>
      <c r="F441" s="12" t="s">
        <v>858</v>
      </c>
      <c r="G441" s="12" t="s">
        <v>651</v>
      </c>
      <c r="H441" s="18">
        <v>26463</v>
      </c>
      <c r="I441" s="18">
        <v>45387</v>
      </c>
      <c r="J441" s="12">
        <v>0</v>
      </c>
      <c r="K441" s="36" t="s">
        <v>65</v>
      </c>
    </row>
    <row r="442" spans="1:11" ht="14.25" customHeight="1" x14ac:dyDescent="0.15">
      <c r="A442" s="30" t="s">
        <v>11</v>
      </c>
      <c r="B442" s="14">
        <v>27972</v>
      </c>
      <c r="C442" s="19">
        <v>13697</v>
      </c>
      <c r="D442" s="15" t="str">
        <f t="array" ref="D442">IF(VLOOKUP($AF442,[17]Akuttherapie!$A$2:$B$42,2,0)="Y",CONCATENATE("L",MAX(_xlfn.NUMBERVALUE(MID($D$3:$D441,2,5)))+1)," ")</f>
        <v xml:space="preserve"> </v>
      </c>
      <c r="E442" s="16">
        <v>10119819</v>
      </c>
      <c r="F442" s="12" t="s">
        <v>863</v>
      </c>
      <c r="G442" s="12" t="s">
        <v>864</v>
      </c>
      <c r="H442" s="18">
        <v>25503</v>
      </c>
      <c r="I442" s="18">
        <v>45390</v>
      </c>
      <c r="J442" s="12">
        <v>1</v>
      </c>
      <c r="K442" s="36" t="s">
        <v>65</v>
      </c>
    </row>
    <row r="443" spans="1:11" ht="14.25" customHeight="1" x14ac:dyDescent="0.15">
      <c r="A443" s="30" t="s">
        <v>11</v>
      </c>
      <c r="B443" s="14">
        <v>27973</v>
      </c>
      <c r="C443" s="19">
        <v>13698</v>
      </c>
      <c r="D443" s="15" t="str">
        <f t="array" ref="D443">IF(VLOOKUP($AF443,[17]Akuttherapie!$A$2:$B$42,2,0)="Y",CONCATENATE("L",MAX(_xlfn.NUMBERVALUE(MID($D$3:$D442,2,5)))+1)," ")</f>
        <v xml:space="preserve"> </v>
      </c>
      <c r="E443" s="16">
        <v>10119822</v>
      </c>
      <c r="F443" s="12" t="s">
        <v>594</v>
      </c>
      <c r="G443" s="12" t="s">
        <v>159</v>
      </c>
      <c r="H443" s="18">
        <v>16583</v>
      </c>
      <c r="I443" s="18">
        <v>45390</v>
      </c>
      <c r="J443" s="12">
        <v>0</v>
      </c>
      <c r="K443" s="36" t="s">
        <v>65</v>
      </c>
    </row>
    <row r="444" spans="1:11" ht="14.25" customHeight="1" x14ac:dyDescent="0.15">
      <c r="A444" s="30" t="s">
        <v>11</v>
      </c>
      <c r="B444" s="14">
        <v>27974</v>
      </c>
      <c r="C444" s="19">
        <v>13699</v>
      </c>
      <c r="D444" s="15" t="str">
        <f t="array" ref="D444">IF(VLOOKUP($AF444,[17]Akuttherapie!$A$2:$B$42,2,0)="Y",CONCATENATE("L",MAX(_xlfn.NUMBERVALUE(MID($D$3:$D443,2,5)))+1)," ")</f>
        <v xml:space="preserve"> </v>
      </c>
      <c r="E444" s="16">
        <v>10119835</v>
      </c>
      <c r="F444" s="12" t="s">
        <v>865</v>
      </c>
      <c r="G444" s="12" t="s">
        <v>855</v>
      </c>
      <c r="H444" s="18">
        <v>21252</v>
      </c>
      <c r="I444" s="18">
        <v>45390</v>
      </c>
      <c r="J444" s="12">
        <v>1</v>
      </c>
      <c r="K444" s="36" t="s">
        <v>65</v>
      </c>
    </row>
    <row r="445" spans="1:11" ht="14.25" customHeight="1" x14ac:dyDescent="0.15">
      <c r="A445" s="30" t="s">
        <v>11</v>
      </c>
      <c r="B445" s="14">
        <v>27976</v>
      </c>
      <c r="C445" s="19">
        <v>13700</v>
      </c>
      <c r="D445" s="15" t="s">
        <v>870</v>
      </c>
      <c r="E445" s="16">
        <v>10119979</v>
      </c>
      <c r="F445" s="12" t="s">
        <v>866</v>
      </c>
      <c r="G445" s="12" t="s">
        <v>867</v>
      </c>
      <c r="H445" s="18">
        <v>17336</v>
      </c>
      <c r="I445" s="18">
        <v>45390</v>
      </c>
      <c r="J445" s="12">
        <v>0</v>
      </c>
      <c r="K445" s="36" t="s">
        <v>65</v>
      </c>
    </row>
    <row r="446" spans="1:11" ht="14.25" customHeight="1" x14ac:dyDescent="0.15">
      <c r="A446" s="23" t="s">
        <v>16</v>
      </c>
      <c r="B446" s="14">
        <v>27979</v>
      </c>
      <c r="C446" s="19">
        <v>13701</v>
      </c>
      <c r="D446" s="15" t="str">
        <f t="array" ref="D446">IF(VLOOKUP($AF446,[17]Akuttherapie!$A$2:$B$42,2,0)="Y",CONCATENATE("L",MAX(_xlfn.NUMBERVALUE(MID($D$3:$D445,2,5)))+1)," ")</f>
        <v xml:space="preserve"> </v>
      </c>
      <c r="E446" s="16">
        <v>10119830</v>
      </c>
      <c r="F446" s="12" t="s">
        <v>868</v>
      </c>
      <c r="G446" s="12" t="s">
        <v>23</v>
      </c>
      <c r="H446" s="18">
        <v>14950</v>
      </c>
      <c r="I446" s="18">
        <v>45390</v>
      </c>
      <c r="J446" s="12">
        <v>0</v>
      </c>
      <c r="K446" s="36" t="s">
        <v>65</v>
      </c>
    </row>
    <row r="447" spans="1:11" ht="14.25" customHeight="1" x14ac:dyDescent="0.15">
      <c r="A447" s="30" t="s">
        <v>11</v>
      </c>
      <c r="B447" s="14">
        <v>27977</v>
      </c>
      <c r="C447" s="19">
        <v>13702</v>
      </c>
      <c r="D447" s="15" t="str">
        <f t="array" ref="D447">IF(VLOOKUP($AF447,[17]Akuttherapie!$A$2:$B$42,2,0)="Y",CONCATENATE("L",MAX(_xlfn.NUMBERVALUE(MID($D$3:$D446,2,5)))+1)," ")</f>
        <v xml:space="preserve"> </v>
      </c>
      <c r="E447" s="16">
        <v>10119993</v>
      </c>
      <c r="F447" s="12" t="s">
        <v>869</v>
      </c>
      <c r="G447" s="12" t="s">
        <v>26</v>
      </c>
      <c r="H447" s="18">
        <v>15548</v>
      </c>
      <c r="I447" s="18">
        <v>45390</v>
      </c>
      <c r="J447" s="12">
        <v>1</v>
      </c>
      <c r="K447" s="36" t="s">
        <v>65</v>
      </c>
    </row>
    <row r="448" spans="1:11" ht="14.25" customHeight="1" x14ac:dyDescent="0.15">
      <c r="A448" s="30" t="s">
        <v>1912</v>
      </c>
      <c r="B448" s="14">
        <v>27978</v>
      </c>
      <c r="C448" s="19">
        <v>13703</v>
      </c>
      <c r="D448" s="15" t="s">
        <v>871</v>
      </c>
      <c r="E448" s="16">
        <v>10120017</v>
      </c>
      <c r="F448" s="12" t="s">
        <v>279</v>
      </c>
      <c r="G448" s="12" t="s">
        <v>20</v>
      </c>
      <c r="H448" s="18">
        <v>19806</v>
      </c>
      <c r="I448" s="18">
        <v>45391</v>
      </c>
      <c r="J448" s="12">
        <v>0</v>
      </c>
      <c r="K448" s="36" t="s">
        <v>65</v>
      </c>
    </row>
    <row r="449" spans="1:11" ht="14.25" customHeight="1" x14ac:dyDescent="0.15">
      <c r="A449" s="30" t="s">
        <v>1913</v>
      </c>
      <c r="B449" s="14">
        <v>27979</v>
      </c>
      <c r="C449" s="19">
        <v>13704</v>
      </c>
      <c r="D449" s="15"/>
      <c r="E449" s="16">
        <v>10120720</v>
      </c>
      <c r="F449" s="12" t="s">
        <v>872</v>
      </c>
      <c r="G449" s="12" t="s">
        <v>873</v>
      </c>
      <c r="H449" s="18">
        <v>15314</v>
      </c>
      <c r="I449" s="18">
        <v>45391</v>
      </c>
      <c r="J449" s="12">
        <v>0</v>
      </c>
      <c r="K449" s="36" t="s">
        <v>65</v>
      </c>
    </row>
    <row r="450" spans="1:11" ht="14.25" customHeight="1" x14ac:dyDescent="0.15">
      <c r="A450" s="23" t="s">
        <v>11</v>
      </c>
      <c r="B450" s="14">
        <v>27980</v>
      </c>
      <c r="C450" s="19">
        <v>13705</v>
      </c>
      <c r="D450" s="15" t="s">
        <v>876</v>
      </c>
      <c r="E450" s="16">
        <v>10120892</v>
      </c>
      <c r="F450" s="12" t="s">
        <v>874</v>
      </c>
      <c r="G450" s="12" t="s">
        <v>534</v>
      </c>
      <c r="H450" s="18">
        <v>21125</v>
      </c>
      <c r="I450" s="18">
        <v>45391</v>
      </c>
      <c r="J450" s="12">
        <v>0</v>
      </c>
      <c r="K450" s="36" t="s">
        <v>65</v>
      </c>
    </row>
    <row r="451" spans="1:11" ht="14.25" customHeight="1" x14ac:dyDescent="0.15">
      <c r="A451" s="30" t="s">
        <v>814</v>
      </c>
      <c r="B451" s="14">
        <v>27981</v>
      </c>
      <c r="C451" s="19">
        <v>13706</v>
      </c>
      <c r="D451" s="15" t="s">
        <v>877</v>
      </c>
      <c r="E451" s="16">
        <v>10121254</v>
      </c>
      <c r="F451" s="12" t="s">
        <v>266</v>
      </c>
      <c r="G451" s="12" t="s">
        <v>309</v>
      </c>
      <c r="H451" s="18">
        <v>17042</v>
      </c>
      <c r="I451" s="18">
        <v>45391</v>
      </c>
      <c r="J451" s="12">
        <v>0</v>
      </c>
      <c r="K451" s="36" t="s">
        <v>65</v>
      </c>
    </row>
    <row r="452" spans="1:11" ht="14.25" customHeight="1" x14ac:dyDescent="0.15">
      <c r="A452" s="23" t="s">
        <v>11</v>
      </c>
      <c r="B452" s="14">
        <v>27983</v>
      </c>
      <c r="C452" s="19">
        <v>13707</v>
      </c>
      <c r="D452" s="15" t="s">
        <v>878</v>
      </c>
      <c r="E452" s="16">
        <v>10122373</v>
      </c>
      <c r="F452" s="12" t="s">
        <v>210</v>
      </c>
      <c r="G452" s="12" t="s">
        <v>48</v>
      </c>
      <c r="H452" s="18">
        <v>16968</v>
      </c>
      <c r="I452" s="18">
        <v>45391</v>
      </c>
      <c r="J452" s="12">
        <v>0</v>
      </c>
      <c r="K452" s="36" t="s">
        <v>65</v>
      </c>
    </row>
    <row r="453" spans="1:11" ht="14.25" customHeight="1" x14ac:dyDescent="0.15">
      <c r="A453" s="30" t="s">
        <v>140</v>
      </c>
      <c r="B453" s="14">
        <v>27984</v>
      </c>
      <c r="C453" s="19">
        <v>13708</v>
      </c>
      <c r="D453" s="15" t="str">
        <f t="array" ref="D453">IF(VLOOKUP($AF453,[17]Akuttherapie!$A$2:$B$42,2,0)="Y",CONCATENATE("L",MAX(_xlfn.NUMBERVALUE(MID($D$3:$D452,2,5)))+1)," ")</f>
        <v xml:space="preserve"> </v>
      </c>
      <c r="E453" s="16">
        <v>10122424</v>
      </c>
      <c r="F453" s="12" t="s">
        <v>875</v>
      </c>
      <c r="G453" s="12" t="s">
        <v>13</v>
      </c>
      <c r="H453" s="18">
        <v>13417</v>
      </c>
      <c r="I453" s="18">
        <v>45391</v>
      </c>
      <c r="J453" s="12">
        <v>1</v>
      </c>
      <c r="K453" s="36" t="s">
        <v>65</v>
      </c>
    </row>
    <row r="454" spans="1:11" ht="14.25" customHeight="1" x14ac:dyDescent="0.15">
      <c r="A454" s="23" t="s">
        <v>11</v>
      </c>
      <c r="B454" s="14">
        <v>27985</v>
      </c>
      <c r="C454" s="19">
        <v>13709</v>
      </c>
      <c r="D454" s="15" t="str">
        <f t="array" ref="D454">IF(VLOOKUP($AF454,[17]Akuttherapie!$A$2:$B$42,2,0)="Y",CONCATENATE("L",MAX(_xlfn.NUMBERVALUE(MID($D$3:$D453,2,5)))+1)," ")</f>
        <v xml:space="preserve"> </v>
      </c>
      <c r="E454" s="16">
        <v>10122808</v>
      </c>
      <c r="F454" s="12" t="s">
        <v>697</v>
      </c>
      <c r="G454" s="12" t="s">
        <v>698</v>
      </c>
      <c r="H454" s="18">
        <v>20649</v>
      </c>
      <c r="I454" s="18">
        <v>45392</v>
      </c>
      <c r="J454" s="12">
        <v>0</v>
      </c>
      <c r="K454" s="36" t="s">
        <v>65</v>
      </c>
    </row>
    <row r="455" spans="1:11" ht="14.25" customHeight="1" x14ac:dyDescent="0.15">
      <c r="A455" s="23" t="s">
        <v>11</v>
      </c>
      <c r="B455" s="14">
        <v>27986</v>
      </c>
      <c r="C455" s="19">
        <v>13710</v>
      </c>
      <c r="D455" s="15" t="str">
        <f t="array" ref="D455">IF(VLOOKUP($AF455,[17]Akuttherapie!$A$2:$B$42,2,0)="Y",CONCATENATE("L",MAX(_xlfn.NUMBERVALUE(MID($D$3:$D454,2,5)))+1)," ")</f>
        <v xml:space="preserve"> </v>
      </c>
      <c r="E455" s="16">
        <v>10124896</v>
      </c>
      <c r="F455" s="12" t="s">
        <v>879</v>
      </c>
      <c r="G455" s="12" t="s">
        <v>880</v>
      </c>
      <c r="H455" s="18">
        <v>24752</v>
      </c>
      <c r="I455" s="18">
        <v>45392</v>
      </c>
      <c r="J455" s="12">
        <v>0</v>
      </c>
      <c r="K455" s="36" t="s">
        <v>65</v>
      </c>
    </row>
    <row r="456" spans="1:11" ht="14.25" customHeight="1" x14ac:dyDescent="0.15">
      <c r="A456" s="23" t="s">
        <v>11</v>
      </c>
      <c r="B456" s="14">
        <v>27987</v>
      </c>
      <c r="C456" s="19">
        <v>13711</v>
      </c>
      <c r="D456" s="15" t="s">
        <v>882</v>
      </c>
      <c r="E456" s="16">
        <v>10124950</v>
      </c>
      <c r="F456" s="12" t="s">
        <v>881</v>
      </c>
      <c r="G456" s="12" t="s">
        <v>144</v>
      </c>
      <c r="H456" s="18">
        <v>20278</v>
      </c>
      <c r="I456" s="18">
        <v>45392</v>
      </c>
      <c r="J456" s="12">
        <v>1</v>
      </c>
      <c r="K456" s="36" t="s">
        <v>65</v>
      </c>
    </row>
    <row r="457" spans="1:11" ht="14.25" customHeight="1" x14ac:dyDescent="0.15">
      <c r="A457" s="30" t="s">
        <v>883</v>
      </c>
      <c r="B457" s="14">
        <v>27988</v>
      </c>
      <c r="C457" s="19">
        <v>13712</v>
      </c>
      <c r="D457" s="15" t="s">
        <v>886</v>
      </c>
      <c r="E457" s="16">
        <v>10113438</v>
      </c>
      <c r="F457" s="12" t="s">
        <v>884</v>
      </c>
      <c r="G457" s="12" t="s">
        <v>437</v>
      </c>
      <c r="H457" s="18">
        <v>22692</v>
      </c>
      <c r="I457" s="33" t="s">
        <v>885</v>
      </c>
      <c r="J457" s="12">
        <v>0</v>
      </c>
      <c r="K457" s="36" t="s">
        <v>65</v>
      </c>
    </row>
    <row r="458" spans="1:11" ht="14.25" customHeight="1" x14ac:dyDescent="0.15">
      <c r="A458" s="29" t="s">
        <v>11</v>
      </c>
      <c r="B458" s="14">
        <v>27990</v>
      </c>
      <c r="C458" s="19">
        <v>13713</v>
      </c>
      <c r="D458" s="15" t="str">
        <f t="array" ref="D458">IF(VLOOKUP($AF458,[17]Akuttherapie!$A$2:$B$42,2,0)="Y",CONCATENATE("L",MAX(_xlfn.NUMBERVALUE(MID($D$3:$D457,2,5)))+1)," ")</f>
        <v xml:space="preserve"> </v>
      </c>
      <c r="E458" s="16">
        <v>10127599</v>
      </c>
      <c r="F458" s="12" t="s">
        <v>889</v>
      </c>
      <c r="G458" s="12" t="s">
        <v>36</v>
      </c>
      <c r="H458" s="33" t="s">
        <v>890</v>
      </c>
      <c r="I458" s="33" t="s">
        <v>891</v>
      </c>
      <c r="J458" s="12">
        <v>0</v>
      </c>
      <c r="K458" s="36" t="s">
        <v>65</v>
      </c>
    </row>
    <row r="459" spans="1:11" ht="14.25" customHeight="1" x14ac:dyDescent="0.15">
      <c r="A459" s="29" t="s">
        <v>11</v>
      </c>
      <c r="B459" s="14">
        <v>27992</v>
      </c>
      <c r="C459" s="19">
        <v>13714</v>
      </c>
      <c r="D459" s="15" t="s">
        <v>897</v>
      </c>
      <c r="E459" s="16">
        <v>10127802</v>
      </c>
      <c r="F459" s="12" t="s">
        <v>892</v>
      </c>
      <c r="G459" s="12" t="s">
        <v>373</v>
      </c>
      <c r="H459" s="24" t="s">
        <v>893</v>
      </c>
      <c r="I459" s="33" t="s">
        <v>894</v>
      </c>
      <c r="J459" s="12">
        <v>0</v>
      </c>
      <c r="K459" s="36" t="s">
        <v>65</v>
      </c>
    </row>
    <row r="460" spans="1:11" ht="14.25" customHeight="1" x14ac:dyDescent="0.15">
      <c r="A460" s="29" t="s">
        <v>479</v>
      </c>
      <c r="B460" s="14">
        <v>27993</v>
      </c>
      <c r="C460" s="19">
        <v>13715</v>
      </c>
      <c r="D460" s="15" t="str">
        <f t="array" ref="D460">IF(VLOOKUP($AF460,[17]Akuttherapie!$A$2:$B$42,2,0)="Y",CONCATENATE("L",MAX(_xlfn.NUMBERVALUE(MID($D$3:$D459,2,5)))+1)," ")</f>
        <v xml:space="preserve"> </v>
      </c>
      <c r="E460" s="16">
        <v>10127832</v>
      </c>
      <c r="F460" s="12" t="s">
        <v>895</v>
      </c>
      <c r="G460" s="12" t="s">
        <v>230</v>
      </c>
      <c r="H460" s="33" t="s">
        <v>896</v>
      </c>
      <c r="I460" s="33" t="s">
        <v>894</v>
      </c>
      <c r="J460" s="12">
        <v>0</v>
      </c>
      <c r="K460" s="36" t="s">
        <v>1710</v>
      </c>
    </row>
    <row r="461" spans="1:11" ht="14.25" customHeight="1" x14ac:dyDescent="0.15">
      <c r="A461" s="29" t="s">
        <v>898</v>
      </c>
      <c r="B461" s="14">
        <v>27995</v>
      </c>
      <c r="C461" s="19">
        <v>13716</v>
      </c>
      <c r="D461" s="15" t="s">
        <v>420</v>
      </c>
      <c r="E461" s="16">
        <v>10130112</v>
      </c>
      <c r="F461" s="12" t="s">
        <v>899</v>
      </c>
      <c r="G461" s="12" t="s">
        <v>900</v>
      </c>
      <c r="H461" s="24">
        <v>18007</v>
      </c>
      <c r="I461" s="18">
        <v>45394</v>
      </c>
      <c r="J461" s="12">
        <v>0</v>
      </c>
      <c r="K461" s="36" t="s">
        <v>65</v>
      </c>
    </row>
    <row r="462" spans="1:11" ht="14.25" customHeight="1" x14ac:dyDescent="0.15">
      <c r="A462" s="29" t="s">
        <v>1966</v>
      </c>
      <c r="B462" s="14">
        <v>27996</v>
      </c>
      <c r="C462" s="19">
        <v>13717</v>
      </c>
      <c r="D462" s="15" t="s">
        <v>420</v>
      </c>
      <c r="E462" s="16">
        <v>10130229</v>
      </c>
      <c r="F462" s="12" t="s">
        <v>901</v>
      </c>
      <c r="G462" s="12" t="s">
        <v>902</v>
      </c>
      <c r="H462" s="18">
        <v>20258</v>
      </c>
      <c r="I462" s="18">
        <v>45395</v>
      </c>
      <c r="J462" s="12">
        <v>0</v>
      </c>
      <c r="K462" s="36" t="s">
        <v>65</v>
      </c>
    </row>
    <row r="463" spans="1:11" ht="14.25" customHeight="1" x14ac:dyDescent="0.15">
      <c r="A463" s="29" t="s">
        <v>11</v>
      </c>
      <c r="B463" s="14">
        <v>27997</v>
      </c>
      <c r="C463" s="19">
        <v>13718</v>
      </c>
      <c r="D463" s="15" t="s">
        <v>420</v>
      </c>
      <c r="E463" s="16">
        <v>10130286</v>
      </c>
      <c r="F463" s="12" t="s">
        <v>903</v>
      </c>
      <c r="G463" s="12" t="s">
        <v>40</v>
      </c>
      <c r="H463" s="18">
        <v>13148</v>
      </c>
      <c r="I463" s="18">
        <v>45395</v>
      </c>
      <c r="J463" s="12">
        <v>0</v>
      </c>
      <c r="K463" s="36" t="s">
        <v>65</v>
      </c>
    </row>
    <row r="464" spans="1:11" ht="14.25" customHeight="1" x14ac:dyDescent="0.15">
      <c r="A464" s="29" t="s">
        <v>11</v>
      </c>
      <c r="B464" s="14">
        <v>27998</v>
      </c>
      <c r="C464" s="19">
        <v>13719</v>
      </c>
      <c r="D464" s="15" t="s">
        <v>420</v>
      </c>
      <c r="E464" s="16">
        <v>10130301</v>
      </c>
      <c r="F464" s="12" t="s">
        <v>620</v>
      </c>
      <c r="G464" s="12" t="s">
        <v>471</v>
      </c>
      <c r="H464" s="18">
        <v>21243</v>
      </c>
      <c r="I464" s="18">
        <v>45395</v>
      </c>
      <c r="J464" s="12">
        <v>0</v>
      </c>
      <c r="K464" s="36" t="s">
        <v>65</v>
      </c>
    </row>
    <row r="465" spans="1:11" ht="14.25" customHeight="1" x14ac:dyDescent="0.15">
      <c r="A465" s="29" t="s">
        <v>11</v>
      </c>
      <c r="B465" s="14">
        <v>27999</v>
      </c>
      <c r="C465" s="19">
        <v>13720</v>
      </c>
      <c r="D465" s="15" t="s">
        <v>420</v>
      </c>
      <c r="E465" s="16">
        <v>10130319</v>
      </c>
      <c r="F465" s="12" t="s">
        <v>904</v>
      </c>
      <c r="G465" s="12" t="s">
        <v>905</v>
      </c>
      <c r="H465" s="18">
        <v>23211</v>
      </c>
      <c r="I465" s="18">
        <v>45395</v>
      </c>
      <c r="J465" s="12">
        <v>0</v>
      </c>
      <c r="K465" s="36" t="s">
        <v>65</v>
      </c>
    </row>
    <row r="466" spans="1:11" ht="14.25" customHeight="1" x14ac:dyDescent="0.15">
      <c r="A466" s="29" t="s">
        <v>11</v>
      </c>
      <c r="B466" s="14">
        <v>28000</v>
      </c>
      <c r="C466" s="19">
        <v>13721</v>
      </c>
      <c r="D466" s="15" t="s">
        <v>420</v>
      </c>
      <c r="E466" s="16">
        <v>10130453</v>
      </c>
      <c r="F466" s="12" t="s">
        <v>906</v>
      </c>
      <c r="G466" s="12" t="s">
        <v>907</v>
      </c>
      <c r="H466" s="18">
        <v>19094</v>
      </c>
      <c r="I466" s="18">
        <v>45395</v>
      </c>
      <c r="J466" s="12">
        <v>0</v>
      </c>
      <c r="K466" s="36" t="s">
        <v>65</v>
      </c>
    </row>
    <row r="467" spans="1:11" ht="14.25" customHeight="1" x14ac:dyDescent="0.15">
      <c r="A467" s="29" t="s">
        <v>1964</v>
      </c>
      <c r="B467" s="14">
        <v>28001</v>
      </c>
      <c r="C467" s="19">
        <v>13722</v>
      </c>
      <c r="D467" s="15" t="s">
        <v>910</v>
      </c>
      <c r="E467" s="16">
        <v>10130450</v>
      </c>
      <c r="F467" s="12" t="s">
        <v>279</v>
      </c>
      <c r="G467" s="12" t="s">
        <v>20</v>
      </c>
      <c r="H467" s="18">
        <v>19806</v>
      </c>
      <c r="I467" s="18">
        <v>45395</v>
      </c>
      <c r="J467" s="12">
        <v>0</v>
      </c>
      <c r="K467" s="36" t="s">
        <v>65</v>
      </c>
    </row>
    <row r="468" spans="1:11" ht="14.25" customHeight="1" x14ac:dyDescent="0.15">
      <c r="A468" s="29" t="s">
        <v>140</v>
      </c>
      <c r="B468" s="14">
        <v>28002</v>
      </c>
      <c r="C468" s="19">
        <v>13723</v>
      </c>
      <c r="D468" s="15" t="s">
        <v>911</v>
      </c>
      <c r="E468" s="16">
        <v>10120432</v>
      </c>
      <c r="F468" s="12" t="s">
        <v>206</v>
      </c>
      <c r="G468" s="12" t="s">
        <v>34</v>
      </c>
      <c r="H468" s="18">
        <v>18207</v>
      </c>
      <c r="I468" s="18">
        <v>45396</v>
      </c>
      <c r="J468" s="12">
        <v>0</v>
      </c>
      <c r="K468" s="36" t="s">
        <v>65</v>
      </c>
    </row>
    <row r="469" spans="1:11" ht="14.25" customHeight="1" x14ac:dyDescent="0.15">
      <c r="A469" s="29" t="s">
        <v>246</v>
      </c>
      <c r="B469" s="14">
        <v>28003</v>
      </c>
      <c r="C469" s="19">
        <v>13724</v>
      </c>
      <c r="D469" s="15" t="s">
        <v>420</v>
      </c>
      <c r="E469" s="16">
        <v>10130501</v>
      </c>
      <c r="F469" s="12" t="s">
        <v>908</v>
      </c>
      <c r="G469" s="12" t="s">
        <v>568</v>
      </c>
      <c r="H469" s="18">
        <v>17885</v>
      </c>
      <c r="I469" s="18">
        <v>45396</v>
      </c>
      <c r="J469" s="12">
        <v>1</v>
      </c>
      <c r="K469" s="36" t="s">
        <v>65</v>
      </c>
    </row>
    <row r="470" spans="1:11" ht="14.25" customHeight="1" x14ac:dyDescent="0.15">
      <c r="A470" s="29" t="s">
        <v>11</v>
      </c>
      <c r="B470" s="14">
        <v>28004</v>
      </c>
      <c r="C470" s="19">
        <v>13725</v>
      </c>
      <c r="D470" s="15" t="s">
        <v>912</v>
      </c>
      <c r="E470" s="16">
        <v>10130267</v>
      </c>
      <c r="F470" s="12" t="s">
        <v>909</v>
      </c>
      <c r="G470" s="12" t="s">
        <v>254</v>
      </c>
      <c r="H470" s="18">
        <v>20842</v>
      </c>
      <c r="I470" s="18">
        <v>45395</v>
      </c>
      <c r="J470" s="12">
        <v>0</v>
      </c>
      <c r="K470" s="36" t="s">
        <v>65</v>
      </c>
    </row>
    <row r="471" spans="1:11" ht="14.25" customHeight="1" x14ac:dyDescent="0.15">
      <c r="A471" s="29" t="s">
        <v>11</v>
      </c>
      <c r="B471" s="14">
        <v>28005</v>
      </c>
      <c r="C471" s="19">
        <v>13726</v>
      </c>
      <c r="D471" s="15" t="s">
        <v>917</v>
      </c>
      <c r="E471" s="16">
        <v>10131480</v>
      </c>
      <c r="F471" s="12" t="s">
        <v>454</v>
      </c>
      <c r="G471" s="12" t="s">
        <v>913</v>
      </c>
      <c r="H471" s="18">
        <v>17796</v>
      </c>
      <c r="I471" s="18">
        <v>45397</v>
      </c>
      <c r="J471" s="12">
        <v>0</v>
      </c>
      <c r="K471" s="36" t="s">
        <v>65</v>
      </c>
    </row>
    <row r="472" spans="1:11" ht="14.25" customHeight="1" x14ac:dyDescent="0.15">
      <c r="A472" s="29" t="s">
        <v>1965</v>
      </c>
      <c r="B472" s="14">
        <v>28006</v>
      </c>
      <c r="C472" s="19">
        <v>13727</v>
      </c>
      <c r="D472" s="15" t="s">
        <v>918</v>
      </c>
      <c r="E472" s="16">
        <v>10133405</v>
      </c>
      <c r="F472" s="12" t="s">
        <v>914</v>
      </c>
      <c r="G472" s="12" t="s">
        <v>915</v>
      </c>
      <c r="H472" s="18">
        <v>15186</v>
      </c>
      <c r="I472" s="18">
        <v>45397</v>
      </c>
      <c r="J472" s="12">
        <v>1</v>
      </c>
      <c r="K472" s="36" t="s">
        <v>65</v>
      </c>
    </row>
    <row r="473" spans="1:11" ht="14.25" customHeight="1" x14ac:dyDescent="0.15">
      <c r="A473" s="29" t="s">
        <v>11</v>
      </c>
      <c r="B473" s="14">
        <v>28009</v>
      </c>
      <c r="C473" s="19">
        <v>13728</v>
      </c>
      <c r="D473" s="15" t="str">
        <f t="array" ref="D473">IF(VLOOKUP($AF473,[18]Akuttherapie!$A$2:$B$42,2,0)="Y",CONCATENATE("L",MAX(_xlfn.NUMBERVALUE(MID($D$3:$D472,2,5)))+1)," ")</f>
        <v xml:space="preserve"> </v>
      </c>
      <c r="E473" s="16">
        <v>10133432</v>
      </c>
      <c r="F473" s="12" t="s">
        <v>916</v>
      </c>
      <c r="G473" s="12" t="s">
        <v>254</v>
      </c>
      <c r="H473" s="18">
        <v>18492</v>
      </c>
      <c r="I473" s="18">
        <v>45397</v>
      </c>
      <c r="J473" s="12">
        <v>0</v>
      </c>
      <c r="K473" s="36" t="s">
        <v>65</v>
      </c>
    </row>
    <row r="474" spans="1:11" ht="14.25" customHeight="1" x14ac:dyDescent="0.15">
      <c r="A474" s="29" t="s">
        <v>140</v>
      </c>
      <c r="B474" s="14">
        <v>28010</v>
      </c>
      <c r="C474" s="19">
        <v>13729</v>
      </c>
      <c r="D474" s="15" t="s">
        <v>924</v>
      </c>
      <c r="E474" s="16">
        <v>10134560</v>
      </c>
      <c r="F474" s="12" t="s">
        <v>919</v>
      </c>
      <c r="G474" s="12" t="s">
        <v>48</v>
      </c>
      <c r="H474" s="18">
        <v>16205</v>
      </c>
      <c r="I474" s="18">
        <v>45398</v>
      </c>
      <c r="J474" s="12">
        <v>0</v>
      </c>
      <c r="K474" s="36" t="s">
        <v>65</v>
      </c>
    </row>
    <row r="475" spans="1:11" ht="14.25" customHeight="1" x14ac:dyDescent="0.15">
      <c r="A475" s="29" t="s">
        <v>11</v>
      </c>
      <c r="B475" s="14">
        <v>28011</v>
      </c>
      <c r="C475" s="19">
        <v>13730</v>
      </c>
      <c r="D475" s="15" t="str">
        <f t="array" ref="D475">IF(VLOOKUP($AF475,[18]Akuttherapie!$A$2:$B$42,2,0)="Y",CONCATENATE("L",MAX(_xlfn.NUMBERVALUE(MID($D$3:$D474,2,5)))+1)," ")</f>
        <v xml:space="preserve"> </v>
      </c>
      <c r="E475" s="16">
        <v>10134714</v>
      </c>
      <c r="F475" s="12" t="s">
        <v>920</v>
      </c>
      <c r="G475" s="12" t="s">
        <v>277</v>
      </c>
      <c r="H475" s="18">
        <v>12625</v>
      </c>
      <c r="I475" s="18">
        <v>45398</v>
      </c>
      <c r="J475" s="12">
        <v>1</v>
      </c>
      <c r="K475" s="36" t="s">
        <v>65</v>
      </c>
    </row>
    <row r="476" spans="1:11" ht="14.25" customHeight="1" x14ac:dyDescent="0.15">
      <c r="A476" s="29" t="s">
        <v>11</v>
      </c>
      <c r="B476" s="14">
        <v>28012</v>
      </c>
      <c r="C476" s="19">
        <v>13731</v>
      </c>
      <c r="D476" s="15" t="str">
        <f t="array" ref="D476">IF(VLOOKUP($AF476,[18]Akuttherapie!$A$2:$B$42,2,0)="Y",CONCATENATE("L",MAX(_xlfn.NUMBERVALUE(MID($D$3:$D475,2,5)))+1)," ")</f>
        <v xml:space="preserve"> </v>
      </c>
      <c r="E476" s="16">
        <v>10135856</v>
      </c>
      <c r="F476" s="12" t="s">
        <v>921</v>
      </c>
      <c r="G476" s="12" t="s">
        <v>758</v>
      </c>
      <c r="H476" s="18">
        <v>20225</v>
      </c>
      <c r="I476" s="18">
        <v>45398</v>
      </c>
      <c r="J476" s="12">
        <v>0</v>
      </c>
      <c r="K476" s="36" t="s">
        <v>65</v>
      </c>
    </row>
    <row r="477" spans="1:11" ht="14.25" customHeight="1" x14ac:dyDescent="0.15">
      <c r="A477" s="29" t="s">
        <v>11</v>
      </c>
      <c r="B477" s="14">
        <v>28013</v>
      </c>
      <c r="C477" s="19">
        <v>13732</v>
      </c>
      <c r="D477" s="15" t="str">
        <f t="array" ref="D477">IF(VLOOKUP($AF477,[18]Akuttherapie!$A$2:$B$42,2,0)="Y",CONCATENATE("L",MAX(_xlfn.NUMBERVALUE(MID($D$3:$D476,2,5)))+1)," ")</f>
        <v xml:space="preserve"> </v>
      </c>
      <c r="E477" s="16">
        <v>10136005</v>
      </c>
      <c r="F477" s="12" t="s">
        <v>922</v>
      </c>
      <c r="G477" s="12" t="s">
        <v>923</v>
      </c>
      <c r="H477" s="18">
        <v>11501</v>
      </c>
      <c r="I477" s="18">
        <v>45398</v>
      </c>
      <c r="J477" s="12">
        <v>1</v>
      </c>
      <c r="K477" s="36" t="s">
        <v>65</v>
      </c>
    </row>
    <row r="478" spans="1:11" ht="14.25" customHeight="1" x14ac:dyDescent="0.15">
      <c r="A478" s="29" t="s">
        <v>11</v>
      </c>
      <c r="B478" s="14">
        <v>28015</v>
      </c>
      <c r="C478" s="19">
        <v>13733</v>
      </c>
      <c r="D478" s="15" t="s">
        <v>936</v>
      </c>
      <c r="E478" s="16">
        <v>10136931</v>
      </c>
      <c r="F478" s="12" t="s">
        <v>925</v>
      </c>
      <c r="G478" s="12" t="s">
        <v>926</v>
      </c>
      <c r="H478" s="18">
        <v>11601</v>
      </c>
      <c r="I478" s="18">
        <v>45399</v>
      </c>
      <c r="J478" s="12">
        <v>1</v>
      </c>
      <c r="K478" s="36" t="s">
        <v>65</v>
      </c>
    </row>
    <row r="479" spans="1:11" ht="14.25" customHeight="1" x14ac:dyDescent="0.15">
      <c r="A479" s="29" t="s">
        <v>11</v>
      </c>
      <c r="B479" s="14">
        <v>28016</v>
      </c>
      <c r="C479" s="19">
        <v>13734</v>
      </c>
      <c r="D479" s="15" t="str">
        <f t="array" ref="D479">IF(VLOOKUP($AF479,[19]Akuttherapie!$A$2:$B$42,2,0)="Y",CONCATENATE("L",MAX(_xlfn.NUMBERVALUE(MID($D$3:$D478,2,5)))+1)," ")</f>
        <v xml:space="preserve"> </v>
      </c>
      <c r="E479" s="16">
        <v>10137323</v>
      </c>
      <c r="F479" s="12" t="s">
        <v>927</v>
      </c>
      <c r="G479" s="12" t="s">
        <v>175</v>
      </c>
      <c r="H479" s="18">
        <v>14295</v>
      </c>
      <c r="I479" s="18">
        <v>45399</v>
      </c>
      <c r="J479" s="12">
        <v>1</v>
      </c>
      <c r="K479" s="36" t="s">
        <v>65</v>
      </c>
    </row>
    <row r="480" spans="1:11" ht="14.25" customHeight="1" x14ac:dyDescent="0.15">
      <c r="A480" s="29" t="s">
        <v>11</v>
      </c>
      <c r="B480" s="14">
        <v>28017</v>
      </c>
      <c r="C480" s="19">
        <v>13735</v>
      </c>
      <c r="D480" s="15" t="s">
        <v>937</v>
      </c>
      <c r="E480" s="16">
        <v>10138542</v>
      </c>
      <c r="F480" s="12" t="s">
        <v>928</v>
      </c>
      <c r="G480" s="12" t="s">
        <v>127</v>
      </c>
      <c r="H480" s="18">
        <v>13633</v>
      </c>
      <c r="I480" s="18">
        <v>45399</v>
      </c>
      <c r="J480" s="12">
        <v>1</v>
      </c>
      <c r="K480" s="36" t="s">
        <v>65</v>
      </c>
    </row>
    <row r="481" spans="1:11" ht="14.25" customHeight="1" x14ac:dyDescent="0.15">
      <c r="A481" s="29" t="s">
        <v>11</v>
      </c>
      <c r="B481" s="14">
        <v>28019</v>
      </c>
      <c r="C481" s="19">
        <v>13736</v>
      </c>
      <c r="D481" s="15" t="s">
        <v>938</v>
      </c>
      <c r="E481" s="16">
        <v>10138943</v>
      </c>
      <c r="F481" s="12" t="s">
        <v>674</v>
      </c>
      <c r="G481" s="12" t="s">
        <v>929</v>
      </c>
      <c r="H481" s="18">
        <v>21444</v>
      </c>
      <c r="I481" s="18">
        <v>45399</v>
      </c>
      <c r="J481" s="12">
        <v>0</v>
      </c>
      <c r="K481" s="36" t="s">
        <v>65</v>
      </c>
    </row>
    <row r="482" spans="1:11" ht="14.25" customHeight="1" x14ac:dyDescent="0.15">
      <c r="A482" s="29" t="s">
        <v>11</v>
      </c>
      <c r="B482" s="14">
        <v>28020</v>
      </c>
      <c r="C482" s="19">
        <v>13737</v>
      </c>
      <c r="D482" s="15" t="s">
        <v>939</v>
      </c>
      <c r="E482" s="16">
        <v>10138991</v>
      </c>
      <c r="F482" s="12" t="s">
        <v>930</v>
      </c>
      <c r="G482" s="12" t="s">
        <v>931</v>
      </c>
      <c r="H482" s="18">
        <v>19110</v>
      </c>
      <c r="I482" s="18">
        <v>45399</v>
      </c>
      <c r="J482" s="12">
        <v>0</v>
      </c>
      <c r="K482" s="36" t="s">
        <v>1710</v>
      </c>
    </row>
    <row r="483" spans="1:11" ht="14.25" customHeight="1" x14ac:dyDescent="0.15">
      <c r="A483" s="29" t="s">
        <v>16</v>
      </c>
      <c r="B483" s="14">
        <v>28021</v>
      </c>
      <c r="C483" s="19">
        <v>13738</v>
      </c>
      <c r="D483" s="15" t="str">
        <f t="array" ref="D483">IF(VLOOKUP($AF483,[19]Akuttherapie!$A$2:$B$42,2,0)="Y",CONCATENATE("L",MAX(_xlfn.NUMBERVALUE(MID($D$3:$D482,2,5)))+1)," ")</f>
        <v xml:space="preserve"> </v>
      </c>
      <c r="E483" s="16">
        <v>10139000</v>
      </c>
      <c r="F483" s="12" t="s">
        <v>932</v>
      </c>
      <c r="G483" s="12" t="s">
        <v>318</v>
      </c>
      <c r="H483" s="18">
        <v>25461</v>
      </c>
      <c r="I483" s="18">
        <v>45400</v>
      </c>
      <c r="J483" s="12">
        <v>0</v>
      </c>
      <c r="K483" s="36" t="s">
        <v>65</v>
      </c>
    </row>
    <row r="484" spans="1:11" ht="14.25" customHeight="1" x14ac:dyDescent="0.15">
      <c r="A484" s="29" t="s">
        <v>933</v>
      </c>
      <c r="B484" s="14">
        <v>28022</v>
      </c>
      <c r="C484" s="19">
        <v>13739</v>
      </c>
      <c r="D484" s="15" t="s">
        <v>940</v>
      </c>
      <c r="E484" s="16">
        <v>10060577</v>
      </c>
      <c r="F484" s="12" t="s">
        <v>934</v>
      </c>
      <c r="G484" s="12" t="s">
        <v>935</v>
      </c>
      <c r="H484" s="18">
        <v>18425</v>
      </c>
      <c r="I484" s="18">
        <v>45361</v>
      </c>
      <c r="J484" s="12">
        <v>1</v>
      </c>
      <c r="K484" s="36" t="s">
        <v>65</v>
      </c>
    </row>
    <row r="485" spans="1:11" ht="14.25" customHeight="1" x14ac:dyDescent="0.15">
      <c r="A485" s="29" t="s">
        <v>140</v>
      </c>
      <c r="B485" s="14">
        <v>28023</v>
      </c>
      <c r="C485" s="19">
        <v>13740</v>
      </c>
      <c r="D485" s="15" t="str">
        <f t="array" ref="D485">IF(VLOOKUP($AF485,[20]Akuttherapie!$A$2:$B$42,2,0)="Y",CONCATENATE("L",MAX(_xlfn.NUMBERVALUE(MID($D$3:$D484,2,5)))+1)," ")</f>
        <v xml:space="preserve"> </v>
      </c>
      <c r="E485" s="16">
        <v>10140335</v>
      </c>
      <c r="F485" s="12" t="s">
        <v>941</v>
      </c>
      <c r="G485" s="12" t="s">
        <v>942</v>
      </c>
      <c r="H485" s="18">
        <v>11718</v>
      </c>
      <c r="I485" s="18">
        <v>45400</v>
      </c>
      <c r="J485" s="12">
        <v>1</v>
      </c>
      <c r="K485" s="36" t="s">
        <v>65</v>
      </c>
    </row>
    <row r="486" spans="1:11" ht="14.25" customHeight="1" x14ac:dyDescent="0.15">
      <c r="A486" s="29" t="s">
        <v>11</v>
      </c>
      <c r="B486" s="14">
        <v>28024</v>
      </c>
      <c r="C486" s="19">
        <v>13741</v>
      </c>
      <c r="D486" s="15" t="s">
        <v>946</v>
      </c>
      <c r="E486" s="16">
        <v>10141254</v>
      </c>
      <c r="F486" s="12" t="s">
        <v>943</v>
      </c>
      <c r="G486" s="12" t="s">
        <v>944</v>
      </c>
      <c r="H486" s="18">
        <v>14408</v>
      </c>
      <c r="I486" s="18">
        <v>45400</v>
      </c>
      <c r="J486" s="12">
        <v>0</v>
      </c>
      <c r="K486" s="36" t="s">
        <v>65</v>
      </c>
    </row>
    <row r="487" spans="1:11" ht="14.25" customHeight="1" x14ac:dyDescent="0.15">
      <c r="A487" s="29" t="s">
        <v>11</v>
      </c>
      <c r="B487" s="14">
        <v>28026</v>
      </c>
      <c r="C487" s="19">
        <v>13742</v>
      </c>
      <c r="D487" s="15" t="s">
        <v>947</v>
      </c>
      <c r="E487" s="16">
        <v>10141423</v>
      </c>
      <c r="F487" s="27" t="s">
        <v>945</v>
      </c>
      <c r="G487" s="27" t="s">
        <v>254</v>
      </c>
      <c r="H487" s="34">
        <v>15147</v>
      </c>
      <c r="I487" s="34">
        <v>45401</v>
      </c>
      <c r="J487" s="27">
        <v>0</v>
      </c>
      <c r="K487" s="36" t="s">
        <v>65</v>
      </c>
    </row>
    <row r="488" spans="1:11" ht="14.25" customHeight="1" x14ac:dyDescent="0.15">
      <c r="A488" s="29" t="s">
        <v>11</v>
      </c>
      <c r="B488" s="14">
        <v>28027</v>
      </c>
      <c r="C488" s="19">
        <v>13743</v>
      </c>
      <c r="D488" s="15" t="str">
        <f t="array" ref="D488">IF(VLOOKUP($AF488,[21]Akuttherapie!$A$2:$B$42,2,0)="Y",CONCATENATE("L",MAX(_xlfn.NUMBERVALUE(MID($D$3:$D487,2,5)))+1)," ")</f>
        <v xml:space="preserve"> </v>
      </c>
      <c r="E488" s="16">
        <v>10142455</v>
      </c>
      <c r="F488" s="12" t="s">
        <v>948</v>
      </c>
      <c r="G488" s="12" t="s">
        <v>576</v>
      </c>
      <c r="H488" s="18">
        <v>22831</v>
      </c>
      <c r="I488" s="18">
        <v>45401</v>
      </c>
      <c r="J488" s="12">
        <v>0</v>
      </c>
      <c r="K488" s="36" t="s">
        <v>65</v>
      </c>
    </row>
    <row r="489" spans="1:11" ht="14.25" customHeight="1" x14ac:dyDescent="0.15">
      <c r="A489" s="29" t="s">
        <v>11</v>
      </c>
      <c r="B489" s="14">
        <v>28028</v>
      </c>
      <c r="C489" s="19">
        <v>13744</v>
      </c>
      <c r="D489" s="15" t="str">
        <f t="array" ref="D489">IF(VLOOKUP($AF489,[21]Akuttherapie!$A$2:$B$42,2,0)="Y",CONCATENATE("L",MAX(_xlfn.NUMBERVALUE(MID($D$3:$D488,2,5)))+1)," ")</f>
        <v xml:space="preserve"> </v>
      </c>
      <c r="E489" s="16">
        <v>10143636</v>
      </c>
      <c r="F489" s="12" t="s">
        <v>949</v>
      </c>
      <c r="G489" s="12" t="s">
        <v>950</v>
      </c>
      <c r="H489" s="18">
        <v>32021</v>
      </c>
      <c r="I489" s="18">
        <v>45401</v>
      </c>
      <c r="J489" s="12">
        <v>1</v>
      </c>
      <c r="K489" s="36" t="s">
        <v>65</v>
      </c>
    </row>
    <row r="490" spans="1:11" ht="14.25" customHeight="1" x14ac:dyDescent="0.15">
      <c r="A490" s="29" t="s">
        <v>11</v>
      </c>
      <c r="B490" s="14">
        <v>28029</v>
      </c>
      <c r="C490" s="19">
        <v>13745</v>
      </c>
      <c r="D490" s="15" t="str">
        <f t="array" ref="D490">IF(VLOOKUP($AF490,[21]Akuttherapie!$A$2:$B$42,2,0)="Y",CONCATENATE("L",MAX(_xlfn.NUMBERVALUE(MID($D$3:$D489,2,5)))+1)," ")</f>
        <v xml:space="preserve"> </v>
      </c>
      <c r="E490" s="16">
        <v>10143682</v>
      </c>
      <c r="F490" s="12" t="s">
        <v>951</v>
      </c>
      <c r="G490" s="12" t="s">
        <v>952</v>
      </c>
      <c r="H490" s="18">
        <v>14079</v>
      </c>
      <c r="I490" s="18">
        <v>45402</v>
      </c>
      <c r="J490" s="12">
        <v>0</v>
      </c>
      <c r="K490" s="36" t="s">
        <v>65</v>
      </c>
    </row>
    <row r="491" spans="1:11" ht="14.25" customHeight="1" x14ac:dyDescent="0.15">
      <c r="A491" s="29" t="s">
        <v>11</v>
      </c>
      <c r="B491" s="14">
        <v>28030</v>
      </c>
      <c r="C491" s="19">
        <v>13746</v>
      </c>
      <c r="D491" s="15" t="str">
        <f t="array" ref="D491">IF(VLOOKUP($AF491,[21]Akuttherapie!$A$2:$B$42,2,0)="Y",CONCATENATE("L",MAX(_xlfn.NUMBERVALUE(MID($D$3:$D490,2,5)))+1)," ")</f>
        <v xml:space="preserve"> </v>
      </c>
      <c r="E491" s="16">
        <v>10143813</v>
      </c>
      <c r="F491" s="12" t="s">
        <v>953</v>
      </c>
      <c r="G491" s="12" t="s">
        <v>954</v>
      </c>
      <c r="H491" s="18">
        <v>21247</v>
      </c>
      <c r="I491" s="18">
        <v>45402</v>
      </c>
      <c r="J491" s="12">
        <v>0</v>
      </c>
      <c r="K491" s="36" t="s">
        <v>65</v>
      </c>
    </row>
    <row r="492" spans="1:11" ht="14.25" customHeight="1" x14ac:dyDescent="0.15">
      <c r="A492" s="29" t="s">
        <v>140</v>
      </c>
      <c r="B492" s="14">
        <v>28031</v>
      </c>
      <c r="C492" s="19">
        <v>13747</v>
      </c>
      <c r="D492" s="15" t="s">
        <v>967</v>
      </c>
      <c r="E492" s="16">
        <v>10143874</v>
      </c>
      <c r="F492" s="12" t="s">
        <v>623</v>
      </c>
      <c r="G492" s="12" t="s">
        <v>687</v>
      </c>
      <c r="H492" s="18">
        <v>12373</v>
      </c>
      <c r="I492" s="18">
        <v>45402</v>
      </c>
      <c r="J492" s="12">
        <v>1</v>
      </c>
      <c r="K492" s="36" t="s">
        <v>65</v>
      </c>
    </row>
    <row r="493" spans="1:11" ht="14.25" customHeight="1" x14ac:dyDescent="0.15">
      <c r="A493" s="29" t="s">
        <v>11</v>
      </c>
      <c r="B493" s="14">
        <v>28032</v>
      </c>
      <c r="C493" s="19">
        <v>13748</v>
      </c>
      <c r="D493" s="15" t="str">
        <f t="array" ref="D493">IF(VLOOKUP($AF493,[21]Akuttherapie!$A$2:$B$42,2,0)="Y",CONCATENATE("L",MAX(_xlfn.NUMBERVALUE(MID($D$3:$D492,2,5)))+1)," ")</f>
        <v xml:space="preserve"> </v>
      </c>
      <c r="E493" s="16">
        <v>10144024</v>
      </c>
      <c r="F493" s="12" t="s">
        <v>955</v>
      </c>
      <c r="G493" s="12" t="s">
        <v>36</v>
      </c>
      <c r="H493" s="18">
        <v>12783</v>
      </c>
      <c r="I493" s="18">
        <v>45402</v>
      </c>
      <c r="J493" s="12">
        <v>0</v>
      </c>
      <c r="K493" s="36" t="s">
        <v>65</v>
      </c>
    </row>
    <row r="494" spans="1:11" ht="14.25" customHeight="1" x14ac:dyDescent="0.15">
      <c r="A494" s="29" t="s">
        <v>140</v>
      </c>
      <c r="B494" s="14">
        <v>28033</v>
      </c>
      <c r="C494" s="19">
        <v>13749</v>
      </c>
      <c r="D494" s="15" t="s">
        <v>968</v>
      </c>
      <c r="E494" s="16">
        <v>10144247</v>
      </c>
      <c r="F494" s="12" t="s">
        <v>956</v>
      </c>
      <c r="G494" s="12" t="s">
        <v>23</v>
      </c>
      <c r="H494" s="18">
        <v>16168</v>
      </c>
      <c r="I494" s="18">
        <v>45403</v>
      </c>
      <c r="J494" s="12">
        <v>0</v>
      </c>
      <c r="K494" s="36" t="s">
        <v>65</v>
      </c>
    </row>
    <row r="495" spans="1:11" ht="14.25" customHeight="1" x14ac:dyDescent="0.15">
      <c r="A495" s="29" t="s">
        <v>11</v>
      </c>
      <c r="B495" s="14">
        <v>28034</v>
      </c>
      <c r="C495" s="19">
        <v>13750</v>
      </c>
      <c r="D495" s="15" t="str">
        <f t="array" ref="D495">IF(VLOOKUP($AF495,[21]Akuttherapie!$A$2:$B$42,2,0)="Y",CONCATENATE("L",MAX(_xlfn.NUMBERVALUE(MID($D$3:$D494,2,5)))+1)," ")</f>
        <v xml:space="preserve"> </v>
      </c>
      <c r="E495" s="16">
        <v>10144308</v>
      </c>
      <c r="F495" s="12" t="s">
        <v>957</v>
      </c>
      <c r="G495" s="12" t="s">
        <v>254</v>
      </c>
      <c r="H495" s="18">
        <v>15407</v>
      </c>
      <c r="I495" s="18">
        <v>45403</v>
      </c>
      <c r="J495" s="12">
        <v>0</v>
      </c>
      <c r="K495" s="36" t="s">
        <v>65</v>
      </c>
    </row>
    <row r="496" spans="1:11" ht="14.25" customHeight="1" x14ac:dyDescent="0.15">
      <c r="A496" s="29" t="s">
        <v>11</v>
      </c>
      <c r="B496" s="14">
        <v>28035</v>
      </c>
      <c r="C496" s="19">
        <v>13751</v>
      </c>
      <c r="D496" s="15" t="s">
        <v>969</v>
      </c>
      <c r="E496" s="16">
        <v>10144352</v>
      </c>
      <c r="F496" s="12" t="s">
        <v>958</v>
      </c>
      <c r="G496" s="12" t="s">
        <v>959</v>
      </c>
      <c r="H496" s="18">
        <v>11101</v>
      </c>
      <c r="I496" s="18">
        <v>45403</v>
      </c>
      <c r="J496" s="12">
        <v>1</v>
      </c>
      <c r="K496" s="36" t="s">
        <v>1710</v>
      </c>
    </row>
    <row r="497" spans="1:11" ht="14.25" customHeight="1" x14ac:dyDescent="0.15">
      <c r="A497" s="29" t="s">
        <v>1799</v>
      </c>
      <c r="B497" s="14">
        <v>28036</v>
      </c>
      <c r="C497" s="19">
        <v>13752</v>
      </c>
      <c r="D497" s="15" t="str">
        <f t="array" ref="D497">IF(VLOOKUP($AF497,[21]Akuttherapie!$A$2:$B$42,2,0)="Y",CONCATENATE("L",MAX(_xlfn.NUMBERVALUE(MID($D$3:$D496,2,5)))+1)," ")</f>
        <v xml:space="preserve"> </v>
      </c>
      <c r="E497" s="16">
        <v>10144487</v>
      </c>
      <c r="F497" s="12" t="s">
        <v>794</v>
      </c>
      <c r="G497" s="12" t="s">
        <v>960</v>
      </c>
      <c r="H497" s="18">
        <v>32059</v>
      </c>
      <c r="I497" s="18">
        <v>45403</v>
      </c>
      <c r="J497" s="12">
        <v>0</v>
      </c>
      <c r="K497" s="36" t="s">
        <v>65</v>
      </c>
    </row>
    <row r="498" spans="1:11" ht="14.25" customHeight="1" x14ac:dyDescent="0.15">
      <c r="A498" s="29" t="s">
        <v>11</v>
      </c>
      <c r="B498" s="14">
        <v>28037</v>
      </c>
      <c r="C498" s="19">
        <v>13753</v>
      </c>
      <c r="D498" s="15" t="s">
        <v>970</v>
      </c>
      <c r="E498" s="16">
        <v>10144688</v>
      </c>
      <c r="F498" s="12" t="s">
        <v>961</v>
      </c>
      <c r="G498" s="12" t="s">
        <v>962</v>
      </c>
      <c r="H498" s="18">
        <v>21438</v>
      </c>
      <c r="I498" s="18">
        <v>45404</v>
      </c>
      <c r="J498" s="12">
        <v>1</v>
      </c>
      <c r="K498" s="36" t="s">
        <v>65</v>
      </c>
    </row>
    <row r="499" spans="1:11" ht="14.25" customHeight="1" x14ac:dyDescent="0.15">
      <c r="A499" s="29" t="s">
        <v>16</v>
      </c>
      <c r="B499" s="14">
        <v>28038</v>
      </c>
      <c r="C499" s="19">
        <v>13754</v>
      </c>
      <c r="D499" s="15" t="str">
        <f t="array" ref="D499">IF(VLOOKUP($AF499,[21]Akuttherapie!$A$2:$B$42,2,0)="Y",CONCATENATE("L",MAX(_xlfn.NUMBERVALUE(MID($D$3:$D498,2,5)))+1)," ")</f>
        <v xml:space="preserve"> </v>
      </c>
      <c r="E499" s="16">
        <v>10144020</v>
      </c>
      <c r="F499" s="12" t="s">
        <v>963</v>
      </c>
      <c r="G499" s="12" t="s">
        <v>964</v>
      </c>
      <c r="H499" s="18">
        <v>22175</v>
      </c>
      <c r="I499" s="18">
        <v>45402</v>
      </c>
      <c r="J499" s="12">
        <v>0</v>
      </c>
      <c r="K499" s="36" t="s">
        <v>65</v>
      </c>
    </row>
    <row r="500" spans="1:11" ht="14.25" customHeight="1" x14ac:dyDescent="0.15">
      <c r="A500" s="29" t="s">
        <v>11</v>
      </c>
      <c r="B500" s="14">
        <v>28040</v>
      </c>
      <c r="C500" s="19">
        <v>13755</v>
      </c>
      <c r="D500" s="15" t="str">
        <f t="array" ref="D500">IF(VLOOKUP($AF500,[21]Akuttherapie!$A$2:$B$42,2,0)="Y",CONCATENATE("L",MAX(_xlfn.NUMBERVALUE(MID($D$3:$D499,2,5)))+1)," ")</f>
        <v xml:space="preserve"> </v>
      </c>
      <c r="E500" s="16">
        <v>10143781</v>
      </c>
      <c r="F500" s="12" t="s">
        <v>965</v>
      </c>
      <c r="G500" s="12" t="s">
        <v>398</v>
      </c>
      <c r="H500" s="18">
        <v>24573</v>
      </c>
      <c r="I500" s="18">
        <v>45401</v>
      </c>
      <c r="J500" s="12">
        <v>1</v>
      </c>
      <c r="K500" s="36" t="s">
        <v>65</v>
      </c>
    </row>
    <row r="501" spans="1:11" ht="14.25" customHeight="1" x14ac:dyDescent="0.15">
      <c r="A501" s="29" t="s">
        <v>11</v>
      </c>
      <c r="B501" s="14">
        <v>28041</v>
      </c>
      <c r="C501" s="19">
        <v>13756</v>
      </c>
      <c r="D501" s="15" t="s">
        <v>971</v>
      </c>
      <c r="E501" s="16">
        <v>10139897</v>
      </c>
      <c r="F501" s="12" t="s">
        <v>966</v>
      </c>
      <c r="G501" s="12" t="s">
        <v>437</v>
      </c>
      <c r="H501" s="18">
        <v>24844</v>
      </c>
      <c r="I501" s="18">
        <v>45400</v>
      </c>
      <c r="J501" s="12">
        <v>0</v>
      </c>
      <c r="K501" s="36" t="s">
        <v>65</v>
      </c>
    </row>
    <row r="502" spans="1:11" ht="14.25" customHeight="1" x14ac:dyDescent="0.15">
      <c r="A502" s="29" t="s">
        <v>11</v>
      </c>
      <c r="B502" s="14">
        <v>28042</v>
      </c>
      <c r="C502" s="19">
        <v>13757</v>
      </c>
      <c r="D502" s="15" t="str">
        <f t="array" ref="D502">IF(VLOOKUP($AF502,[21]Akuttherapie!$A$2:$B$42,2,0)="Y",CONCATENATE("L",MAX(_xlfn.NUMBERVALUE(MID($D$3:$D501,2,5)))+1)," ")</f>
        <v xml:space="preserve"> </v>
      </c>
      <c r="E502" s="16">
        <v>10144880</v>
      </c>
      <c r="F502" s="12" t="s">
        <v>972</v>
      </c>
      <c r="G502" s="12" t="s">
        <v>161</v>
      </c>
      <c r="H502" s="18">
        <v>11947</v>
      </c>
      <c r="I502" s="18">
        <v>45404</v>
      </c>
      <c r="J502" s="12">
        <v>0</v>
      </c>
      <c r="K502" s="36" t="s">
        <v>1710</v>
      </c>
    </row>
    <row r="503" spans="1:11" ht="14.25" customHeight="1" x14ac:dyDescent="0.15">
      <c r="A503" s="29" t="s">
        <v>814</v>
      </c>
      <c r="B503" s="14">
        <v>28044</v>
      </c>
      <c r="C503" s="19">
        <v>13758</v>
      </c>
      <c r="D503" s="15" t="str">
        <f t="array" ref="D503">IF(VLOOKUP($AF503,[21]Akuttherapie!$A$2:$B$42,2,0)="Y",CONCATENATE("L",MAX(_xlfn.NUMBERVALUE(MID($D$3:$D502,2,5)))+1)," ")</f>
        <v xml:space="preserve"> </v>
      </c>
      <c r="E503" s="16">
        <v>10145788</v>
      </c>
      <c r="F503" s="12" t="s">
        <v>973</v>
      </c>
      <c r="G503" s="12" t="s">
        <v>13</v>
      </c>
      <c r="H503" s="18">
        <v>19429</v>
      </c>
      <c r="I503" s="18">
        <v>45404</v>
      </c>
      <c r="J503" s="12">
        <v>1</v>
      </c>
      <c r="K503" s="36" t="s">
        <v>65</v>
      </c>
    </row>
    <row r="504" spans="1:11" ht="14.25" customHeight="1" x14ac:dyDescent="0.15">
      <c r="A504" s="29" t="s">
        <v>16</v>
      </c>
      <c r="B504" s="14">
        <v>28045</v>
      </c>
      <c r="C504" s="19">
        <v>13759</v>
      </c>
      <c r="D504" s="15" t="str">
        <f t="array" ref="D504">IF(VLOOKUP($AF504,[21]Akuttherapie!$A$2:$B$42,2,0)="Y",CONCATENATE("L",MAX(_xlfn.NUMBERVALUE(MID($D$3:$D503,2,5)))+1)," ")</f>
        <v xml:space="preserve"> </v>
      </c>
      <c r="E504" s="16">
        <v>10146134</v>
      </c>
      <c r="F504" s="12" t="s">
        <v>974</v>
      </c>
      <c r="G504" s="12" t="s">
        <v>975</v>
      </c>
      <c r="H504" s="18">
        <v>28289</v>
      </c>
      <c r="I504" s="18">
        <v>45404</v>
      </c>
      <c r="J504" s="12">
        <v>0</v>
      </c>
      <c r="K504" s="36" t="s">
        <v>65</v>
      </c>
    </row>
    <row r="505" spans="1:11" ht="14.25" customHeight="1" x14ac:dyDescent="0.15">
      <c r="A505" s="29" t="s">
        <v>11</v>
      </c>
      <c r="B505" s="14">
        <v>28047</v>
      </c>
      <c r="C505" s="19">
        <v>13760</v>
      </c>
      <c r="D505" s="15" t="s">
        <v>980</v>
      </c>
      <c r="E505" s="16">
        <v>10146684</v>
      </c>
      <c r="F505" s="12" t="s">
        <v>976</v>
      </c>
      <c r="G505" s="12" t="s">
        <v>977</v>
      </c>
      <c r="H505" s="18">
        <v>18129</v>
      </c>
      <c r="I505" s="18">
        <v>45404</v>
      </c>
      <c r="J505" s="12">
        <v>0</v>
      </c>
      <c r="K505" s="36" t="s">
        <v>65</v>
      </c>
    </row>
    <row r="506" spans="1:11" ht="14.25" customHeight="1" x14ac:dyDescent="0.15">
      <c r="A506" s="29" t="s">
        <v>11</v>
      </c>
      <c r="B506" s="14">
        <v>28050</v>
      </c>
      <c r="C506" s="19">
        <v>13761</v>
      </c>
      <c r="D506" s="15" t="str">
        <f t="array" ref="D506">IF(VLOOKUP($AF506,[21]Akuttherapie!$A$2:$B$42,2,0)="Y",CONCATENATE("L",MAX(_xlfn.NUMBERVALUE(MID($D$3:$D505,2,5)))+1)," ")</f>
        <v xml:space="preserve"> </v>
      </c>
      <c r="E506" s="16">
        <v>10147096</v>
      </c>
      <c r="F506" s="12" t="s">
        <v>978</v>
      </c>
      <c r="G506" s="12" t="s">
        <v>979</v>
      </c>
      <c r="H506" s="18">
        <v>32244</v>
      </c>
      <c r="I506" s="18">
        <v>45404</v>
      </c>
      <c r="J506" s="12">
        <v>0</v>
      </c>
      <c r="K506" s="36" t="s">
        <v>65</v>
      </c>
    </row>
    <row r="507" spans="1:11" ht="14.25" customHeight="1" x14ac:dyDescent="0.15">
      <c r="A507" s="29" t="s">
        <v>769</v>
      </c>
      <c r="B507" s="14">
        <v>28052</v>
      </c>
      <c r="C507" s="19">
        <v>13762</v>
      </c>
      <c r="D507" s="15" t="str">
        <f t="array" ref="D507">IF(VLOOKUP($AF507,[21]Akuttherapie!$A$2:$B$42,2,0)="Y",CONCATENATE("L",MAX(_xlfn.NUMBERVALUE(MID($D$3:$D506,2,5)))+1)," ")</f>
        <v xml:space="preserve"> </v>
      </c>
      <c r="E507" s="16">
        <v>10149585</v>
      </c>
      <c r="F507" s="12" t="s">
        <v>981</v>
      </c>
      <c r="G507" s="12" t="s">
        <v>34</v>
      </c>
      <c r="H507" s="18">
        <v>12531</v>
      </c>
      <c r="I507" s="18">
        <v>45405</v>
      </c>
      <c r="J507" s="12">
        <v>0</v>
      </c>
      <c r="K507" s="36" t="s">
        <v>65</v>
      </c>
    </row>
    <row r="508" spans="1:11" ht="14.25" customHeight="1" x14ac:dyDescent="0.15">
      <c r="A508" s="29" t="s">
        <v>11</v>
      </c>
      <c r="B508" s="14">
        <v>28054</v>
      </c>
      <c r="C508" s="19">
        <v>13763</v>
      </c>
      <c r="D508" s="15" t="s">
        <v>989</v>
      </c>
      <c r="E508" s="16">
        <v>10150192</v>
      </c>
      <c r="F508" s="12" t="s">
        <v>982</v>
      </c>
      <c r="G508" s="12" t="s">
        <v>983</v>
      </c>
      <c r="H508" s="18">
        <v>22713</v>
      </c>
      <c r="I508" s="18">
        <v>45406</v>
      </c>
      <c r="J508" s="12">
        <v>0</v>
      </c>
      <c r="K508" s="36" t="s">
        <v>65</v>
      </c>
    </row>
    <row r="509" spans="1:11" ht="14.25" customHeight="1" x14ac:dyDescent="0.15">
      <c r="A509" s="29" t="s">
        <v>11</v>
      </c>
      <c r="B509" s="14">
        <v>28055</v>
      </c>
      <c r="C509" s="19">
        <v>13764</v>
      </c>
      <c r="D509" s="15" t="str">
        <f t="array" ref="D509">IF(VLOOKUP($AF509,[21]Akuttherapie!$A$2:$B$42,2,0)="Y",CONCATENATE("L",MAX(_xlfn.NUMBERVALUE(MID($D$3:$D508,2,5)))+1)," ")</f>
        <v xml:space="preserve"> </v>
      </c>
      <c r="E509" s="16">
        <v>10150532</v>
      </c>
      <c r="F509" s="12" t="s">
        <v>984</v>
      </c>
      <c r="G509" s="12" t="s">
        <v>733</v>
      </c>
      <c r="H509" s="18">
        <v>17303</v>
      </c>
      <c r="I509" s="18">
        <v>45406</v>
      </c>
      <c r="J509" s="12">
        <v>1</v>
      </c>
      <c r="K509" s="36" t="s">
        <v>1710</v>
      </c>
    </row>
    <row r="510" spans="1:11" ht="14.25" customHeight="1" x14ac:dyDescent="0.15">
      <c r="A510" s="29" t="s">
        <v>137</v>
      </c>
      <c r="B510" s="14">
        <v>28056</v>
      </c>
      <c r="C510" s="19">
        <v>13765</v>
      </c>
      <c r="D510" s="15" t="s">
        <v>990</v>
      </c>
      <c r="E510" s="16">
        <v>10152032</v>
      </c>
      <c r="F510" s="12" t="s">
        <v>985</v>
      </c>
      <c r="G510" s="12" t="s">
        <v>986</v>
      </c>
      <c r="H510" s="18">
        <v>29023</v>
      </c>
      <c r="I510" s="18">
        <v>45407</v>
      </c>
      <c r="J510" s="12">
        <v>1</v>
      </c>
      <c r="K510" s="36" t="s">
        <v>65</v>
      </c>
    </row>
    <row r="511" spans="1:11" ht="14.25" customHeight="1" x14ac:dyDescent="0.15">
      <c r="A511" s="29" t="s">
        <v>1964</v>
      </c>
      <c r="B511" s="14">
        <v>28057</v>
      </c>
      <c r="C511" s="19">
        <v>13766</v>
      </c>
      <c r="D511" s="15" t="str">
        <f t="array" ref="D511">IF(VLOOKUP($AF511,[21]Akuttherapie!$A$2:$B$42,2,0)="Y",CONCATENATE("L",MAX(_xlfn.NUMBERVALUE(MID($D$3:$D510,2,5)))+1)," ")</f>
        <v xml:space="preserve"> </v>
      </c>
      <c r="E511" s="16">
        <v>10106670</v>
      </c>
      <c r="F511" s="12" t="s">
        <v>987</v>
      </c>
      <c r="G511" s="12" t="s">
        <v>988</v>
      </c>
      <c r="H511" s="18">
        <v>16681</v>
      </c>
      <c r="I511" s="18">
        <v>45405</v>
      </c>
      <c r="J511" s="12">
        <v>1</v>
      </c>
      <c r="K511" s="36" t="s">
        <v>65</v>
      </c>
    </row>
    <row r="512" spans="1:11" ht="14.25" customHeight="1" x14ac:dyDescent="0.15">
      <c r="A512" s="29" t="s">
        <v>11</v>
      </c>
      <c r="B512" s="14">
        <v>28058</v>
      </c>
      <c r="C512" s="19">
        <v>13767</v>
      </c>
      <c r="D512" s="15" t="str">
        <f t="array" ref="D512">IF(VLOOKUP($AF512,[21]Akuttherapie!$A$2:$B$42,2,0)="Y",CONCATENATE("L",MAX(_xlfn.NUMBERVALUE(MID($D$3:$D511,2,5)))+1)," ")</f>
        <v xml:space="preserve"> </v>
      </c>
      <c r="E512" s="16">
        <v>10152903</v>
      </c>
      <c r="F512" s="12" t="s">
        <v>991</v>
      </c>
      <c r="G512" s="12" t="s">
        <v>733</v>
      </c>
      <c r="H512" s="18">
        <v>13674</v>
      </c>
      <c r="I512" s="18">
        <v>45407</v>
      </c>
      <c r="J512" s="12">
        <v>1</v>
      </c>
      <c r="K512" s="36" t="s">
        <v>1710</v>
      </c>
    </row>
    <row r="513" spans="1:11" ht="14.25" customHeight="1" x14ac:dyDescent="0.15">
      <c r="A513" s="29" t="s">
        <v>11</v>
      </c>
      <c r="B513" s="14">
        <v>28060</v>
      </c>
      <c r="C513" s="19">
        <v>13768</v>
      </c>
      <c r="D513" s="15" t="s">
        <v>997</v>
      </c>
      <c r="E513" s="16">
        <v>10153122</v>
      </c>
      <c r="F513" s="12" t="s">
        <v>992</v>
      </c>
      <c r="G513" s="12" t="s">
        <v>993</v>
      </c>
      <c r="H513" s="18">
        <v>11980</v>
      </c>
      <c r="I513" s="18">
        <v>45407</v>
      </c>
      <c r="J513" s="12">
        <v>1</v>
      </c>
      <c r="K513" s="36" t="s">
        <v>1710</v>
      </c>
    </row>
    <row r="514" spans="1:11" ht="14.25" customHeight="1" x14ac:dyDescent="0.15">
      <c r="A514" s="29" t="s">
        <v>11</v>
      </c>
      <c r="B514" s="14">
        <v>28061</v>
      </c>
      <c r="C514" s="19">
        <v>13769</v>
      </c>
      <c r="D514" s="15" t="str">
        <f t="array" ref="D514">IF(VLOOKUP($AF514,[21]Akuttherapie!$A$2:$B$42,2,0)="Y",CONCATENATE("L",MAX(_xlfn.NUMBERVALUE(MID($D$3:$D513,2,5)))+1)," ")</f>
        <v xml:space="preserve"> </v>
      </c>
      <c r="E514" s="16">
        <v>10154364</v>
      </c>
      <c r="F514" s="12" t="s">
        <v>994</v>
      </c>
      <c r="G514" s="12" t="s">
        <v>995</v>
      </c>
      <c r="H514" s="18">
        <v>14071</v>
      </c>
      <c r="I514" s="18">
        <v>45407</v>
      </c>
      <c r="J514" s="12">
        <v>1</v>
      </c>
      <c r="K514" s="36" t="s">
        <v>65</v>
      </c>
    </row>
    <row r="515" spans="1:11" ht="14.25" customHeight="1" x14ac:dyDescent="0.15">
      <c r="A515" s="29" t="s">
        <v>11</v>
      </c>
      <c r="B515" s="14">
        <v>28062</v>
      </c>
      <c r="C515" s="19">
        <v>13770</v>
      </c>
      <c r="D515" s="15" t="str">
        <f t="array" ref="D515">IF(VLOOKUP($AF515,[21]Akuttherapie!$A$2:$B$42,2,0)="Y",CONCATENATE("L",MAX(_xlfn.NUMBERVALUE(MID($D$3:$D514,2,5)))+1)," ")</f>
        <v xml:space="preserve"> </v>
      </c>
      <c r="E515" s="16">
        <v>10154365</v>
      </c>
      <c r="F515" s="12" t="s">
        <v>807</v>
      </c>
      <c r="G515" s="12" t="s">
        <v>808</v>
      </c>
      <c r="H515" s="18">
        <v>20655</v>
      </c>
      <c r="I515" s="18">
        <v>45407</v>
      </c>
      <c r="J515" s="12">
        <v>1</v>
      </c>
      <c r="K515" s="36" t="s">
        <v>65</v>
      </c>
    </row>
    <row r="516" spans="1:11" ht="14.25" customHeight="1" x14ac:dyDescent="0.15">
      <c r="A516" s="29" t="s">
        <v>11</v>
      </c>
      <c r="B516" s="14">
        <v>28063</v>
      </c>
      <c r="C516" s="19">
        <v>13771</v>
      </c>
      <c r="D516" s="15" t="str">
        <f t="array" ref="D516">IF(VLOOKUP($AF516,[21]Akuttherapie!$A$2:$B$42,2,0)="Y",CONCATENATE("L",MAX(_xlfn.NUMBERVALUE(MID($D$3:$D515,2,5)))+1)," ")</f>
        <v xml:space="preserve"> </v>
      </c>
      <c r="E516" s="16">
        <v>10123477</v>
      </c>
      <c r="F516" s="12" t="s">
        <v>996</v>
      </c>
      <c r="G516" s="12" t="s">
        <v>715</v>
      </c>
      <c r="H516" s="18">
        <v>21898</v>
      </c>
      <c r="I516" s="18">
        <v>45407</v>
      </c>
      <c r="J516" s="12">
        <v>0</v>
      </c>
      <c r="K516" s="36" t="s">
        <v>65</v>
      </c>
    </row>
    <row r="517" spans="1:11" ht="14.25" customHeight="1" x14ac:dyDescent="0.15">
      <c r="A517" s="29" t="s">
        <v>11</v>
      </c>
      <c r="B517" s="14">
        <v>28064</v>
      </c>
      <c r="C517" s="19">
        <v>13772</v>
      </c>
      <c r="D517" s="15" t="str">
        <f t="array" ref="D517">IF(VLOOKUP($AF517,[21]Akuttherapie!$A$2:$B$42,2,0)="Y",CONCATENATE("L",MAX(_xlfn.NUMBERVALUE(MID($D$3:$D516,2,5)))+1)," ")</f>
        <v xml:space="preserve"> </v>
      </c>
      <c r="E517" s="16">
        <v>10154752</v>
      </c>
      <c r="F517" s="12" t="s">
        <v>34</v>
      </c>
      <c r="G517" s="12" t="s">
        <v>20</v>
      </c>
      <c r="H517" s="18">
        <v>11978</v>
      </c>
      <c r="I517" s="18">
        <v>45408</v>
      </c>
      <c r="J517" s="12">
        <v>0</v>
      </c>
      <c r="K517" s="36" t="s">
        <v>65</v>
      </c>
    </row>
    <row r="518" spans="1:11" ht="14.25" customHeight="1" x14ac:dyDescent="0.15">
      <c r="A518" s="29" t="s">
        <v>11</v>
      </c>
      <c r="B518" s="14">
        <v>28065</v>
      </c>
      <c r="C518" s="19">
        <v>13773</v>
      </c>
      <c r="D518" s="15" t="s">
        <v>1014</v>
      </c>
      <c r="E518" s="16">
        <v>10155427</v>
      </c>
      <c r="F518" s="12" t="s">
        <v>884</v>
      </c>
      <c r="G518" s="12" t="s">
        <v>144</v>
      </c>
      <c r="H518" s="18">
        <v>12181</v>
      </c>
      <c r="I518" s="18">
        <v>45408</v>
      </c>
      <c r="J518" s="12">
        <v>1</v>
      </c>
      <c r="K518" s="36" t="s">
        <v>65</v>
      </c>
    </row>
    <row r="519" spans="1:11" ht="14.25" customHeight="1" x14ac:dyDescent="0.15">
      <c r="A519" s="29" t="s">
        <v>11</v>
      </c>
      <c r="B519" s="14">
        <v>28066</v>
      </c>
      <c r="C519" s="19">
        <v>13774</v>
      </c>
      <c r="D519" s="15" t="s">
        <v>1015</v>
      </c>
      <c r="E519" s="16">
        <v>10155643</v>
      </c>
      <c r="F519" s="12" t="s">
        <v>33</v>
      </c>
      <c r="G519" s="12" t="s">
        <v>607</v>
      </c>
      <c r="H519" s="18">
        <v>19312</v>
      </c>
      <c r="I519" s="18">
        <v>45408</v>
      </c>
      <c r="J519" s="12">
        <v>1</v>
      </c>
      <c r="K519" s="36" t="s">
        <v>65</v>
      </c>
    </row>
    <row r="520" spans="1:11" ht="14.25" customHeight="1" x14ac:dyDescent="0.15">
      <c r="A520" s="29" t="s">
        <v>716</v>
      </c>
      <c r="B520" s="14">
        <v>28067</v>
      </c>
      <c r="C520" s="19">
        <v>13775</v>
      </c>
      <c r="D520" s="15" t="str">
        <f t="array" ref="D520">IF(VLOOKUP($AF520,[21]Akuttherapie!$A$2:$B$42,2,0)="Y",CONCATENATE("L",MAX(_xlfn.NUMBERVALUE(MID($D$3:$D519,2,5)))+1)," ")</f>
        <v xml:space="preserve"> </v>
      </c>
      <c r="E520" s="16">
        <v>10155672</v>
      </c>
      <c r="F520" s="12" t="s">
        <v>998</v>
      </c>
      <c r="G520" s="12" t="s">
        <v>999</v>
      </c>
      <c r="H520" s="18">
        <v>37390</v>
      </c>
      <c r="I520" s="18">
        <v>45408</v>
      </c>
      <c r="J520" s="12">
        <v>1</v>
      </c>
      <c r="K520" s="36"/>
    </row>
    <row r="521" spans="1:11" ht="14.25" customHeight="1" x14ac:dyDescent="0.15">
      <c r="A521" s="29" t="s">
        <v>11</v>
      </c>
      <c r="B521" s="14">
        <v>28069</v>
      </c>
      <c r="C521" s="19">
        <v>13776</v>
      </c>
      <c r="D521" s="15" t="str">
        <f t="array" ref="D521">IF(VLOOKUP($AF521,[21]Akuttherapie!$A$2:$B$42,2,0)="Y",CONCATENATE("L",MAX(_xlfn.NUMBERVALUE(MID($D$3:$D520,2,5)))+1)," ")</f>
        <v xml:space="preserve"> </v>
      </c>
      <c r="E521" s="16">
        <v>10156449</v>
      </c>
      <c r="F521" s="12" t="s">
        <v>1000</v>
      </c>
      <c r="G521" s="12" t="s">
        <v>127</v>
      </c>
      <c r="H521" s="18">
        <v>14156</v>
      </c>
      <c r="I521" s="18">
        <v>45408</v>
      </c>
      <c r="J521" s="12">
        <v>1</v>
      </c>
      <c r="K521" s="36" t="s">
        <v>65</v>
      </c>
    </row>
    <row r="522" spans="1:11" ht="14.25" customHeight="1" x14ac:dyDescent="0.15">
      <c r="A522" s="29" t="s">
        <v>1001</v>
      </c>
      <c r="B522" s="14">
        <v>28070</v>
      </c>
      <c r="C522" s="19">
        <v>13777</v>
      </c>
      <c r="D522" s="15" t="s">
        <v>1016</v>
      </c>
      <c r="E522" s="16">
        <v>10156642</v>
      </c>
      <c r="F522" s="12" t="s">
        <v>1002</v>
      </c>
      <c r="G522" s="12" t="s">
        <v>1003</v>
      </c>
      <c r="H522" s="18">
        <v>11494</v>
      </c>
      <c r="I522" s="18">
        <v>45409</v>
      </c>
      <c r="J522" s="12">
        <v>1</v>
      </c>
      <c r="K522" s="36" t="s">
        <v>65</v>
      </c>
    </row>
    <row r="523" spans="1:11" ht="14.25" customHeight="1" x14ac:dyDescent="0.15">
      <c r="A523" s="29" t="s">
        <v>11</v>
      </c>
      <c r="B523" s="14">
        <v>28071</v>
      </c>
      <c r="C523" s="19">
        <v>13778</v>
      </c>
      <c r="D523" s="15" t="str">
        <f t="array" ref="D523">IF(VLOOKUP($AF523,[21]Akuttherapie!$A$2:$B$42,2,0)="Y",CONCATENATE("L",MAX(_xlfn.NUMBERVALUE(MID($D$3:$D522,2,5)))+1)," ")</f>
        <v xml:space="preserve"> </v>
      </c>
      <c r="E523" s="16">
        <v>10156711</v>
      </c>
      <c r="F523" s="12" t="s">
        <v>1004</v>
      </c>
      <c r="G523" s="12" t="s">
        <v>1005</v>
      </c>
      <c r="H523" s="18">
        <v>13166</v>
      </c>
      <c r="I523" s="18">
        <v>45409</v>
      </c>
      <c r="J523" s="12">
        <v>1</v>
      </c>
      <c r="K523" s="36" t="s">
        <v>65</v>
      </c>
    </row>
    <row r="524" spans="1:11" ht="14.25" customHeight="1" x14ac:dyDescent="0.15">
      <c r="A524" s="29" t="s">
        <v>769</v>
      </c>
      <c r="B524" s="14">
        <v>28072</v>
      </c>
      <c r="C524" s="19">
        <v>13779</v>
      </c>
      <c r="D524" s="15" t="str">
        <f t="array" ref="D524">IF(VLOOKUP($AF524,[21]Akuttherapie!$A$2:$B$42,2,0)="Y",CONCATENATE("L",MAX(_xlfn.NUMBERVALUE(MID($D$3:$D523,2,5)))+1)," ")</f>
        <v xml:space="preserve"> </v>
      </c>
      <c r="E524" s="16">
        <v>10156997</v>
      </c>
      <c r="F524" s="12" t="s">
        <v>1006</v>
      </c>
      <c r="G524" s="12" t="s">
        <v>20</v>
      </c>
      <c r="H524" s="18">
        <v>15959</v>
      </c>
      <c r="I524" s="18">
        <v>45410</v>
      </c>
      <c r="J524" s="12">
        <v>0</v>
      </c>
      <c r="K524" s="36" t="s">
        <v>65</v>
      </c>
    </row>
    <row r="525" spans="1:11" ht="14.25" customHeight="1" x14ac:dyDescent="0.15">
      <c r="A525" s="29" t="s">
        <v>11</v>
      </c>
      <c r="B525" s="14">
        <v>28073</v>
      </c>
      <c r="C525" s="19">
        <v>13780</v>
      </c>
      <c r="D525" s="15" t="str">
        <f t="array" ref="D525">IF(VLOOKUP($AF525,[21]Akuttherapie!$A$2:$B$42,2,0)="Y",CONCATENATE("L",MAX(_xlfn.NUMBERVALUE(MID($D$3:$D524,2,5)))+1)," ")</f>
        <v xml:space="preserve"> </v>
      </c>
      <c r="E525" s="16">
        <v>10157070</v>
      </c>
      <c r="F525" s="12" t="s">
        <v>945</v>
      </c>
      <c r="G525" s="12" t="s">
        <v>254</v>
      </c>
      <c r="H525" s="18">
        <v>15147</v>
      </c>
      <c r="I525" s="18">
        <v>45410</v>
      </c>
      <c r="J525" s="12">
        <v>0</v>
      </c>
      <c r="K525" s="36" t="s">
        <v>65</v>
      </c>
    </row>
    <row r="526" spans="1:11" ht="14.25" customHeight="1" x14ac:dyDescent="0.15">
      <c r="A526" s="29" t="s">
        <v>11</v>
      </c>
      <c r="B526" s="14">
        <v>28074</v>
      </c>
      <c r="C526" s="19">
        <v>13781</v>
      </c>
      <c r="D526" s="15" t="str">
        <f t="array" ref="D526">IF(VLOOKUP($AF526,[21]Akuttherapie!$A$2:$B$42,2,0)="Y",CONCATENATE("L",MAX(_xlfn.NUMBERVALUE(MID($D$3:$D525,2,5)))+1)," ")</f>
        <v xml:space="preserve"> </v>
      </c>
      <c r="E526" s="16">
        <v>10157088</v>
      </c>
      <c r="F526" s="12" t="s">
        <v>1007</v>
      </c>
      <c r="G526" s="12" t="s">
        <v>1008</v>
      </c>
      <c r="H526" s="18">
        <v>26982</v>
      </c>
      <c r="I526" s="18">
        <v>45410</v>
      </c>
      <c r="J526" s="12">
        <v>1</v>
      </c>
      <c r="K526" s="36" t="s">
        <v>65</v>
      </c>
    </row>
    <row r="527" spans="1:11" ht="14.25" customHeight="1" x14ac:dyDescent="0.15">
      <c r="A527" s="29" t="s">
        <v>11</v>
      </c>
      <c r="B527" s="14">
        <v>28076</v>
      </c>
      <c r="C527" s="19">
        <v>13782</v>
      </c>
      <c r="D527" s="15" t="str">
        <f t="array" ref="D527">IF(VLOOKUP($AF527,[21]Akuttherapie!$A$2:$B$42,2,0)="Y",CONCATENATE("L",MAX(_xlfn.NUMBERVALUE(MID($D$3:$D526,2,5)))+1)," ")</f>
        <v xml:space="preserve"> </v>
      </c>
      <c r="E527" s="16">
        <v>10157378</v>
      </c>
      <c r="F527" s="12" t="s">
        <v>1009</v>
      </c>
      <c r="G527" s="12" t="s">
        <v>1010</v>
      </c>
      <c r="H527" s="18">
        <v>17094</v>
      </c>
      <c r="I527" s="18">
        <v>45410</v>
      </c>
      <c r="J527" s="12">
        <v>1</v>
      </c>
      <c r="K527" s="36" t="s">
        <v>65</v>
      </c>
    </row>
    <row r="528" spans="1:11" ht="14.25" customHeight="1" x14ac:dyDescent="0.15">
      <c r="A528" s="23" t="s">
        <v>11</v>
      </c>
      <c r="B528" s="14">
        <v>28077</v>
      </c>
      <c r="C528" s="19">
        <v>13783</v>
      </c>
      <c r="D528" s="15" t="s">
        <v>1017</v>
      </c>
      <c r="E528" s="16">
        <v>10157388</v>
      </c>
      <c r="F528" s="12" t="s">
        <v>1011</v>
      </c>
      <c r="G528" s="12" t="s">
        <v>1012</v>
      </c>
      <c r="H528" s="18">
        <v>13031</v>
      </c>
      <c r="I528" s="18">
        <v>45410</v>
      </c>
      <c r="J528" s="12">
        <v>1</v>
      </c>
      <c r="K528" s="36" t="s">
        <v>65</v>
      </c>
    </row>
    <row r="529" spans="1:11" ht="14.25" customHeight="1" x14ac:dyDescent="0.15">
      <c r="A529" s="23" t="s">
        <v>11</v>
      </c>
      <c r="B529" s="14">
        <v>28078</v>
      </c>
      <c r="C529" s="19">
        <v>13784</v>
      </c>
      <c r="D529" s="15" t="s">
        <v>1018</v>
      </c>
      <c r="E529" s="16">
        <v>10157479</v>
      </c>
      <c r="F529" s="12" t="s">
        <v>1013</v>
      </c>
      <c r="G529" s="12" t="s">
        <v>144</v>
      </c>
      <c r="H529" s="18">
        <v>16383</v>
      </c>
      <c r="I529" s="18">
        <v>45411</v>
      </c>
      <c r="J529" s="12">
        <v>1</v>
      </c>
      <c r="K529" s="36" t="s">
        <v>65</v>
      </c>
    </row>
    <row r="530" spans="1:11" ht="14.25" customHeight="1" x14ac:dyDescent="0.15">
      <c r="A530" s="30" t="s">
        <v>11</v>
      </c>
      <c r="B530" s="14">
        <v>28079</v>
      </c>
      <c r="C530" s="19">
        <v>13785</v>
      </c>
      <c r="D530" s="15" t="str">
        <f t="array" ref="D530">IF(VLOOKUP($AF530,[21]Akuttherapie!$A$2:$B$42,2,0)="Y",CONCATENATE("L",MAX(_xlfn.NUMBERVALUE(MID($D$3:$D529,2,5)))+1)," ")</f>
        <v xml:space="preserve"> </v>
      </c>
      <c r="E530" s="16">
        <v>10157498</v>
      </c>
      <c r="F530" s="12" t="s">
        <v>1019</v>
      </c>
      <c r="G530" s="12" t="s">
        <v>144</v>
      </c>
      <c r="H530" s="18">
        <v>20738</v>
      </c>
      <c r="I530" s="18">
        <v>45411</v>
      </c>
      <c r="J530" s="12">
        <v>1</v>
      </c>
      <c r="K530" s="36" t="s">
        <v>65</v>
      </c>
    </row>
    <row r="531" spans="1:11" ht="14.25" customHeight="1" x14ac:dyDescent="0.15">
      <c r="A531" s="30" t="s">
        <v>11</v>
      </c>
      <c r="B531" s="14">
        <v>28080</v>
      </c>
      <c r="C531" s="19">
        <v>13786</v>
      </c>
      <c r="D531" s="15" t="str">
        <f t="array" ref="D531">IF(VLOOKUP($AF531,[21]Akuttherapie!$A$2:$B$42,2,0)="Y",CONCATENATE("L",MAX(_xlfn.NUMBERVALUE(MID($D$3:$D530,2,5)))+1)," ")</f>
        <v xml:space="preserve"> </v>
      </c>
      <c r="E531" s="16">
        <v>10158869</v>
      </c>
      <c r="F531" s="12" t="s">
        <v>638</v>
      </c>
      <c r="G531" s="12" t="s">
        <v>662</v>
      </c>
      <c r="H531" s="18">
        <v>15766</v>
      </c>
      <c r="I531" s="18">
        <v>45411</v>
      </c>
      <c r="J531" s="12">
        <v>0</v>
      </c>
      <c r="K531" s="36" t="s">
        <v>65</v>
      </c>
    </row>
    <row r="532" spans="1:11" ht="14.25" customHeight="1" x14ac:dyDescent="0.15">
      <c r="A532" s="30" t="s">
        <v>137</v>
      </c>
      <c r="B532" s="14">
        <v>28081</v>
      </c>
      <c r="C532" s="19">
        <v>13787</v>
      </c>
      <c r="D532" s="15" t="str">
        <f t="array" ref="D532">IF(VLOOKUP($AF532,[21]Akuttherapie!$A$2:$B$42,2,0)="Y",CONCATENATE("L",MAX(_xlfn.NUMBERVALUE(MID($D$3:$D531,2,5)))+1)," ")</f>
        <v xml:space="preserve"> </v>
      </c>
      <c r="E532" s="16">
        <v>10159155</v>
      </c>
      <c r="F532" s="12" t="s">
        <v>194</v>
      </c>
      <c r="G532" s="12" t="s">
        <v>40</v>
      </c>
      <c r="H532" s="18">
        <v>26132</v>
      </c>
      <c r="I532" s="18">
        <v>45411</v>
      </c>
      <c r="J532" s="12">
        <v>0</v>
      </c>
      <c r="K532" s="36" t="s">
        <v>65</v>
      </c>
    </row>
    <row r="533" spans="1:11" ht="14.25" customHeight="1" x14ac:dyDescent="0.15">
      <c r="A533" s="30" t="s">
        <v>11</v>
      </c>
      <c r="B533" s="14">
        <v>28082</v>
      </c>
      <c r="C533" s="19">
        <v>13788</v>
      </c>
      <c r="D533" s="15" t="str">
        <f t="array" ref="D533">IF(VLOOKUP($AF533,[21]Akuttherapie!$A$2:$B$42,2,0)="Y",CONCATENATE("L",MAX(_xlfn.NUMBERVALUE(MID($D$3:$D532,2,5)))+1)," ")</f>
        <v xml:space="preserve"> </v>
      </c>
      <c r="E533" s="16">
        <v>10159782</v>
      </c>
      <c r="F533" s="12" t="s">
        <v>638</v>
      </c>
      <c r="G533" s="12" t="s">
        <v>1020</v>
      </c>
      <c r="H533" s="18">
        <v>22677</v>
      </c>
      <c r="I533" s="18">
        <v>45411</v>
      </c>
      <c r="J533" s="12">
        <v>0</v>
      </c>
      <c r="K533" s="36" t="s">
        <v>65</v>
      </c>
    </row>
    <row r="534" spans="1:11" ht="14.25" customHeight="1" x14ac:dyDescent="0.15">
      <c r="A534" s="30" t="s">
        <v>11</v>
      </c>
      <c r="B534" s="14">
        <v>28083</v>
      </c>
      <c r="C534" s="19">
        <v>13789</v>
      </c>
      <c r="D534" s="15" t="s">
        <v>1027</v>
      </c>
      <c r="E534" s="16">
        <v>10160053</v>
      </c>
      <c r="F534" s="12" t="s">
        <v>1021</v>
      </c>
      <c r="G534" s="12" t="s">
        <v>1022</v>
      </c>
      <c r="H534" s="18">
        <v>20463</v>
      </c>
      <c r="I534" s="18">
        <v>45411</v>
      </c>
      <c r="J534" s="12">
        <v>0</v>
      </c>
      <c r="K534" s="36" t="s">
        <v>65</v>
      </c>
    </row>
    <row r="535" spans="1:11" ht="14.25" customHeight="1" x14ac:dyDescent="0.15">
      <c r="A535" s="30" t="s">
        <v>11</v>
      </c>
      <c r="B535" s="14">
        <v>28084</v>
      </c>
      <c r="C535" s="19">
        <v>13790</v>
      </c>
      <c r="D535" s="15" t="str">
        <f t="array" ref="D535">IF(VLOOKUP($AF535,[21]Akuttherapie!$A$2:$B$42,2,0)="Y",CONCATENATE("L",MAX(_xlfn.NUMBERVALUE(MID($D$3:$D534,2,5)))+1)," ")</f>
        <v xml:space="preserve"> </v>
      </c>
      <c r="E535" s="16">
        <v>10160054</v>
      </c>
      <c r="F535" s="12" t="s">
        <v>838</v>
      </c>
      <c r="G535" s="12" t="s">
        <v>437</v>
      </c>
      <c r="H535" s="18">
        <v>16486</v>
      </c>
      <c r="I535" s="18">
        <v>45411</v>
      </c>
      <c r="J535" s="12">
        <v>0</v>
      </c>
      <c r="K535" s="36" t="s">
        <v>65</v>
      </c>
    </row>
    <row r="536" spans="1:11" ht="14.25" customHeight="1" x14ac:dyDescent="0.15">
      <c r="A536" s="30" t="s">
        <v>16</v>
      </c>
      <c r="B536" s="14">
        <v>28085</v>
      </c>
      <c r="C536" s="19">
        <v>13791</v>
      </c>
      <c r="D536" s="15" t="str">
        <f t="array" ref="D536">IF(VLOOKUP($AF536,[21]Akuttherapie!$A$2:$B$42,2,0)="Y",CONCATENATE("L",MAX(_xlfn.NUMBERVALUE(MID($D$3:$D535,2,5)))+1)," ")</f>
        <v xml:space="preserve"> </v>
      </c>
      <c r="E536" s="16">
        <v>10160106</v>
      </c>
      <c r="F536" s="12" t="s">
        <v>1023</v>
      </c>
      <c r="G536" s="12" t="s">
        <v>1024</v>
      </c>
      <c r="H536" s="18">
        <v>17853</v>
      </c>
      <c r="I536" s="18">
        <v>45411</v>
      </c>
      <c r="J536" s="12">
        <v>1</v>
      </c>
      <c r="K536" s="36" t="s">
        <v>65</v>
      </c>
    </row>
    <row r="537" spans="1:11" ht="14.25" customHeight="1" x14ac:dyDescent="0.15">
      <c r="A537" s="30" t="s">
        <v>11</v>
      </c>
      <c r="B537" s="14">
        <v>28086</v>
      </c>
      <c r="C537" s="19">
        <v>13792</v>
      </c>
      <c r="D537" s="15" t="s">
        <v>1028</v>
      </c>
      <c r="E537" s="16">
        <v>10160112</v>
      </c>
      <c r="F537" s="12" t="s">
        <v>835</v>
      </c>
      <c r="G537" s="12" t="s">
        <v>106</v>
      </c>
      <c r="H537" s="18">
        <v>18199</v>
      </c>
      <c r="I537" s="18">
        <v>45411</v>
      </c>
      <c r="J537" s="12">
        <v>1</v>
      </c>
      <c r="K537" s="36" t="s">
        <v>65</v>
      </c>
    </row>
    <row r="538" spans="1:11" ht="14.25" customHeight="1" x14ac:dyDescent="0.15">
      <c r="A538" s="30" t="s">
        <v>16</v>
      </c>
      <c r="B538" s="14">
        <v>28087</v>
      </c>
      <c r="C538" s="19">
        <v>13793</v>
      </c>
      <c r="D538" s="15" t="str">
        <f t="array" ref="D538">IF(VLOOKUP($AF538,[21]Akuttherapie!$A$2:$B$42,2,0)="Y",CONCATENATE("L",MAX(_xlfn.NUMBERVALUE(MID($D$3:$D537,2,5)))+1)," ")</f>
        <v xml:space="preserve"> </v>
      </c>
      <c r="E538" s="16">
        <v>10160194</v>
      </c>
      <c r="F538" s="12" t="s">
        <v>1025</v>
      </c>
      <c r="G538" s="12" t="s">
        <v>13</v>
      </c>
      <c r="H538" s="18">
        <v>17913</v>
      </c>
      <c r="I538" s="18">
        <v>45412</v>
      </c>
      <c r="J538" s="12">
        <v>1</v>
      </c>
      <c r="K538" s="36" t="s">
        <v>65</v>
      </c>
    </row>
    <row r="539" spans="1:11" ht="14.25" customHeight="1" x14ac:dyDescent="0.15">
      <c r="A539" s="30" t="s">
        <v>16</v>
      </c>
      <c r="B539" s="14">
        <v>28088</v>
      </c>
      <c r="C539" s="19">
        <v>13794</v>
      </c>
      <c r="D539" s="15" t="str">
        <f t="array" ref="D539">IF(VLOOKUP($AF539,[21]Akuttherapie!$A$2:$B$42,2,0)="Y",CONCATENATE("L",MAX(_xlfn.NUMBERVALUE(MID($D$3:$D538,2,5)))+1)," ")</f>
        <v xml:space="preserve"> </v>
      </c>
      <c r="E539" s="16">
        <v>10160223</v>
      </c>
      <c r="F539" s="12" t="s">
        <v>1025</v>
      </c>
      <c r="G539" s="12" t="s">
        <v>1026</v>
      </c>
      <c r="H539" s="18">
        <v>15628</v>
      </c>
      <c r="I539" s="18">
        <v>45412</v>
      </c>
      <c r="J539" s="12">
        <v>1</v>
      </c>
      <c r="K539" s="36" t="s">
        <v>65</v>
      </c>
    </row>
    <row r="540" spans="1:11" ht="14.25" customHeight="1" x14ac:dyDescent="0.15">
      <c r="A540" s="30" t="s">
        <v>139</v>
      </c>
      <c r="B540" s="14">
        <v>28089</v>
      </c>
      <c r="C540" s="19">
        <v>13795</v>
      </c>
      <c r="D540" s="15" t="s">
        <v>1035</v>
      </c>
      <c r="E540" s="16">
        <v>10160372</v>
      </c>
      <c r="F540" s="12" t="s">
        <v>37</v>
      </c>
      <c r="G540" s="12" t="s">
        <v>929</v>
      </c>
      <c r="H540" s="18">
        <v>27660</v>
      </c>
      <c r="I540" s="18">
        <v>45412</v>
      </c>
      <c r="J540" s="12">
        <v>0</v>
      </c>
      <c r="K540" s="36" t="s">
        <v>65</v>
      </c>
    </row>
    <row r="541" spans="1:11" ht="14.25" customHeight="1" x14ac:dyDescent="0.15">
      <c r="A541" s="30" t="s">
        <v>11</v>
      </c>
      <c r="B541" s="14">
        <v>28094</v>
      </c>
      <c r="C541" s="19">
        <v>13796</v>
      </c>
      <c r="D541" s="15" t="s">
        <v>1036</v>
      </c>
      <c r="E541" s="16">
        <v>10162626</v>
      </c>
      <c r="F541" s="12" t="s">
        <v>1029</v>
      </c>
      <c r="G541" s="12" t="s">
        <v>1030</v>
      </c>
      <c r="H541" s="18">
        <v>20163</v>
      </c>
      <c r="I541" s="18">
        <v>45412</v>
      </c>
      <c r="J541" s="12">
        <v>0</v>
      </c>
      <c r="K541" s="36" t="s">
        <v>65</v>
      </c>
    </row>
    <row r="542" spans="1:11" ht="14.25" customHeight="1" x14ac:dyDescent="0.15">
      <c r="A542" s="30" t="s">
        <v>11</v>
      </c>
      <c r="B542" s="14">
        <v>28095</v>
      </c>
      <c r="C542" s="19">
        <v>13797</v>
      </c>
      <c r="D542" s="15" t="str">
        <f t="array" ref="D542">IF(VLOOKUP($AF542,[21]Akuttherapie!$A$2:$B$42,2,0)="Y",CONCATENATE("L",MAX(_xlfn.NUMBERVALUE(MID($D$3:$D541,2,5)))+1)," ")</f>
        <v xml:space="preserve"> </v>
      </c>
      <c r="E542" s="16">
        <v>10162651</v>
      </c>
      <c r="F542" s="12" t="s">
        <v>1031</v>
      </c>
      <c r="G542" s="12" t="s">
        <v>1032</v>
      </c>
      <c r="H542" s="18">
        <v>16309</v>
      </c>
      <c r="I542" s="18">
        <v>45412</v>
      </c>
      <c r="J542" s="12">
        <v>1</v>
      </c>
      <c r="K542" s="36" t="s">
        <v>65</v>
      </c>
    </row>
    <row r="543" spans="1:11" ht="14.25" customHeight="1" x14ac:dyDescent="0.15">
      <c r="A543" s="30" t="s">
        <v>11</v>
      </c>
      <c r="B543" s="14">
        <v>28096</v>
      </c>
      <c r="C543" s="19">
        <v>13798</v>
      </c>
      <c r="D543" s="15" t="str">
        <f t="array" ref="D543">IF(VLOOKUP($AF543,[21]Akuttherapie!$A$2:$B$42,2,0)="Y",CONCATENATE("L",MAX(_xlfn.NUMBERVALUE(MID($D$3:$D542,2,5)))+1)," ")</f>
        <v xml:space="preserve"> </v>
      </c>
      <c r="E543" s="16">
        <v>10162388</v>
      </c>
      <c r="F543" s="12" t="s">
        <v>1033</v>
      </c>
      <c r="G543" s="12" t="s">
        <v>1034</v>
      </c>
      <c r="H543" s="18">
        <v>15893</v>
      </c>
      <c r="I543" s="18">
        <v>45412</v>
      </c>
      <c r="J543" s="12">
        <v>0</v>
      </c>
      <c r="K543" s="36" t="s">
        <v>65</v>
      </c>
    </row>
    <row r="544" spans="1:11" ht="14.25" customHeight="1" x14ac:dyDescent="0.15">
      <c r="A544" s="30" t="s">
        <v>11</v>
      </c>
      <c r="B544" s="14">
        <v>28098</v>
      </c>
      <c r="C544" s="19">
        <v>13799</v>
      </c>
      <c r="D544" s="15" t="s">
        <v>1040</v>
      </c>
      <c r="E544" s="16">
        <v>10164959</v>
      </c>
      <c r="F544" s="12" t="s">
        <v>1037</v>
      </c>
      <c r="G544" s="12" t="s">
        <v>106</v>
      </c>
      <c r="H544" s="18">
        <v>12048</v>
      </c>
      <c r="I544" s="18">
        <v>45413</v>
      </c>
      <c r="J544" s="12">
        <v>1</v>
      </c>
      <c r="K544" s="36" t="s">
        <v>65</v>
      </c>
    </row>
    <row r="545" spans="1:11" ht="14.25" customHeight="1" x14ac:dyDescent="0.15">
      <c r="A545" s="30" t="s">
        <v>11</v>
      </c>
      <c r="B545" s="14">
        <v>28099</v>
      </c>
      <c r="C545" s="19">
        <v>13800</v>
      </c>
      <c r="D545" s="15" t="str">
        <f t="array" ref="D545">IF(VLOOKUP($AF545,[22]Akuttherapie!$A$2:$B$42,2,0)="Y",CONCATENATE("L",MAX(_xlfn.NUMBERVALUE(MID($D$3:$D544,2,5)))+1)," ")</f>
        <v xml:space="preserve"> </v>
      </c>
      <c r="E545" s="16">
        <v>10165079</v>
      </c>
      <c r="F545" s="12" t="s">
        <v>1038</v>
      </c>
      <c r="G545" s="12" t="s">
        <v>254</v>
      </c>
      <c r="H545" s="18">
        <v>12411</v>
      </c>
      <c r="I545" s="18">
        <v>45414</v>
      </c>
      <c r="J545" s="12">
        <v>0</v>
      </c>
      <c r="K545" s="36" t="s">
        <v>65</v>
      </c>
    </row>
    <row r="546" spans="1:11" ht="14.25" customHeight="1" x14ac:dyDescent="0.15">
      <c r="A546" s="30" t="s">
        <v>139</v>
      </c>
      <c r="B546" s="14">
        <v>28100</v>
      </c>
      <c r="C546" s="19">
        <v>13801</v>
      </c>
      <c r="D546" s="15" t="s">
        <v>1041</v>
      </c>
      <c r="E546" s="16">
        <v>10165130</v>
      </c>
      <c r="F546" s="12" t="s">
        <v>1039</v>
      </c>
      <c r="G546" s="12" t="s">
        <v>437</v>
      </c>
      <c r="H546" s="18">
        <v>23313</v>
      </c>
      <c r="I546" s="18">
        <v>45414</v>
      </c>
      <c r="J546" s="12">
        <v>0</v>
      </c>
      <c r="K546" s="36" t="s">
        <v>65</v>
      </c>
    </row>
    <row r="547" spans="1:11" ht="14.25" customHeight="1" x14ac:dyDescent="0.15">
      <c r="A547" s="30" t="s">
        <v>11</v>
      </c>
      <c r="B547" s="14">
        <v>28101</v>
      </c>
      <c r="C547" s="19">
        <v>13802</v>
      </c>
      <c r="D547" s="15" t="s">
        <v>1047</v>
      </c>
      <c r="E547" s="16">
        <v>10165178</v>
      </c>
      <c r="F547" s="12" t="s">
        <v>1042</v>
      </c>
      <c r="G547" s="12" t="s">
        <v>32</v>
      </c>
      <c r="H547" s="18">
        <v>13269</v>
      </c>
      <c r="I547" s="18">
        <v>45414</v>
      </c>
      <c r="J547" s="12">
        <v>1</v>
      </c>
      <c r="K547" s="36" t="s">
        <v>65</v>
      </c>
    </row>
    <row r="548" spans="1:11" ht="14.25" customHeight="1" x14ac:dyDescent="0.15">
      <c r="A548" s="30" t="s">
        <v>246</v>
      </c>
      <c r="B548" s="14">
        <v>28102</v>
      </c>
      <c r="C548" s="19">
        <v>13803</v>
      </c>
      <c r="D548" s="15" t="str">
        <f t="array" ref="D548">IF(VLOOKUP($AF548,[22]Akuttherapie!$A$2:$B$42,2,0)="Y",CONCATENATE("L",MAX(_xlfn.NUMBERVALUE(MID($D$3:$D547,2,5)))+1)," ")</f>
        <v xml:space="preserve"> </v>
      </c>
      <c r="E548" s="16">
        <v>10165807</v>
      </c>
      <c r="F548" s="12" t="s">
        <v>1043</v>
      </c>
      <c r="G548" s="12" t="s">
        <v>36</v>
      </c>
      <c r="H548" s="18">
        <v>14651</v>
      </c>
      <c r="I548" s="18">
        <v>45414</v>
      </c>
      <c r="J548" s="12">
        <v>0</v>
      </c>
      <c r="K548" s="36" t="s">
        <v>65</v>
      </c>
    </row>
    <row r="549" spans="1:11" ht="14.25" customHeight="1" x14ac:dyDescent="0.15">
      <c r="A549" s="30" t="s">
        <v>11</v>
      </c>
      <c r="B549" s="14">
        <v>28103</v>
      </c>
      <c r="C549" s="19">
        <v>13804</v>
      </c>
      <c r="D549" s="15" t="str">
        <f t="array" ref="D549">IF(VLOOKUP($AF549,[22]Akuttherapie!$A$2:$B$42,2,0)="Y",CONCATENATE("L",MAX(_xlfn.NUMBERVALUE(MID($D$3:$D548,2,5)))+1)," ")</f>
        <v xml:space="preserve"> </v>
      </c>
      <c r="E549" s="16">
        <v>10167378</v>
      </c>
      <c r="F549" s="12" t="s">
        <v>1044</v>
      </c>
      <c r="G549" s="12" t="s">
        <v>1045</v>
      </c>
      <c r="H549" s="18">
        <v>18401</v>
      </c>
      <c r="I549" s="18">
        <v>45414</v>
      </c>
      <c r="J549" s="12">
        <v>0</v>
      </c>
      <c r="K549" s="36" t="s">
        <v>65</v>
      </c>
    </row>
    <row r="550" spans="1:11" ht="14.25" customHeight="1" x14ac:dyDescent="0.15">
      <c r="A550" s="30" t="s">
        <v>11</v>
      </c>
      <c r="B550" s="14">
        <v>28104</v>
      </c>
      <c r="C550" s="19">
        <v>13805</v>
      </c>
      <c r="D550" s="15" t="s">
        <v>1048</v>
      </c>
      <c r="E550" s="16">
        <v>10167464</v>
      </c>
      <c r="F550" s="12" t="s">
        <v>1046</v>
      </c>
      <c r="G550" s="12" t="s">
        <v>20</v>
      </c>
      <c r="H550" s="18">
        <v>16830</v>
      </c>
      <c r="I550" s="18">
        <v>45414</v>
      </c>
      <c r="J550" s="12">
        <v>0</v>
      </c>
      <c r="K550" s="36" t="s">
        <v>65</v>
      </c>
    </row>
    <row r="551" spans="1:11" ht="14.25" customHeight="1" x14ac:dyDescent="0.15">
      <c r="A551" s="30" t="s">
        <v>11</v>
      </c>
      <c r="B551" s="14">
        <v>28106</v>
      </c>
      <c r="C551" s="19">
        <v>13806</v>
      </c>
      <c r="D551" s="15" t="s">
        <v>1049</v>
      </c>
      <c r="E551" s="16">
        <v>10167619</v>
      </c>
      <c r="F551" s="12" t="s">
        <v>12</v>
      </c>
      <c r="G551" s="12" t="s">
        <v>576</v>
      </c>
      <c r="H551" s="18">
        <v>21566</v>
      </c>
      <c r="I551" s="18">
        <v>45414</v>
      </c>
      <c r="J551" s="12">
        <v>0</v>
      </c>
      <c r="K551" s="36" t="s">
        <v>65</v>
      </c>
    </row>
    <row r="552" spans="1:11" ht="14.25" customHeight="1" x14ac:dyDescent="0.15">
      <c r="A552" s="30" t="s">
        <v>140</v>
      </c>
      <c r="B552" s="14">
        <v>28107</v>
      </c>
      <c r="C552" s="19">
        <v>13807</v>
      </c>
      <c r="D552" s="15" t="str">
        <f t="array" ref="D552">IF(VLOOKUP($AF552,[22]Akuttherapie!$A$2:$B$42,2,0)="Y",CONCATENATE("L",MAX(_xlfn.NUMBERVALUE(MID($D$3:$D551,2,5)))+1)," ")</f>
        <v xml:space="preserve"> </v>
      </c>
      <c r="E552" s="16">
        <v>10167666</v>
      </c>
      <c r="F552" s="12" t="s">
        <v>623</v>
      </c>
      <c r="G552" s="12" t="s">
        <v>216</v>
      </c>
      <c r="H552" s="18">
        <v>16577</v>
      </c>
      <c r="I552" s="18">
        <v>45414</v>
      </c>
      <c r="J552" s="12">
        <v>1</v>
      </c>
      <c r="K552" s="36" t="s">
        <v>65</v>
      </c>
    </row>
    <row r="553" spans="1:11" ht="14.25" customHeight="1" x14ac:dyDescent="0.15">
      <c r="A553" s="30" t="s">
        <v>246</v>
      </c>
      <c r="B553" s="14">
        <v>28108</v>
      </c>
      <c r="C553" s="19">
        <v>13808</v>
      </c>
      <c r="D553" s="15" t="str">
        <f t="array" ref="D553">IF(VLOOKUP($AF553,[22]Akuttherapie!$A$2:$B$42,2,0)="Y",CONCATENATE("L",MAX(_xlfn.NUMBERVALUE(MID($D$3:$D552,2,5)))+1)," ")</f>
        <v xml:space="preserve"> </v>
      </c>
      <c r="E553" s="16">
        <v>10168673</v>
      </c>
      <c r="F553" s="12" t="s">
        <v>1050</v>
      </c>
      <c r="G553" s="12" t="s">
        <v>1051</v>
      </c>
      <c r="H553" s="18">
        <v>15766</v>
      </c>
      <c r="I553" s="18">
        <v>45415</v>
      </c>
      <c r="J553" s="12">
        <v>1</v>
      </c>
      <c r="K553" s="36" t="s">
        <v>65</v>
      </c>
    </row>
    <row r="554" spans="1:11" ht="14.25" customHeight="1" x14ac:dyDescent="0.15">
      <c r="A554" s="30" t="s">
        <v>16</v>
      </c>
      <c r="B554" s="14">
        <v>28109</v>
      </c>
      <c r="C554" s="19">
        <v>13809</v>
      </c>
      <c r="D554" s="15" t="str">
        <f t="array" ref="D554">IF(VLOOKUP($AF554,[22]Akuttherapie!$A$2:$B$42,2,0)="Y",CONCATENATE("L",MAX(_xlfn.NUMBERVALUE(MID($D$3:$D553,2,5)))+1)," ")</f>
        <v xml:space="preserve"> </v>
      </c>
      <c r="E554" s="16">
        <v>10168689</v>
      </c>
      <c r="F554" s="12" t="s">
        <v>1052</v>
      </c>
      <c r="G554" s="12" t="s">
        <v>1053</v>
      </c>
      <c r="H554" s="18">
        <v>21956</v>
      </c>
      <c r="I554" s="18">
        <v>45415</v>
      </c>
      <c r="J554" s="12">
        <v>1</v>
      </c>
      <c r="K554" s="36" t="s">
        <v>65</v>
      </c>
    </row>
    <row r="555" spans="1:11" ht="14.25" customHeight="1" x14ac:dyDescent="0.15">
      <c r="A555" s="30" t="s">
        <v>430</v>
      </c>
      <c r="B555" s="14">
        <v>28110</v>
      </c>
      <c r="C555" s="19">
        <v>13810</v>
      </c>
      <c r="D555" s="15" t="s">
        <v>1075</v>
      </c>
      <c r="E555" s="16">
        <v>10168759</v>
      </c>
      <c r="F555" s="12" t="s">
        <v>1054</v>
      </c>
      <c r="G555" s="12" t="s">
        <v>175</v>
      </c>
      <c r="H555" s="18">
        <v>14376</v>
      </c>
      <c r="I555" s="18">
        <v>45415</v>
      </c>
      <c r="J555" s="12">
        <v>1</v>
      </c>
      <c r="K555" s="36" t="s">
        <v>65</v>
      </c>
    </row>
    <row r="556" spans="1:11" ht="14.25" customHeight="1" x14ac:dyDescent="0.15">
      <c r="A556" s="30" t="s">
        <v>11</v>
      </c>
      <c r="B556" s="14">
        <v>28111</v>
      </c>
      <c r="C556" s="19">
        <v>13811</v>
      </c>
      <c r="D556" s="15" t="str">
        <f t="array" ref="D556">IF(VLOOKUP($AF556,[22]Akuttherapie!$A$2:$B$42,2,0)="Y",CONCATENATE("L",MAX(_xlfn.NUMBERVALUE(MID($D$3:$D555,2,5)))+1)," ")</f>
        <v xml:space="preserve"> </v>
      </c>
      <c r="E556" s="16">
        <v>10169187</v>
      </c>
      <c r="F556" s="12" t="s">
        <v>1055</v>
      </c>
      <c r="G556" s="12" t="s">
        <v>1056</v>
      </c>
      <c r="H556" s="18">
        <v>22908</v>
      </c>
      <c r="I556" s="18">
        <v>45415</v>
      </c>
      <c r="J556" s="12">
        <v>0</v>
      </c>
      <c r="K556" s="36" t="s">
        <v>1710</v>
      </c>
    </row>
    <row r="557" spans="1:11" ht="14.25" customHeight="1" x14ac:dyDescent="0.15">
      <c r="A557" s="30" t="s">
        <v>11</v>
      </c>
      <c r="B557" s="14">
        <v>28112</v>
      </c>
      <c r="C557" s="19">
        <v>13812</v>
      </c>
      <c r="D557" s="15" t="s">
        <v>1076</v>
      </c>
      <c r="E557" s="16">
        <v>10169477</v>
      </c>
      <c r="F557" s="12" t="s">
        <v>1057</v>
      </c>
      <c r="G557" s="12" t="s">
        <v>591</v>
      </c>
      <c r="H557" s="18">
        <v>17200</v>
      </c>
      <c r="I557" s="18">
        <v>45415</v>
      </c>
      <c r="J557" s="12">
        <v>1</v>
      </c>
      <c r="K557" s="36" t="s">
        <v>65</v>
      </c>
    </row>
    <row r="558" spans="1:11" ht="14.25" customHeight="1" x14ac:dyDescent="0.15">
      <c r="A558" s="30" t="s">
        <v>11</v>
      </c>
      <c r="B558" s="14">
        <v>28113</v>
      </c>
      <c r="C558" s="19">
        <v>13813</v>
      </c>
      <c r="D558" s="15" t="str">
        <f t="array" ref="D558">IF(VLOOKUP($AF558,[22]Akuttherapie!$A$2:$B$42,2,0)="Y",CONCATENATE("L",MAX(_xlfn.NUMBERVALUE(MID($D$3:$D557,2,5)))+1)," ")</f>
        <v xml:space="preserve"> </v>
      </c>
      <c r="E558" s="16">
        <v>10169527</v>
      </c>
      <c r="F558" s="12" t="s">
        <v>1058</v>
      </c>
      <c r="G558" s="12" t="s">
        <v>1059</v>
      </c>
      <c r="H558" s="18">
        <v>17744</v>
      </c>
      <c r="I558" s="18">
        <v>45415</v>
      </c>
      <c r="J558" s="12">
        <v>0</v>
      </c>
      <c r="K558" s="36" t="s">
        <v>65</v>
      </c>
    </row>
    <row r="559" spans="1:11" ht="14.25" customHeight="1" x14ac:dyDescent="0.15">
      <c r="A559" s="30" t="s">
        <v>11</v>
      </c>
      <c r="B559" s="14">
        <v>28114</v>
      </c>
      <c r="C559" s="19">
        <v>13814</v>
      </c>
      <c r="D559" s="15" t="str">
        <f t="array" ref="D559">IF(VLOOKUP($AF559,[22]Akuttherapie!$A$2:$B$42,2,0)="Y",CONCATENATE("L",MAX(_xlfn.NUMBERVALUE(MID($D$3:$D558,2,5)))+1)," ")</f>
        <v xml:space="preserve"> </v>
      </c>
      <c r="E559" s="16">
        <v>10169690</v>
      </c>
      <c r="F559" s="12" t="s">
        <v>1060</v>
      </c>
      <c r="G559" s="12" t="s">
        <v>13</v>
      </c>
      <c r="H559" s="18">
        <v>18923</v>
      </c>
      <c r="I559" s="18">
        <v>45415</v>
      </c>
      <c r="J559" s="12">
        <v>1</v>
      </c>
      <c r="K559" s="36" t="s">
        <v>65</v>
      </c>
    </row>
    <row r="560" spans="1:11" ht="14.25" customHeight="1" x14ac:dyDescent="0.15">
      <c r="A560" s="30" t="s">
        <v>11</v>
      </c>
      <c r="B560" s="14">
        <v>28115</v>
      </c>
      <c r="C560" s="19">
        <v>13815</v>
      </c>
      <c r="D560" s="15" t="str">
        <f t="array" ref="D560">IF(VLOOKUP($AF560,[22]Akuttherapie!$A$2:$B$42,2,0)="Y",CONCATENATE("L",MAX(_xlfn.NUMBERVALUE(MID($D$3:$D559,2,5)))+1)," ")</f>
        <v xml:space="preserve"> </v>
      </c>
      <c r="E560" s="16">
        <v>10169715</v>
      </c>
      <c r="F560" s="12" t="s">
        <v>1061</v>
      </c>
      <c r="G560" s="12" t="s">
        <v>1062</v>
      </c>
      <c r="H560" s="18">
        <v>21459</v>
      </c>
      <c r="I560" s="18">
        <v>45415</v>
      </c>
      <c r="J560" s="12">
        <v>0</v>
      </c>
      <c r="K560" s="36" t="s">
        <v>1710</v>
      </c>
    </row>
    <row r="561" spans="1:11" ht="14.25" customHeight="1" x14ac:dyDescent="0.15">
      <c r="A561" s="30" t="s">
        <v>11</v>
      </c>
      <c r="B561" s="14">
        <v>28116</v>
      </c>
      <c r="C561" s="19">
        <v>13816</v>
      </c>
      <c r="D561" s="15" t="str">
        <f t="array" ref="D561">IF(VLOOKUP($AF561,[22]Akuttherapie!$A$2:$B$42,2,0)="Y",CONCATENATE("L",MAX(_xlfn.NUMBERVALUE(MID($D$3:$D560,2,5)))+1)," ")</f>
        <v xml:space="preserve"> </v>
      </c>
      <c r="E561" s="16">
        <v>10169861</v>
      </c>
      <c r="F561" s="12" t="s">
        <v>1063</v>
      </c>
      <c r="G561" s="12" t="s">
        <v>1064</v>
      </c>
      <c r="H561" s="18">
        <v>31510</v>
      </c>
      <c r="I561" s="18">
        <v>45416</v>
      </c>
      <c r="J561" s="12">
        <v>0</v>
      </c>
      <c r="K561" s="36" t="s">
        <v>65</v>
      </c>
    </row>
    <row r="562" spans="1:11" ht="14.25" customHeight="1" x14ac:dyDescent="0.15">
      <c r="A562" s="30" t="s">
        <v>11</v>
      </c>
      <c r="B562" s="14">
        <v>28117</v>
      </c>
      <c r="C562" s="19">
        <v>13817</v>
      </c>
      <c r="D562" s="15" t="str">
        <f t="array" ref="D562">IF(VLOOKUP($AF562,[22]Akuttherapie!$A$2:$B$42,2,0)="Y",CONCATENATE("L",MAX(_xlfn.NUMBERVALUE(MID($D$3:$D561,2,5)))+1)," ")</f>
        <v xml:space="preserve"> </v>
      </c>
      <c r="E562" s="16">
        <v>10169878</v>
      </c>
      <c r="F562" s="12" t="s">
        <v>1065</v>
      </c>
      <c r="G562" s="12" t="s">
        <v>70</v>
      </c>
      <c r="H562" s="18">
        <v>17572</v>
      </c>
      <c r="I562" s="18">
        <v>45416</v>
      </c>
      <c r="J562" s="12">
        <v>0</v>
      </c>
      <c r="K562" s="36" t="s">
        <v>65</v>
      </c>
    </row>
    <row r="563" spans="1:11" ht="14.25" customHeight="1" x14ac:dyDescent="0.15">
      <c r="A563" s="30" t="s">
        <v>11</v>
      </c>
      <c r="B563" s="14">
        <v>28119</v>
      </c>
      <c r="C563" s="19">
        <v>13818</v>
      </c>
      <c r="D563" s="15" t="str">
        <f t="array" ref="D563">IF(VLOOKUP($AF563,[22]Akuttherapie!$A$2:$B$42,2,0)="Y",CONCATENATE("L",MAX(_xlfn.NUMBERVALUE(MID($D$3:$D562,2,5)))+1)," ")</f>
        <v xml:space="preserve"> </v>
      </c>
      <c r="E563" s="16">
        <v>10170056</v>
      </c>
      <c r="F563" s="12" t="s">
        <v>1066</v>
      </c>
      <c r="G563" s="12" t="s">
        <v>915</v>
      </c>
      <c r="H563" s="18">
        <v>12855</v>
      </c>
      <c r="I563" s="18">
        <v>45416</v>
      </c>
      <c r="J563" s="12"/>
      <c r="K563" s="36" t="s">
        <v>65</v>
      </c>
    </row>
    <row r="564" spans="1:11" ht="14.25" customHeight="1" x14ac:dyDescent="0.15">
      <c r="A564" s="30" t="s">
        <v>11</v>
      </c>
      <c r="B564" s="14">
        <v>28121</v>
      </c>
      <c r="C564" s="19">
        <v>13819</v>
      </c>
      <c r="D564" s="15" t="s">
        <v>1077</v>
      </c>
      <c r="E564" s="16">
        <v>10170120</v>
      </c>
      <c r="F564" s="12" t="s">
        <v>1067</v>
      </c>
      <c r="G564" s="12" t="s">
        <v>718</v>
      </c>
      <c r="H564" s="18">
        <v>24961</v>
      </c>
      <c r="I564" s="18">
        <v>45416</v>
      </c>
      <c r="J564" s="12">
        <v>0</v>
      </c>
      <c r="K564" s="36" t="s">
        <v>65</v>
      </c>
    </row>
    <row r="565" spans="1:11" ht="14.25" customHeight="1" x14ac:dyDescent="0.15">
      <c r="A565" s="30" t="s">
        <v>11</v>
      </c>
      <c r="B565" s="14">
        <v>28122</v>
      </c>
      <c r="C565" s="19">
        <v>13820</v>
      </c>
      <c r="D565" s="15" t="s">
        <v>1078</v>
      </c>
      <c r="E565" s="16">
        <v>10170184</v>
      </c>
      <c r="F565" s="12" t="s">
        <v>1068</v>
      </c>
      <c r="G565" s="12" t="s">
        <v>324</v>
      </c>
      <c r="H565" s="18">
        <v>15118</v>
      </c>
      <c r="I565" s="18">
        <v>45417</v>
      </c>
      <c r="J565" s="12">
        <v>0</v>
      </c>
      <c r="K565" s="36" t="s">
        <v>65</v>
      </c>
    </row>
    <row r="566" spans="1:11" ht="14.25" customHeight="1" x14ac:dyDescent="0.15">
      <c r="A566" s="30" t="s">
        <v>11</v>
      </c>
      <c r="B566" s="14">
        <v>28124</v>
      </c>
      <c r="C566" s="19">
        <v>13821</v>
      </c>
      <c r="D566" s="15" t="s">
        <v>1079</v>
      </c>
      <c r="E566" s="16">
        <v>10170488</v>
      </c>
      <c r="F566" s="12" t="s">
        <v>626</v>
      </c>
      <c r="G566" s="12" t="s">
        <v>226</v>
      </c>
      <c r="H566" s="18">
        <v>15348</v>
      </c>
      <c r="I566" s="18">
        <v>45417</v>
      </c>
      <c r="J566" s="12">
        <v>1</v>
      </c>
      <c r="K566" s="36" t="s">
        <v>65</v>
      </c>
    </row>
    <row r="567" spans="1:11" ht="14.25" customHeight="1" x14ac:dyDescent="0.15">
      <c r="A567" s="30" t="s">
        <v>16</v>
      </c>
      <c r="B567" s="14">
        <v>28125</v>
      </c>
      <c r="C567" s="19">
        <v>13822</v>
      </c>
      <c r="D567" s="15" t="str">
        <f t="array" ref="D567">IF(VLOOKUP($AF567,[22]Akuttherapie!$A$2:$B$42,2,0)="Y",CONCATENATE("L",MAX(_xlfn.NUMBERVALUE(MID($D$3:$D566,2,5)))+1)," ")</f>
        <v xml:space="preserve"> </v>
      </c>
      <c r="E567" s="16">
        <v>10170679</v>
      </c>
      <c r="F567" s="12" t="s">
        <v>1069</v>
      </c>
      <c r="G567" s="12" t="s">
        <v>1070</v>
      </c>
      <c r="H567" s="18">
        <v>23783</v>
      </c>
      <c r="I567" s="18">
        <v>45418</v>
      </c>
      <c r="J567" s="12">
        <v>0</v>
      </c>
      <c r="K567" s="36" t="s">
        <v>65</v>
      </c>
    </row>
    <row r="568" spans="1:11" ht="14.25" customHeight="1" x14ac:dyDescent="0.15">
      <c r="A568" s="30" t="s">
        <v>11</v>
      </c>
      <c r="B568" s="14">
        <v>28126</v>
      </c>
      <c r="C568" s="19">
        <v>13823</v>
      </c>
      <c r="D568" s="15" t="str">
        <f t="array" ref="D568">IF(VLOOKUP($AF568,[22]Akuttherapie!$A$2:$B$42,2,0)="Y",CONCATENATE("L",MAX(_xlfn.NUMBERVALUE(MID($D$3:$D567,2,5)))+1)," ")</f>
        <v xml:space="preserve"> </v>
      </c>
      <c r="E568" s="16">
        <v>10169043</v>
      </c>
      <c r="F568" s="12" t="s">
        <v>1071</v>
      </c>
      <c r="G568" s="12" t="s">
        <v>1072</v>
      </c>
      <c r="H568" s="18">
        <v>36118</v>
      </c>
      <c r="I568" s="18">
        <v>45415</v>
      </c>
      <c r="J568" s="12">
        <v>1</v>
      </c>
      <c r="K568" s="36"/>
    </row>
    <row r="569" spans="1:11" ht="14.25" customHeight="1" x14ac:dyDescent="0.15">
      <c r="A569" s="30" t="s">
        <v>11</v>
      </c>
      <c r="B569" s="14">
        <v>28127</v>
      </c>
      <c r="C569" s="19">
        <v>13824</v>
      </c>
      <c r="D569" s="15" t="s">
        <v>1080</v>
      </c>
      <c r="E569" s="16">
        <v>10168409</v>
      </c>
      <c r="F569" s="12" t="s">
        <v>1073</v>
      </c>
      <c r="G569" s="12" t="s">
        <v>373</v>
      </c>
      <c r="H569" s="18">
        <v>12304</v>
      </c>
      <c r="I569" s="18">
        <v>45415</v>
      </c>
      <c r="J569" s="12">
        <v>0</v>
      </c>
      <c r="K569" s="36" t="s">
        <v>65</v>
      </c>
    </row>
    <row r="570" spans="1:11" ht="14.25" customHeight="1" x14ac:dyDescent="0.15">
      <c r="A570" s="30" t="s">
        <v>11</v>
      </c>
      <c r="B570" s="14">
        <v>28128</v>
      </c>
      <c r="C570" s="19">
        <v>13825</v>
      </c>
      <c r="D570" s="15" t="str">
        <f t="array" ref="D570">IF(VLOOKUP($AF570,[22]Akuttherapie!$A$2:$B$42,2,0)="Y",CONCATENATE("L",MAX(_xlfn.NUMBERVALUE(MID($D$3:$D569,2,5)))+1)," ")</f>
        <v xml:space="preserve"> </v>
      </c>
      <c r="E570" s="16">
        <v>10167343</v>
      </c>
      <c r="F570" s="12" t="s">
        <v>1074</v>
      </c>
      <c r="G570" s="12" t="s">
        <v>678</v>
      </c>
      <c r="H570" s="18">
        <v>19778</v>
      </c>
      <c r="I570" s="18">
        <v>45414</v>
      </c>
      <c r="J570" s="12">
        <v>0</v>
      </c>
      <c r="K570" s="36" t="s">
        <v>65</v>
      </c>
    </row>
    <row r="571" spans="1:11" ht="14.25" customHeight="1" x14ac:dyDescent="0.15">
      <c r="A571" s="30" t="s">
        <v>11</v>
      </c>
      <c r="B571" s="14">
        <v>28129</v>
      </c>
      <c r="C571" s="19">
        <v>13826</v>
      </c>
      <c r="D571" s="15" t="str">
        <f t="array" ref="D571">IF(VLOOKUP($AF571,[22]Akuttherapie!$A$2:$B$42,2,0)="Y",CONCATENATE("L",MAX(_xlfn.NUMBERVALUE(MID($D$3:$D570,2,5)))+1)," ")</f>
        <v xml:space="preserve"> </v>
      </c>
      <c r="E571" s="16">
        <v>10169937</v>
      </c>
      <c r="F571" s="12" t="s">
        <v>919</v>
      </c>
      <c r="G571" s="12" t="s">
        <v>48</v>
      </c>
      <c r="H571" s="18">
        <v>14037</v>
      </c>
      <c r="I571" s="18">
        <v>45416</v>
      </c>
      <c r="J571" s="12">
        <v>0</v>
      </c>
      <c r="K571" s="36" t="s">
        <v>65</v>
      </c>
    </row>
    <row r="572" spans="1:11" ht="14.25" customHeight="1" x14ac:dyDescent="0.15">
      <c r="A572" s="30" t="s">
        <v>430</v>
      </c>
      <c r="B572" s="14">
        <v>28130</v>
      </c>
      <c r="C572" s="19">
        <v>13827</v>
      </c>
      <c r="D572" s="15" t="s">
        <v>1092</v>
      </c>
      <c r="E572" s="16">
        <v>10171691</v>
      </c>
      <c r="F572" s="12" t="s">
        <v>1081</v>
      </c>
      <c r="G572" s="12" t="s">
        <v>750</v>
      </c>
      <c r="H572" s="18">
        <v>20935</v>
      </c>
      <c r="I572" s="18">
        <v>45418</v>
      </c>
      <c r="J572" s="12">
        <v>1</v>
      </c>
      <c r="K572" s="36"/>
    </row>
    <row r="573" spans="1:11" ht="14.25" customHeight="1" x14ac:dyDescent="0.15">
      <c r="A573" s="30" t="s">
        <v>11</v>
      </c>
      <c r="B573" s="14">
        <v>28131</v>
      </c>
      <c r="C573" s="19">
        <v>13828</v>
      </c>
      <c r="D573" s="15" t="s">
        <v>1093</v>
      </c>
      <c r="E573" s="16">
        <v>10171980</v>
      </c>
      <c r="F573" s="12" t="s">
        <v>98</v>
      </c>
      <c r="G573" s="12" t="s">
        <v>1082</v>
      </c>
      <c r="H573" s="18">
        <v>21986</v>
      </c>
      <c r="I573" s="18">
        <v>45418</v>
      </c>
      <c r="J573" s="12">
        <v>1</v>
      </c>
      <c r="K573" s="36" t="s">
        <v>65</v>
      </c>
    </row>
    <row r="574" spans="1:11" ht="14.25" customHeight="1" x14ac:dyDescent="0.15">
      <c r="A574" s="30" t="s">
        <v>11</v>
      </c>
      <c r="B574" s="14">
        <v>28132</v>
      </c>
      <c r="C574" s="19">
        <v>13829</v>
      </c>
      <c r="D574" s="15" t="s">
        <v>1094</v>
      </c>
      <c r="E574" s="16">
        <v>10172165</v>
      </c>
      <c r="F574" s="12" t="s">
        <v>1083</v>
      </c>
      <c r="G574" s="12" t="s">
        <v>1084</v>
      </c>
      <c r="H574" s="18">
        <v>22963</v>
      </c>
      <c r="I574" s="18">
        <v>45418</v>
      </c>
      <c r="J574" s="12">
        <v>1</v>
      </c>
      <c r="K574" s="36" t="s">
        <v>65</v>
      </c>
    </row>
    <row r="575" spans="1:11" ht="14.25" customHeight="1" x14ac:dyDescent="0.15">
      <c r="A575" s="30" t="s">
        <v>137</v>
      </c>
      <c r="B575" s="14">
        <v>28133</v>
      </c>
      <c r="C575" s="19">
        <v>13830</v>
      </c>
      <c r="D575" s="15" t="s">
        <v>1095</v>
      </c>
      <c r="E575" s="16">
        <v>10173016</v>
      </c>
      <c r="F575" s="12" t="s">
        <v>1085</v>
      </c>
      <c r="G575" s="12" t="s">
        <v>1086</v>
      </c>
      <c r="H575" s="18">
        <v>25840</v>
      </c>
      <c r="I575" s="18">
        <v>45418</v>
      </c>
      <c r="J575" s="12">
        <v>0</v>
      </c>
      <c r="K575" s="36" t="s">
        <v>65</v>
      </c>
    </row>
    <row r="576" spans="1:11" ht="14.25" customHeight="1" x14ac:dyDescent="0.15">
      <c r="A576" s="30" t="s">
        <v>11</v>
      </c>
      <c r="B576" s="14">
        <v>28134</v>
      </c>
      <c r="C576" s="19">
        <v>13831</v>
      </c>
      <c r="D576" s="15" t="s">
        <v>1096</v>
      </c>
      <c r="E576" s="16">
        <v>10173403</v>
      </c>
      <c r="F576" s="12" t="s">
        <v>1087</v>
      </c>
      <c r="G576" s="12" t="s">
        <v>30</v>
      </c>
      <c r="H576" s="18">
        <v>21338</v>
      </c>
      <c r="I576" s="18">
        <v>45418</v>
      </c>
      <c r="J576" s="12">
        <v>0</v>
      </c>
      <c r="K576" s="36" t="s">
        <v>65</v>
      </c>
    </row>
    <row r="577" spans="1:11" ht="14.25" customHeight="1" x14ac:dyDescent="0.15">
      <c r="A577" s="30" t="s">
        <v>11</v>
      </c>
      <c r="B577" s="14">
        <v>28135</v>
      </c>
      <c r="C577" s="19">
        <v>13832</v>
      </c>
      <c r="D577" s="15" t="str">
        <f t="array" ref="D577">IF(VLOOKUP($AF577,[22]Akuttherapie!$A$2:$B$42,2,0)="Y",CONCATENATE("L",MAX(_xlfn.NUMBERVALUE(MID($D$3:$D576,2,5)))+1)," ")</f>
        <v xml:space="preserve"> </v>
      </c>
      <c r="E577" s="16">
        <v>10173412</v>
      </c>
      <c r="F577" s="12" t="s">
        <v>1088</v>
      </c>
      <c r="G577" s="12" t="s">
        <v>68</v>
      </c>
      <c r="H577" s="18">
        <v>17821</v>
      </c>
      <c r="I577" s="18">
        <v>45418</v>
      </c>
      <c r="J577" s="12">
        <v>0</v>
      </c>
      <c r="K577" s="36" t="s">
        <v>65</v>
      </c>
    </row>
    <row r="578" spans="1:11" ht="14.25" customHeight="1" x14ac:dyDescent="0.15">
      <c r="A578" s="30" t="s">
        <v>11</v>
      </c>
      <c r="B578" s="14">
        <v>28136</v>
      </c>
      <c r="C578" s="19">
        <v>13833</v>
      </c>
      <c r="D578" s="15" t="s">
        <v>1097</v>
      </c>
      <c r="E578" s="16">
        <v>10173560</v>
      </c>
      <c r="F578" s="12" t="s">
        <v>1089</v>
      </c>
      <c r="G578" s="12" t="s">
        <v>127</v>
      </c>
      <c r="H578" s="18">
        <v>15467</v>
      </c>
      <c r="I578" s="18">
        <v>45419</v>
      </c>
      <c r="J578" s="12">
        <v>1</v>
      </c>
      <c r="K578" s="36" t="s">
        <v>65</v>
      </c>
    </row>
    <row r="579" spans="1:11" ht="14.25" customHeight="1" x14ac:dyDescent="0.15">
      <c r="A579" s="30" t="s">
        <v>11</v>
      </c>
      <c r="B579" s="14">
        <v>28137</v>
      </c>
      <c r="C579" s="19">
        <v>13834</v>
      </c>
      <c r="D579" s="15" t="str">
        <f t="array" ref="D579">IF(VLOOKUP($AF579,[22]Akuttherapie!$A$2:$B$42,2,0)="Y",CONCATENATE("L",MAX(_xlfn.NUMBERVALUE(MID($D$3:$D578,2,5)))+1)," ")</f>
        <v xml:space="preserve"> </v>
      </c>
      <c r="E579" s="16">
        <v>10173564</v>
      </c>
      <c r="F579" s="12" t="s">
        <v>1090</v>
      </c>
      <c r="G579" s="12" t="s">
        <v>1091</v>
      </c>
      <c r="H579" s="18">
        <v>23674</v>
      </c>
      <c r="I579" s="18">
        <v>45419</v>
      </c>
      <c r="J579" s="12">
        <v>0</v>
      </c>
      <c r="K579" s="36" t="s">
        <v>65</v>
      </c>
    </row>
    <row r="580" spans="1:11" ht="14.25" customHeight="1" x14ac:dyDescent="0.15">
      <c r="A580" s="30" t="s">
        <v>11</v>
      </c>
      <c r="B580" s="14">
        <v>28138</v>
      </c>
      <c r="C580" s="19">
        <v>13835</v>
      </c>
      <c r="D580" s="15" t="s">
        <v>1103</v>
      </c>
      <c r="E580" s="16">
        <v>10174741</v>
      </c>
      <c r="F580" s="12" t="s">
        <v>1098</v>
      </c>
      <c r="G580" s="12" t="s">
        <v>482</v>
      </c>
      <c r="H580" s="18">
        <v>21937</v>
      </c>
      <c r="I580" s="18">
        <v>45419</v>
      </c>
      <c r="J580" s="12">
        <v>1</v>
      </c>
      <c r="K580" s="36" t="s">
        <v>65</v>
      </c>
    </row>
    <row r="581" spans="1:11" ht="14.25" customHeight="1" x14ac:dyDescent="0.15">
      <c r="A581" s="30" t="s">
        <v>140</v>
      </c>
      <c r="B581" s="14">
        <v>28139</v>
      </c>
      <c r="C581" s="19">
        <v>13836</v>
      </c>
      <c r="D581" s="15" t="str">
        <f t="array" ref="D581">IF(VLOOKUP($AF581,[22]Akuttherapie!$A$2:$B$42,2,0)="Y",CONCATENATE("L",MAX(_xlfn.NUMBERVALUE(MID($D$3:$D580,2,5)))+1)," ")</f>
        <v xml:space="preserve"> </v>
      </c>
      <c r="E581" s="16">
        <v>10175667</v>
      </c>
      <c r="F581" s="12" t="s">
        <v>1099</v>
      </c>
      <c r="G581" s="12" t="s">
        <v>1100</v>
      </c>
      <c r="H581" s="18">
        <v>13200</v>
      </c>
      <c r="I581" s="18">
        <v>45419</v>
      </c>
      <c r="J581" s="12">
        <v>1</v>
      </c>
      <c r="K581" s="36" t="s">
        <v>65</v>
      </c>
    </row>
    <row r="582" spans="1:11" ht="14.25" customHeight="1" x14ac:dyDescent="0.15">
      <c r="A582" s="30" t="s">
        <v>11</v>
      </c>
      <c r="B582" s="14">
        <v>28141</v>
      </c>
      <c r="C582" s="19">
        <v>13837</v>
      </c>
      <c r="D582" s="15" t="str">
        <f t="array" ref="D582">IF(VLOOKUP($AF582,[22]Akuttherapie!$A$2:$B$42,2,0)="Y",CONCATENATE("L",MAX(_xlfn.NUMBERVALUE(MID($D$3:$D581,2,5)))+1)," ")</f>
        <v xml:space="preserve"> </v>
      </c>
      <c r="E582" s="16">
        <v>10175963</v>
      </c>
      <c r="F582" s="12" t="s">
        <v>1101</v>
      </c>
      <c r="G582" s="12" t="s">
        <v>32</v>
      </c>
      <c r="H582" s="18">
        <v>23718</v>
      </c>
      <c r="I582" s="18">
        <v>45419</v>
      </c>
      <c r="J582" s="12">
        <v>1</v>
      </c>
      <c r="K582" s="36" t="s">
        <v>1710</v>
      </c>
    </row>
    <row r="583" spans="1:11" ht="14.25" customHeight="1" x14ac:dyDescent="0.15">
      <c r="A583" s="30" t="s">
        <v>140</v>
      </c>
      <c r="B583" s="14">
        <v>28142</v>
      </c>
      <c r="C583" s="19">
        <v>13838</v>
      </c>
      <c r="D583" s="15" t="str">
        <f t="array" ref="D583">IF(VLOOKUP($AF583,[22]Akuttherapie!$A$2:$B$42,2,0)="Y",CONCATENATE("L",MAX(_xlfn.NUMBERVALUE(MID($D$3:$D582,2,5)))+1)," ")</f>
        <v xml:space="preserve"> </v>
      </c>
      <c r="E583" s="16">
        <v>10173360</v>
      </c>
      <c r="F583" s="12" t="s">
        <v>1102</v>
      </c>
      <c r="G583" s="12" t="s">
        <v>106</v>
      </c>
      <c r="H583" s="18">
        <v>14683</v>
      </c>
      <c r="I583" s="18">
        <v>45418</v>
      </c>
      <c r="J583" s="12">
        <v>1</v>
      </c>
      <c r="K583" s="36" t="s">
        <v>65</v>
      </c>
    </row>
    <row r="584" spans="1:11" ht="14.25" customHeight="1" x14ac:dyDescent="0.15">
      <c r="A584" s="30" t="s">
        <v>11</v>
      </c>
      <c r="B584" s="14">
        <v>28143</v>
      </c>
      <c r="C584" s="19">
        <v>13839</v>
      </c>
      <c r="D584" s="15" t="s">
        <v>1114</v>
      </c>
      <c r="E584" s="16">
        <v>10176838</v>
      </c>
      <c r="F584" s="12" t="s">
        <v>1104</v>
      </c>
      <c r="G584" s="12" t="s">
        <v>1105</v>
      </c>
      <c r="H584" s="18">
        <v>13164</v>
      </c>
      <c r="I584" s="18">
        <v>45420</v>
      </c>
      <c r="J584" s="12">
        <v>1</v>
      </c>
      <c r="K584" s="36" t="s">
        <v>65</v>
      </c>
    </row>
    <row r="585" spans="1:11" ht="14.25" customHeight="1" x14ac:dyDescent="0.15">
      <c r="A585" s="30" t="s">
        <v>2224</v>
      </c>
      <c r="B585" s="14">
        <v>28144</v>
      </c>
      <c r="C585" s="19">
        <v>13840</v>
      </c>
      <c r="D585" s="15" t="str">
        <f t="array" ref="D585">IF(VLOOKUP($AF585,[22]Akuttherapie!$A$2:$B$42,2,0)="Y",CONCATENATE("L",MAX(_xlfn.NUMBERVALUE(MID($D$3:$D584,2,5)))+1)," ")</f>
        <v xml:space="preserve"> </v>
      </c>
      <c r="E585" s="16">
        <v>10177365</v>
      </c>
      <c r="F585" s="12" t="s">
        <v>1106</v>
      </c>
      <c r="G585" s="12" t="s">
        <v>1107</v>
      </c>
      <c r="H585" s="18">
        <v>16507</v>
      </c>
      <c r="I585" s="18">
        <v>45420</v>
      </c>
      <c r="J585" s="12">
        <v>1</v>
      </c>
      <c r="K585" s="36" t="s">
        <v>65</v>
      </c>
    </row>
    <row r="586" spans="1:11" ht="14.25" customHeight="1" x14ac:dyDescent="0.15">
      <c r="A586" s="30" t="s">
        <v>716</v>
      </c>
      <c r="B586" s="14">
        <v>28146</v>
      </c>
      <c r="C586" s="19">
        <v>13841</v>
      </c>
      <c r="D586" s="15" t="str">
        <f t="array" ref="D586">IF(VLOOKUP($AF586,[22]Akuttherapie!$A$2:$B$42,2,0)="Y",CONCATENATE("L",MAX(_xlfn.NUMBERVALUE(MID($D$3:$D585,2,5)))+1)," ")</f>
        <v xml:space="preserve"> </v>
      </c>
      <c r="E586" s="16">
        <v>10177902</v>
      </c>
      <c r="F586" s="12" t="s">
        <v>1108</v>
      </c>
      <c r="G586" s="12" t="s">
        <v>1109</v>
      </c>
      <c r="H586" s="18">
        <v>34409</v>
      </c>
      <c r="I586" s="18">
        <v>45420</v>
      </c>
      <c r="J586" s="12">
        <v>0</v>
      </c>
      <c r="K586" s="36" t="s">
        <v>65</v>
      </c>
    </row>
    <row r="587" spans="1:11" ht="14.25" customHeight="1" x14ac:dyDescent="0.15">
      <c r="A587" s="30" t="s">
        <v>11</v>
      </c>
      <c r="B587" s="14">
        <v>28147</v>
      </c>
      <c r="C587" s="19">
        <v>13842</v>
      </c>
      <c r="D587" s="15" t="str">
        <f t="array" ref="D587">IF(VLOOKUP($AF587,[22]Akuttherapie!$A$2:$B$42,2,0)="Y",CONCATENATE("L",MAX(_xlfn.NUMBERVALUE(MID($D$3:$D586,2,5)))+1)," ")</f>
        <v xml:space="preserve"> </v>
      </c>
      <c r="E587" s="16">
        <v>10178222</v>
      </c>
      <c r="F587" s="12" t="s">
        <v>724</v>
      </c>
      <c r="G587" s="12" t="s">
        <v>471</v>
      </c>
      <c r="H587" s="18">
        <v>22424</v>
      </c>
      <c r="I587" s="18">
        <v>45420</v>
      </c>
      <c r="J587" s="12">
        <v>0</v>
      </c>
      <c r="K587" s="36" t="s">
        <v>65</v>
      </c>
    </row>
    <row r="588" spans="1:11" ht="14.25" customHeight="1" x14ac:dyDescent="0.15">
      <c r="A588" s="30" t="s">
        <v>11</v>
      </c>
      <c r="B588" s="14">
        <v>28148</v>
      </c>
      <c r="C588" s="19">
        <v>13843</v>
      </c>
      <c r="D588" s="15" t="s">
        <v>1115</v>
      </c>
      <c r="E588" s="16">
        <v>10178324</v>
      </c>
      <c r="F588" s="12" t="s">
        <v>1110</v>
      </c>
      <c r="G588" s="12" t="s">
        <v>1111</v>
      </c>
      <c r="H588" s="18">
        <v>29371</v>
      </c>
      <c r="I588" s="18">
        <v>45421</v>
      </c>
      <c r="J588" s="12">
        <v>0</v>
      </c>
      <c r="K588" s="36" t="s">
        <v>65</v>
      </c>
    </row>
    <row r="589" spans="1:11" ht="14.25" customHeight="1" x14ac:dyDescent="0.15">
      <c r="A589" s="30" t="s">
        <v>11</v>
      </c>
      <c r="B589" s="14">
        <v>28151</v>
      </c>
      <c r="C589" s="19">
        <v>13844</v>
      </c>
      <c r="D589" s="15" t="str">
        <f t="array" ref="D589">IF(VLOOKUP($AF589,[22]Akuttherapie!$A$2:$B$42,2,0)="Y",CONCATENATE("L",MAX(_xlfn.NUMBERVALUE(MID($D$3:$D588,2,5)))+1)," ")</f>
        <v xml:space="preserve"> </v>
      </c>
      <c r="E589" s="16">
        <v>10178655</v>
      </c>
      <c r="F589" s="12" t="s">
        <v>1112</v>
      </c>
      <c r="G589" s="12" t="s">
        <v>1113</v>
      </c>
      <c r="H589" s="18">
        <v>14712</v>
      </c>
      <c r="I589" s="18">
        <v>45422</v>
      </c>
      <c r="J589" s="12">
        <v>1</v>
      </c>
      <c r="K589" s="36" t="s">
        <v>65</v>
      </c>
    </row>
    <row r="590" spans="1:11" ht="14.25" customHeight="1" x14ac:dyDescent="0.15">
      <c r="A590" s="30" t="s">
        <v>716</v>
      </c>
      <c r="B590" s="14">
        <v>28152</v>
      </c>
      <c r="C590" s="19">
        <v>13845</v>
      </c>
      <c r="D590" s="15" t="str">
        <f t="array" ref="D590">IF(VLOOKUP($AF590,[22]Akuttherapie!$A$2:$B$42,2,0)="Y",CONCATENATE("L",MAX(_xlfn.NUMBERVALUE(MID($D$3:$D589,2,5)))+1)," ")</f>
        <v xml:space="preserve"> </v>
      </c>
      <c r="E590" s="16">
        <v>10177421</v>
      </c>
      <c r="F590" s="12" t="s">
        <v>723</v>
      </c>
      <c r="G590" s="12" t="s">
        <v>651</v>
      </c>
      <c r="H590" s="18">
        <v>30576</v>
      </c>
      <c r="I590" s="18">
        <v>45420</v>
      </c>
      <c r="J590" s="12">
        <v>0</v>
      </c>
      <c r="K590" s="36" t="s">
        <v>65</v>
      </c>
    </row>
    <row r="591" spans="1:11" ht="14.25" customHeight="1" x14ac:dyDescent="0.15">
      <c r="A591" s="30" t="s">
        <v>11</v>
      </c>
      <c r="B591" s="14">
        <v>28153</v>
      </c>
      <c r="C591" s="19">
        <v>13846</v>
      </c>
      <c r="D591" s="15" t="str">
        <f t="array" ref="D591">IF(VLOOKUP($AF591,[22]Akuttherapie!$A$2:$B$42,2,0)="Y",CONCATENATE("L",MAX(_xlfn.NUMBERVALUE(MID($D$3:$D590,2,5)))+1)," ")</f>
        <v xml:space="preserve"> </v>
      </c>
      <c r="E591" s="16">
        <v>10178672</v>
      </c>
      <c r="F591" s="12" t="s">
        <v>1116</v>
      </c>
      <c r="G591" s="12" t="s">
        <v>1117</v>
      </c>
      <c r="H591" s="18">
        <v>18658</v>
      </c>
      <c r="I591" s="18">
        <v>45422</v>
      </c>
      <c r="J591" s="12">
        <v>1</v>
      </c>
      <c r="K591" s="36" t="s">
        <v>65</v>
      </c>
    </row>
    <row r="592" spans="1:11" ht="14.25" customHeight="1" x14ac:dyDescent="0.15">
      <c r="A592" s="30" t="s">
        <v>11</v>
      </c>
      <c r="B592" s="14">
        <v>28154</v>
      </c>
      <c r="C592" s="19">
        <v>13847</v>
      </c>
      <c r="D592" s="15" t="str">
        <f t="array" ref="D592">IF(VLOOKUP($AF592,[22]Akuttherapie!$A$2:$B$42,2,0)="Y",CONCATENATE("L",MAX(_xlfn.NUMBERVALUE(MID($D$3:$D591,2,5)))+1)," ")</f>
        <v xml:space="preserve"> </v>
      </c>
      <c r="E592" s="16">
        <v>10178800</v>
      </c>
      <c r="F592" s="12" t="s">
        <v>1118</v>
      </c>
      <c r="G592" s="12" t="s">
        <v>36</v>
      </c>
      <c r="H592" s="18">
        <v>13447</v>
      </c>
      <c r="I592" s="18">
        <v>45422</v>
      </c>
      <c r="J592" s="12">
        <v>0</v>
      </c>
      <c r="K592" s="36" t="s">
        <v>65</v>
      </c>
    </row>
    <row r="593" spans="1:11" ht="14.25" customHeight="1" x14ac:dyDescent="0.15">
      <c r="A593" s="30" t="s">
        <v>137</v>
      </c>
      <c r="B593" s="14">
        <v>28155</v>
      </c>
      <c r="C593" s="19">
        <v>13848</v>
      </c>
      <c r="D593" s="15" t="s">
        <v>1134</v>
      </c>
      <c r="E593" s="16">
        <v>10179744</v>
      </c>
      <c r="F593" s="12" t="s">
        <v>1119</v>
      </c>
      <c r="G593" s="12" t="s">
        <v>651</v>
      </c>
      <c r="H593" s="18">
        <v>28590</v>
      </c>
      <c r="I593" s="18">
        <v>45422</v>
      </c>
      <c r="J593" s="12">
        <v>0</v>
      </c>
      <c r="K593" s="36" t="s">
        <v>65</v>
      </c>
    </row>
    <row r="594" spans="1:11" ht="14.25" customHeight="1" x14ac:dyDescent="0.15">
      <c r="A594" s="30" t="s">
        <v>11</v>
      </c>
      <c r="B594" s="14">
        <v>28156</v>
      </c>
      <c r="C594" s="19">
        <v>13849</v>
      </c>
      <c r="D594" s="15" t="str">
        <f t="array" ref="D594">IF(VLOOKUP($AF594,[22]Akuttherapie!$A$2:$B$42,2,0)="Y",CONCATENATE("L",MAX(_xlfn.NUMBERVALUE(MID($D$3:$D593,2,5)))+1)," ")</f>
        <v xml:space="preserve"> </v>
      </c>
      <c r="E594" s="16">
        <v>10180563</v>
      </c>
      <c r="F594" s="12" t="s">
        <v>1120</v>
      </c>
      <c r="G594" s="12" t="s">
        <v>68</v>
      </c>
      <c r="H594" s="18">
        <v>24802</v>
      </c>
      <c r="I594" s="18">
        <v>45422</v>
      </c>
      <c r="J594" s="12">
        <v>0</v>
      </c>
      <c r="K594" s="36" t="s">
        <v>65</v>
      </c>
    </row>
    <row r="595" spans="1:11" ht="14.25" customHeight="1" x14ac:dyDescent="0.15">
      <c r="A595" s="30" t="s">
        <v>11</v>
      </c>
      <c r="B595" s="14">
        <v>28157</v>
      </c>
      <c r="C595" s="19">
        <v>13850</v>
      </c>
      <c r="D595" s="15" t="str">
        <f t="array" ref="D595">IF(VLOOKUP($AF595,[22]Akuttherapie!$A$2:$B$42,2,0)="Y",CONCATENATE("L",MAX(_xlfn.NUMBERVALUE(MID($D$3:$D594,2,5)))+1)," ")</f>
        <v xml:space="preserve"> </v>
      </c>
      <c r="E595" s="16">
        <v>10180590</v>
      </c>
      <c r="F595" s="12" t="s">
        <v>1121</v>
      </c>
      <c r="G595" s="12" t="s">
        <v>1122</v>
      </c>
      <c r="H595" s="18">
        <v>19758</v>
      </c>
      <c r="I595" s="18">
        <v>45422</v>
      </c>
      <c r="J595" s="12">
        <v>1</v>
      </c>
      <c r="K595" s="36" t="s">
        <v>65</v>
      </c>
    </row>
    <row r="596" spans="1:11" ht="14.25" customHeight="1" x14ac:dyDescent="0.15">
      <c r="A596" s="30" t="s">
        <v>11</v>
      </c>
      <c r="B596" s="14">
        <v>28158</v>
      </c>
      <c r="C596" s="19">
        <v>13851</v>
      </c>
      <c r="D596" s="15" t="str">
        <f t="array" ref="D596">IF(VLOOKUP($AF596,[22]Akuttherapie!$A$2:$B$42,2,0)="Y",CONCATENATE("L",MAX(_xlfn.NUMBERVALUE(MID($D$3:$D595,2,5)))+1)," ")</f>
        <v xml:space="preserve"> </v>
      </c>
      <c r="E596" s="16">
        <v>10180633</v>
      </c>
      <c r="F596" s="12" t="s">
        <v>984</v>
      </c>
      <c r="G596" s="12" t="s">
        <v>34</v>
      </c>
      <c r="H596" s="18">
        <v>14715</v>
      </c>
      <c r="I596" s="18">
        <v>45422</v>
      </c>
      <c r="J596" s="12">
        <v>0</v>
      </c>
      <c r="K596" s="36" t="s">
        <v>65</v>
      </c>
    </row>
    <row r="597" spans="1:11" ht="14.25" customHeight="1" x14ac:dyDescent="0.15">
      <c r="A597" s="30" t="s">
        <v>11</v>
      </c>
      <c r="B597" s="14">
        <v>28159</v>
      </c>
      <c r="C597" s="19">
        <v>13852</v>
      </c>
      <c r="D597" s="15" t="str">
        <f t="array" ref="D597">IF(VLOOKUP($AF597,[22]Akuttherapie!$A$2:$B$42,2,0)="Y",CONCATENATE("L",MAX(_xlfn.NUMBERVALUE(MID($D$3:$D596,2,5)))+1)," ")</f>
        <v xml:space="preserve"> </v>
      </c>
      <c r="E597" s="16">
        <v>10180741</v>
      </c>
      <c r="F597" s="12" t="s">
        <v>126</v>
      </c>
      <c r="G597" s="12" t="s">
        <v>97</v>
      </c>
      <c r="H597" s="18">
        <v>27785</v>
      </c>
      <c r="I597" s="18">
        <v>45422</v>
      </c>
      <c r="J597" s="12">
        <v>0</v>
      </c>
      <c r="K597" s="36" t="s">
        <v>65</v>
      </c>
    </row>
    <row r="598" spans="1:11" ht="14.25" customHeight="1" x14ac:dyDescent="0.15">
      <c r="A598" s="30" t="s">
        <v>11</v>
      </c>
      <c r="B598" s="14">
        <v>28160</v>
      </c>
      <c r="C598" s="19">
        <v>13853</v>
      </c>
      <c r="D598" s="15" t="str">
        <f t="array" ref="D598">IF(VLOOKUP($AF598,[22]Akuttherapie!$A$2:$B$42,2,0)="Y",CONCATENATE("L",MAX(_xlfn.NUMBERVALUE(MID($D$3:$D597,2,5)))+1)," ")</f>
        <v xml:space="preserve"> </v>
      </c>
      <c r="E598" s="16">
        <v>10180748</v>
      </c>
      <c r="F598" s="12" t="s">
        <v>1123</v>
      </c>
      <c r="G598" s="12" t="s">
        <v>26</v>
      </c>
      <c r="H598" s="18">
        <v>15824</v>
      </c>
      <c r="I598" s="18">
        <v>45422</v>
      </c>
      <c r="J598" s="12">
        <v>1</v>
      </c>
      <c r="K598" s="36" t="s">
        <v>65</v>
      </c>
    </row>
    <row r="599" spans="1:11" ht="14.25" customHeight="1" x14ac:dyDescent="0.15">
      <c r="A599" s="30" t="s">
        <v>11</v>
      </c>
      <c r="B599" s="14">
        <v>28161</v>
      </c>
      <c r="C599" s="19">
        <v>13854</v>
      </c>
      <c r="D599" s="15" t="str">
        <f t="array" ref="D599">IF(VLOOKUP($AF599,[22]Akuttherapie!$A$2:$B$42,2,0)="Y",CONCATENATE("L",MAX(_xlfn.NUMBERVALUE(MID($D$3:$D598,2,5)))+1)," ")</f>
        <v xml:space="preserve"> </v>
      </c>
      <c r="E599" s="16">
        <v>10180889</v>
      </c>
      <c r="F599" s="12" t="s">
        <v>1124</v>
      </c>
      <c r="G599" s="12" t="s">
        <v>106</v>
      </c>
      <c r="H599" s="18">
        <v>17244</v>
      </c>
      <c r="I599" s="18">
        <v>45423</v>
      </c>
      <c r="J599" s="12">
        <v>1</v>
      </c>
      <c r="K599" s="36" t="s">
        <v>65</v>
      </c>
    </row>
    <row r="600" spans="1:11" ht="14.25" customHeight="1" x14ac:dyDescent="0.15">
      <c r="A600" s="30" t="s">
        <v>11</v>
      </c>
      <c r="B600" s="14">
        <v>28162</v>
      </c>
      <c r="C600" s="19">
        <v>13855</v>
      </c>
      <c r="D600" s="15" t="str">
        <f t="array" ref="D600">IF(VLOOKUP($AF600,[22]Akuttherapie!$A$2:$B$42,2,0)="Y",CONCATENATE("L",MAX(_xlfn.NUMBERVALUE(MID($D$3:$D599,2,5)))+1)," ")</f>
        <v xml:space="preserve"> </v>
      </c>
      <c r="E600" s="16">
        <v>10180903</v>
      </c>
      <c r="F600" s="12" t="s">
        <v>1125</v>
      </c>
      <c r="G600" s="12" t="s">
        <v>1126</v>
      </c>
      <c r="H600" s="18">
        <v>20341</v>
      </c>
      <c r="I600" s="18">
        <v>45423</v>
      </c>
      <c r="J600" s="12">
        <v>0</v>
      </c>
      <c r="K600" s="36" t="s">
        <v>65</v>
      </c>
    </row>
    <row r="601" spans="1:11" ht="14.25" customHeight="1" x14ac:dyDescent="0.15">
      <c r="A601" s="30" t="s">
        <v>11</v>
      </c>
      <c r="B601" s="14">
        <v>28163</v>
      </c>
      <c r="C601" s="19">
        <v>13856</v>
      </c>
      <c r="D601" s="15" t="str">
        <f t="array" ref="D601">IF(VLOOKUP($AF601,[22]Akuttherapie!$A$2:$B$42,2,0)="Y",CONCATENATE("L",MAX(_xlfn.NUMBERVALUE(MID($D$3:$D600,2,5)))+1)," ")</f>
        <v xml:space="preserve"> </v>
      </c>
      <c r="E601" s="16">
        <v>10181060</v>
      </c>
      <c r="F601" s="12" t="s">
        <v>1127</v>
      </c>
      <c r="G601" s="12" t="s">
        <v>471</v>
      </c>
      <c r="H601" s="18">
        <v>19700</v>
      </c>
      <c r="I601" s="18">
        <v>45423</v>
      </c>
      <c r="J601" s="12">
        <v>0</v>
      </c>
      <c r="K601" s="36" t="s">
        <v>65</v>
      </c>
    </row>
    <row r="602" spans="1:11" ht="14.25" customHeight="1" x14ac:dyDescent="0.15">
      <c r="A602" s="30" t="s">
        <v>11</v>
      </c>
      <c r="B602" s="14">
        <v>28164</v>
      </c>
      <c r="C602" s="19">
        <v>13857</v>
      </c>
      <c r="D602" s="15" t="str">
        <f t="array" ref="D602">IF(VLOOKUP($AF602,[22]Akuttherapie!$A$2:$B$42,2,0)="Y",CONCATENATE("L",MAX(_xlfn.NUMBERVALUE(MID($D$3:$D601,2,5)))+1)," ")</f>
        <v xml:space="preserve"> </v>
      </c>
      <c r="E602" s="16">
        <v>10181072</v>
      </c>
      <c r="F602" s="12" t="s">
        <v>1128</v>
      </c>
      <c r="G602" s="12" t="s">
        <v>216</v>
      </c>
      <c r="H602" s="18">
        <v>16066</v>
      </c>
      <c r="I602" s="18">
        <v>45423</v>
      </c>
      <c r="J602" s="12">
        <v>1</v>
      </c>
      <c r="K602" s="36" t="s">
        <v>65</v>
      </c>
    </row>
    <row r="603" spans="1:11" ht="14.25" customHeight="1" x14ac:dyDescent="0.15">
      <c r="A603" s="30" t="s">
        <v>11</v>
      </c>
      <c r="B603" s="14">
        <v>28165</v>
      </c>
      <c r="C603" s="19">
        <v>13858</v>
      </c>
      <c r="D603" s="15" t="str">
        <f t="array" ref="D603">IF(VLOOKUP($AF603,[22]Akuttherapie!$A$2:$B$42,2,0)="Y",CONCATENATE("L",MAX(_xlfn.NUMBERVALUE(MID($D$3:$D602,2,5)))+1)," ")</f>
        <v xml:space="preserve"> </v>
      </c>
      <c r="E603" s="16">
        <v>10181211</v>
      </c>
      <c r="F603" s="12" t="s">
        <v>1129</v>
      </c>
      <c r="G603" s="12" t="s">
        <v>36</v>
      </c>
      <c r="H603" s="18">
        <v>18117</v>
      </c>
      <c r="I603" s="18">
        <v>45423</v>
      </c>
      <c r="J603" s="12">
        <v>0</v>
      </c>
      <c r="K603" s="36" t="s">
        <v>65</v>
      </c>
    </row>
    <row r="604" spans="1:11" ht="14.25" customHeight="1" x14ac:dyDescent="0.15">
      <c r="A604" s="30" t="s">
        <v>11</v>
      </c>
      <c r="B604" s="14">
        <v>28166</v>
      </c>
      <c r="C604" s="19">
        <v>13859</v>
      </c>
      <c r="D604" s="15" t="s">
        <v>1135</v>
      </c>
      <c r="E604" s="16">
        <v>10181329</v>
      </c>
      <c r="F604" s="12" t="s">
        <v>1130</v>
      </c>
      <c r="G604" s="12" t="s">
        <v>1131</v>
      </c>
      <c r="H604" s="18">
        <v>10545</v>
      </c>
      <c r="I604" s="18">
        <v>45424</v>
      </c>
      <c r="J604" s="12">
        <v>1</v>
      </c>
      <c r="K604" s="36" t="s">
        <v>65</v>
      </c>
    </row>
    <row r="605" spans="1:11" ht="14.25" customHeight="1" x14ac:dyDescent="0.15">
      <c r="A605" s="30" t="s">
        <v>11</v>
      </c>
      <c r="B605" s="14">
        <v>28167</v>
      </c>
      <c r="C605" s="19">
        <v>13860</v>
      </c>
      <c r="D605" s="15" t="str">
        <f t="array" ref="D605">IF(VLOOKUP($AF605,[22]Akuttherapie!$A$2:$B$42,2,0)="Y",CONCATENATE("L",MAX(_xlfn.NUMBERVALUE(MID($D$3:$D604,2,5)))+1)," ")</f>
        <v xml:space="preserve"> </v>
      </c>
      <c r="E605" s="16">
        <v>10181510</v>
      </c>
      <c r="F605" s="12" t="s">
        <v>1132</v>
      </c>
      <c r="G605" s="12" t="s">
        <v>562</v>
      </c>
      <c r="H605" s="18">
        <v>14333</v>
      </c>
      <c r="I605" s="18">
        <v>45424</v>
      </c>
      <c r="J605" s="12">
        <v>0</v>
      </c>
      <c r="K605" s="36" t="s">
        <v>65</v>
      </c>
    </row>
    <row r="606" spans="1:11" ht="14.25" customHeight="1" x14ac:dyDescent="0.15">
      <c r="A606" s="30" t="s">
        <v>11</v>
      </c>
      <c r="B606" s="14">
        <v>28169</v>
      </c>
      <c r="C606" s="19">
        <v>13861</v>
      </c>
      <c r="D606" s="15" t="str">
        <f>IF(VLOOKUP($AF606,[22]Akuttherapie!$A$2:$B$42,2,0)="Y",CONCATENATE("L",MAX(_xlfn.NUMBERVALUE(MID($D$3:$D605,2,5)))+1)," ")</f>
        <v xml:space="preserve"> </v>
      </c>
      <c r="E606" s="16">
        <v>10181085</v>
      </c>
      <c r="F606" s="12" t="s">
        <v>1133</v>
      </c>
      <c r="G606" s="12" t="s">
        <v>1136</v>
      </c>
      <c r="H606" s="18">
        <v>27715</v>
      </c>
      <c r="I606" s="18">
        <v>45423</v>
      </c>
      <c r="J606" s="12">
        <v>1</v>
      </c>
      <c r="K606" s="36" t="s">
        <v>65</v>
      </c>
    </row>
    <row r="607" spans="1:11" ht="14.25" customHeight="1" x14ac:dyDescent="0.15">
      <c r="A607" s="30" t="s">
        <v>1137</v>
      </c>
      <c r="B607" s="14">
        <v>28170</v>
      </c>
      <c r="C607" s="19">
        <v>13862</v>
      </c>
      <c r="D607" s="15" t="str">
        <f t="array" ref="D607">IF(VLOOKUP($AF607,[22]Akuttherapie!$A$2:$B$42,2,0)="Y",CONCATENATE("L",MAX(_xlfn.NUMBERVALUE(MID($D$3:$D606,2,5)))+1)," ")</f>
        <v xml:space="preserve"> </v>
      </c>
      <c r="E607" s="16">
        <v>10184360</v>
      </c>
      <c r="F607" s="12" t="s">
        <v>1138</v>
      </c>
      <c r="G607" s="12" t="s">
        <v>68</v>
      </c>
      <c r="H607" s="18">
        <v>13306</v>
      </c>
      <c r="I607" s="18">
        <v>45425</v>
      </c>
      <c r="J607" s="12">
        <v>0</v>
      </c>
      <c r="K607" s="36" t="s">
        <v>65</v>
      </c>
    </row>
    <row r="608" spans="1:11" ht="14.25" customHeight="1" x14ac:dyDescent="0.15">
      <c r="A608" s="30" t="s">
        <v>11</v>
      </c>
      <c r="B608" s="14">
        <v>28171</v>
      </c>
      <c r="C608" s="19">
        <v>13863</v>
      </c>
      <c r="D608" s="15" t="s">
        <v>1144</v>
      </c>
      <c r="E608" s="16">
        <v>10184499</v>
      </c>
      <c r="F608" s="12" t="s">
        <v>1139</v>
      </c>
      <c r="G608" s="12" t="s">
        <v>120</v>
      </c>
      <c r="H608" s="18">
        <v>14690</v>
      </c>
      <c r="I608" s="18">
        <v>45425</v>
      </c>
      <c r="J608" s="12">
        <v>1</v>
      </c>
      <c r="K608" s="36" t="s">
        <v>65</v>
      </c>
    </row>
    <row r="609" spans="1:11" ht="14.25" customHeight="1" x14ac:dyDescent="0.15">
      <c r="A609" s="30" t="s">
        <v>2225</v>
      </c>
      <c r="B609" s="14">
        <v>28172</v>
      </c>
      <c r="C609" s="19">
        <v>13864</v>
      </c>
      <c r="D609" s="15" t="str">
        <f t="array" ref="D609">IF(VLOOKUP($AF609,[22]Akuttherapie!$A$2:$B$42,2,0)="Y",CONCATENATE("L",MAX(_xlfn.NUMBERVALUE(MID($D$3:$D608,2,5)))+1)," ")</f>
        <v xml:space="preserve"> </v>
      </c>
      <c r="E609" s="16">
        <v>10184613</v>
      </c>
      <c r="F609" s="12" t="s">
        <v>1141</v>
      </c>
      <c r="G609" s="12" t="s">
        <v>40</v>
      </c>
      <c r="H609" s="18">
        <v>15122</v>
      </c>
      <c r="I609" s="18">
        <v>45426</v>
      </c>
      <c r="J609" s="12">
        <v>0</v>
      </c>
      <c r="K609" s="36" t="s">
        <v>65</v>
      </c>
    </row>
    <row r="610" spans="1:11" ht="14.25" customHeight="1" x14ac:dyDescent="0.15">
      <c r="A610" s="30" t="s">
        <v>11</v>
      </c>
      <c r="B610" s="14">
        <v>28173</v>
      </c>
      <c r="C610" s="19">
        <v>13865</v>
      </c>
      <c r="D610" s="15" t="str">
        <f t="array" ref="D610">IF(VLOOKUP($AF610,[22]Akuttherapie!$A$2:$B$42,2,0)="Y",CONCATENATE("L",MAX(_xlfn.NUMBERVALUE(MID($D$3:$D609,2,5)))+1)," ")</f>
        <v xml:space="preserve"> </v>
      </c>
      <c r="E610" s="16">
        <v>10184299</v>
      </c>
      <c r="F610" s="12" t="s">
        <v>1142</v>
      </c>
      <c r="G610" s="12" t="s">
        <v>309</v>
      </c>
      <c r="H610" s="18">
        <v>13311</v>
      </c>
      <c r="I610" s="18">
        <v>45425</v>
      </c>
      <c r="J610" s="12">
        <v>0</v>
      </c>
      <c r="K610" s="36" t="s">
        <v>65</v>
      </c>
    </row>
    <row r="611" spans="1:11" ht="14.25" customHeight="1" x14ac:dyDescent="0.15">
      <c r="A611" s="30" t="s">
        <v>11</v>
      </c>
      <c r="B611" s="14">
        <v>28174</v>
      </c>
      <c r="C611" s="19">
        <v>13866</v>
      </c>
      <c r="D611" s="15" t="str">
        <f t="array" ref="D611">IF(VLOOKUP($AF611,[22]Akuttherapie!$A$2:$B$42,2,0)="Y",CONCATENATE("L",MAX(_xlfn.NUMBERVALUE(MID($D$3:$D610,2,5)))+1)," ")</f>
        <v xml:space="preserve"> </v>
      </c>
      <c r="E611" s="16">
        <v>10184422</v>
      </c>
      <c r="F611" s="12" t="s">
        <v>1143</v>
      </c>
      <c r="G611" s="12" t="s">
        <v>462</v>
      </c>
      <c r="H611" s="18">
        <v>21255</v>
      </c>
      <c r="I611" s="18">
        <v>45425</v>
      </c>
      <c r="J611" s="12">
        <v>0</v>
      </c>
      <c r="K611" s="36" t="s">
        <v>65</v>
      </c>
    </row>
    <row r="612" spans="1:11" ht="14.25" customHeight="1" x14ac:dyDescent="0.15">
      <c r="A612" s="30" t="s">
        <v>44</v>
      </c>
      <c r="B612" s="14">
        <v>28176</v>
      </c>
      <c r="C612" s="19">
        <v>13867</v>
      </c>
      <c r="D612" s="15" t="str">
        <f t="array" ref="D612">IF(VLOOKUP($AF612,[22]Akuttherapie!$A$2:$B$42,2,0)="Y",CONCATENATE("L",MAX(_xlfn.NUMBERVALUE(MID($D$3:$D611,2,5)))+1)," ")</f>
        <v xml:space="preserve"> </v>
      </c>
      <c r="E612" s="16">
        <v>10185100</v>
      </c>
      <c r="F612" s="12" t="s">
        <v>1155</v>
      </c>
      <c r="G612" s="12" t="s">
        <v>36</v>
      </c>
      <c r="H612" s="18">
        <v>13319</v>
      </c>
      <c r="I612" s="18">
        <v>45426</v>
      </c>
      <c r="J612" s="12">
        <v>0</v>
      </c>
      <c r="K612" s="36" t="s">
        <v>65</v>
      </c>
    </row>
    <row r="613" spans="1:11" ht="14.25" customHeight="1" x14ac:dyDescent="0.15">
      <c r="A613" s="30" t="s">
        <v>11</v>
      </c>
      <c r="B613" s="14">
        <v>28177</v>
      </c>
      <c r="C613" s="19">
        <v>13868</v>
      </c>
      <c r="D613" s="15" t="str">
        <f t="array" ref="D613">IF(VLOOKUP($AF613,[22]Akuttherapie!$A$2:$B$42,2,0)="Y",CONCATENATE("L",MAX(_xlfn.NUMBERVALUE(MID($D$3:$D612,2,5)))+1)," ")</f>
        <v xml:space="preserve"> </v>
      </c>
      <c r="E613" s="16">
        <v>10185578</v>
      </c>
      <c r="F613" s="12" t="s">
        <v>82</v>
      </c>
      <c r="G613" s="12" t="s">
        <v>36</v>
      </c>
      <c r="H613" s="18">
        <v>21233</v>
      </c>
      <c r="I613" s="18">
        <v>45426</v>
      </c>
      <c r="J613" s="12">
        <v>0</v>
      </c>
      <c r="K613" s="36" t="s">
        <v>65</v>
      </c>
    </row>
    <row r="614" spans="1:11" ht="14.25" customHeight="1" x14ac:dyDescent="0.15">
      <c r="A614" s="30" t="s">
        <v>16</v>
      </c>
      <c r="B614" s="14">
        <v>28178</v>
      </c>
      <c r="C614" s="19">
        <v>13869</v>
      </c>
      <c r="D614" s="15" t="str">
        <f t="array" ref="D614">IF(VLOOKUP($AF614,[22]Akuttherapie!$A$2:$B$42,2,0)="Y",CONCATENATE("L",MAX(_xlfn.NUMBERVALUE(MID($D$3:$D613,2,5)))+1)," ")</f>
        <v xml:space="preserve"> </v>
      </c>
      <c r="E614" s="16">
        <v>10185711</v>
      </c>
      <c r="F614" s="12" t="s">
        <v>1156</v>
      </c>
      <c r="G614" s="12" t="s">
        <v>1157</v>
      </c>
      <c r="H614" s="18">
        <v>14763</v>
      </c>
      <c r="I614" s="18">
        <v>45426</v>
      </c>
      <c r="J614" s="12">
        <v>0</v>
      </c>
      <c r="K614" s="36" t="s">
        <v>65</v>
      </c>
    </row>
    <row r="615" spans="1:11" ht="14.25" customHeight="1" x14ac:dyDescent="0.15">
      <c r="A615" s="30" t="s">
        <v>11</v>
      </c>
      <c r="B615" s="14">
        <v>28179</v>
      </c>
      <c r="C615" s="19">
        <v>13870</v>
      </c>
      <c r="D615" s="15" t="str">
        <f t="array" ref="D615">IF(VLOOKUP($AF615,[22]Akuttherapie!$A$2:$B$42,2,0)="Y",CONCATENATE("L",MAX(_xlfn.NUMBERVALUE(MID($D$3:$D614,2,5)))+1)," ")</f>
        <v xml:space="preserve"> </v>
      </c>
      <c r="E615" s="16">
        <v>10186247</v>
      </c>
      <c r="F615" s="12" t="s">
        <v>1158</v>
      </c>
      <c r="G615" s="12" t="s">
        <v>23</v>
      </c>
      <c r="H615" s="18">
        <v>22368</v>
      </c>
      <c r="I615" s="18">
        <v>45426</v>
      </c>
      <c r="J615" s="12">
        <v>0</v>
      </c>
      <c r="K615" s="36" t="s">
        <v>65</v>
      </c>
    </row>
    <row r="616" spans="1:11" ht="14.25" customHeight="1" x14ac:dyDescent="0.15">
      <c r="A616" s="30" t="s">
        <v>11</v>
      </c>
      <c r="B616" s="14">
        <v>28181</v>
      </c>
      <c r="C616" s="19">
        <v>13871</v>
      </c>
      <c r="D616" s="15" t="s">
        <v>1187</v>
      </c>
      <c r="E616" s="16">
        <v>10187006</v>
      </c>
      <c r="F616" s="12" t="s">
        <v>1159</v>
      </c>
      <c r="G616" s="12" t="s">
        <v>1160</v>
      </c>
      <c r="H616" s="18">
        <v>12234</v>
      </c>
      <c r="I616" s="18">
        <v>45426</v>
      </c>
      <c r="J616" s="12">
        <v>1</v>
      </c>
      <c r="K616" s="36" t="s">
        <v>65</v>
      </c>
    </row>
    <row r="617" spans="1:11" ht="14.25" customHeight="1" x14ac:dyDescent="0.15">
      <c r="A617" s="30" t="s">
        <v>11</v>
      </c>
      <c r="B617" s="14">
        <v>28184</v>
      </c>
      <c r="C617" s="19">
        <v>13872</v>
      </c>
      <c r="D617" s="15" t="str">
        <f t="array" ref="D617">IF(VLOOKUP($AF617,[22]Akuttherapie!$A$2:$B$42,2,0)="Y",CONCATENATE("L",MAX(_xlfn.NUMBERVALUE(MID($D$3:$D616,2,5)))+1)," ")</f>
        <v xml:space="preserve"> </v>
      </c>
      <c r="E617" s="16">
        <v>10187485</v>
      </c>
      <c r="F617" s="12" t="s">
        <v>1161</v>
      </c>
      <c r="G617" s="12" t="s">
        <v>715</v>
      </c>
      <c r="H617" s="18">
        <v>16994</v>
      </c>
      <c r="I617" s="18">
        <v>45426</v>
      </c>
      <c r="J617" s="12">
        <v>0</v>
      </c>
      <c r="K617" s="36" t="s">
        <v>65</v>
      </c>
    </row>
    <row r="618" spans="1:11" ht="14.25" customHeight="1" x14ac:dyDescent="0.15">
      <c r="A618" s="30" t="s">
        <v>11</v>
      </c>
      <c r="B618" s="14">
        <v>28185</v>
      </c>
      <c r="C618" s="19">
        <v>13873</v>
      </c>
      <c r="D618" s="15" t="s">
        <v>1188</v>
      </c>
      <c r="E618" s="16">
        <v>10187499</v>
      </c>
      <c r="F618" s="12" t="s">
        <v>1162</v>
      </c>
      <c r="G618" s="12" t="s">
        <v>1163</v>
      </c>
      <c r="H618" s="18">
        <v>19332</v>
      </c>
      <c r="I618" s="18">
        <v>45426</v>
      </c>
      <c r="J618" s="12">
        <v>1</v>
      </c>
      <c r="K618" s="36" t="s">
        <v>65</v>
      </c>
    </row>
    <row r="619" spans="1:11" ht="14.25" customHeight="1" x14ac:dyDescent="0.15">
      <c r="A619" s="30" t="s">
        <v>11</v>
      </c>
      <c r="B619" s="14">
        <v>28186</v>
      </c>
      <c r="C619" s="19">
        <v>13874</v>
      </c>
      <c r="D619" s="15" t="s">
        <v>1189</v>
      </c>
      <c r="E619" s="16">
        <v>10187599</v>
      </c>
      <c r="F619" s="12" t="s">
        <v>1164</v>
      </c>
      <c r="G619" s="12" t="s">
        <v>1165</v>
      </c>
      <c r="H619" s="18">
        <v>20524</v>
      </c>
      <c r="I619" s="18">
        <v>45426</v>
      </c>
      <c r="J619" s="12">
        <v>0</v>
      </c>
      <c r="K619" s="36" t="s">
        <v>65</v>
      </c>
    </row>
    <row r="620" spans="1:11" ht="14.25" customHeight="1" x14ac:dyDescent="0.15">
      <c r="A620" s="30" t="s">
        <v>11</v>
      </c>
      <c r="B620" s="14">
        <v>28187</v>
      </c>
      <c r="C620" s="19">
        <v>13875</v>
      </c>
      <c r="D620" s="15" t="str">
        <f t="array" ref="D620">IF(VLOOKUP($AF620,[22]Akuttherapie!$A$2:$B$42,2,0)="Y",CONCATENATE("L",MAX(_xlfn.NUMBERVALUE(MID($D$3:$D619,2,5)))+1)," ")</f>
        <v xml:space="preserve"> </v>
      </c>
      <c r="E620" s="16">
        <v>10187602</v>
      </c>
      <c r="F620" s="12" t="s">
        <v>253</v>
      </c>
      <c r="G620" s="12" t="s">
        <v>254</v>
      </c>
      <c r="H620" s="18">
        <v>15499</v>
      </c>
      <c r="I620" s="18">
        <v>45427</v>
      </c>
      <c r="J620" s="12">
        <v>0</v>
      </c>
      <c r="K620" s="36" t="s">
        <v>65</v>
      </c>
    </row>
    <row r="621" spans="1:11" ht="14.25" customHeight="1" x14ac:dyDescent="0.15">
      <c r="A621" s="30" t="s">
        <v>11</v>
      </c>
      <c r="B621" s="14">
        <v>28189</v>
      </c>
      <c r="C621" s="19">
        <v>13876</v>
      </c>
      <c r="D621" s="15" t="str">
        <f t="array" ref="D621">IF(VLOOKUP($AF621,[22]Akuttherapie!$A$2:$B$42,2,0)="Y",CONCATENATE("L",MAX(_xlfn.NUMBERVALUE(MID($D$3:$D620,2,5)))+1)," ")</f>
        <v xml:space="preserve"> </v>
      </c>
      <c r="E621" s="16">
        <v>10188764</v>
      </c>
      <c r="F621" s="12" t="s">
        <v>1166</v>
      </c>
      <c r="G621" s="12" t="s">
        <v>115</v>
      </c>
      <c r="H621" s="18">
        <v>25757</v>
      </c>
      <c r="I621" s="18">
        <v>45427</v>
      </c>
      <c r="J621" s="12">
        <v>0</v>
      </c>
      <c r="K621" s="36" t="s">
        <v>65</v>
      </c>
    </row>
    <row r="622" spans="1:11" ht="14.25" customHeight="1" x14ac:dyDescent="0.15">
      <c r="A622" s="30" t="s">
        <v>11</v>
      </c>
      <c r="B622" s="14">
        <v>28190</v>
      </c>
      <c r="C622" s="19">
        <v>13877</v>
      </c>
      <c r="D622" s="15" t="s">
        <v>1190</v>
      </c>
      <c r="E622" s="16">
        <v>10189653</v>
      </c>
      <c r="F622" s="12" t="s">
        <v>313</v>
      </c>
      <c r="G622" s="12" t="s">
        <v>20</v>
      </c>
      <c r="H622" s="18">
        <v>12764</v>
      </c>
      <c r="I622" s="18">
        <v>45427</v>
      </c>
      <c r="J622" s="12">
        <v>0</v>
      </c>
      <c r="K622" s="36" t="s">
        <v>1710</v>
      </c>
    </row>
    <row r="623" spans="1:11" ht="14.25" customHeight="1" x14ac:dyDescent="0.15">
      <c r="A623" s="30" t="s">
        <v>617</v>
      </c>
      <c r="B623" s="14">
        <v>28191</v>
      </c>
      <c r="C623" s="19">
        <v>13878</v>
      </c>
      <c r="D623" s="15" t="str">
        <f t="array" ref="D623">IF(VLOOKUP($AF623,[22]Akuttherapie!$A$2:$B$42,2,0)="Y",CONCATENATE("L",MAX(_xlfn.NUMBERVALUE(MID($D$3:$D622,2,5)))+1)," ")</f>
        <v xml:space="preserve"> </v>
      </c>
      <c r="E623" s="16">
        <v>10189862</v>
      </c>
      <c r="F623" s="12" t="s">
        <v>1004</v>
      </c>
      <c r="G623" s="12" t="s">
        <v>28</v>
      </c>
      <c r="H623" s="18">
        <v>16002</v>
      </c>
      <c r="I623" s="18">
        <v>45427</v>
      </c>
      <c r="J623" s="12">
        <v>0</v>
      </c>
      <c r="K623" s="36" t="s">
        <v>65</v>
      </c>
    </row>
    <row r="624" spans="1:11" ht="14.25" customHeight="1" x14ac:dyDescent="0.15">
      <c r="A624" s="30" t="s">
        <v>11</v>
      </c>
      <c r="B624" s="14">
        <v>28192</v>
      </c>
      <c r="C624" s="19">
        <v>13879</v>
      </c>
      <c r="D624" s="15" t="str">
        <f t="array" ref="D624">IF(VLOOKUP($AF624,[22]Akuttherapie!$A$2:$B$42,2,0)="Y",CONCATENATE("L",MAX(_xlfn.NUMBERVALUE(MID($D$3:$D623,2,5)))+1)," ")</f>
        <v xml:space="preserve"> </v>
      </c>
      <c r="E624" s="16">
        <v>10191054</v>
      </c>
      <c r="F624" s="12" t="s">
        <v>1167</v>
      </c>
      <c r="G624" s="12" t="s">
        <v>1168</v>
      </c>
      <c r="H624" s="18">
        <v>21685</v>
      </c>
      <c r="I624" s="18">
        <v>45428</v>
      </c>
      <c r="J624" s="12">
        <v>0</v>
      </c>
      <c r="K624" s="36" t="s">
        <v>65</v>
      </c>
    </row>
    <row r="625" spans="1:11" ht="14.25" customHeight="1" x14ac:dyDescent="0.15">
      <c r="A625" s="30" t="s">
        <v>11</v>
      </c>
      <c r="B625" s="14">
        <v>28193</v>
      </c>
      <c r="C625" s="19">
        <v>13880</v>
      </c>
      <c r="D625" s="15" t="str">
        <f t="array" ref="D625">IF(VLOOKUP($AF625,[22]Akuttherapie!$A$2:$B$42,2,0)="Y",CONCATENATE("L",MAX(_xlfn.NUMBERVALUE(MID($D$3:$D624,2,5)))+1)," ")</f>
        <v xml:space="preserve"> </v>
      </c>
      <c r="E625" s="16">
        <v>10191229</v>
      </c>
      <c r="F625" s="12" t="s">
        <v>1169</v>
      </c>
      <c r="G625" s="12" t="s">
        <v>332</v>
      </c>
      <c r="H625" s="18">
        <v>23184</v>
      </c>
      <c r="I625" s="18">
        <v>45428</v>
      </c>
      <c r="J625" s="12">
        <v>0</v>
      </c>
      <c r="K625" s="36" t="s">
        <v>65</v>
      </c>
    </row>
    <row r="626" spans="1:11" ht="14.25" customHeight="1" x14ac:dyDescent="0.15">
      <c r="A626" s="30" t="s">
        <v>11</v>
      </c>
      <c r="B626" s="14">
        <v>28194</v>
      </c>
      <c r="C626" s="19">
        <v>13881</v>
      </c>
      <c r="D626" s="15" t="s">
        <v>1191</v>
      </c>
      <c r="E626" s="16">
        <v>10191295</v>
      </c>
      <c r="F626" s="12" t="s">
        <v>206</v>
      </c>
      <c r="G626" s="12" t="s">
        <v>228</v>
      </c>
      <c r="H626" s="18">
        <v>10405</v>
      </c>
      <c r="I626" s="18">
        <v>45428</v>
      </c>
      <c r="J626" s="12">
        <v>1</v>
      </c>
      <c r="K626" s="36" t="s">
        <v>65</v>
      </c>
    </row>
    <row r="627" spans="1:11" ht="14.25" customHeight="1" x14ac:dyDescent="0.15">
      <c r="A627" s="30" t="s">
        <v>11</v>
      </c>
      <c r="B627" s="14">
        <v>28195</v>
      </c>
      <c r="C627" s="19">
        <v>13882</v>
      </c>
      <c r="D627" s="15" t="s">
        <v>1192</v>
      </c>
      <c r="E627" s="16">
        <v>10191925</v>
      </c>
      <c r="F627" s="12" t="s">
        <v>1170</v>
      </c>
      <c r="G627" s="12" t="s">
        <v>1171</v>
      </c>
      <c r="H627" s="18">
        <v>24008</v>
      </c>
      <c r="I627" s="18">
        <v>45428</v>
      </c>
      <c r="J627" s="12">
        <v>0</v>
      </c>
      <c r="K627" s="36" t="s">
        <v>65</v>
      </c>
    </row>
    <row r="628" spans="1:11" ht="14.25" customHeight="1" x14ac:dyDescent="0.15">
      <c r="A628" s="30" t="s">
        <v>11</v>
      </c>
      <c r="B628" s="14">
        <v>28196</v>
      </c>
      <c r="C628" s="19">
        <v>13883</v>
      </c>
      <c r="D628" s="15" t="s">
        <v>1193</v>
      </c>
      <c r="E628" s="16">
        <v>10192481</v>
      </c>
      <c r="F628" s="12" t="s">
        <v>1172</v>
      </c>
      <c r="G628" s="12" t="s">
        <v>144</v>
      </c>
      <c r="H628" s="18">
        <v>17724</v>
      </c>
      <c r="I628" s="18">
        <v>45428</v>
      </c>
      <c r="J628" s="12">
        <v>1</v>
      </c>
      <c r="K628" s="36" t="s">
        <v>65</v>
      </c>
    </row>
    <row r="629" spans="1:11" ht="14.25" customHeight="1" x14ac:dyDescent="0.15">
      <c r="A629" s="30" t="s">
        <v>11</v>
      </c>
      <c r="B629" s="14">
        <v>28197</v>
      </c>
      <c r="C629" s="19">
        <v>13884</v>
      </c>
      <c r="D629" s="15" t="s">
        <v>1194</v>
      </c>
      <c r="E629" s="16">
        <v>10193656</v>
      </c>
      <c r="F629" s="12" t="s">
        <v>1173</v>
      </c>
      <c r="G629" s="12" t="s">
        <v>1174</v>
      </c>
      <c r="H629" s="18">
        <v>14800</v>
      </c>
      <c r="I629" s="18">
        <v>45429</v>
      </c>
      <c r="J629" s="12">
        <v>1</v>
      </c>
      <c r="K629" s="36" t="s">
        <v>65</v>
      </c>
    </row>
    <row r="630" spans="1:11" ht="14.25" customHeight="1" x14ac:dyDescent="0.15">
      <c r="A630" s="30" t="s">
        <v>11</v>
      </c>
      <c r="B630" s="14">
        <v>28198</v>
      </c>
      <c r="C630" s="19">
        <v>13885</v>
      </c>
      <c r="D630" s="15" t="str">
        <f t="array" ref="D630">IF(VLOOKUP($AF630,[22]Akuttherapie!$A$2:$B$42,2,0)="Y",CONCATENATE("L",MAX(_xlfn.NUMBERVALUE(MID($D$3:$D629,2,5)))+1)," ")</f>
        <v xml:space="preserve"> </v>
      </c>
      <c r="E630" s="16">
        <v>10192494</v>
      </c>
      <c r="F630" s="12" t="s">
        <v>1223</v>
      </c>
      <c r="G630" s="12" t="s">
        <v>1175</v>
      </c>
      <c r="H630" s="18">
        <v>22699</v>
      </c>
      <c r="I630" s="18">
        <v>45428</v>
      </c>
      <c r="J630" s="12">
        <v>0</v>
      </c>
      <c r="K630" s="36" t="s">
        <v>65</v>
      </c>
    </row>
    <row r="631" spans="1:11" ht="14.25" customHeight="1" x14ac:dyDescent="0.15">
      <c r="A631" s="30" t="s">
        <v>11</v>
      </c>
      <c r="B631" s="14">
        <v>28201</v>
      </c>
      <c r="C631" s="19">
        <v>13886</v>
      </c>
      <c r="D631" s="15" t="str">
        <f t="array" ref="D631">IF(VLOOKUP($AF631,[22]Akuttherapie!$A$2:$B$42,2,0)="Y",CONCATENATE("L",MAX(_xlfn.NUMBERVALUE(MID($D$3:$D630,2,5)))+1)," ")</f>
        <v xml:space="preserve"> </v>
      </c>
      <c r="E631" s="16">
        <v>10194427</v>
      </c>
      <c r="F631" s="12" t="s">
        <v>1176</v>
      </c>
      <c r="G631" s="12" t="s">
        <v>576</v>
      </c>
      <c r="H631" s="18">
        <v>17276</v>
      </c>
      <c r="I631" s="18">
        <v>45429</v>
      </c>
      <c r="J631" s="12">
        <v>0</v>
      </c>
      <c r="K631" s="36" t="s">
        <v>65</v>
      </c>
    </row>
    <row r="632" spans="1:11" ht="14.25" customHeight="1" x14ac:dyDescent="0.15">
      <c r="A632" s="30" t="s">
        <v>712</v>
      </c>
      <c r="B632" s="14">
        <v>28202</v>
      </c>
      <c r="C632" s="19">
        <v>13887</v>
      </c>
      <c r="D632" s="15" t="str">
        <f t="array" ref="D632">IF(VLOOKUP($AF632,[22]Akuttherapie!$A$2:$B$42,2,0)="Y",CONCATENATE("L",MAX(_xlfn.NUMBERVALUE(MID($D$3:$D631,2,5)))+1)," ")</f>
        <v xml:space="preserve"> </v>
      </c>
      <c r="E632" s="16">
        <v>10194658</v>
      </c>
      <c r="F632" s="12" t="s">
        <v>1177</v>
      </c>
      <c r="G632" s="12" t="s">
        <v>1178</v>
      </c>
      <c r="H632" s="18">
        <v>27066</v>
      </c>
      <c r="I632" s="18">
        <v>45429</v>
      </c>
      <c r="J632" s="12">
        <v>0</v>
      </c>
      <c r="K632" s="36" t="s">
        <v>65</v>
      </c>
    </row>
    <row r="633" spans="1:11" ht="14.25" customHeight="1" x14ac:dyDescent="0.15">
      <c r="A633" s="30" t="s">
        <v>11</v>
      </c>
      <c r="B633" s="14">
        <v>28203</v>
      </c>
      <c r="C633" s="19">
        <v>13888</v>
      </c>
      <c r="D633" s="15" t="s">
        <v>1195</v>
      </c>
      <c r="E633" s="16">
        <v>10194791</v>
      </c>
      <c r="F633" s="12" t="s">
        <v>1179</v>
      </c>
      <c r="G633" s="12" t="s">
        <v>13</v>
      </c>
      <c r="H633" s="18">
        <v>14431</v>
      </c>
      <c r="I633" s="18">
        <v>45430</v>
      </c>
      <c r="J633" s="12">
        <v>1</v>
      </c>
      <c r="K633" s="36" t="s">
        <v>65</v>
      </c>
    </row>
    <row r="634" spans="1:11" ht="14.25" customHeight="1" x14ac:dyDescent="0.15">
      <c r="A634" s="30" t="s">
        <v>11</v>
      </c>
      <c r="B634" s="14">
        <v>28204</v>
      </c>
      <c r="C634" s="19">
        <v>13889</v>
      </c>
      <c r="D634" s="15" t="str">
        <f t="array" ref="D634">IF(VLOOKUP($AF634,[22]Akuttherapie!$A$2:$B$42,2,0)="Y",CONCATENATE("L",MAX(_xlfn.NUMBERVALUE(MID($D$3:$D633,2,5)))+1)," ")</f>
        <v xml:space="preserve"> </v>
      </c>
      <c r="E634" s="16">
        <v>10194830</v>
      </c>
      <c r="F634" s="12" t="s">
        <v>84</v>
      </c>
      <c r="G634" s="12" t="s">
        <v>70</v>
      </c>
      <c r="H634" s="18">
        <v>13170</v>
      </c>
      <c r="I634" s="18">
        <v>45430</v>
      </c>
      <c r="J634" s="12">
        <v>0</v>
      </c>
      <c r="K634" s="36" t="s">
        <v>65</v>
      </c>
    </row>
    <row r="635" spans="1:11" ht="14.25" customHeight="1" x14ac:dyDescent="0.15">
      <c r="A635" s="30" t="s">
        <v>11</v>
      </c>
      <c r="B635" s="14">
        <v>28205</v>
      </c>
      <c r="C635" s="19">
        <v>13890</v>
      </c>
      <c r="D635" s="15" t="s">
        <v>1196</v>
      </c>
      <c r="E635" s="16">
        <v>10194894</v>
      </c>
      <c r="F635" s="12" t="s">
        <v>431</v>
      </c>
      <c r="G635" s="12" t="s">
        <v>722</v>
      </c>
      <c r="H635" s="18">
        <v>13301</v>
      </c>
      <c r="I635" s="18">
        <v>45430</v>
      </c>
      <c r="J635" s="12">
        <v>1</v>
      </c>
      <c r="K635" s="36" t="s">
        <v>65</v>
      </c>
    </row>
    <row r="636" spans="1:11" ht="14.25" customHeight="1" x14ac:dyDescent="0.15">
      <c r="A636" s="30" t="s">
        <v>246</v>
      </c>
      <c r="B636" s="14">
        <v>28207</v>
      </c>
      <c r="C636" s="19">
        <v>13891</v>
      </c>
      <c r="D636" s="15" t="str">
        <f t="array" ref="D636">IF(VLOOKUP($AF636,[22]Akuttherapie!$A$2:$B$42,2,0)="Y",CONCATENATE("L",MAX(_xlfn.NUMBERVALUE(MID($D$3:$D635,2,5)))+1)," ")</f>
        <v xml:space="preserve"> </v>
      </c>
      <c r="E636" s="16">
        <v>10195381</v>
      </c>
      <c r="F636" s="12" t="s">
        <v>1180</v>
      </c>
      <c r="G636" s="12" t="s">
        <v>649</v>
      </c>
      <c r="H636" s="18">
        <v>10411</v>
      </c>
      <c r="I636" s="18">
        <v>45431</v>
      </c>
      <c r="J636" s="12">
        <v>1</v>
      </c>
      <c r="K636" s="36" t="s">
        <v>65</v>
      </c>
    </row>
    <row r="637" spans="1:11" ht="14.25" customHeight="1" x14ac:dyDescent="0.15">
      <c r="A637" s="30" t="s">
        <v>11</v>
      </c>
      <c r="B637" s="14">
        <v>28208</v>
      </c>
      <c r="C637" s="19">
        <v>13892</v>
      </c>
      <c r="D637" s="15" t="str">
        <f t="array" ref="D637">IF(VLOOKUP($AF637,[22]Akuttherapie!$A$2:$B$42,2,0)="Y",CONCATENATE("L",MAX(_xlfn.NUMBERVALUE(MID($D$3:$D636,2,5)))+1)," ")</f>
        <v xml:space="preserve"> </v>
      </c>
      <c r="E637" s="16">
        <v>10195430</v>
      </c>
      <c r="F637" s="12" t="s">
        <v>1181</v>
      </c>
      <c r="G637" s="12" t="s">
        <v>70</v>
      </c>
      <c r="H637" s="18">
        <v>19737</v>
      </c>
      <c r="I637" s="18">
        <v>45431</v>
      </c>
      <c r="J637" s="12">
        <v>0</v>
      </c>
      <c r="K637" s="36" t="s">
        <v>65</v>
      </c>
    </row>
    <row r="638" spans="1:11" ht="14.25" customHeight="1" x14ac:dyDescent="0.15">
      <c r="A638" s="30" t="s">
        <v>16</v>
      </c>
      <c r="B638" s="14">
        <v>28209</v>
      </c>
      <c r="C638" s="19">
        <v>13893</v>
      </c>
      <c r="D638" s="15" t="str">
        <f t="array" ref="D638">IF(VLOOKUP($AF638,[22]Akuttherapie!$A$2:$B$42,2,0)="Y",CONCATENATE("L",MAX(_xlfn.NUMBERVALUE(MID($D$3:$D637,2,5)))+1)," ")</f>
        <v xml:space="preserve"> </v>
      </c>
      <c r="E638" s="16">
        <v>10195483</v>
      </c>
      <c r="F638" s="12" t="s">
        <v>396</v>
      </c>
      <c r="G638" s="12" t="s">
        <v>13</v>
      </c>
      <c r="H638" s="18">
        <v>10938</v>
      </c>
      <c r="I638" s="18">
        <v>45431</v>
      </c>
      <c r="J638" s="12">
        <v>1</v>
      </c>
      <c r="K638" s="36" t="s">
        <v>1710</v>
      </c>
    </row>
    <row r="639" spans="1:11" ht="14.25" customHeight="1" x14ac:dyDescent="0.15">
      <c r="A639" s="30" t="s">
        <v>11</v>
      </c>
      <c r="B639" s="14">
        <v>28210</v>
      </c>
      <c r="C639" s="19">
        <v>13894</v>
      </c>
      <c r="D639" s="15" t="s">
        <v>1197</v>
      </c>
      <c r="E639" s="16">
        <v>10195899</v>
      </c>
      <c r="F639" s="12" t="s">
        <v>1182</v>
      </c>
      <c r="G639" s="12" t="s">
        <v>1183</v>
      </c>
      <c r="H639" s="18">
        <v>20716</v>
      </c>
      <c r="I639" s="18">
        <v>45432</v>
      </c>
      <c r="J639" s="12">
        <v>1</v>
      </c>
      <c r="K639" s="36" t="s">
        <v>1710</v>
      </c>
    </row>
    <row r="640" spans="1:11" ht="14.25" customHeight="1" x14ac:dyDescent="0.15">
      <c r="A640" s="30" t="s">
        <v>11</v>
      </c>
      <c r="B640" s="14">
        <v>28211</v>
      </c>
      <c r="C640" s="19">
        <v>13895</v>
      </c>
      <c r="D640" s="15" t="s">
        <v>1198</v>
      </c>
      <c r="E640" s="16">
        <v>10196019</v>
      </c>
      <c r="F640" s="12" t="s">
        <v>1184</v>
      </c>
      <c r="G640" s="12" t="s">
        <v>1185</v>
      </c>
      <c r="H640" s="18">
        <v>15071</v>
      </c>
      <c r="I640" s="18">
        <v>45433</v>
      </c>
      <c r="J640" s="12">
        <v>1</v>
      </c>
      <c r="K640" s="36" t="s">
        <v>65</v>
      </c>
    </row>
    <row r="641" spans="1:11" ht="14.25" customHeight="1" x14ac:dyDescent="0.15">
      <c r="A641" s="30" t="s">
        <v>430</v>
      </c>
      <c r="B641" s="14">
        <v>28212</v>
      </c>
      <c r="C641" s="19">
        <v>13896</v>
      </c>
      <c r="D641" s="15" t="s">
        <v>1199</v>
      </c>
      <c r="E641" s="16">
        <v>10193731</v>
      </c>
      <c r="F641" s="12" t="s">
        <v>914</v>
      </c>
      <c r="G641" s="12" t="s">
        <v>1186</v>
      </c>
      <c r="H641" s="18">
        <v>15460</v>
      </c>
      <c r="I641" s="18">
        <v>45429</v>
      </c>
      <c r="J641" s="12">
        <v>1</v>
      </c>
      <c r="K641" s="36"/>
    </row>
    <row r="642" spans="1:11" ht="14.25" customHeight="1" x14ac:dyDescent="0.15">
      <c r="A642" s="30" t="s">
        <v>11</v>
      </c>
      <c r="B642" s="14">
        <v>28213</v>
      </c>
      <c r="C642" s="19">
        <v>13897</v>
      </c>
      <c r="D642" s="15" t="s">
        <v>1209</v>
      </c>
      <c r="E642" s="16">
        <v>10346072</v>
      </c>
      <c r="F642" s="12" t="s">
        <v>1200</v>
      </c>
      <c r="G642" s="12" t="s">
        <v>256</v>
      </c>
      <c r="H642" s="18">
        <v>24121</v>
      </c>
      <c r="I642" s="18">
        <v>45433</v>
      </c>
      <c r="J642" s="12">
        <v>0</v>
      </c>
      <c r="K642" s="36" t="s">
        <v>65</v>
      </c>
    </row>
    <row r="643" spans="1:11" ht="14.25" customHeight="1" x14ac:dyDescent="0.15">
      <c r="A643" s="30" t="s">
        <v>11</v>
      </c>
      <c r="B643" s="14">
        <v>28214</v>
      </c>
      <c r="C643" s="19">
        <v>13898</v>
      </c>
      <c r="D643" s="15" t="s">
        <v>1210</v>
      </c>
      <c r="E643" s="16">
        <v>10346700</v>
      </c>
      <c r="F643" s="12" t="s">
        <v>1201</v>
      </c>
      <c r="G643" s="12" t="s">
        <v>1202</v>
      </c>
      <c r="H643" s="18">
        <v>13058</v>
      </c>
      <c r="I643" s="18">
        <v>45433</v>
      </c>
      <c r="J643" s="12">
        <v>1</v>
      </c>
      <c r="K643" s="36" t="s">
        <v>65</v>
      </c>
    </row>
    <row r="644" spans="1:11" ht="14.25" customHeight="1" x14ac:dyDescent="0.15">
      <c r="A644" s="30" t="s">
        <v>11</v>
      </c>
      <c r="B644" s="14">
        <v>28216</v>
      </c>
      <c r="C644" s="19">
        <v>13899</v>
      </c>
      <c r="D644" s="15" t="str">
        <f t="array" ref="D644">IF(VLOOKUP($AF644,[22]Akuttherapie!$A$2:$B$42,2,0)="Y",CONCATENATE("L",MAX(_xlfn.NUMBERVALUE(MID($D$3:$D643,2,5)))+1)," ")</f>
        <v xml:space="preserve"> </v>
      </c>
      <c r="E644" s="16">
        <v>10347109</v>
      </c>
      <c r="F644" s="12" t="s">
        <v>1203</v>
      </c>
      <c r="G644" s="12" t="s">
        <v>1204</v>
      </c>
      <c r="H644" s="18">
        <v>16530</v>
      </c>
      <c r="I644" s="18">
        <v>45433</v>
      </c>
      <c r="J644" s="12">
        <v>1</v>
      </c>
      <c r="K644" s="36" t="s">
        <v>65</v>
      </c>
    </row>
    <row r="645" spans="1:11" ht="14.25" customHeight="1" x14ac:dyDescent="0.15">
      <c r="A645" s="30" t="s">
        <v>16</v>
      </c>
      <c r="B645" s="14">
        <v>28217</v>
      </c>
      <c r="C645" s="19">
        <v>13900</v>
      </c>
      <c r="D645" s="15" t="str">
        <f t="array" ref="D645">IF(VLOOKUP($AF645,[22]Akuttherapie!$A$2:$B$42,2,0)="Y",CONCATENATE("L",MAX(_xlfn.NUMBERVALUE(MID($D$3:$D644,2,5)))+1)," ")</f>
        <v xml:space="preserve"> </v>
      </c>
      <c r="E645" s="16">
        <v>10347223</v>
      </c>
      <c r="F645" s="12" t="s">
        <v>1205</v>
      </c>
      <c r="G645" s="12" t="s">
        <v>1206</v>
      </c>
      <c r="H645" s="18">
        <v>18519</v>
      </c>
      <c r="I645" s="18">
        <v>45433</v>
      </c>
      <c r="J645" s="12">
        <v>0</v>
      </c>
      <c r="K645" s="36" t="s">
        <v>65</v>
      </c>
    </row>
    <row r="646" spans="1:11" ht="14.25" customHeight="1" x14ac:dyDescent="0.15">
      <c r="A646" s="30" t="s">
        <v>1864</v>
      </c>
      <c r="B646" s="14">
        <v>28218</v>
      </c>
      <c r="C646" s="19">
        <v>13901</v>
      </c>
      <c r="D646" s="15" t="s">
        <v>1211</v>
      </c>
      <c r="E646" s="16">
        <v>10347348</v>
      </c>
      <c r="F646" s="12" t="s">
        <v>795</v>
      </c>
      <c r="G646" s="12" t="s">
        <v>533</v>
      </c>
      <c r="H646" s="18">
        <v>15704</v>
      </c>
      <c r="I646" s="18">
        <v>45433</v>
      </c>
      <c r="J646" s="12">
        <v>0</v>
      </c>
      <c r="K646" s="36" t="s">
        <v>65</v>
      </c>
    </row>
    <row r="647" spans="1:11" ht="14.25" customHeight="1" x14ac:dyDescent="0.15">
      <c r="A647" s="30" t="s">
        <v>1864</v>
      </c>
      <c r="B647" s="14">
        <v>28219</v>
      </c>
      <c r="C647" s="19">
        <v>13902</v>
      </c>
      <c r="D647" s="15" t="s">
        <v>1212</v>
      </c>
      <c r="E647" s="16">
        <v>10347462</v>
      </c>
      <c r="F647" s="12" t="s">
        <v>1207</v>
      </c>
      <c r="G647" s="12" t="s">
        <v>127</v>
      </c>
      <c r="H647" s="18">
        <v>24566</v>
      </c>
      <c r="I647" s="18">
        <v>45433</v>
      </c>
      <c r="J647" s="12">
        <v>1</v>
      </c>
      <c r="K647" s="36" t="s">
        <v>65</v>
      </c>
    </row>
    <row r="648" spans="1:11" ht="14.25" customHeight="1" x14ac:dyDescent="0.15">
      <c r="A648" s="30" t="s">
        <v>11</v>
      </c>
      <c r="B648" s="14">
        <v>28220</v>
      </c>
      <c r="C648" s="19">
        <v>13903</v>
      </c>
      <c r="D648" s="15"/>
      <c r="E648" s="16">
        <v>10347670</v>
      </c>
      <c r="F648" s="12" t="s">
        <v>1208</v>
      </c>
      <c r="G648" s="12" t="s">
        <v>332</v>
      </c>
      <c r="H648" s="18">
        <v>22067</v>
      </c>
      <c r="I648" s="18">
        <v>45434</v>
      </c>
      <c r="J648" s="12">
        <v>0</v>
      </c>
      <c r="K648" s="36" t="s">
        <v>65</v>
      </c>
    </row>
    <row r="649" spans="1:11" ht="14.25" customHeight="1" x14ac:dyDescent="0.15">
      <c r="A649" s="30" t="s">
        <v>1222</v>
      </c>
      <c r="B649" s="14">
        <v>28221</v>
      </c>
      <c r="C649" s="19">
        <v>13904</v>
      </c>
      <c r="D649" s="15" t="str">
        <f t="array" ref="D649">IF(VLOOKUP($AF649,[22]Akuttherapie!$A$2:$B$42,2,0)="Y",CONCATENATE("L",MAX(_xlfn.NUMBERVALUE(MID($D$3:$D648,2,5)))+1)," ")</f>
        <v xml:space="preserve"> </v>
      </c>
      <c r="E649" s="16">
        <v>10349589</v>
      </c>
      <c r="F649" s="12" t="s">
        <v>1213</v>
      </c>
      <c r="G649" s="12" t="s">
        <v>1214</v>
      </c>
      <c r="H649" s="18">
        <v>17587</v>
      </c>
      <c r="I649" s="18">
        <v>45434</v>
      </c>
      <c r="J649" s="12">
        <v>0</v>
      </c>
      <c r="K649" s="36" t="s">
        <v>65</v>
      </c>
    </row>
    <row r="650" spans="1:11" ht="14.25" customHeight="1" x14ac:dyDescent="0.15">
      <c r="A650" s="30" t="s">
        <v>1222</v>
      </c>
      <c r="B650" s="14">
        <v>28223</v>
      </c>
      <c r="C650" s="19">
        <v>13905</v>
      </c>
      <c r="D650" s="15" t="str">
        <f t="array" ref="D650">IF(VLOOKUP($AF650,[22]Akuttherapie!$A$2:$B$42,2,0)="Y",CONCATENATE("L",MAX(_xlfn.NUMBERVALUE(MID($D$3:$D649,2,5)))+1)," ")</f>
        <v xml:space="preserve"> </v>
      </c>
      <c r="E650" s="16">
        <v>10348538</v>
      </c>
      <c r="F650" s="12" t="s">
        <v>777</v>
      </c>
      <c r="G650" s="12" t="s">
        <v>23</v>
      </c>
      <c r="H650" s="18">
        <v>18578</v>
      </c>
      <c r="I650" s="18">
        <v>45434</v>
      </c>
      <c r="J650" s="12">
        <v>0</v>
      </c>
      <c r="K650" s="36" t="s">
        <v>65</v>
      </c>
    </row>
    <row r="651" spans="1:11" ht="14.25" customHeight="1" x14ac:dyDescent="0.15">
      <c r="A651" s="30" t="s">
        <v>11</v>
      </c>
      <c r="B651" s="14">
        <v>28224</v>
      </c>
      <c r="C651" s="19">
        <v>13906</v>
      </c>
      <c r="D651" s="15" t="str">
        <f t="array" ref="D651">IF(VLOOKUP($AF651,[22]Akuttherapie!$A$2:$B$42,2,0)="Y",CONCATENATE("L",MAX(_xlfn.NUMBERVALUE(MID($D$3:$D650,2,5)))+1)," ")</f>
        <v xml:space="preserve"> </v>
      </c>
      <c r="E651" s="16">
        <v>10348543</v>
      </c>
      <c r="F651" s="12" t="s">
        <v>661</v>
      </c>
      <c r="G651" s="12" t="s">
        <v>1215</v>
      </c>
      <c r="H651" s="18">
        <v>22670</v>
      </c>
      <c r="I651" s="18">
        <v>45434</v>
      </c>
      <c r="J651" s="12">
        <v>1</v>
      </c>
      <c r="K651" s="36" t="s">
        <v>65</v>
      </c>
    </row>
    <row r="652" spans="1:11" ht="14.25" customHeight="1" x14ac:dyDescent="0.15">
      <c r="A652" s="30" t="s">
        <v>11</v>
      </c>
      <c r="B652" s="14">
        <v>28225</v>
      </c>
      <c r="C652" s="19">
        <v>13907</v>
      </c>
      <c r="D652" s="15" t="str">
        <f t="array" ref="D652">IF(VLOOKUP($AF652,[22]Akuttherapie!$A$2:$B$42,2,0)="Y",CONCATENATE("L",MAX(_xlfn.NUMBERVALUE(MID($D$3:$D651,2,5)))+1)," ")</f>
        <v xml:space="preserve"> </v>
      </c>
      <c r="E652" s="16">
        <v>10348727</v>
      </c>
      <c r="F652" s="12" t="s">
        <v>1101</v>
      </c>
      <c r="G652" s="12" t="s">
        <v>161</v>
      </c>
      <c r="H652" s="18">
        <v>20442</v>
      </c>
      <c r="I652" s="18">
        <v>45434</v>
      </c>
      <c r="J652" s="12">
        <v>0</v>
      </c>
      <c r="K652" s="36"/>
    </row>
    <row r="653" spans="1:11" ht="14.25" customHeight="1" x14ac:dyDescent="0.15">
      <c r="A653" s="30" t="s">
        <v>11</v>
      </c>
      <c r="B653" s="14">
        <v>28227</v>
      </c>
      <c r="C653" s="19">
        <v>13908</v>
      </c>
      <c r="D653" s="15" t="s">
        <v>1217</v>
      </c>
      <c r="E653" s="16">
        <v>10349896</v>
      </c>
      <c r="F653" s="12" t="s">
        <v>1216</v>
      </c>
      <c r="G653" s="12" t="s">
        <v>324</v>
      </c>
      <c r="H653" s="18">
        <v>25863</v>
      </c>
      <c r="I653" s="18">
        <v>45434</v>
      </c>
      <c r="J653" s="12">
        <v>0</v>
      </c>
      <c r="K653" s="36" t="s">
        <v>65</v>
      </c>
    </row>
    <row r="654" spans="1:11" ht="14.25" customHeight="1" x14ac:dyDescent="0.15">
      <c r="A654" s="30" t="s">
        <v>11</v>
      </c>
      <c r="B654" s="14">
        <v>28228</v>
      </c>
      <c r="C654" s="19">
        <v>13909</v>
      </c>
      <c r="D654" s="15" t="s">
        <v>1218</v>
      </c>
      <c r="E654" s="16">
        <v>10349918</v>
      </c>
      <c r="F654" s="12" t="s">
        <v>383</v>
      </c>
      <c r="G654" s="12" t="s">
        <v>161</v>
      </c>
      <c r="H654" s="18">
        <v>13563</v>
      </c>
      <c r="I654" s="18">
        <v>45434</v>
      </c>
      <c r="J654" s="12">
        <v>0</v>
      </c>
      <c r="K654" s="36" t="s">
        <v>65</v>
      </c>
    </row>
    <row r="655" spans="1:11" ht="14.25" customHeight="1" x14ac:dyDescent="0.15">
      <c r="A655" s="30" t="s">
        <v>11</v>
      </c>
      <c r="B655" s="14">
        <v>28229</v>
      </c>
      <c r="C655" s="19">
        <v>13910</v>
      </c>
      <c r="D655" s="15" t="s">
        <v>1221</v>
      </c>
      <c r="E655" s="16">
        <v>10351215</v>
      </c>
      <c r="F655" s="12" t="s">
        <v>1019</v>
      </c>
      <c r="G655" s="12" t="s">
        <v>106</v>
      </c>
      <c r="H655" s="18">
        <v>15853</v>
      </c>
      <c r="I655" s="18">
        <v>45435</v>
      </c>
      <c r="J655" s="12">
        <v>1</v>
      </c>
      <c r="K655" s="36" t="s">
        <v>65</v>
      </c>
    </row>
    <row r="656" spans="1:11" ht="14.25" customHeight="1" x14ac:dyDescent="0.15">
      <c r="A656" s="30" t="s">
        <v>11</v>
      </c>
      <c r="B656" s="14">
        <v>28230</v>
      </c>
      <c r="C656" s="19">
        <v>13911</v>
      </c>
      <c r="D656" s="15" t="str">
        <f t="array" ref="D656">IF(VLOOKUP($AF656,[22]Akuttherapie!$A$2:$B$42,2,0)="Y",CONCATENATE("L",MAX(_xlfn.NUMBERVALUE(MID($D$3:$D655,2,5)))+1)," ")</f>
        <v xml:space="preserve"> </v>
      </c>
      <c r="E656" s="16">
        <v>10352266</v>
      </c>
      <c r="F656" s="12" t="s">
        <v>1219</v>
      </c>
      <c r="G656" s="12" t="s">
        <v>1220</v>
      </c>
      <c r="H656" s="18">
        <v>15121</v>
      </c>
      <c r="I656" s="18">
        <v>45435</v>
      </c>
      <c r="J656" s="12">
        <v>0</v>
      </c>
      <c r="K656" s="36" t="s">
        <v>65</v>
      </c>
    </row>
    <row r="657" spans="1:11" ht="14.25" customHeight="1" x14ac:dyDescent="0.15">
      <c r="A657" s="30" t="s">
        <v>11</v>
      </c>
      <c r="B657" s="14">
        <v>28231</v>
      </c>
      <c r="C657" s="19">
        <v>13912</v>
      </c>
      <c r="D657" s="15" t="s">
        <v>1238</v>
      </c>
      <c r="E657" s="16">
        <v>10354721</v>
      </c>
      <c r="F657" s="12" t="s">
        <v>245</v>
      </c>
      <c r="G657" s="12" t="s">
        <v>584</v>
      </c>
      <c r="H657" s="18">
        <v>17533</v>
      </c>
      <c r="I657" s="18">
        <v>45437</v>
      </c>
      <c r="J657" s="12">
        <v>0</v>
      </c>
      <c r="K657" s="36" t="s">
        <v>65</v>
      </c>
    </row>
    <row r="658" spans="1:11" ht="14.25" customHeight="1" x14ac:dyDescent="0.15">
      <c r="A658" s="30" t="s">
        <v>11</v>
      </c>
      <c r="B658" s="14">
        <v>28232</v>
      </c>
      <c r="C658" s="19">
        <v>13913</v>
      </c>
      <c r="D658" s="15" t="str">
        <f t="array" ref="D658">IF(VLOOKUP($AF658,[22]Akuttherapie!$A$2:$B$42,2,0)="Y",CONCATENATE("L",MAX(_xlfn.NUMBERVALUE(MID($D$3:$D657,2,5)))+1)," ")</f>
        <v xml:space="preserve"> </v>
      </c>
      <c r="E658" s="16">
        <v>10354905</v>
      </c>
      <c r="F658" s="12" t="s">
        <v>1225</v>
      </c>
      <c r="G658" s="12" t="s">
        <v>1226</v>
      </c>
      <c r="H658" s="18">
        <v>25143</v>
      </c>
      <c r="I658" s="18">
        <v>45437</v>
      </c>
      <c r="J658" s="12">
        <v>0</v>
      </c>
      <c r="K658" s="36" t="s">
        <v>1710</v>
      </c>
    </row>
    <row r="659" spans="1:11" ht="14.25" customHeight="1" x14ac:dyDescent="0.15">
      <c r="A659" s="30" t="s">
        <v>16</v>
      </c>
      <c r="B659" s="14">
        <v>28233</v>
      </c>
      <c r="C659" s="19">
        <v>13914</v>
      </c>
      <c r="D659" s="15" t="str">
        <f t="array" ref="D659">IF(VLOOKUP($AF659,[22]Akuttherapie!$A$2:$B$42,2,0)="Y",CONCATENATE("L",MAX(_xlfn.NUMBERVALUE(MID($D$3:$D658,2,5)))+1)," ")</f>
        <v xml:space="preserve"> </v>
      </c>
      <c r="E659" s="16">
        <v>10354927</v>
      </c>
      <c r="F659" s="12" t="s">
        <v>1227</v>
      </c>
      <c r="G659" s="12" t="s">
        <v>1228</v>
      </c>
      <c r="H659" s="18">
        <v>21074</v>
      </c>
      <c r="I659" s="18">
        <v>45437</v>
      </c>
      <c r="J659" s="12">
        <v>1</v>
      </c>
      <c r="K659" s="36"/>
    </row>
    <row r="660" spans="1:11" ht="14.25" customHeight="1" x14ac:dyDescent="0.15">
      <c r="A660" s="30" t="s">
        <v>11</v>
      </c>
      <c r="B660" s="14">
        <v>28234</v>
      </c>
      <c r="C660" s="19">
        <v>13915</v>
      </c>
      <c r="D660" s="15" t="s">
        <v>1239</v>
      </c>
      <c r="E660" s="16">
        <v>10355001</v>
      </c>
      <c r="F660" s="12" t="s">
        <v>1229</v>
      </c>
      <c r="G660" s="12" t="s">
        <v>85</v>
      </c>
      <c r="H660" s="18">
        <v>18733</v>
      </c>
      <c r="I660" s="18">
        <v>45437</v>
      </c>
      <c r="J660" s="12">
        <v>0</v>
      </c>
      <c r="K660" s="36" t="s">
        <v>65</v>
      </c>
    </row>
    <row r="661" spans="1:11" ht="14.25" customHeight="1" x14ac:dyDescent="0.15">
      <c r="A661" s="30" t="s">
        <v>11</v>
      </c>
      <c r="B661" s="14">
        <v>28235</v>
      </c>
      <c r="C661" s="19">
        <v>13916</v>
      </c>
      <c r="D661" s="15" t="str">
        <f t="array" ref="D661">IF(VLOOKUP($AF661,[22]Akuttherapie!$A$2:$B$42,2,0)="Y",CONCATENATE("L",MAX(_xlfn.NUMBERVALUE(MID($D$3:$D660,2,5)))+1)," ")</f>
        <v xml:space="preserve"> </v>
      </c>
      <c r="E661" s="16">
        <v>10355010</v>
      </c>
      <c r="F661" s="12" t="s">
        <v>1230</v>
      </c>
      <c r="G661" s="12" t="s">
        <v>1231</v>
      </c>
      <c r="H661" s="18">
        <v>20681</v>
      </c>
      <c r="I661" s="18">
        <v>45437</v>
      </c>
      <c r="J661" s="12">
        <v>1</v>
      </c>
      <c r="K661" s="36" t="s">
        <v>65</v>
      </c>
    </row>
    <row r="662" spans="1:11" ht="14.25" customHeight="1" x14ac:dyDescent="0.15">
      <c r="A662" s="30" t="s">
        <v>11</v>
      </c>
      <c r="B662" s="14">
        <v>28236</v>
      </c>
      <c r="C662" s="19">
        <v>13917</v>
      </c>
      <c r="D662" s="15" t="s">
        <v>1240</v>
      </c>
      <c r="E662" s="16">
        <v>10355076</v>
      </c>
      <c r="F662" s="12" t="s">
        <v>1232</v>
      </c>
      <c r="G662" s="12" t="s">
        <v>1233</v>
      </c>
      <c r="H662" s="18">
        <v>23566</v>
      </c>
      <c r="I662" s="18">
        <v>45438</v>
      </c>
      <c r="J662" s="12">
        <v>1</v>
      </c>
      <c r="K662" s="36"/>
    </row>
    <row r="663" spans="1:11" ht="14.25" customHeight="1" x14ac:dyDescent="0.15">
      <c r="A663" s="30" t="s">
        <v>11</v>
      </c>
      <c r="B663" s="14">
        <v>28237</v>
      </c>
      <c r="C663" s="19">
        <v>13918</v>
      </c>
      <c r="D663" s="15" t="str">
        <f t="array" ref="D663">IF(VLOOKUP($AF663,[22]Akuttherapie!$A$2:$B$42,2,0)="Y",CONCATENATE("L",MAX(_xlfn.NUMBERVALUE(MID($D$3:$D662,2,5)))+1)," ")</f>
        <v xml:space="preserve"> </v>
      </c>
      <c r="E663" s="16">
        <v>10355114</v>
      </c>
      <c r="F663" s="12" t="s">
        <v>41</v>
      </c>
      <c r="G663" s="12" t="s">
        <v>48</v>
      </c>
      <c r="H663" s="18">
        <v>17611</v>
      </c>
      <c r="I663" s="18">
        <v>45438</v>
      </c>
      <c r="J663" s="12">
        <v>0</v>
      </c>
      <c r="K663" s="36" t="s">
        <v>65</v>
      </c>
    </row>
    <row r="664" spans="1:11" ht="14.25" customHeight="1" x14ac:dyDescent="0.15">
      <c r="A664" s="30" t="s">
        <v>11</v>
      </c>
      <c r="B664" s="14">
        <v>28238</v>
      </c>
      <c r="C664" s="19">
        <v>13919</v>
      </c>
      <c r="D664" s="15" t="str">
        <f t="array" ref="D664">IF(VLOOKUP($AF664,[22]Akuttherapie!$A$2:$B$42,2,0)="Y",CONCATENATE("L",MAX(_xlfn.NUMBERVALUE(MID($D$3:$D663,2,5)))+1)," ")</f>
        <v xml:space="preserve"> </v>
      </c>
      <c r="E664" s="16">
        <v>10355475</v>
      </c>
      <c r="F664" s="12" t="s">
        <v>451</v>
      </c>
      <c r="G664" s="12" t="s">
        <v>48</v>
      </c>
      <c r="H664" s="18">
        <v>19340</v>
      </c>
      <c r="I664" s="18">
        <v>45439</v>
      </c>
      <c r="J664" s="12">
        <v>0</v>
      </c>
      <c r="K664" s="36" t="s">
        <v>65</v>
      </c>
    </row>
    <row r="665" spans="1:11" ht="14.25" customHeight="1" x14ac:dyDescent="0.15">
      <c r="A665" s="30" t="s">
        <v>16</v>
      </c>
      <c r="B665" s="14">
        <v>28239</v>
      </c>
      <c r="C665" s="19">
        <v>13920</v>
      </c>
      <c r="D665" s="15" t="str">
        <f t="array" ref="D665">IF(VLOOKUP($AF665,[22]Akuttherapie!$A$2:$B$42,2,0)="Y",CONCATENATE("L",MAX(_xlfn.NUMBERVALUE(MID($D$3:$D664,2,5)))+1)," ")</f>
        <v xml:space="preserve"> </v>
      </c>
      <c r="E665" s="16">
        <v>10355482</v>
      </c>
      <c r="F665" s="12" t="s">
        <v>1234</v>
      </c>
      <c r="G665" s="12" t="s">
        <v>1235</v>
      </c>
      <c r="H665" s="18">
        <v>19202</v>
      </c>
      <c r="I665" s="18">
        <v>45439</v>
      </c>
      <c r="J665" s="12">
        <v>0</v>
      </c>
      <c r="K665" s="36" t="s">
        <v>65</v>
      </c>
    </row>
    <row r="666" spans="1:11" ht="14.25" customHeight="1" x14ac:dyDescent="0.15">
      <c r="A666" s="30" t="s">
        <v>11</v>
      </c>
      <c r="B666" s="14">
        <v>28240</v>
      </c>
      <c r="C666" s="19">
        <v>13921</v>
      </c>
      <c r="D666" s="15" t="str">
        <f t="array" ref="D666">IF(VLOOKUP($AF666,[22]Akuttherapie!$A$2:$B$42,2,0)="Y",CONCATENATE("L",MAX(_xlfn.NUMBERVALUE(MID($D$3:$D665,2,5)))+1)," ")</f>
        <v xml:space="preserve"> </v>
      </c>
      <c r="E666" s="16">
        <v>10194046</v>
      </c>
      <c r="F666" s="12" t="s">
        <v>1236</v>
      </c>
      <c r="G666" s="12" t="s">
        <v>1237</v>
      </c>
      <c r="H666" s="18">
        <v>30045</v>
      </c>
      <c r="I666" s="18">
        <v>45429</v>
      </c>
      <c r="J666" s="12">
        <v>0</v>
      </c>
      <c r="K666" s="36" t="s">
        <v>65</v>
      </c>
    </row>
    <row r="667" spans="1:11" ht="14.25" customHeight="1" x14ac:dyDescent="0.15">
      <c r="A667" s="30" t="s">
        <v>11</v>
      </c>
      <c r="B667" s="14">
        <v>28241</v>
      </c>
      <c r="C667" s="19">
        <v>13922</v>
      </c>
      <c r="D667" s="15" t="s">
        <v>1248</v>
      </c>
      <c r="E667" s="16">
        <v>10356674</v>
      </c>
      <c r="F667" s="12" t="s">
        <v>674</v>
      </c>
      <c r="G667" s="12" t="s">
        <v>1241</v>
      </c>
      <c r="H667" s="18">
        <v>14580</v>
      </c>
      <c r="I667" s="18">
        <v>45439</v>
      </c>
      <c r="J667" s="12">
        <v>0</v>
      </c>
      <c r="K667" s="36" t="s">
        <v>65</v>
      </c>
    </row>
    <row r="668" spans="1:11" ht="14.25" customHeight="1" x14ac:dyDescent="0.15">
      <c r="A668" s="30" t="s">
        <v>11</v>
      </c>
      <c r="B668" s="14">
        <v>28243</v>
      </c>
      <c r="C668" s="19">
        <v>13923</v>
      </c>
      <c r="D668" s="15" t="s">
        <v>1249</v>
      </c>
      <c r="E668" s="16">
        <v>10357787</v>
      </c>
      <c r="F668" s="12" t="s">
        <v>1242</v>
      </c>
      <c r="G668" s="12" t="s">
        <v>254</v>
      </c>
      <c r="H668" s="18">
        <v>18394</v>
      </c>
      <c r="I668" s="18">
        <v>45439</v>
      </c>
      <c r="J668" s="12">
        <v>0</v>
      </c>
      <c r="K668" s="36" t="s">
        <v>1710</v>
      </c>
    </row>
    <row r="669" spans="1:11" ht="14.25" customHeight="1" x14ac:dyDescent="0.15">
      <c r="A669" s="30" t="s">
        <v>11</v>
      </c>
      <c r="B669" s="14">
        <v>28244</v>
      </c>
      <c r="C669" s="19">
        <v>13924</v>
      </c>
      <c r="D669" s="15" t="str">
        <f t="array" ref="D669">IF(VLOOKUP($AF669,[22]Akuttherapie!$A$2:$B$42,2,0)="Y",CONCATENATE("L",MAX(_xlfn.NUMBERVALUE(MID($D$3:$D668,2,5)))+1)," ")</f>
        <v xml:space="preserve"> </v>
      </c>
      <c r="E669" s="16">
        <v>10357957</v>
      </c>
      <c r="F669" s="12" t="s">
        <v>1243</v>
      </c>
      <c r="G669" s="12" t="s">
        <v>1244</v>
      </c>
      <c r="H669" s="18">
        <v>25585</v>
      </c>
      <c r="I669" s="18">
        <v>45439</v>
      </c>
      <c r="J669" s="12">
        <v>0</v>
      </c>
      <c r="K669" s="36" t="s">
        <v>65</v>
      </c>
    </row>
    <row r="670" spans="1:11" ht="14.25" customHeight="1" x14ac:dyDescent="0.15">
      <c r="A670" s="30" t="s">
        <v>11</v>
      </c>
      <c r="B670" s="14">
        <v>28245</v>
      </c>
      <c r="C670" s="19">
        <v>13925</v>
      </c>
      <c r="D670" s="15" t="s">
        <v>1250</v>
      </c>
      <c r="E670" s="16">
        <v>10358081</v>
      </c>
      <c r="F670" s="12" t="s">
        <v>1245</v>
      </c>
      <c r="G670" s="12" t="s">
        <v>40</v>
      </c>
      <c r="H670" s="18">
        <v>22052</v>
      </c>
      <c r="I670" s="18">
        <v>45439</v>
      </c>
      <c r="J670" s="12">
        <v>0</v>
      </c>
      <c r="K670" s="36" t="s">
        <v>65</v>
      </c>
    </row>
    <row r="671" spans="1:11" ht="14.25" customHeight="1" x14ac:dyDescent="0.15">
      <c r="A671" s="30" t="s">
        <v>11</v>
      </c>
      <c r="B671" s="14">
        <v>28246</v>
      </c>
      <c r="C671" s="19">
        <v>13926</v>
      </c>
      <c r="D671" s="15" t="str">
        <f t="array" ref="D671">IF(VLOOKUP($AF671,[22]Akuttherapie!$A$2:$B$42,2,0)="Y",CONCATENATE("L",MAX(_xlfn.NUMBERVALUE(MID($D$3:$D670,2,5)))+1)," ")</f>
        <v xml:space="preserve"> </v>
      </c>
      <c r="E671" s="16">
        <v>10357947</v>
      </c>
      <c r="F671" s="12" t="s">
        <v>1246</v>
      </c>
      <c r="G671" s="12" t="s">
        <v>1247</v>
      </c>
      <c r="H671" s="18">
        <v>17000</v>
      </c>
      <c r="I671" s="18">
        <v>45439</v>
      </c>
      <c r="J671" s="12">
        <v>0</v>
      </c>
      <c r="K671" s="36" t="s">
        <v>65</v>
      </c>
    </row>
    <row r="672" spans="1:11" ht="14.25" customHeight="1" x14ac:dyDescent="0.15">
      <c r="A672" s="30" t="s">
        <v>11</v>
      </c>
      <c r="B672" s="14">
        <v>28247</v>
      </c>
      <c r="C672" s="19">
        <v>13927</v>
      </c>
      <c r="D672" s="15" t="s">
        <v>1260</v>
      </c>
      <c r="E672" s="16">
        <v>10358633</v>
      </c>
      <c r="F672" s="12" t="s">
        <v>573</v>
      </c>
      <c r="G672" s="12" t="s">
        <v>13</v>
      </c>
      <c r="H672" s="18">
        <v>20017</v>
      </c>
      <c r="I672" s="18">
        <v>45440</v>
      </c>
      <c r="J672" s="12">
        <v>1</v>
      </c>
      <c r="K672" s="36" t="s">
        <v>65</v>
      </c>
    </row>
    <row r="673" spans="1:11" ht="14.25" customHeight="1" x14ac:dyDescent="0.15">
      <c r="A673" s="30" t="s">
        <v>11</v>
      </c>
      <c r="B673" s="14">
        <v>28248</v>
      </c>
      <c r="C673" s="19">
        <v>13928</v>
      </c>
      <c r="D673" s="15" t="str">
        <f t="array" ref="D673">IF(VLOOKUP($AF673,[22]Akuttherapie!$A$2:$B$42,2,0)="Y",CONCATENATE("L",MAX(_xlfn.NUMBERVALUE(MID($D$3:$D672,2,5)))+1)," ")</f>
        <v xml:space="preserve"> </v>
      </c>
      <c r="E673" s="16">
        <v>10359877</v>
      </c>
      <c r="F673" s="12" t="s">
        <v>41</v>
      </c>
      <c r="G673" s="12" t="s">
        <v>1251</v>
      </c>
      <c r="H673" s="18">
        <v>11825</v>
      </c>
      <c r="I673" s="18">
        <v>45440</v>
      </c>
      <c r="J673" s="12">
        <v>1</v>
      </c>
      <c r="K673" s="36" t="s">
        <v>65</v>
      </c>
    </row>
    <row r="674" spans="1:11" ht="14.25" customHeight="1" x14ac:dyDescent="0.15">
      <c r="A674" s="30" t="s">
        <v>137</v>
      </c>
      <c r="B674" s="14">
        <v>28249</v>
      </c>
      <c r="C674" s="19">
        <v>13929</v>
      </c>
      <c r="D674" s="15" t="s">
        <v>1261</v>
      </c>
      <c r="E674" s="16">
        <v>10360266</v>
      </c>
      <c r="F674" s="12" t="s">
        <v>1252</v>
      </c>
      <c r="G674" s="12" t="s">
        <v>1253</v>
      </c>
      <c r="H674" s="18">
        <v>30967</v>
      </c>
      <c r="I674" s="18">
        <v>45440</v>
      </c>
      <c r="J674" s="12">
        <v>0</v>
      </c>
      <c r="K674" s="36" t="s">
        <v>65</v>
      </c>
    </row>
    <row r="675" spans="1:11" ht="14.25" customHeight="1" x14ac:dyDescent="0.15">
      <c r="A675" s="30" t="s">
        <v>11</v>
      </c>
      <c r="B675" s="14">
        <v>28250</v>
      </c>
      <c r="C675" s="19">
        <v>13930</v>
      </c>
      <c r="D675" s="15" t="s">
        <v>1262</v>
      </c>
      <c r="E675" s="16">
        <v>10360501</v>
      </c>
      <c r="F675" s="12" t="s">
        <v>1254</v>
      </c>
      <c r="G675" s="12" t="s">
        <v>1255</v>
      </c>
      <c r="H675" s="18">
        <v>16209</v>
      </c>
      <c r="I675" s="18">
        <v>45440</v>
      </c>
      <c r="J675" s="12">
        <v>0</v>
      </c>
      <c r="K675" s="36" t="s">
        <v>1710</v>
      </c>
    </row>
    <row r="676" spans="1:11" ht="14.25" customHeight="1" x14ac:dyDescent="0.15">
      <c r="A676" s="30" t="s">
        <v>16</v>
      </c>
      <c r="B676" s="14">
        <v>28251</v>
      </c>
      <c r="C676" s="19">
        <v>13931</v>
      </c>
      <c r="D676" s="15"/>
      <c r="E676" s="16">
        <v>10359829</v>
      </c>
      <c r="F676" s="12" t="s">
        <v>1256</v>
      </c>
      <c r="G676" s="12" t="s">
        <v>1257</v>
      </c>
      <c r="H676" s="18">
        <v>32331</v>
      </c>
      <c r="I676" s="18">
        <v>45440</v>
      </c>
      <c r="J676" s="12">
        <v>0</v>
      </c>
      <c r="K676" s="36" t="s">
        <v>65</v>
      </c>
    </row>
    <row r="677" spans="1:11" ht="14.25" customHeight="1" x14ac:dyDescent="0.15">
      <c r="A677" s="30" t="s">
        <v>11</v>
      </c>
      <c r="B677" s="14">
        <v>28252</v>
      </c>
      <c r="C677" s="19">
        <v>13932</v>
      </c>
      <c r="D677" s="15"/>
      <c r="E677" s="16">
        <v>10360181</v>
      </c>
      <c r="F677" s="12" t="s">
        <v>12</v>
      </c>
      <c r="G677" s="12" t="s">
        <v>733</v>
      </c>
      <c r="H677" s="18">
        <v>20334</v>
      </c>
      <c r="I677" s="18">
        <v>45440</v>
      </c>
      <c r="J677" s="12">
        <v>1</v>
      </c>
      <c r="K677" s="36" t="s">
        <v>65</v>
      </c>
    </row>
    <row r="678" spans="1:11" ht="14.25" customHeight="1" x14ac:dyDescent="0.15">
      <c r="A678" s="30" t="s">
        <v>11</v>
      </c>
      <c r="B678" s="14">
        <v>28253</v>
      </c>
      <c r="C678" s="19">
        <v>13933</v>
      </c>
      <c r="D678" s="15" t="s">
        <v>1263</v>
      </c>
      <c r="E678" s="16">
        <v>10360743</v>
      </c>
      <c r="F678" s="12" t="s">
        <v>1258</v>
      </c>
      <c r="G678" s="12" t="s">
        <v>1259</v>
      </c>
      <c r="H678" s="18">
        <v>16564</v>
      </c>
      <c r="I678" s="18">
        <v>45441</v>
      </c>
      <c r="J678" s="12">
        <v>1</v>
      </c>
      <c r="K678" s="36" t="s">
        <v>65</v>
      </c>
    </row>
    <row r="679" spans="1:11" ht="14.25" customHeight="1" x14ac:dyDescent="0.15">
      <c r="A679" s="30" t="s">
        <v>11</v>
      </c>
      <c r="B679" s="14">
        <v>28255</v>
      </c>
      <c r="C679" s="19">
        <v>13934</v>
      </c>
      <c r="D679" s="15"/>
      <c r="E679" s="16">
        <v>10361585</v>
      </c>
      <c r="F679" s="12" t="s">
        <v>1264</v>
      </c>
      <c r="G679" s="12" t="s">
        <v>1265</v>
      </c>
      <c r="H679" s="18">
        <v>13606</v>
      </c>
      <c r="I679" s="18">
        <v>45441</v>
      </c>
      <c r="J679" s="12">
        <v>1</v>
      </c>
      <c r="K679" s="36" t="s">
        <v>65</v>
      </c>
    </row>
    <row r="680" spans="1:11" ht="14.25" customHeight="1" x14ac:dyDescent="0.15">
      <c r="A680" s="30" t="s">
        <v>11</v>
      </c>
      <c r="B680" s="14">
        <v>28256</v>
      </c>
      <c r="C680" s="19">
        <v>13935</v>
      </c>
      <c r="D680" s="15" t="s">
        <v>1269</v>
      </c>
      <c r="E680" s="16">
        <v>10361586</v>
      </c>
      <c r="F680" s="12" t="s">
        <v>721</v>
      </c>
      <c r="G680" s="12" t="s">
        <v>715</v>
      </c>
      <c r="H680" s="18">
        <v>15907</v>
      </c>
      <c r="I680" s="18">
        <v>45441</v>
      </c>
      <c r="J680" s="12">
        <v>0</v>
      </c>
      <c r="K680" s="36"/>
    </row>
    <row r="681" spans="1:11" ht="14.25" customHeight="1" x14ac:dyDescent="0.15">
      <c r="A681" s="30" t="s">
        <v>11</v>
      </c>
      <c r="B681" s="14">
        <v>28257</v>
      </c>
      <c r="C681" s="19">
        <v>13936</v>
      </c>
      <c r="D681" s="15" t="s">
        <v>1271</v>
      </c>
      <c r="E681" s="16">
        <v>10362750</v>
      </c>
      <c r="F681" s="12" t="s">
        <v>1266</v>
      </c>
      <c r="G681" s="12" t="s">
        <v>735</v>
      </c>
      <c r="H681" s="18">
        <v>17827</v>
      </c>
      <c r="I681" s="18">
        <v>45441</v>
      </c>
      <c r="J681" s="12">
        <v>0</v>
      </c>
      <c r="K681" s="36" t="s">
        <v>65</v>
      </c>
    </row>
    <row r="682" spans="1:11" ht="14.25" customHeight="1" x14ac:dyDescent="0.15">
      <c r="A682" s="30" t="s">
        <v>11</v>
      </c>
      <c r="B682" s="14">
        <v>28258</v>
      </c>
      <c r="C682" s="19">
        <v>13937</v>
      </c>
      <c r="D682" s="15" t="s">
        <v>1270</v>
      </c>
      <c r="E682" s="16">
        <v>10362799</v>
      </c>
      <c r="F682" s="12" t="s">
        <v>117</v>
      </c>
      <c r="G682" s="12" t="s">
        <v>718</v>
      </c>
      <c r="H682" s="18">
        <v>21159</v>
      </c>
      <c r="I682" s="18">
        <v>45441</v>
      </c>
      <c r="J682" s="12">
        <v>0</v>
      </c>
      <c r="K682" s="36" t="s">
        <v>65</v>
      </c>
    </row>
    <row r="683" spans="1:11" ht="14.25" customHeight="1" x14ac:dyDescent="0.15">
      <c r="A683" s="30" t="s">
        <v>16</v>
      </c>
      <c r="B683" s="14">
        <v>28259</v>
      </c>
      <c r="C683" s="19">
        <v>13938</v>
      </c>
      <c r="D683" s="15"/>
      <c r="E683" s="16">
        <v>10362904</v>
      </c>
      <c r="F683" s="12" t="s">
        <v>1267</v>
      </c>
      <c r="G683" s="12" t="s">
        <v>1268</v>
      </c>
      <c r="H683" s="18">
        <v>24624</v>
      </c>
      <c r="I683" s="18">
        <v>45442</v>
      </c>
      <c r="J683" s="12">
        <v>1</v>
      </c>
      <c r="K683" s="36" t="s">
        <v>65</v>
      </c>
    </row>
    <row r="684" spans="1:11" ht="14.25" customHeight="1" x14ac:dyDescent="0.15">
      <c r="A684" s="30" t="s">
        <v>11</v>
      </c>
      <c r="B684" s="14">
        <v>28260</v>
      </c>
      <c r="C684" s="19">
        <v>13939</v>
      </c>
      <c r="D684" s="31" t="s">
        <v>1276</v>
      </c>
      <c r="E684" s="16">
        <v>10364818</v>
      </c>
      <c r="F684" s="12" t="s">
        <v>1272</v>
      </c>
      <c r="G684" s="12" t="s">
        <v>1273</v>
      </c>
      <c r="H684" s="18">
        <v>17207</v>
      </c>
      <c r="I684" s="18">
        <v>45442</v>
      </c>
      <c r="J684" s="12">
        <v>0</v>
      </c>
      <c r="K684" s="36" t="s">
        <v>65</v>
      </c>
    </row>
    <row r="685" spans="1:11" ht="14.25" customHeight="1" x14ac:dyDescent="0.15">
      <c r="A685" s="30" t="s">
        <v>11</v>
      </c>
      <c r="B685" s="14">
        <v>28262</v>
      </c>
      <c r="C685" s="19">
        <v>13940</v>
      </c>
      <c r="D685" s="31" t="s">
        <v>1277</v>
      </c>
      <c r="E685" s="16">
        <v>10365324</v>
      </c>
      <c r="F685" s="12" t="s">
        <v>1274</v>
      </c>
      <c r="G685" s="12" t="s">
        <v>1275</v>
      </c>
      <c r="H685" s="18">
        <v>24655</v>
      </c>
      <c r="I685" s="18">
        <v>45442</v>
      </c>
      <c r="J685" s="12">
        <v>0</v>
      </c>
      <c r="K685" s="36" t="s">
        <v>1710</v>
      </c>
    </row>
    <row r="686" spans="1:11" ht="14.25" customHeight="1" x14ac:dyDescent="0.15">
      <c r="A686" s="30" t="s">
        <v>1321</v>
      </c>
      <c r="B686" s="14">
        <v>28263</v>
      </c>
      <c r="C686" s="19">
        <v>13941</v>
      </c>
      <c r="D686" s="31" t="s">
        <v>1278</v>
      </c>
      <c r="E686" s="16">
        <v>10365362</v>
      </c>
      <c r="F686" s="12" t="s">
        <v>391</v>
      </c>
      <c r="G686" s="12" t="s">
        <v>85</v>
      </c>
      <c r="H686" s="18">
        <v>19081</v>
      </c>
      <c r="I686" s="18">
        <v>45442</v>
      </c>
      <c r="J686" s="12">
        <v>0</v>
      </c>
      <c r="K686" s="36" t="s">
        <v>65</v>
      </c>
    </row>
    <row r="687" spans="1:11" ht="14.25" customHeight="1" x14ac:dyDescent="0.15">
      <c r="A687" s="30" t="s">
        <v>246</v>
      </c>
      <c r="B687" s="14">
        <v>28264</v>
      </c>
      <c r="C687" s="19">
        <v>13942</v>
      </c>
      <c r="D687" s="31" t="str">
        <f t="array" ref="D687">IF(VLOOKUP($AF687,[23]Akuttherapie!$A$2:$B$42,2,0)="Y",CONCATENATE("L",MAX(_xlfn.NUMBERVALUE(MID($D$3:$D686,2,5)))+1)," ")</f>
        <v xml:space="preserve"> </v>
      </c>
      <c r="E687" s="16">
        <v>10363901</v>
      </c>
      <c r="F687" s="12" t="s">
        <v>623</v>
      </c>
      <c r="G687" s="12" t="s">
        <v>711</v>
      </c>
      <c r="H687" s="18">
        <v>27509</v>
      </c>
      <c r="I687" s="18">
        <v>45442</v>
      </c>
      <c r="J687" s="12">
        <v>1</v>
      </c>
      <c r="K687" s="36" t="s">
        <v>65</v>
      </c>
    </row>
    <row r="688" spans="1:11" ht="14.25" customHeight="1" x14ac:dyDescent="0.15">
      <c r="A688" s="30" t="s">
        <v>11</v>
      </c>
      <c r="B688" s="14">
        <v>28265</v>
      </c>
      <c r="C688" s="19">
        <v>13943</v>
      </c>
      <c r="D688" s="31" t="s">
        <v>1298</v>
      </c>
      <c r="E688" s="16">
        <v>10366008</v>
      </c>
      <c r="F688" s="12" t="s">
        <v>1101</v>
      </c>
      <c r="G688" s="12" t="s">
        <v>332</v>
      </c>
      <c r="H688" s="18">
        <v>16524</v>
      </c>
      <c r="I688" s="18">
        <v>45443</v>
      </c>
      <c r="J688" s="12">
        <v>0</v>
      </c>
      <c r="K688" s="36" t="s">
        <v>65</v>
      </c>
    </row>
    <row r="689" spans="1:11" ht="14.25" customHeight="1" x14ac:dyDescent="0.15">
      <c r="A689" s="30" t="s">
        <v>11</v>
      </c>
      <c r="B689" s="14">
        <v>28266</v>
      </c>
      <c r="C689" s="19">
        <v>13944</v>
      </c>
      <c r="D689" s="31" t="s">
        <v>1299</v>
      </c>
      <c r="E689" s="16">
        <v>10367319</v>
      </c>
      <c r="F689" s="12" t="s">
        <v>1279</v>
      </c>
      <c r="G689" s="12" t="s">
        <v>1280</v>
      </c>
      <c r="H689" s="18">
        <v>19857</v>
      </c>
      <c r="I689" s="18">
        <v>45443</v>
      </c>
      <c r="J689" s="12">
        <v>0</v>
      </c>
      <c r="K689" s="36" t="s">
        <v>65</v>
      </c>
    </row>
    <row r="690" spans="1:11" ht="14.25" customHeight="1" x14ac:dyDescent="0.15">
      <c r="A690" s="30" t="s">
        <v>11</v>
      </c>
      <c r="B690" s="14">
        <v>28267</v>
      </c>
      <c r="C690" s="19">
        <v>13945</v>
      </c>
      <c r="D690" s="31" t="s">
        <v>1300</v>
      </c>
      <c r="E690" s="16">
        <v>10367569</v>
      </c>
      <c r="F690" s="12" t="s">
        <v>1281</v>
      </c>
      <c r="G690" s="12" t="s">
        <v>1282</v>
      </c>
      <c r="H690" s="18">
        <v>20114</v>
      </c>
      <c r="I690" s="18">
        <v>45443</v>
      </c>
      <c r="J690" s="12">
        <v>0</v>
      </c>
      <c r="K690" s="36" t="s">
        <v>65</v>
      </c>
    </row>
    <row r="691" spans="1:11" ht="14.25" customHeight="1" x14ac:dyDescent="0.15">
      <c r="A691" s="30" t="s">
        <v>140</v>
      </c>
      <c r="B691" s="14">
        <v>28268</v>
      </c>
      <c r="C691" s="19">
        <v>13946</v>
      </c>
      <c r="D691" s="31" t="s">
        <v>1301</v>
      </c>
      <c r="E691" s="16">
        <v>10367636</v>
      </c>
      <c r="F691" s="12" t="s">
        <v>1283</v>
      </c>
      <c r="G691" s="12" t="s">
        <v>1284</v>
      </c>
      <c r="H691" s="18">
        <v>16834</v>
      </c>
      <c r="I691" s="18">
        <v>45443</v>
      </c>
      <c r="J691" s="12">
        <v>1</v>
      </c>
      <c r="K691" s="36" t="s">
        <v>65</v>
      </c>
    </row>
    <row r="692" spans="1:11" ht="14.25" customHeight="1" x14ac:dyDescent="0.15">
      <c r="A692" s="30" t="s">
        <v>11</v>
      </c>
      <c r="B692" s="14">
        <v>28269</v>
      </c>
      <c r="C692" s="19">
        <v>13947</v>
      </c>
      <c r="D692" s="31" t="str">
        <f t="array" ref="D692">IF(VLOOKUP($AF692,[23]Akuttherapie!$A$2:$B$42,2,0)="Y",CONCATENATE("L",MAX(_xlfn.NUMBERVALUE(MID($D$3:$D691,2,5)))+1)," ")</f>
        <v xml:space="preserve"> </v>
      </c>
      <c r="E692" s="16">
        <v>10367712</v>
      </c>
      <c r="F692" s="12" t="s">
        <v>1285</v>
      </c>
      <c r="G692" s="12" t="s">
        <v>129</v>
      </c>
      <c r="H692" s="18">
        <v>18345</v>
      </c>
      <c r="I692" s="18">
        <v>45444</v>
      </c>
      <c r="J692" s="12">
        <v>1</v>
      </c>
      <c r="K692" s="36" t="s">
        <v>65</v>
      </c>
    </row>
    <row r="693" spans="1:11" ht="14.25" customHeight="1" x14ac:dyDescent="0.15">
      <c r="A693" s="30" t="s">
        <v>898</v>
      </c>
      <c r="B693" s="14">
        <v>28270</v>
      </c>
      <c r="C693" s="19">
        <v>13948</v>
      </c>
      <c r="D693" s="31" t="str">
        <f t="array" ref="D693">IF(VLOOKUP($AF693,[23]Akuttherapie!$A$2:$B$42,2,0)="Y",CONCATENATE("L",MAX(_xlfn.NUMBERVALUE(MID($D$3:$D692,2,5)))+1)," ")</f>
        <v xml:space="preserve"> </v>
      </c>
      <c r="E693" s="16">
        <v>10367798</v>
      </c>
      <c r="F693" s="12" t="s">
        <v>236</v>
      </c>
      <c r="G693" s="12" t="s">
        <v>13</v>
      </c>
      <c r="H693" s="18">
        <v>21838</v>
      </c>
      <c r="I693" s="18">
        <v>45444</v>
      </c>
      <c r="J693" s="12">
        <v>1</v>
      </c>
      <c r="K693" s="36" t="s">
        <v>65</v>
      </c>
    </row>
    <row r="694" spans="1:11" ht="14.25" customHeight="1" x14ac:dyDescent="0.15">
      <c r="A694" s="30" t="s">
        <v>11</v>
      </c>
      <c r="B694" s="14">
        <v>28271</v>
      </c>
      <c r="C694" s="19">
        <v>13949</v>
      </c>
      <c r="D694" s="31" t="str">
        <f t="array" ref="D694">IF(VLOOKUP($AF694,[23]Akuttherapie!$A$2:$B$42,2,0)="Y",CONCATENATE("L",MAX(_xlfn.NUMBERVALUE(MID($D$3:$D693,2,5)))+1)," ")</f>
        <v xml:space="preserve"> </v>
      </c>
      <c r="E694" s="16">
        <v>10367854</v>
      </c>
      <c r="F694" s="12" t="s">
        <v>1286</v>
      </c>
      <c r="G694" s="12" t="s">
        <v>1287</v>
      </c>
      <c r="H694" s="18">
        <v>20637</v>
      </c>
      <c r="I694" s="18">
        <v>45444</v>
      </c>
      <c r="J694" s="12">
        <v>0</v>
      </c>
      <c r="K694" s="36" t="s">
        <v>65</v>
      </c>
    </row>
    <row r="695" spans="1:11" ht="14.25" customHeight="1" x14ac:dyDescent="0.15">
      <c r="A695" s="30" t="s">
        <v>11</v>
      </c>
      <c r="B695" s="14">
        <v>28272</v>
      </c>
      <c r="C695" s="19">
        <v>13950</v>
      </c>
      <c r="D695" s="31" t="str">
        <f t="array" ref="D695">IF(VLOOKUP($AF695,[23]Akuttherapie!$A$2:$B$42,2,0)="Y",CONCATENATE("L",MAX(_xlfn.NUMBERVALUE(MID($D$3:$D694,2,5)))+1)," ")</f>
        <v xml:space="preserve"> </v>
      </c>
      <c r="E695" s="16">
        <v>10367907</v>
      </c>
      <c r="F695" s="12" t="s">
        <v>1288</v>
      </c>
      <c r="G695" s="12" t="s">
        <v>1289</v>
      </c>
      <c r="H695" s="18">
        <v>17460</v>
      </c>
      <c r="I695" s="18">
        <v>45444</v>
      </c>
      <c r="J695" s="12">
        <v>1</v>
      </c>
      <c r="K695" s="36" t="s">
        <v>65</v>
      </c>
    </row>
    <row r="696" spans="1:11" ht="14.25" customHeight="1" x14ac:dyDescent="0.15">
      <c r="A696" s="30" t="s">
        <v>11</v>
      </c>
      <c r="B696" s="14">
        <v>28273</v>
      </c>
      <c r="C696" s="19">
        <v>13951</v>
      </c>
      <c r="D696" s="31" t="s">
        <v>1302</v>
      </c>
      <c r="E696" s="16">
        <v>10368113</v>
      </c>
      <c r="F696" s="12" t="s">
        <v>1290</v>
      </c>
      <c r="G696" s="12" t="s">
        <v>1003</v>
      </c>
      <c r="H696" s="18">
        <v>19421</v>
      </c>
      <c r="I696" s="18">
        <v>45445</v>
      </c>
      <c r="J696" s="12">
        <v>1</v>
      </c>
      <c r="K696" s="36" t="s">
        <v>65</v>
      </c>
    </row>
    <row r="697" spans="1:11" ht="14.25" customHeight="1" x14ac:dyDescent="0.15">
      <c r="A697" s="30" t="s">
        <v>11</v>
      </c>
      <c r="B697" s="14">
        <v>28274</v>
      </c>
      <c r="C697" s="19">
        <v>13952</v>
      </c>
      <c r="D697" s="31" t="str">
        <f t="array" ref="D697">IF(VLOOKUP($AF697,[23]Akuttherapie!$A$2:$B$42,2,0)="Y",CONCATENATE("L",MAX(_xlfn.NUMBERVALUE(MID($D$3:$D696,2,5)))+1)," ")</f>
        <v xml:space="preserve"> </v>
      </c>
      <c r="E697" s="16">
        <v>10368114</v>
      </c>
      <c r="F697" s="12" t="s">
        <v>1291</v>
      </c>
      <c r="G697" s="12" t="s">
        <v>1292</v>
      </c>
      <c r="H697" s="18">
        <v>19256</v>
      </c>
      <c r="I697" s="18">
        <v>45445</v>
      </c>
      <c r="J697" s="12">
        <v>1</v>
      </c>
      <c r="K697" s="36" t="s">
        <v>65</v>
      </c>
    </row>
    <row r="698" spans="1:11" ht="14.25" customHeight="1" x14ac:dyDescent="0.15">
      <c r="A698" s="30" t="s">
        <v>11</v>
      </c>
      <c r="B698" s="14">
        <v>28275</v>
      </c>
      <c r="C698" s="19">
        <v>13953</v>
      </c>
      <c r="D698" s="31" t="str">
        <f t="array" ref="D698">IF(VLOOKUP($AF698,[23]Akuttherapie!$A$2:$B$42,2,0)="Y",CONCATENATE("L",MAX(_xlfn.NUMBERVALUE(MID($D$3:$D697,2,5)))+1)," ")</f>
        <v xml:space="preserve"> </v>
      </c>
      <c r="E698" s="16">
        <v>10368122</v>
      </c>
      <c r="F698" s="12" t="s">
        <v>1129</v>
      </c>
      <c r="G698" s="12" t="s">
        <v>309</v>
      </c>
      <c r="H698" s="18">
        <v>19322</v>
      </c>
      <c r="I698" s="18">
        <v>45445</v>
      </c>
      <c r="J698" s="12">
        <v>0</v>
      </c>
      <c r="K698" s="36" t="s">
        <v>65</v>
      </c>
    </row>
    <row r="699" spans="1:11" ht="14.25" customHeight="1" x14ac:dyDescent="0.15">
      <c r="A699" s="30" t="s">
        <v>137</v>
      </c>
      <c r="B699" s="14">
        <v>28276</v>
      </c>
      <c r="C699" s="19">
        <v>13954</v>
      </c>
      <c r="D699" s="31" t="s">
        <v>1303</v>
      </c>
      <c r="E699" s="16">
        <v>10368176</v>
      </c>
      <c r="F699" s="12" t="s">
        <v>257</v>
      </c>
      <c r="G699" s="12" t="s">
        <v>1293</v>
      </c>
      <c r="H699" s="18">
        <v>28098</v>
      </c>
      <c r="I699" s="18">
        <v>45445</v>
      </c>
      <c r="J699" s="12">
        <v>1</v>
      </c>
      <c r="K699" s="36" t="s">
        <v>65</v>
      </c>
    </row>
    <row r="700" spans="1:11" ht="14.25" customHeight="1" x14ac:dyDescent="0.15">
      <c r="A700" s="30" t="s">
        <v>11</v>
      </c>
      <c r="B700" s="14">
        <v>28277</v>
      </c>
      <c r="C700" s="19">
        <v>13955</v>
      </c>
      <c r="D700" s="31" t="str">
        <f t="array" ref="D700">IF(VLOOKUP($AF700,[23]Akuttherapie!$A$2:$B$42,2,0)="Y",CONCATENATE("L",MAX(_xlfn.NUMBERVALUE(MID($D$3:$D699,2,5)))+1)," ")</f>
        <v xml:space="preserve"> </v>
      </c>
      <c r="E700" s="16">
        <v>10368514</v>
      </c>
      <c r="F700" s="12" t="s">
        <v>117</v>
      </c>
      <c r="G700" s="12" t="s">
        <v>1294</v>
      </c>
      <c r="H700" s="18">
        <v>19282</v>
      </c>
      <c r="I700" s="18">
        <v>45446</v>
      </c>
      <c r="J700" s="12">
        <v>0</v>
      </c>
      <c r="K700" s="36" t="s">
        <v>65</v>
      </c>
    </row>
    <row r="701" spans="1:11" ht="14.25" customHeight="1" x14ac:dyDescent="0.15">
      <c r="A701" s="30" t="s">
        <v>712</v>
      </c>
      <c r="B701" s="14">
        <v>28279</v>
      </c>
      <c r="C701" s="19">
        <v>13956</v>
      </c>
      <c r="D701" s="31" t="str">
        <f t="array" ref="D701">IF(VLOOKUP($AF701,[23]Akuttherapie!$A$2:$B$42,2,0)="Y",CONCATENATE("L",MAX(_xlfn.NUMBERVALUE(MID($D$3:$D700,2,5)))+1)," ")</f>
        <v xml:space="preserve"> </v>
      </c>
      <c r="E701" s="16">
        <v>10368064</v>
      </c>
      <c r="F701" s="12" t="s">
        <v>1295</v>
      </c>
      <c r="G701" s="12" t="s">
        <v>309</v>
      </c>
      <c r="H701" s="18">
        <v>15567</v>
      </c>
      <c r="I701" s="18">
        <v>45444</v>
      </c>
      <c r="J701" s="12">
        <v>0</v>
      </c>
      <c r="K701" s="36" t="s">
        <v>65</v>
      </c>
    </row>
    <row r="702" spans="1:11" ht="14.25" customHeight="1" x14ac:dyDescent="0.15">
      <c r="A702" s="30" t="s">
        <v>11</v>
      </c>
      <c r="B702" s="14">
        <v>28280</v>
      </c>
      <c r="C702" s="19">
        <v>13957</v>
      </c>
      <c r="D702" s="31" t="str">
        <f t="array" ref="D702">IF(VLOOKUP($AF702,[23]Akuttherapie!$A$2:$B$42,2,0)="Y",CONCATENATE("L",MAX(_xlfn.NUMBERVALUE(MID($D$3:$D701,2,5)))+1)," ")</f>
        <v xml:space="preserve"> </v>
      </c>
      <c r="E702" s="16">
        <v>10368276</v>
      </c>
      <c r="F702" s="12" t="s">
        <v>1296</v>
      </c>
      <c r="G702" s="12" t="s">
        <v>595</v>
      </c>
      <c r="H702" s="18">
        <v>18578</v>
      </c>
      <c r="I702" s="18">
        <v>45445</v>
      </c>
      <c r="J702" s="12">
        <v>0</v>
      </c>
      <c r="K702" s="36" t="s">
        <v>65</v>
      </c>
    </row>
    <row r="703" spans="1:11" ht="14.25" customHeight="1" x14ac:dyDescent="0.15">
      <c r="A703" s="30" t="s">
        <v>16</v>
      </c>
      <c r="B703" s="14">
        <v>28281</v>
      </c>
      <c r="C703" s="19">
        <v>13958</v>
      </c>
      <c r="D703" s="31" t="str">
        <f t="array" ref="D703">IF(VLOOKUP($AF703,[23]Akuttherapie!$A$2:$B$42,2,0)="Y",CONCATENATE("L",MAX(_xlfn.NUMBERVALUE(MID($D$3:$D702,2,5)))+1)," ")</f>
        <v xml:space="preserve"> </v>
      </c>
      <c r="E703" s="16">
        <v>10368067</v>
      </c>
      <c r="F703" s="12" t="s">
        <v>1297</v>
      </c>
      <c r="G703" s="12" t="s">
        <v>471</v>
      </c>
      <c r="H703" s="18">
        <v>23828</v>
      </c>
      <c r="I703" s="18">
        <v>45444</v>
      </c>
      <c r="J703" s="12">
        <v>0</v>
      </c>
      <c r="K703" s="36" t="s">
        <v>65</v>
      </c>
    </row>
    <row r="704" spans="1:11" ht="14.25" customHeight="1" x14ac:dyDescent="0.15">
      <c r="A704" s="30" t="s">
        <v>11</v>
      </c>
      <c r="B704" s="14">
        <v>28282</v>
      </c>
      <c r="C704" s="19">
        <v>13959</v>
      </c>
      <c r="D704" s="31" t="str">
        <f t="array" ref="D704">IF(VLOOKUP($AF704,[23]Akuttherapie!$A$2:$B$42,2,0)="Y",CONCATENATE("L",MAX(_xlfn.NUMBERVALUE(MID($D$3:$D703,2,5)))+1)," ")</f>
        <v xml:space="preserve"> </v>
      </c>
      <c r="E704" s="16">
        <v>10368539</v>
      </c>
      <c r="F704" s="12" t="s">
        <v>1304</v>
      </c>
      <c r="G704" s="12" t="s">
        <v>1305</v>
      </c>
      <c r="H704" s="18">
        <v>16296</v>
      </c>
      <c r="I704" s="18">
        <v>45446</v>
      </c>
      <c r="J704" s="12">
        <v>0</v>
      </c>
      <c r="K704" s="36" t="s">
        <v>65</v>
      </c>
    </row>
    <row r="705" spans="1:11" ht="14.25" customHeight="1" x14ac:dyDescent="0.15">
      <c r="A705" s="30" t="s">
        <v>2345</v>
      </c>
      <c r="B705" s="14">
        <v>28283</v>
      </c>
      <c r="C705" s="19">
        <v>13960</v>
      </c>
      <c r="D705" s="31" t="s">
        <v>1313</v>
      </c>
      <c r="E705" s="16">
        <v>10369248</v>
      </c>
      <c r="F705" s="12" t="s">
        <v>1306</v>
      </c>
      <c r="G705" s="12" t="s">
        <v>1131</v>
      </c>
      <c r="H705" s="18">
        <v>14798</v>
      </c>
      <c r="I705" s="18">
        <v>45446</v>
      </c>
      <c r="J705" s="12">
        <v>1</v>
      </c>
      <c r="K705" s="36" t="s">
        <v>65</v>
      </c>
    </row>
    <row r="706" spans="1:11" ht="14.25" customHeight="1" x14ac:dyDescent="0.15">
      <c r="A706" s="30" t="s">
        <v>11</v>
      </c>
      <c r="B706" s="14">
        <v>28287</v>
      </c>
      <c r="C706" s="19">
        <v>13961</v>
      </c>
      <c r="D706" s="31" t="str">
        <f t="array" ref="D706">IF(VLOOKUP($AF706,[23]Akuttherapie!$A$2:$B$42,2,0)="Y",CONCATENATE("L",MAX(_xlfn.NUMBERVALUE(MID($D$3:$D705,2,5)))+1)," ")</f>
        <v xml:space="preserve"> </v>
      </c>
      <c r="E706" s="16">
        <v>10370955</v>
      </c>
      <c r="F706" s="12" t="s">
        <v>1161</v>
      </c>
      <c r="G706" s="12" t="s">
        <v>379</v>
      </c>
      <c r="H706" s="18">
        <v>14104</v>
      </c>
      <c r="I706" s="18">
        <v>45446</v>
      </c>
      <c r="J706" s="12">
        <v>1</v>
      </c>
      <c r="K706" s="36" t="s">
        <v>65</v>
      </c>
    </row>
    <row r="707" spans="1:11" ht="14.25" customHeight="1" x14ac:dyDescent="0.15">
      <c r="A707" s="30" t="s">
        <v>11</v>
      </c>
      <c r="B707" s="14">
        <v>28288</v>
      </c>
      <c r="C707" s="19">
        <v>13962</v>
      </c>
      <c r="D707" s="31" t="s">
        <v>1314</v>
      </c>
      <c r="E707" s="16">
        <v>10371041</v>
      </c>
      <c r="F707" s="12" t="s">
        <v>1307</v>
      </c>
      <c r="G707" s="12" t="s">
        <v>1308</v>
      </c>
      <c r="H707" s="18">
        <v>21283</v>
      </c>
      <c r="I707" s="18">
        <v>45447</v>
      </c>
      <c r="J707" s="12">
        <v>1</v>
      </c>
      <c r="K707" s="36" t="s">
        <v>65</v>
      </c>
    </row>
    <row r="708" spans="1:11" ht="14.25" customHeight="1" x14ac:dyDescent="0.15">
      <c r="A708" s="30" t="s">
        <v>11</v>
      </c>
      <c r="B708" s="14">
        <v>28289</v>
      </c>
      <c r="C708" s="19">
        <v>13963</v>
      </c>
      <c r="D708" s="31" t="str">
        <f t="array" ref="D708">IF(VLOOKUP($AF708,[23]Akuttherapie!$A$2:$B$42,2,0)="Y",CONCATENATE("L",MAX(_xlfn.NUMBERVALUE(MID($D$3:$D707,2,5)))+1)," ")</f>
        <v xml:space="preserve"> </v>
      </c>
      <c r="E708" s="16">
        <v>10367783</v>
      </c>
      <c r="F708" s="12" t="s">
        <v>1309</v>
      </c>
      <c r="G708" s="12" t="s">
        <v>1310</v>
      </c>
      <c r="H708" s="18">
        <v>22114</v>
      </c>
      <c r="I708" s="18">
        <v>45444</v>
      </c>
      <c r="J708" s="12">
        <v>0</v>
      </c>
      <c r="K708" s="36" t="s">
        <v>65</v>
      </c>
    </row>
    <row r="709" spans="1:11" ht="14.25" customHeight="1" x14ac:dyDescent="0.15">
      <c r="A709" s="30" t="s">
        <v>11</v>
      </c>
      <c r="B709" s="14">
        <v>28290</v>
      </c>
      <c r="C709" s="19">
        <v>13964</v>
      </c>
      <c r="D709" s="31" t="str">
        <f t="array" ref="D709">IF(VLOOKUP($AF709,[23]Akuttherapie!$A$2:$B$42,2,0)="Y",CONCATENATE("L",MAX(_xlfn.NUMBERVALUE(MID($D$3:$D708,2,5)))+1)," ")</f>
        <v xml:space="preserve"> </v>
      </c>
      <c r="E709" s="16">
        <v>10371082</v>
      </c>
      <c r="F709" s="12" t="s">
        <v>1311</v>
      </c>
      <c r="G709" s="12" t="s">
        <v>1312</v>
      </c>
      <c r="H709" s="18">
        <v>14461</v>
      </c>
      <c r="I709" s="18">
        <v>45447</v>
      </c>
      <c r="J709" s="12">
        <v>0</v>
      </c>
      <c r="K709" s="36" t="s">
        <v>65</v>
      </c>
    </row>
    <row r="710" spans="1:11" ht="14.25" customHeight="1" x14ac:dyDescent="0.15">
      <c r="A710" s="30" t="s">
        <v>11</v>
      </c>
      <c r="B710" s="14">
        <v>28292</v>
      </c>
      <c r="C710" s="19">
        <v>13965</v>
      </c>
      <c r="D710" s="31" t="s">
        <v>1320</v>
      </c>
      <c r="E710" s="16">
        <v>10373019</v>
      </c>
      <c r="F710" s="12" t="s">
        <v>1315</v>
      </c>
      <c r="G710" s="12" t="s">
        <v>1316</v>
      </c>
      <c r="H710" s="18">
        <v>19680</v>
      </c>
      <c r="I710" s="18">
        <v>45447</v>
      </c>
      <c r="J710" s="12">
        <v>1</v>
      </c>
      <c r="K710" s="36" t="s">
        <v>65</v>
      </c>
    </row>
    <row r="711" spans="1:11" ht="14.25" customHeight="1" x14ac:dyDescent="0.15">
      <c r="A711" s="30" t="s">
        <v>11</v>
      </c>
      <c r="B711" s="14">
        <v>28293</v>
      </c>
      <c r="C711" s="19">
        <v>13966</v>
      </c>
      <c r="D711" s="31" t="str">
        <f t="array" ref="D711">IF(VLOOKUP($AF711,[23]Akuttherapie!$A$2:$B$42,2,0)="Y",CONCATENATE("L",MAX(_xlfn.NUMBERVALUE(MID($D$3:$D710,2,5)))+1)," ")</f>
        <v xml:space="preserve"> </v>
      </c>
      <c r="E711" s="16">
        <v>10373415</v>
      </c>
      <c r="F711" s="12" t="s">
        <v>391</v>
      </c>
      <c r="G711" s="12" t="s">
        <v>68</v>
      </c>
      <c r="H711" s="18">
        <v>11551</v>
      </c>
      <c r="I711" s="18">
        <v>45447</v>
      </c>
      <c r="J711" s="12">
        <v>0</v>
      </c>
      <c r="K711" s="36" t="s">
        <v>65</v>
      </c>
    </row>
    <row r="712" spans="1:11" ht="14.25" customHeight="1" x14ac:dyDescent="0.15">
      <c r="A712" s="30" t="s">
        <v>16</v>
      </c>
      <c r="B712" s="14">
        <v>28294</v>
      </c>
      <c r="C712" s="19">
        <v>13967</v>
      </c>
      <c r="D712" s="31" t="str">
        <f t="array" ref="D712">IF(VLOOKUP($AF712,[23]Akuttherapie!$A$2:$B$42,2,0)="Y",CONCATENATE("L",MAX(_xlfn.NUMBERVALUE(MID($D$3:$D711,2,5)))+1)," ")</f>
        <v xml:space="preserve"> </v>
      </c>
      <c r="E712" s="16">
        <v>10373422</v>
      </c>
      <c r="F712" s="12" t="s">
        <v>1317</v>
      </c>
      <c r="G712" s="12" t="s">
        <v>931</v>
      </c>
      <c r="H712" s="18">
        <v>23164</v>
      </c>
      <c r="I712" s="18">
        <v>45447</v>
      </c>
      <c r="J712" s="12">
        <v>0</v>
      </c>
      <c r="K712" s="36" t="s">
        <v>65</v>
      </c>
    </row>
    <row r="713" spans="1:11" ht="14.25" customHeight="1" x14ac:dyDescent="0.15">
      <c r="A713" s="30" t="s">
        <v>16</v>
      </c>
      <c r="B713" s="14">
        <v>28295</v>
      </c>
      <c r="C713" s="19">
        <v>13968</v>
      </c>
      <c r="D713" s="31" t="str">
        <f t="array" ref="D713">IF(VLOOKUP($AF713,[23]Akuttherapie!$A$2:$B$42,2,0)="Y",CONCATENATE("L",MAX(_xlfn.NUMBERVALUE(MID($D$3:$D712,2,5)))+1)," ")</f>
        <v xml:space="preserve"> </v>
      </c>
      <c r="E713" s="16">
        <v>10373461</v>
      </c>
      <c r="F713" s="12" t="s">
        <v>1318</v>
      </c>
      <c r="G713" s="12" t="s">
        <v>1319</v>
      </c>
      <c r="H713" s="18">
        <v>26994</v>
      </c>
      <c r="I713" s="18">
        <v>45447</v>
      </c>
      <c r="J713" s="12">
        <v>0</v>
      </c>
      <c r="K713" s="36" t="s">
        <v>65</v>
      </c>
    </row>
    <row r="714" spans="1:11" ht="14.25" customHeight="1" x14ac:dyDescent="0.15">
      <c r="A714" s="30" t="s">
        <v>11</v>
      </c>
      <c r="B714" s="14">
        <v>28296</v>
      </c>
      <c r="C714" s="19">
        <v>13969</v>
      </c>
      <c r="D714" s="31" t="s">
        <v>1328</v>
      </c>
      <c r="E714" s="16">
        <v>10374700</v>
      </c>
      <c r="F714" s="12" t="s">
        <v>799</v>
      </c>
      <c r="G714" s="12" t="s">
        <v>1322</v>
      </c>
      <c r="H714" s="18">
        <v>20981</v>
      </c>
      <c r="I714" s="18">
        <v>45448</v>
      </c>
      <c r="J714" s="12">
        <v>0</v>
      </c>
      <c r="K714" s="36" t="s">
        <v>65</v>
      </c>
    </row>
    <row r="715" spans="1:11" ht="14.25" customHeight="1" x14ac:dyDescent="0.15">
      <c r="A715" s="30" t="s">
        <v>11</v>
      </c>
      <c r="B715" s="14">
        <v>28297</v>
      </c>
      <c r="C715" s="19">
        <v>13970</v>
      </c>
      <c r="D715" s="31" t="str">
        <f t="array" ref="D715">IF(VLOOKUP($AF715,[23]Akuttherapie!$A$2:$B$42,2,0)="Y",CONCATENATE("L",MAX(_xlfn.NUMBERVALUE(MID($D$3:$D714,2,5)))+1)," ")</f>
        <v xml:space="preserve"> </v>
      </c>
      <c r="E715" s="16">
        <v>10375140</v>
      </c>
      <c r="F715" s="12" t="s">
        <v>1323</v>
      </c>
      <c r="G715" s="12" t="s">
        <v>144</v>
      </c>
      <c r="H715" s="18">
        <v>21604</v>
      </c>
      <c r="I715" s="18">
        <v>45448</v>
      </c>
      <c r="J715" s="12">
        <v>1</v>
      </c>
      <c r="K715" s="36" t="s">
        <v>65</v>
      </c>
    </row>
    <row r="716" spans="1:11" ht="14.25" customHeight="1" x14ac:dyDescent="0.15">
      <c r="A716" s="30" t="s">
        <v>11</v>
      </c>
      <c r="B716" s="14">
        <v>28298</v>
      </c>
      <c r="C716" s="19">
        <v>13971</v>
      </c>
      <c r="D716" s="31" t="str">
        <f t="array" ref="D716">IF(VLOOKUP($AF716,[23]Akuttherapie!$A$2:$B$42,2,0)="Y",CONCATENATE("L",MAX(_xlfn.NUMBERVALUE(MID($D$3:$D715,2,5)))+1)," ")</f>
        <v xml:space="preserve"> </v>
      </c>
      <c r="E716" s="16">
        <v>10375248</v>
      </c>
      <c r="F716" s="12" t="s">
        <v>1324</v>
      </c>
      <c r="G716" s="12" t="s">
        <v>1325</v>
      </c>
      <c r="H716" s="18">
        <v>19852</v>
      </c>
      <c r="I716" s="18">
        <v>45448</v>
      </c>
      <c r="J716" s="12">
        <v>1</v>
      </c>
      <c r="K716" s="36" t="s">
        <v>65</v>
      </c>
    </row>
    <row r="717" spans="1:11" ht="14.25" customHeight="1" x14ac:dyDescent="0.15">
      <c r="A717" s="30" t="s">
        <v>11</v>
      </c>
      <c r="B717" s="14">
        <v>28299</v>
      </c>
      <c r="C717" s="19">
        <v>13972</v>
      </c>
      <c r="D717" s="31" t="s">
        <v>1329</v>
      </c>
      <c r="E717" s="16">
        <v>10375682</v>
      </c>
      <c r="F717" s="12" t="s">
        <v>841</v>
      </c>
      <c r="G717" s="12" t="s">
        <v>1326</v>
      </c>
      <c r="H717" s="18">
        <v>21532</v>
      </c>
      <c r="I717" s="18">
        <v>45448</v>
      </c>
      <c r="J717" s="12">
        <v>0</v>
      </c>
      <c r="K717" s="36" t="s">
        <v>65</v>
      </c>
    </row>
    <row r="718" spans="1:11" ht="14.25" customHeight="1" x14ac:dyDescent="0.15">
      <c r="A718" s="30" t="s">
        <v>11</v>
      </c>
      <c r="B718" s="14">
        <v>28300</v>
      </c>
      <c r="C718" s="19">
        <v>13973</v>
      </c>
      <c r="D718" s="31" t="s">
        <v>1330</v>
      </c>
      <c r="E718" s="16">
        <v>10375725</v>
      </c>
      <c r="F718" s="12" t="s">
        <v>1327</v>
      </c>
      <c r="G718" s="12" t="s">
        <v>926</v>
      </c>
      <c r="H718" s="18">
        <v>12008</v>
      </c>
      <c r="I718" s="18">
        <v>45448</v>
      </c>
      <c r="J718" s="12">
        <v>1</v>
      </c>
      <c r="K718" s="36" t="s">
        <v>65</v>
      </c>
    </row>
    <row r="719" spans="1:11" ht="14.25" customHeight="1" x14ac:dyDescent="0.15">
      <c r="A719" s="30" t="s">
        <v>11</v>
      </c>
      <c r="B719" s="14">
        <v>28302</v>
      </c>
      <c r="C719" s="19">
        <v>13974</v>
      </c>
      <c r="D719" s="31" t="str">
        <f t="array" ref="D719">IF(VLOOKUP($AF719,[24]Akuttherapie!$A$2:$B$42,2,0)="Y",CONCATENATE("L",MAX(_xlfn.NUMBERVALUE(MID($D$3:$D718,2,5)))+1)," ")</f>
        <v xml:space="preserve"> </v>
      </c>
      <c r="E719" s="16">
        <v>10376594</v>
      </c>
      <c r="F719" s="12" t="s">
        <v>1331</v>
      </c>
      <c r="G719" s="12" t="s">
        <v>1332</v>
      </c>
      <c r="H719" s="18">
        <v>19915</v>
      </c>
      <c r="I719" s="18">
        <v>45449</v>
      </c>
      <c r="J719" s="12">
        <v>1</v>
      </c>
      <c r="K719" s="36" t="s">
        <v>65</v>
      </c>
    </row>
    <row r="720" spans="1:11" ht="14.25" customHeight="1" x14ac:dyDescent="0.15">
      <c r="A720" s="30" t="s">
        <v>16</v>
      </c>
      <c r="B720" s="14">
        <v>28304</v>
      </c>
      <c r="C720" s="19">
        <v>13975</v>
      </c>
      <c r="D720" s="15"/>
      <c r="E720" s="16">
        <v>10376906</v>
      </c>
      <c r="F720" s="12" t="s">
        <v>1333</v>
      </c>
      <c r="G720" s="12" t="s">
        <v>392</v>
      </c>
      <c r="H720" s="18">
        <v>13300</v>
      </c>
      <c r="I720" s="18">
        <v>45449</v>
      </c>
      <c r="J720" s="12">
        <v>1</v>
      </c>
      <c r="K720" s="36" t="s">
        <v>65</v>
      </c>
    </row>
    <row r="721" spans="1:11" ht="14.25" customHeight="1" x14ac:dyDescent="0.15">
      <c r="A721" s="30" t="s">
        <v>11</v>
      </c>
      <c r="B721" s="14">
        <v>28306</v>
      </c>
      <c r="C721" s="19">
        <v>13976</v>
      </c>
      <c r="D721" s="15" t="s">
        <v>1336</v>
      </c>
      <c r="E721" s="16">
        <v>10378297</v>
      </c>
      <c r="F721" s="12" t="s">
        <v>1334</v>
      </c>
      <c r="G721" s="12" t="s">
        <v>1335</v>
      </c>
      <c r="H721" s="18">
        <v>24258</v>
      </c>
      <c r="I721" s="18">
        <v>45450</v>
      </c>
      <c r="J721" s="12">
        <v>1</v>
      </c>
      <c r="K721" s="36" t="s">
        <v>65</v>
      </c>
    </row>
    <row r="722" spans="1:11" ht="14.25" customHeight="1" x14ac:dyDescent="0.15">
      <c r="A722" s="30" t="s">
        <v>16</v>
      </c>
      <c r="B722" s="14">
        <v>28310</v>
      </c>
      <c r="C722" s="19">
        <v>13977</v>
      </c>
      <c r="D722" s="15"/>
      <c r="E722" s="16">
        <v>10379241</v>
      </c>
      <c r="F722" s="12" t="s">
        <v>583</v>
      </c>
      <c r="G722" s="12" t="s">
        <v>1337</v>
      </c>
      <c r="H722" s="18">
        <v>15129</v>
      </c>
      <c r="I722" s="18">
        <v>45450</v>
      </c>
      <c r="J722" s="12">
        <v>1</v>
      </c>
      <c r="K722" s="36" t="s">
        <v>65</v>
      </c>
    </row>
    <row r="723" spans="1:11" ht="14.25" customHeight="1" x14ac:dyDescent="0.15">
      <c r="A723" s="30" t="s">
        <v>11</v>
      </c>
      <c r="B723" s="14">
        <v>28311</v>
      </c>
      <c r="C723" s="19">
        <v>13978</v>
      </c>
      <c r="D723" s="15" t="s">
        <v>1345</v>
      </c>
      <c r="E723" s="16">
        <v>10380259</v>
      </c>
      <c r="F723" s="12" t="s">
        <v>1338</v>
      </c>
      <c r="G723" s="12" t="s">
        <v>178</v>
      </c>
      <c r="H723" s="18">
        <v>16717</v>
      </c>
      <c r="I723" s="18">
        <v>45450</v>
      </c>
      <c r="J723" s="12">
        <v>0</v>
      </c>
      <c r="K723" s="36" t="s">
        <v>1710</v>
      </c>
    </row>
    <row r="724" spans="1:11" ht="14.25" customHeight="1" x14ac:dyDescent="0.15">
      <c r="A724" s="30" t="s">
        <v>2346</v>
      </c>
      <c r="B724" s="14">
        <v>28312</v>
      </c>
      <c r="C724" s="19">
        <v>13979</v>
      </c>
      <c r="D724" s="15" t="s">
        <v>1346</v>
      </c>
      <c r="E724" s="16">
        <v>10380283</v>
      </c>
      <c r="F724" s="12" t="s">
        <v>914</v>
      </c>
      <c r="G724" s="12" t="s">
        <v>205</v>
      </c>
      <c r="H724" s="18">
        <v>18244</v>
      </c>
      <c r="I724" s="18">
        <v>45450</v>
      </c>
      <c r="J724" s="12">
        <v>0</v>
      </c>
      <c r="K724" s="36" t="s">
        <v>65</v>
      </c>
    </row>
    <row r="725" spans="1:11" ht="14.25" customHeight="1" x14ac:dyDescent="0.15">
      <c r="A725" s="30" t="s">
        <v>137</v>
      </c>
      <c r="B725" s="14">
        <v>28314</v>
      </c>
      <c r="C725" s="19">
        <v>13980</v>
      </c>
      <c r="D725" s="15" t="s">
        <v>1347</v>
      </c>
      <c r="E725" s="16">
        <v>10380457</v>
      </c>
      <c r="F725" s="12" t="s">
        <v>1339</v>
      </c>
      <c r="G725" s="12" t="s">
        <v>318</v>
      </c>
      <c r="H725" s="18">
        <v>30789</v>
      </c>
      <c r="I725" s="18">
        <v>45451</v>
      </c>
      <c r="J725" s="12">
        <v>0</v>
      </c>
      <c r="K725" s="36" t="s">
        <v>65</v>
      </c>
    </row>
    <row r="726" spans="1:11" ht="14.25" customHeight="1" x14ac:dyDescent="0.15">
      <c r="A726" s="30" t="s">
        <v>11</v>
      </c>
      <c r="B726" s="14">
        <v>28315</v>
      </c>
      <c r="C726" s="19">
        <v>13981</v>
      </c>
      <c r="D726" s="31" t="str">
        <f>IF(VLOOKUP($AF726,[25]Akuttherapie!$A$2:$B$42,2,0)="Y",CONCATENATE("L",MAX(_xlfn.NUMBERVALUE(MID($D$3:$D725,2,5)))+1)," ")</f>
        <v xml:space="preserve"> </v>
      </c>
      <c r="E726" s="16">
        <v>10380532</v>
      </c>
      <c r="F726" s="12" t="s">
        <v>1340</v>
      </c>
      <c r="G726" s="12" t="s">
        <v>1341</v>
      </c>
      <c r="H726" s="18">
        <v>22401</v>
      </c>
      <c r="I726" s="18">
        <v>45451</v>
      </c>
      <c r="J726" s="12">
        <v>1</v>
      </c>
      <c r="K726" s="36" t="s">
        <v>65</v>
      </c>
    </row>
    <row r="727" spans="1:11" ht="14.25" customHeight="1" x14ac:dyDescent="0.15">
      <c r="A727" s="30" t="s">
        <v>11</v>
      </c>
      <c r="B727" s="14">
        <v>28316</v>
      </c>
      <c r="C727" s="19">
        <v>13982</v>
      </c>
      <c r="D727" s="31" t="str">
        <f t="array" ref="D727">IF(VLOOKUP($AF727,[25]Akuttherapie!$A$2:$B$42,2,0)="Y",CONCATENATE("L",MAX(_xlfn.NUMBERVALUE(MID($D$3:$D726,2,5)))+1)," ")</f>
        <v xml:space="preserve"> </v>
      </c>
      <c r="E727" s="16">
        <v>10380581</v>
      </c>
      <c r="F727" s="12" t="s">
        <v>1342</v>
      </c>
      <c r="G727" s="12" t="s">
        <v>74</v>
      </c>
      <c r="H727" s="18">
        <v>18922</v>
      </c>
      <c r="I727" s="18">
        <v>45451</v>
      </c>
      <c r="J727" s="12">
        <v>1</v>
      </c>
      <c r="K727" s="36" t="s">
        <v>1710</v>
      </c>
    </row>
    <row r="728" spans="1:11" ht="14.25" customHeight="1" x14ac:dyDescent="0.15">
      <c r="A728" s="30" t="s">
        <v>11</v>
      </c>
      <c r="B728" s="14">
        <v>28317</v>
      </c>
      <c r="C728" s="19">
        <v>13983</v>
      </c>
      <c r="D728" s="31" t="str">
        <f t="array" ref="D728">IF(VLOOKUP($AF728,[25]Akuttherapie!$A$2:$B$42,2,0)="Y",CONCATENATE("L",MAX(_xlfn.NUMBERVALUE(MID($D$3:$D727,2,5)))+1)," ")</f>
        <v xml:space="preserve"> </v>
      </c>
      <c r="E728" s="16">
        <v>10380599</v>
      </c>
      <c r="F728" s="12" t="s">
        <v>1343</v>
      </c>
      <c r="G728" s="12" t="s">
        <v>1344</v>
      </c>
      <c r="H728" s="18">
        <v>23127</v>
      </c>
      <c r="I728" s="18">
        <v>45451</v>
      </c>
      <c r="J728" s="12">
        <v>0</v>
      </c>
      <c r="K728" s="36" t="s">
        <v>65</v>
      </c>
    </row>
    <row r="729" spans="1:11" ht="14.25" customHeight="1" x14ac:dyDescent="0.15">
      <c r="A729" s="30" t="s">
        <v>716</v>
      </c>
      <c r="B729" s="14">
        <v>28318</v>
      </c>
      <c r="C729" s="19">
        <v>13984</v>
      </c>
      <c r="D729" s="31" t="str">
        <f t="array" ref="D729">IF(VLOOKUP($AF729,[25]Akuttherapie!$A$2:$B$42,2,0)="Y",CONCATENATE("L",MAX(_xlfn.NUMBERVALUE(MID($D$3:$D728,2,5)))+1)," ")</f>
        <v xml:space="preserve"> </v>
      </c>
      <c r="E729" s="16">
        <v>10380697</v>
      </c>
      <c r="F729" s="12" t="s">
        <v>117</v>
      </c>
      <c r="G729" s="12" t="s">
        <v>161</v>
      </c>
      <c r="H729" s="18">
        <v>20075</v>
      </c>
      <c r="I729" s="18">
        <v>45451</v>
      </c>
      <c r="J729" s="12">
        <v>0</v>
      </c>
      <c r="K729" s="36" t="s">
        <v>65</v>
      </c>
    </row>
    <row r="730" spans="1:11" ht="14.25" customHeight="1" x14ac:dyDescent="0.15">
      <c r="A730" s="30" t="s">
        <v>11</v>
      </c>
      <c r="B730" s="14">
        <v>28319</v>
      </c>
      <c r="C730" s="19">
        <v>13985</v>
      </c>
      <c r="D730" s="31" t="str">
        <f t="array" ref="D730">IF(VLOOKUP($AF730,[25]Akuttherapie!$A$2:$B$42,2,0)="Y",CONCATENATE("L",MAX(_xlfn.NUMBERVALUE(MID($D$3:$D729,2,5)))+1)," ")</f>
        <v xml:space="preserve"> </v>
      </c>
      <c r="E730" s="16">
        <v>10380925</v>
      </c>
      <c r="F730" s="12" t="s">
        <v>431</v>
      </c>
      <c r="G730" s="12" t="s">
        <v>415</v>
      </c>
      <c r="H730" s="18">
        <v>20176</v>
      </c>
      <c r="I730" s="18">
        <v>45452</v>
      </c>
      <c r="J730" s="12">
        <v>0</v>
      </c>
      <c r="K730" s="36" t="s">
        <v>65</v>
      </c>
    </row>
    <row r="731" spans="1:11" ht="14.25" customHeight="1" x14ac:dyDescent="0.15">
      <c r="A731" s="30" t="s">
        <v>11</v>
      </c>
      <c r="B731" s="14">
        <v>28320</v>
      </c>
      <c r="C731" s="19">
        <v>13986</v>
      </c>
      <c r="D731" s="31" t="str">
        <f t="array" ref="D731">IF(VLOOKUP($AF731,[25]Akuttherapie!$A$2:$B$42,2,0)="Y",CONCATENATE("L",MAX(_xlfn.NUMBERVALUE(MID($D$3:$D730,2,5)))+1)," ")</f>
        <v xml:space="preserve"> </v>
      </c>
      <c r="E731" s="16">
        <v>10381095</v>
      </c>
      <c r="F731" s="12" t="s">
        <v>23</v>
      </c>
      <c r="G731" s="12" t="s">
        <v>741</v>
      </c>
      <c r="H731" s="18">
        <v>20681</v>
      </c>
      <c r="I731" s="18">
        <v>45452</v>
      </c>
      <c r="J731" s="12">
        <v>0</v>
      </c>
      <c r="K731" s="36" t="s">
        <v>65</v>
      </c>
    </row>
    <row r="732" spans="1:11" ht="14.25" customHeight="1" x14ac:dyDescent="0.15">
      <c r="A732" s="30" t="s">
        <v>11</v>
      </c>
      <c r="B732" s="14">
        <v>28321</v>
      </c>
      <c r="C732" s="19">
        <v>13987</v>
      </c>
      <c r="D732" s="31" t="s">
        <v>1352</v>
      </c>
      <c r="E732" s="16">
        <v>10381757</v>
      </c>
      <c r="F732" s="12" t="s">
        <v>1348</v>
      </c>
      <c r="G732" s="12" t="s">
        <v>233</v>
      </c>
      <c r="H732" s="18">
        <v>14083</v>
      </c>
      <c r="I732" s="18">
        <v>45453</v>
      </c>
      <c r="J732" s="12">
        <v>1</v>
      </c>
      <c r="K732" s="36" t="s">
        <v>65</v>
      </c>
    </row>
    <row r="733" spans="1:11" ht="14.25" customHeight="1" x14ac:dyDescent="0.15">
      <c r="A733" s="30" t="s">
        <v>11</v>
      </c>
      <c r="B733" s="14">
        <v>28323</v>
      </c>
      <c r="C733" s="19">
        <v>13988</v>
      </c>
      <c r="D733" s="31" t="str">
        <f t="array" ref="D733">IF(VLOOKUP($AF733,[25]Akuttherapie!$A$2:$B$42,2,0)="Y",CONCATENATE("L",MAX(_xlfn.NUMBERVALUE(MID($D$3:$D732,2,5)))+1)," ")</f>
        <v xml:space="preserve"> </v>
      </c>
      <c r="E733" s="16">
        <v>10381879</v>
      </c>
      <c r="F733" s="12" t="s">
        <v>380</v>
      </c>
      <c r="G733" s="12" t="s">
        <v>144</v>
      </c>
      <c r="H733" s="18">
        <v>11347</v>
      </c>
      <c r="I733" s="18">
        <v>45453</v>
      </c>
      <c r="J733" s="12">
        <v>1</v>
      </c>
      <c r="K733" s="36" t="s">
        <v>65</v>
      </c>
    </row>
    <row r="734" spans="1:11" ht="14.25" customHeight="1" x14ac:dyDescent="0.15">
      <c r="A734" s="30" t="s">
        <v>898</v>
      </c>
      <c r="B734" s="14">
        <v>28324</v>
      </c>
      <c r="C734" s="19">
        <v>13989</v>
      </c>
      <c r="D734" s="31" t="str">
        <f t="array" ref="D734">IF(VLOOKUP($AF734,[25]Akuttherapie!$A$2:$B$42,2,0)="Y",CONCATENATE("L",MAX(_xlfn.NUMBERVALUE(MID($D$3:$D733,2,5)))+1)," ")</f>
        <v xml:space="preserve"> </v>
      </c>
      <c r="E734" s="16">
        <v>10381896</v>
      </c>
      <c r="F734" s="12" t="s">
        <v>367</v>
      </c>
      <c r="G734" s="12" t="s">
        <v>157</v>
      </c>
      <c r="H734" s="18">
        <v>15609</v>
      </c>
      <c r="I734" s="18">
        <v>45453</v>
      </c>
      <c r="J734" s="12">
        <v>1</v>
      </c>
      <c r="K734" s="36" t="s">
        <v>65</v>
      </c>
    </row>
    <row r="735" spans="1:11" ht="14.25" customHeight="1" x14ac:dyDescent="0.15">
      <c r="A735" s="30" t="s">
        <v>2345</v>
      </c>
      <c r="B735" s="14">
        <v>28325</v>
      </c>
      <c r="C735" s="19">
        <v>13990</v>
      </c>
      <c r="D735" s="31" t="s">
        <v>1353</v>
      </c>
      <c r="E735" s="16">
        <v>10382245</v>
      </c>
      <c r="F735" s="12" t="s">
        <v>1349</v>
      </c>
      <c r="G735" s="12" t="s">
        <v>1350</v>
      </c>
      <c r="H735" s="18">
        <v>13785</v>
      </c>
      <c r="I735" s="18">
        <v>45453</v>
      </c>
      <c r="J735" s="12">
        <v>1</v>
      </c>
      <c r="K735" s="36" t="s">
        <v>65</v>
      </c>
    </row>
    <row r="736" spans="1:11" ht="14.25" customHeight="1" x14ac:dyDescent="0.15">
      <c r="A736" s="30" t="s">
        <v>11</v>
      </c>
      <c r="B736" s="14">
        <v>28326</v>
      </c>
      <c r="C736" s="19">
        <v>13991</v>
      </c>
      <c r="D736" s="31" t="str">
        <f t="array" ref="D736">IF(VLOOKUP($AF736,[25]Akuttherapie!$A$2:$B$42,2,0)="Y",CONCATENATE("L",MAX(_xlfn.NUMBERVALUE(MID($D$3:$D735,2,5)))+1)," ")</f>
        <v xml:space="preserve"> </v>
      </c>
      <c r="E736" s="16">
        <v>10383739</v>
      </c>
      <c r="F736" s="12" t="s">
        <v>1351</v>
      </c>
      <c r="G736" s="12" t="s">
        <v>23</v>
      </c>
      <c r="H736" s="18">
        <v>20775</v>
      </c>
      <c r="I736" s="18">
        <v>45453</v>
      </c>
      <c r="J736" s="12">
        <v>0</v>
      </c>
      <c r="K736" s="36" t="s">
        <v>65</v>
      </c>
    </row>
    <row r="737" spans="1:11" ht="14.25" customHeight="1" x14ac:dyDescent="0.15">
      <c r="A737" s="30" t="s">
        <v>2345</v>
      </c>
      <c r="B737" s="14">
        <v>28328</v>
      </c>
      <c r="C737" s="19">
        <v>13992</v>
      </c>
      <c r="D737" s="31" t="s">
        <v>1364</v>
      </c>
      <c r="E737" s="16">
        <v>10386264</v>
      </c>
      <c r="F737" s="12" t="s">
        <v>1367</v>
      </c>
      <c r="G737" s="12" t="s">
        <v>23</v>
      </c>
      <c r="H737" s="18">
        <v>20878</v>
      </c>
      <c r="I737" s="18">
        <v>45455</v>
      </c>
      <c r="J737" s="12">
        <v>0</v>
      </c>
      <c r="K737" s="36" t="s">
        <v>65</v>
      </c>
    </row>
    <row r="738" spans="1:11" ht="14.25" customHeight="1" x14ac:dyDescent="0.15">
      <c r="A738" s="30" t="s">
        <v>11</v>
      </c>
      <c r="B738" s="14">
        <v>28329</v>
      </c>
      <c r="C738" s="19">
        <v>13993</v>
      </c>
      <c r="D738" s="31" t="s">
        <v>1365</v>
      </c>
      <c r="E738" s="16">
        <v>10384918</v>
      </c>
      <c r="F738" s="12" t="s">
        <v>1354</v>
      </c>
      <c r="G738" s="12" t="s">
        <v>1355</v>
      </c>
      <c r="H738" s="18">
        <v>23971</v>
      </c>
      <c r="I738" s="18">
        <v>45454</v>
      </c>
      <c r="J738" s="12">
        <v>0</v>
      </c>
      <c r="K738" s="36" t="s">
        <v>65</v>
      </c>
    </row>
    <row r="739" spans="1:11" ht="14.25" customHeight="1" x14ac:dyDescent="0.15">
      <c r="A739" s="30" t="s">
        <v>16</v>
      </c>
      <c r="B739" s="14">
        <v>28330</v>
      </c>
      <c r="C739" s="19">
        <v>13994</v>
      </c>
      <c r="D739" s="31" t="str">
        <f t="array" ref="D739">IF(VLOOKUP($AF739,[25]Akuttherapie!$A$2:$B$42,2,0)="Y",CONCATENATE("L",MAX(_xlfn.NUMBERVALUE(MID($D$3:$D738,2,5)))+1)," ")</f>
        <v xml:space="preserve"> </v>
      </c>
      <c r="E739" s="16">
        <v>10385316</v>
      </c>
      <c r="F739" s="12" t="s">
        <v>1356</v>
      </c>
      <c r="G739" s="12" t="s">
        <v>127</v>
      </c>
      <c r="H739" s="18">
        <v>19714</v>
      </c>
      <c r="I739" s="18">
        <v>45454</v>
      </c>
      <c r="J739" s="12">
        <v>1</v>
      </c>
      <c r="K739" s="36" t="s">
        <v>65</v>
      </c>
    </row>
    <row r="740" spans="1:11" ht="14.25" customHeight="1" x14ac:dyDescent="0.15">
      <c r="A740" s="30" t="s">
        <v>16</v>
      </c>
      <c r="B740" s="14">
        <v>28331</v>
      </c>
      <c r="C740" s="19">
        <v>13995</v>
      </c>
      <c r="D740" s="31" t="str">
        <f t="array" ref="D740">IF(VLOOKUP($AF740,[25]Akuttherapie!$A$2:$B$42,2,0)="Y",CONCATENATE("L",MAX(_xlfn.NUMBERVALUE(MID($D$3:$D739,2,5)))+1)," ")</f>
        <v xml:space="preserve"> </v>
      </c>
      <c r="E740" s="16">
        <v>10386217</v>
      </c>
      <c r="F740" s="12" t="s">
        <v>323</v>
      </c>
      <c r="G740" s="12" t="s">
        <v>36</v>
      </c>
      <c r="H740" s="18">
        <v>18047</v>
      </c>
      <c r="I740" s="18">
        <v>45455</v>
      </c>
      <c r="J740" s="12">
        <v>0</v>
      </c>
      <c r="K740" s="36" t="s">
        <v>65</v>
      </c>
    </row>
    <row r="741" spans="1:11" ht="14.25" customHeight="1" x14ac:dyDescent="0.15">
      <c r="A741" s="30" t="s">
        <v>11</v>
      </c>
      <c r="B741" s="14">
        <v>28332</v>
      </c>
      <c r="C741" s="19">
        <v>13996</v>
      </c>
      <c r="D741" s="31" t="str">
        <f t="array" ref="D741">IF(VLOOKUP($AF741,[25]Akuttherapie!$A$2:$B$42,2,0)="Y",CONCATENATE("L",MAX(_xlfn.NUMBERVALUE(MID($D$3:$D740,2,5)))+1)," ")</f>
        <v xml:space="preserve"> </v>
      </c>
      <c r="E741" s="16">
        <v>10385529</v>
      </c>
      <c r="F741" s="12" t="s">
        <v>155</v>
      </c>
      <c r="G741" s="12" t="s">
        <v>1357</v>
      </c>
      <c r="H741" s="18">
        <v>17172</v>
      </c>
      <c r="I741" s="18">
        <v>45454</v>
      </c>
      <c r="J741" s="12">
        <v>1</v>
      </c>
      <c r="K741" s="36"/>
    </row>
    <row r="742" spans="1:11" ht="14.25" customHeight="1" x14ac:dyDescent="0.15">
      <c r="A742" s="30" t="s">
        <v>1358</v>
      </c>
      <c r="B742" s="14">
        <v>28333</v>
      </c>
      <c r="C742" s="19">
        <v>13997</v>
      </c>
      <c r="D742" s="31" t="str">
        <f t="array" ref="D742">IF(VLOOKUP($AF742,[25]Akuttherapie!$A$2:$B$42,2,0)="Y",CONCATENATE("L",MAX(_xlfn.NUMBERVALUE(MID($D$3:$D741,2,5)))+1)," ")</f>
        <v xml:space="preserve"> </v>
      </c>
      <c r="E742" s="16">
        <v>10386064</v>
      </c>
      <c r="F742" s="12" t="s">
        <v>1359</v>
      </c>
      <c r="G742" s="12" t="s">
        <v>20</v>
      </c>
      <c r="H742" s="18">
        <v>20429</v>
      </c>
      <c r="I742" s="18">
        <v>45454</v>
      </c>
      <c r="J742" s="12">
        <v>0</v>
      </c>
      <c r="K742" s="36" t="s">
        <v>65</v>
      </c>
    </row>
    <row r="743" spans="1:11" ht="14.25" customHeight="1" x14ac:dyDescent="0.15">
      <c r="A743" s="30" t="s">
        <v>11</v>
      </c>
      <c r="B743" s="14">
        <v>28334</v>
      </c>
      <c r="C743" s="19">
        <v>13998</v>
      </c>
      <c r="D743" s="31" t="s">
        <v>1366</v>
      </c>
      <c r="E743" s="16">
        <v>10386072</v>
      </c>
      <c r="F743" s="12" t="s">
        <v>1360</v>
      </c>
      <c r="G743" s="12" t="s">
        <v>1361</v>
      </c>
      <c r="H743" s="18">
        <v>19014</v>
      </c>
      <c r="I743" s="18">
        <v>45454</v>
      </c>
      <c r="J743" s="12">
        <v>1</v>
      </c>
      <c r="K743" s="36" t="s">
        <v>65</v>
      </c>
    </row>
    <row r="744" spans="1:11" ht="14.25" customHeight="1" x14ac:dyDescent="0.15">
      <c r="A744" s="30" t="s">
        <v>11</v>
      </c>
      <c r="B744" s="14">
        <v>28335</v>
      </c>
      <c r="C744" s="19">
        <v>13999</v>
      </c>
      <c r="D744" s="31" t="str">
        <f t="array" ref="D744">IF(VLOOKUP($AF744,[25]Akuttherapie!$A$2:$B$42,2,0)="Y",CONCATENATE("L",MAX(_xlfn.NUMBERVALUE(MID($D$3:$D743,2,5)))+1)," ")</f>
        <v xml:space="preserve"> </v>
      </c>
      <c r="E744" s="16">
        <v>10386094</v>
      </c>
      <c r="F744" s="12" t="s">
        <v>1362</v>
      </c>
      <c r="G744" s="12" t="s">
        <v>1363</v>
      </c>
      <c r="H744" s="18">
        <v>13250</v>
      </c>
      <c r="I744" s="18">
        <v>45454</v>
      </c>
      <c r="J744" s="12">
        <v>0</v>
      </c>
      <c r="K744" s="36" t="s">
        <v>65</v>
      </c>
    </row>
    <row r="745" spans="1:11" ht="14.25" customHeight="1" x14ac:dyDescent="0.15">
      <c r="A745" s="30" t="s">
        <v>139</v>
      </c>
      <c r="B745" s="14">
        <v>28336</v>
      </c>
      <c r="C745" s="19">
        <v>14000</v>
      </c>
      <c r="D745" s="31" t="s">
        <v>1369</v>
      </c>
      <c r="E745" s="16">
        <v>10386411</v>
      </c>
      <c r="F745" s="12" t="s">
        <v>206</v>
      </c>
      <c r="G745" s="12" t="s">
        <v>1368</v>
      </c>
      <c r="H745" s="18">
        <v>22831</v>
      </c>
      <c r="I745" s="18">
        <v>45455</v>
      </c>
      <c r="J745" s="12">
        <v>0</v>
      </c>
      <c r="K745" s="36" t="s">
        <v>65</v>
      </c>
    </row>
    <row r="746" spans="1:11" ht="14.25" customHeight="1" x14ac:dyDescent="0.15">
      <c r="A746" s="30" t="s">
        <v>2345</v>
      </c>
      <c r="B746" s="14">
        <v>28337</v>
      </c>
      <c r="C746" s="19">
        <v>14001</v>
      </c>
      <c r="D746" s="31" t="s">
        <v>1370</v>
      </c>
      <c r="E746" s="16">
        <v>10386594</v>
      </c>
      <c r="F746" s="12" t="s">
        <v>412</v>
      </c>
      <c r="G746" s="12" t="s">
        <v>254</v>
      </c>
      <c r="H746" s="18">
        <v>14049</v>
      </c>
      <c r="I746" s="18">
        <v>45455</v>
      </c>
      <c r="J746" s="12">
        <v>0</v>
      </c>
      <c r="K746" s="36" t="s">
        <v>65</v>
      </c>
    </row>
    <row r="747" spans="1:11" ht="14.25" customHeight="1" x14ac:dyDescent="0.15">
      <c r="A747" s="30" t="s">
        <v>11</v>
      </c>
      <c r="B747" s="14">
        <v>28338</v>
      </c>
      <c r="C747" s="19">
        <v>14002</v>
      </c>
      <c r="D747" s="31" t="str">
        <f t="array" ref="D747">IF(VLOOKUP($AF747,[25]Akuttherapie!$A$2:$B$42,2,0)="Y",CONCATENATE("L",MAX(_xlfn.NUMBERVALUE(MID($D$3:$D746,2,5)))+1)," ")</f>
        <v xml:space="preserve"> </v>
      </c>
      <c r="E747" s="16">
        <v>10388874</v>
      </c>
      <c r="F747" s="12" t="s">
        <v>1343</v>
      </c>
      <c r="G747" s="12" t="s">
        <v>1371</v>
      </c>
      <c r="H747" s="18">
        <v>23127</v>
      </c>
      <c r="I747" s="18">
        <v>45456</v>
      </c>
      <c r="J747" s="12">
        <v>0</v>
      </c>
      <c r="K747" s="36" t="s">
        <v>65</v>
      </c>
    </row>
    <row r="748" spans="1:11" ht="14.25" customHeight="1" x14ac:dyDescent="0.15">
      <c r="A748" s="30" t="s">
        <v>11</v>
      </c>
      <c r="B748" s="14">
        <v>28339</v>
      </c>
      <c r="C748" s="19">
        <v>14003</v>
      </c>
      <c r="D748" s="31" t="str">
        <f t="array" ref="D748">IF(VLOOKUP($AF748,[25]Akuttherapie!$A$2:$B$42,2,0)="Y",CONCATENATE("L",MAX(_xlfn.NUMBERVALUE(MID($D$3:$D747,2,5)))+1)," ")</f>
        <v xml:space="preserve"> </v>
      </c>
      <c r="E748" s="16">
        <v>10389078</v>
      </c>
      <c r="F748" s="12" t="s">
        <v>1372</v>
      </c>
      <c r="G748" s="12" t="s">
        <v>175</v>
      </c>
      <c r="H748" s="18">
        <v>13195</v>
      </c>
      <c r="I748" s="18">
        <v>45456</v>
      </c>
      <c r="J748" s="12">
        <v>1</v>
      </c>
      <c r="K748" s="36" t="s">
        <v>65</v>
      </c>
    </row>
    <row r="749" spans="1:11" ht="14.25" customHeight="1" x14ac:dyDescent="0.15">
      <c r="A749" s="30" t="s">
        <v>11</v>
      </c>
      <c r="B749" s="14">
        <v>28340</v>
      </c>
      <c r="C749" s="19">
        <v>14004</v>
      </c>
      <c r="D749" s="31" t="str">
        <f t="array" ref="D749">IF(VLOOKUP($AF749,[25]Akuttherapie!$A$2:$B$42,2,0)="Y",CONCATENATE("L",MAX(_xlfn.NUMBERVALUE(MID($D$3:$D748,2,5)))+1)," ")</f>
        <v xml:space="preserve"> </v>
      </c>
      <c r="E749" s="16">
        <v>10389465</v>
      </c>
      <c r="F749" s="12" t="s">
        <v>1166</v>
      </c>
      <c r="G749" s="12" t="s">
        <v>1373</v>
      </c>
      <c r="H749" s="18">
        <v>14205</v>
      </c>
      <c r="I749" s="18">
        <v>45456</v>
      </c>
      <c r="J749" s="12">
        <v>1</v>
      </c>
      <c r="K749" s="36" t="s">
        <v>65</v>
      </c>
    </row>
    <row r="750" spans="1:11" ht="14.25" customHeight="1" x14ac:dyDescent="0.15">
      <c r="A750" s="30" t="s">
        <v>16</v>
      </c>
      <c r="B750" s="14">
        <v>28341</v>
      </c>
      <c r="C750" s="19">
        <v>14005</v>
      </c>
      <c r="D750" s="31" t="str">
        <f t="array" ref="D750">IF(VLOOKUP($AF750,[25]Akuttherapie!$A$2:$B$42,2,0)="Y",CONCATENATE("L",MAX(_xlfn.NUMBERVALUE(MID($D$3:$D749,2,5)))+1)," ")</f>
        <v xml:space="preserve"> </v>
      </c>
      <c r="E750" s="16">
        <v>10389774</v>
      </c>
      <c r="F750" s="12" t="s">
        <v>1374</v>
      </c>
      <c r="G750" s="12" t="s">
        <v>1375</v>
      </c>
      <c r="H750" s="18">
        <v>14935</v>
      </c>
      <c r="I750" s="18">
        <v>45456</v>
      </c>
      <c r="J750" s="12">
        <v>0</v>
      </c>
      <c r="K750" s="36" t="s">
        <v>65</v>
      </c>
    </row>
    <row r="751" spans="1:11" ht="14.25" customHeight="1" x14ac:dyDescent="0.15">
      <c r="A751" s="30" t="s">
        <v>11</v>
      </c>
      <c r="B751" s="14">
        <v>28342</v>
      </c>
      <c r="C751" s="19">
        <v>14006</v>
      </c>
      <c r="D751" s="31" t="s">
        <v>1379</v>
      </c>
      <c r="E751" s="16">
        <v>10389990</v>
      </c>
      <c r="F751" s="12" t="s">
        <v>431</v>
      </c>
      <c r="G751" s="12" t="s">
        <v>733</v>
      </c>
      <c r="H751" s="18">
        <v>22026</v>
      </c>
      <c r="I751" s="18">
        <v>45456</v>
      </c>
      <c r="J751" s="12">
        <v>1</v>
      </c>
      <c r="K751" s="36" t="s">
        <v>65</v>
      </c>
    </row>
    <row r="752" spans="1:11" ht="14.25" customHeight="1" x14ac:dyDescent="0.15">
      <c r="A752" s="30" t="s">
        <v>1376</v>
      </c>
      <c r="B752" s="14">
        <v>28344</v>
      </c>
      <c r="C752" s="19">
        <v>14007</v>
      </c>
      <c r="D752" s="31" t="str">
        <f t="array" ref="D752">IF(VLOOKUP($AF752,[25]Akuttherapie!$A$2:$B$42,2,0)="Y",CONCATENATE("L",MAX(_xlfn.NUMBERVALUE(MID($D$3:$D751,2,5)))+1)," ")</f>
        <v xml:space="preserve"> </v>
      </c>
      <c r="E752" s="16">
        <v>10390886</v>
      </c>
      <c r="F752" s="12" t="s">
        <v>1377</v>
      </c>
      <c r="G752" s="12" t="s">
        <v>1378</v>
      </c>
      <c r="H752" s="18">
        <v>34997</v>
      </c>
      <c r="I752" s="18">
        <v>45456</v>
      </c>
      <c r="J752" s="12">
        <v>0</v>
      </c>
      <c r="K752" s="36"/>
    </row>
    <row r="753" spans="1:11" ht="14.25" customHeight="1" x14ac:dyDescent="0.15">
      <c r="A753" s="30" t="s">
        <v>11</v>
      </c>
      <c r="B753" s="14">
        <v>28346</v>
      </c>
      <c r="C753" s="19">
        <v>14008</v>
      </c>
      <c r="D753" s="31" t="str">
        <f t="array" ref="D753">IF(VLOOKUP($AF753,[25]Akuttherapie!$A$2:$B$42,2,0)="Y",CONCATENATE("L",MAX(_xlfn.NUMBERVALUE(MID($D$3:$D752,2,5)))+1)," ")</f>
        <v xml:space="preserve"> </v>
      </c>
      <c r="E753" s="16">
        <v>10392229</v>
      </c>
      <c r="F753" s="12" t="s">
        <v>1380</v>
      </c>
      <c r="G753" s="12" t="s">
        <v>520</v>
      </c>
      <c r="H753" s="18">
        <v>13079</v>
      </c>
      <c r="I753" s="18">
        <v>45457</v>
      </c>
      <c r="J753" s="12">
        <v>0</v>
      </c>
      <c r="K753" s="36" t="s">
        <v>65</v>
      </c>
    </row>
    <row r="754" spans="1:11" ht="14.25" customHeight="1" x14ac:dyDescent="0.15">
      <c r="A754" s="30" t="s">
        <v>11</v>
      </c>
      <c r="B754" s="14">
        <v>28347</v>
      </c>
      <c r="C754" s="19">
        <v>14009</v>
      </c>
      <c r="D754" s="31" t="str">
        <f t="array" ref="D754">IF(VLOOKUP($AF754,[25]Akuttherapie!$A$2:$B$42,2,0)="Y",CONCATENATE("L",MAX(_xlfn.NUMBERVALUE(MID($D$3:$D753,2,5)))+1)," ")</f>
        <v xml:space="preserve"> </v>
      </c>
      <c r="E754" s="16">
        <v>10392570</v>
      </c>
      <c r="F754" s="12" t="s">
        <v>1381</v>
      </c>
      <c r="G754" s="12" t="s">
        <v>178</v>
      </c>
      <c r="H754" s="18">
        <v>16397</v>
      </c>
      <c r="I754" s="18">
        <v>45457</v>
      </c>
      <c r="J754" s="12">
        <v>0</v>
      </c>
      <c r="K754" s="36" t="s">
        <v>65</v>
      </c>
    </row>
    <row r="755" spans="1:11" ht="14.25" customHeight="1" x14ac:dyDescent="0.15">
      <c r="A755" s="30" t="s">
        <v>2446</v>
      </c>
      <c r="B755" s="14">
        <v>28348</v>
      </c>
      <c r="C755" s="19">
        <v>14010</v>
      </c>
      <c r="D755" s="31" t="str">
        <f t="array" ref="D755">IF(VLOOKUP($AF755,[25]Akuttherapie!$A$2:$B$42,2,0)="Y",CONCATENATE("L",MAX(_xlfn.NUMBERVALUE(MID($D$3:$D754,2,5)))+1)," ")</f>
        <v xml:space="preserve"> </v>
      </c>
      <c r="E755" s="16">
        <v>10392784</v>
      </c>
      <c r="F755" s="12" t="s">
        <v>1382</v>
      </c>
      <c r="G755" s="12" t="s">
        <v>1383</v>
      </c>
      <c r="H755" s="18">
        <v>18575</v>
      </c>
      <c r="I755" s="18">
        <v>45457</v>
      </c>
      <c r="J755" s="12">
        <v>1</v>
      </c>
      <c r="K755" s="36" t="s">
        <v>65</v>
      </c>
    </row>
    <row r="756" spans="1:11" ht="14.25" customHeight="1" x14ac:dyDescent="0.15">
      <c r="A756" s="30" t="s">
        <v>11</v>
      </c>
      <c r="B756" s="14">
        <v>28349</v>
      </c>
      <c r="C756" s="19">
        <v>14011</v>
      </c>
      <c r="D756" s="31" t="s">
        <v>1390</v>
      </c>
      <c r="E756" s="16">
        <v>10393107</v>
      </c>
      <c r="F756" s="12" t="s">
        <v>365</v>
      </c>
      <c r="G756" s="12" t="s">
        <v>129</v>
      </c>
      <c r="H756" s="18">
        <v>15816</v>
      </c>
      <c r="I756" s="18">
        <v>45458</v>
      </c>
      <c r="J756" s="12">
        <v>1</v>
      </c>
      <c r="K756" s="36" t="s">
        <v>65</v>
      </c>
    </row>
    <row r="757" spans="1:11" ht="14.25" customHeight="1" x14ac:dyDescent="0.15">
      <c r="A757" s="30" t="s">
        <v>11</v>
      </c>
      <c r="B757" s="14">
        <v>28350</v>
      </c>
      <c r="C757" s="19">
        <v>14012</v>
      </c>
      <c r="D757" s="31" t="s">
        <v>1391</v>
      </c>
      <c r="E757" s="16">
        <v>10393207</v>
      </c>
      <c r="F757" s="12" t="s">
        <v>1384</v>
      </c>
      <c r="G757" s="12" t="s">
        <v>482</v>
      </c>
      <c r="H757" s="18">
        <v>15819</v>
      </c>
      <c r="I757" s="18">
        <v>45458</v>
      </c>
      <c r="J757" s="12">
        <v>1</v>
      </c>
      <c r="K757" s="36" t="s">
        <v>65</v>
      </c>
    </row>
    <row r="758" spans="1:11" ht="14.25" customHeight="1" x14ac:dyDescent="0.15">
      <c r="A758" s="30" t="s">
        <v>11</v>
      </c>
      <c r="B758" s="14">
        <v>28351</v>
      </c>
      <c r="C758" s="19">
        <v>14013</v>
      </c>
      <c r="D758" s="31" t="s">
        <v>1392</v>
      </c>
      <c r="E758" s="16">
        <v>10393245</v>
      </c>
      <c r="F758" s="12" t="s">
        <v>1296</v>
      </c>
      <c r="G758" s="12" t="s">
        <v>1385</v>
      </c>
      <c r="H758" s="18">
        <v>12370</v>
      </c>
      <c r="I758" s="18">
        <v>45458</v>
      </c>
      <c r="J758" s="12">
        <v>0</v>
      </c>
      <c r="K758" s="36" t="s">
        <v>65</v>
      </c>
    </row>
    <row r="759" spans="1:11" ht="14.25" customHeight="1" x14ac:dyDescent="0.15">
      <c r="A759" s="30" t="s">
        <v>11</v>
      </c>
      <c r="B759" s="14">
        <v>28352</v>
      </c>
      <c r="C759" s="19">
        <v>14014</v>
      </c>
      <c r="D759" s="31" t="s">
        <v>1393</v>
      </c>
      <c r="E759" s="16">
        <v>10393483</v>
      </c>
      <c r="F759" s="12" t="s">
        <v>360</v>
      </c>
      <c r="G759" s="12" t="s">
        <v>1386</v>
      </c>
      <c r="H759" s="18">
        <v>25658</v>
      </c>
      <c r="I759" s="18">
        <v>45459</v>
      </c>
      <c r="J759" s="12">
        <v>0</v>
      </c>
      <c r="K759" s="36"/>
    </row>
    <row r="760" spans="1:11" ht="14.25" customHeight="1" x14ac:dyDescent="0.15">
      <c r="A760" s="30" t="s">
        <v>11</v>
      </c>
      <c r="B760" s="14">
        <v>28355</v>
      </c>
      <c r="C760" s="19">
        <v>14015</v>
      </c>
      <c r="D760" s="31" t="str">
        <f t="array" ref="D760">IF(VLOOKUP($AF760,[25]Akuttherapie!$A$2:$B$42,2,0)="Y",CONCATENATE("L",MAX(_xlfn.NUMBERVALUE(MID($D$3:$D759,2,5)))+1)," ")</f>
        <v xml:space="preserve"> </v>
      </c>
      <c r="E760" s="16">
        <v>10393743</v>
      </c>
      <c r="F760" s="12" t="s">
        <v>1362</v>
      </c>
      <c r="G760" s="12" t="s">
        <v>1363</v>
      </c>
      <c r="H760" s="18">
        <v>13250</v>
      </c>
      <c r="I760" s="18">
        <v>45459</v>
      </c>
      <c r="J760" s="12">
        <v>0</v>
      </c>
      <c r="K760" s="36" t="s">
        <v>65</v>
      </c>
    </row>
    <row r="761" spans="1:11" ht="14.25" customHeight="1" x14ac:dyDescent="0.15">
      <c r="A761" s="30" t="s">
        <v>11</v>
      </c>
      <c r="B761" s="14">
        <v>28356</v>
      </c>
      <c r="C761" s="19">
        <v>14016</v>
      </c>
      <c r="D761" s="31" t="str">
        <f t="array" ref="D761">IF(VLOOKUP($AF761,[25]Akuttherapie!$A$2:$B$42,2,0)="Y",CONCATENATE("L",MAX(_xlfn.NUMBERVALUE(MID($D$3:$D760,2,5)))+1)," ")</f>
        <v xml:space="preserve"> </v>
      </c>
      <c r="E761" s="16">
        <v>10393594</v>
      </c>
      <c r="F761" s="12" t="s">
        <v>1387</v>
      </c>
      <c r="G761" s="12" t="s">
        <v>1388</v>
      </c>
      <c r="H761" s="18">
        <v>26575</v>
      </c>
      <c r="I761" s="18">
        <v>45459</v>
      </c>
      <c r="J761" s="12">
        <v>0</v>
      </c>
      <c r="K761" s="36" t="s">
        <v>1710</v>
      </c>
    </row>
    <row r="762" spans="1:11" ht="14.25" customHeight="1" x14ac:dyDescent="0.15">
      <c r="A762" s="30" t="s">
        <v>11</v>
      </c>
      <c r="B762" s="14">
        <v>28357</v>
      </c>
      <c r="C762" s="19">
        <v>14017</v>
      </c>
      <c r="D762" s="31" t="str">
        <f t="array" ref="D762">IF(VLOOKUP($AF762,[25]Akuttherapie!$A$2:$B$42,2,0)="Y",CONCATENATE("L",MAX(_xlfn.NUMBERVALUE(MID($D$3:$D761,2,5)))+1)," ")</f>
        <v xml:space="preserve"> </v>
      </c>
      <c r="E762" s="16">
        <v>10193962</v>
      </c>
      <c r="F762" s="12" t="s">
        <v>1389</v>
      </c>
      <c r="G762" s="12" t="s">
        <v>368</v>
      </c>
      <c r="H762" s="18">
        <v>15128</v>
      </c>
      <c r="I762" s="18">
        <v>45447</v>
      </c>
      <c r="J762" s="12">
        <v>0</v>
      </c>
      <c r="K762" s="36" t="s">
        <v>65</v>
      </c>
    </row>
    <row r="763" spans="1:11" ht="14.25" customHeight="1" x14ac:dyDescent="0.15">
      <c r="A763" s="30" t="s">
        <v>1394</v>
      </c>
      <c r="B763" s="14">
        <v>28358</v>
      </c>
      <c r="C763" s="19">
        <v>14018</v>
      </c>
      <c r="D763" s="31" t="s">
        <v>1404</v>
      </c>
      <c r="E763" s="16">
        <v>10395044</v>
      </c>
      <c r="F763" s="12" t="s">
        <v>201</v>
      </c>
      <c r="G763" s="12" t="s">
        <v>1395</v>
      </c>
      <c r="H763" s="18">
        <v>22380</v>
      </c>
      <c r="I763" s="18">
        <v>45460</v>
      </c>
      <c r="J763" s="12">
        <v>0</v>
      </c>
      <c r="K763" s="36"/>
    </row>
    <row r="764" spans="1:11" ht="14.25" customHeight="1" x14ac:dyDescent="0.15">
      <c r="A764" s="30" t="s">
        <v>11</v>
      </c>
      <c r="B764" s="14">
        <v>28359</v>
      </c>
      <c r="C764" s="19">
        <v>14019</v>
      </c>
      <c r="D764" s="31" t="s">
        <v>1405</v>
      </c>
      <c r="E764" s="16">
        <v>10395297</v>
      </c>
      <c r="F764" s="12" t="s">
        <v>1396</v>
      </c>
      <c r="G764" s="12" t="s">
        <v>1397</v>
      </c>
      <c r="H764" s="18">
        <v>11700</v>
      </c>
      <c r="I764" s="18">
        <v>45460</v>
      </c>
      <c r="J764" s="12">
        <v>1</v>
      </c>
      <c r="K764" s="36" t="s">
        <v>65</v>
      </c>
    </row>
    <row r="765" spans="1:11" ht="14.25" customHeight="1" x14ac:dyDescent="0.15">
      <c r="A765" s="30" t="s">
        <v>1398</v>
      </c>
      <c r="B765" s="14">
        <v>28361</v>
      </c>
      <c r="C765" s="19">
        <v>14020</v>
      </c>
      <c r="D765" s="31"/>
      <c r="E765" s="16">
        <v>10395924</v>
      </c>
      <c r="F765" s="12" t="s">
        <v>12</v>
      </c>
      <c r="G765" s="12" t="s">
        <v>178</v>
      </c>
      <c r="H765" s="18">
        <v>22180</v>
      </c>
      <c r="I765" s="18">
        <v>45460</v>
      </c>
      <c r="J765" s="12">
        <v>0</v>
      </c>
      <c r="K765" s="36" t="s">
        <v>65</v>
      </c>
    </row>
    <row r="766" spans="1:11" ht="14.25" customHeight="1" x14ac:dyDescent="0.15">
      <c r="A766" s="30" t="s">
        <v>11</v>
      </c>
      <c r="B766" s="14">
        <v>28362</v>
      </c>
      <c r="C766" s="19">
        <v>14021</v>
      </c>
      <c r="D766" s="31"/>
      <c r="E766" s="16">
        <v>10396609</v>
      </c>
      <c r="F766" s="12" t="s">
        <v>1399</v>
      </c>
      <c r="G766" s="12" t="s">
        <v>915</v>
      </c>
      <c r="H766" s="18">
        <v>17869</v>
      </c>
      <c r="I766" s="18">
        <v>45461</v>
      </c>
      <c r="J766" s="12">
        <v>1</v>
      </c>
      <c r="K766" s="36" t="s">
        <v>65</v>
      </c>
    </row>
    <row r="767" spans="1:11" ht="14.25" customHeight="1" x14ac:dyDescent="0.15">
      <c r="A767" s="30" t="s">
        <v>2447</v>
      </c>
      <c r="B767" s="14">
        <v>28363</v>
      </c>
      <c r="C767" s="19">
        <v>14022</v>
      </c>
      <c r="D767" s="31"/>
      <c r="E767" s="16">
        <v>10398327</v>
      </c>
      <c r="F767" s="12" t="s">
        <v>1400</v>
      </c>
      <c r="G767" s="12" t="s">
        <v>1401</v>
      </c>
      <c r="H767" s="18">
        <v>27029</v>
      </c>
      <c r="I767" s="18">
        <v>45462</v>
      </c>
      <c r="J767" s="12">
        <v>0</v>
      </c>
      <c r="K767" s="36" t="s">
        <v>65</v>
      </c>
    </row>
    <row r="768" spans="1:11" ht="14.25" customHeight="1" x14ac:dyDescent="0.15">
      <c r="A768" s="30" t="s">
        <v>2447</v>
      </c>
      <c r="B768" s="14">
        <v>28364</v>
      </c>
      <c r="C768" s="19">
        <v>14023</v>
      </c>
      <c r="D768" s="31"/>
      <c r="E768" s="16">
        <v>10398304</v>
      </c>
      <c r="F768" s="12" t="s">
        <v>1402</v>
      </c>
      <c r="G768" s="12" t="s">
        <v>1403</v>
      </c>
      <c r="H768" s="18">
        <v>35590</v>
      </c>
      <c r="I768" s="18">
        <v>45462</v>
      </c>
      <c r="J768" s="12">
        <v>0</v>
      </c>
      <c r="K768" s="36" t="s">
        <v>65</v>
      </c>
    </row>
    <row r="769" spans="1:11" ht="14.25" customHeight="1" x14ac:dyDescent="0.15">
      <c r="A769" s="30" t="s">
        <v>11</v>
      </c>
      <c r="B769" s="14">
        <v>28365</v>
      </c>
      <c r="C769" s="19">
        <v>14024</v>
      </c>
      <c r="D769" s="31"/>
      <c r="E769" s="16">
        <v>10399289</v>
      </c>
      <c r="F769" s="12" t="s">
        <v>1406</v>
      </c>
      <c r="G769" s="12" t="s">
        <v>362</v>
      </c>
      <c r="H769" s="18">
        <v>20596</v>
      </c>
      <c r="I769" s="18">
        <v>45462</v>
      </c>
      <c r="J769" s="12">
        <v>0</v>
      </c>
      <c r="K769" s="36" t="s">
        <v>65</v>
      </c>
    </row>
    <row r="770" spans="1:11" ht="14.25" customHeight="1" x14ac:dyDescent="0.15">
      <c r="A770" s="30" t="s">
        <v>11</v>
      </c>
      <c r="B770" s="14">
        <v>28366</v>
      </c>
      <c r="C770" s="19">
        <v>14025</v>
      </c>
      <c r="D770" s="31" t="s">
        <v>1411</v>
      </c>
      <c r="E770" s="16">
        <v>10399346</v>
      </c>
      <c r="F770" s="12" t="s">
        <v>1407</v>
      </c>
      <c r="G770" s="12" t="s">
        <v>1408</v>
      </c>
      <c r="H770" s="18">
        <v>18097</v>
      </c>
      <c r="I770" s="18">
        <v>45462</v>
      </c>
      <c r="J770" s="12">
        <v>0</v>
      </c>
      <c r="K770" s="36" t="s">
        <v>1710</v>
      </c>
    </row>
    <row r="771" spans="1:11" ht="14.25" customHeight="1" x14ac:dyDescent="0.15">
      <c r="A771" s="30" t="s">
        <v>2345</v>
      </c>
      <c r="B771" s="14">
        <v>28367</v>
      </c>
      <c r="C771" s="19">
        <v>14026</v>
      </c>
      <c r="D771" s="31" t="s">
        <v>1412</v>
      </c>
      <c r="E771" s="16">
        <v>10400295</v>
      </c>
      <c r="F771" s="12" t="s">
        <v>1409</v>
      </c>
      <c r="G771" s="12" t="s">
        <v>1410</v>
      </c>
      <c r="H771" s="18">
        <v>14053</v>
      </c>
      <c r="I771" s="18">
        <v>45462</v>
      </c>
      <c r="J771" s="12">
        <v>1</v>
      </c>
      <c r="K771" s="36" t="s">
        <v>65</v>
      </c>
    </row>
    <row r="772" spans="1:11" ht="14.25" customHeight="1" x14ac:dyDescent="0.15">
      <c r="A772" s="30" t="s">
        <v>16</v>
      </c>
      <c r="B772" s="14">
        <v>28368</v>
      </c>
      <c r="C772" s="19">
        <v>14027</v>
      </c>
      <c r="D772" s="31" t="str">
        <f t="array" ref="D772">IF(VLOOKUP($AF772,[25]Akuttherapie!$A$2:$B$42,2,0)="Y",CONCATENATE("L",MAX(_xlfn.NUMBERVALUE(MID($D$3:$D771,2,5)))+1)," ")</f>
        <v xml:space="preserve"> </v>
      </c>
      <c r="E772" s="16">
        <v>10401465</v>
      </c>
      <c r="F772" s="12" t="s">
        <v>1413</v>
      </c>
      <c r="G772" s="12" t="s">
        <v>1414</v>
      </c>
      <c r="H772" s="18">
        <v>29428</v>
      </c>
      <c r="I772" s="18">
        <v>45463</v>
      </c>
      <c r="J772" s="12">
        <v>1</v>
      </c>
      <c r="K772" s="36" t="s">
        <v>65</v>
      </c>
    </row>
    <row r="773" spans="1:11" ht="14.25" customHeight="1" x14ac:dyDescent="0.15">
      <c r="A773" s="30" t="s">
        <v>11</v>
      </c>
      <c r="B773" s="14">
        <v>28369</v>
      </c>
      <c r="C773" s="19">
        <v>14028</v>
      </c>
      <c r="D773" s="31" t="str">
        <f t="array" ref="D773">IF(VLOOKUP($AF773,[25]Akuttherapie!$A$2:$B$42,2,0)="Y",CONCATENATE("L",MAX(_xlfn.NUMBERVALUE(MID($D$3:$D772,2,5)))+1)," ")</f>
        <v xml:space="preserve"> </v>
      </c>
      <c r="E773" s="16">
        <v>10402361</v>
      </c>
      <c r="F773" s="12" t="s">
        <v>1415</v>
      </c>
      <c r="G773" s="12" t="s">
        <v>392</v>
      </c>
      <c r="H773" s="18">
        <v>29371</v>
      </c>
      <c r="I773" s="18">
        <v>45463</v>
      </c>
      <c r="J773" s="12">
        <v>1</v>
      </c>
      <c r="K773" s="36" t="s">
        <v>65</v>
      </c>
    </row>
    <row r="774" spans="1:11" ht="14.25" customHeight="1" x14ac:dyDescent="0.15">
      <c r="A774" s="30" t="s">
        <v>11</v>
      </c>
      <c r="B774" s="14">
        <v>28370</v>
      </c>
      <c r="C774" s="19">
        <v>14029</v>
      </c>
      <c r="D774" s="31" t="s">
        <v>1419</v>
      </c>
      <c r="E774" s="16">
        <v>10402536</v>
      </c>
      <c r="F774" s="12" t="s">
        <v>874</v>
      </c>
      <c r="G774" s="12" t="s">
        <v>758</v>
      </c>
      <c r="H774" s="18">
        <v>24941</v>
      </c>
      <c r="I774" s="18">
        <v>45463</v>
      </c>
      <c r="J774" s="12">
        <v>0</v>
      </c>
      <c r="K774" s="36" t="s">
        <v>65</v>
      </c>
    </row>
    <row r="775" spans="1:11" ht="14.25" customHeight="1" x14ac:dyDescent="0.15">
      <c r="A775" s="30" t="s">
        <v>11</v>
      </c>
      <c r="B775" s="14">
        <v>28371</v>
      </c>
      <c r="C775" s="19">
        <v>14030</v>
      </c>
      <c r="D775" s="31" t="str">
        <f t="array" ref="D775">IF(VLOOKUP($AF775,[25]Akuttherapie!$A$2:$B$42,2,0)="Y",CONCATENATE("L",MAX(_xlfn.NUMBERVALUE(MID($D$3:$D774,2,5)))+1)," ")</f>
        <v xml:space="preserve"> </v>
      </c>
      <c r="E775" s="16">
        <v>10402542</v>
      </c>
      <c r="F775" s="12" t="s">
        <v>1416</v>
      </c>
      <c r="G775" s="12" t="s">
        <v>13</v>
      </c>
      <c r="H775" s="18">
        <v>9944</v>
      </c>
      <c r="I775" s="18">
        <v>45463</v>
      </c>
      <c r="J775" s="12">
        <v>1</v>
      </c>
      <c r="K775" s="36" t="s">
        <v>65</v>
      </c>
    </row>
    <row r="776" spans="1:11" ht="14.25" customHeight="1" x14ac:dyDescent="0.15">
      <c r="A776" s="30" t="s">
        <v>11</v>
      </c>
      <c r="B776" s="14">
        <v>28372</v>
      </c>
      <c r="C776" s="19">
        <v>14031</v>
      </c>
      <c r="D776" s="31" t="str">
        <f t="array" ref="D776">IF(VLOOKUP($AF776,[25]Akuttherapie!$A$2:$B$42,2,0)="Y",CONCATENATE("L",MAX(_xlfn.NUMBERVALUE(MID($D$3:$D775,2,5)))+1)," ")</f>
        <v xml:space="preserve"> </v>
      </c>
      <c r="E776" s="16">
        <v>10402598</v>
      </c>
      <c r="F776" s="12" t="s">
        <v>1417</v>
      </c>
      <c r="G776" s="12" t="s">
        <v>1418</v>
      </c>
      <c r="H776" s="18">
        <v>18110</v>
      </c>
      <c r="I776" s="18">
        <v>45463</v>
      </c>
      <c r="J776" s="12">
        <v>0</v>
      </c>
      <c r="K776" s="36" t="s">
        <v>65</v>
      </c>
    </row>
    <row r="777" spans="1:11" ht="14.25" customHeight="1" x14ac:dyDescent="0.15">
      <c r="A777" s="30" t="s">
        <v>11</v>
      </c>
      <c r="B777" s="14">
        <v>28373</v>
      </c>
      <c r="C777" s="19">
        <v>14032</v>
      </c>
      <c r="D777" s="31" t="str">
        <f t="array" ref="D777">IF(VLOOKUP($AF777,[26]Akuttherapie!$A$2:$B$42,2,0)="Y",CONCATENATE("L",MAX(_xlfn.NUMBERVALUE(MID($D$3:$D776,2,5)))+1)," ")</f>
        <v xml:space="preserve"> </v>
      </c>
      <c r="E777" s="16">
        <v>10403243</v>
      </c>
      <c r="F777" s="12" t="s">
        <v>1420</v>
      </c>
      <c r="G777" s="12" t="s">
        <v>568</v>
      </c>
      <c r="H777" s="18">
        <v>21401</v>
      </c>
      <c r="I777" s="18">
        <v>45464</v>
      </c>
      <c r="J777" s="12">
        <v>1</v>
      </c>
      <c r="K777" s="36" t="s">
        <v>65</v>
      </c>
    </row>
    <row r="778" spans="1:11" ht="14.25" customHeight="1" x14ac:dyDescent="0.15">
      <c r="A778" s="30" t="s">
        <v>2345</v>
      </c>
      <c r="B778" s="14">
        <v>28374</v>
      </c>
      <c r="C778" s="19">
        <v>14033</v>
      </c>
      <c r="D778" s="31" t="str">
        <f t="array" ref="D778">IF(VLOOKUP($AF778,[26]Akuttherapie!$A$2:$B$42,2,0)="Y",CONCATENATE("L",MAX(_xlfn.NUMBERVALUE(MID($D$3:$D777,2,5)))+1)," ")</f>
        <v xml:space="preserve"> </v>
      </c>
      <c r="E778" s="16">
        <v>10404772</v>
      </c>
      <c r="F778" s="12" t="s">
        <v>1421</v>
      </c>
      <c r="G778" s="12" t="s">
        <v>1422</v>
      </c>
      <c r="H778" s="18">
        <v>12129</v>
      </c>
      <c r="I778" s="18">
        <v>45464</v>
      </c>
      <c r="J778" s="12">
        <v>0</v>
      </c>
      <c r="K778" s="36" t="s">
        <v>65</v>
      </c>
    </row>
    <row r="779" spans="1:11" ht="14.25" customHeight="1" x14ac:dyDescent="0.15">
      <c r="A779" s="30" t="s">
        <v>11</v>
      </c>
      <c r="B779" s="14">
        <v>28375</v>
      </c>
      <c r="C779" s="19">
        <v>14034</v>
      </c>
      <c r="D779" s="31" t="str">
        <f t="array" ref="D779">IF(VLOOKUP($AF779,[26]Akuttherapie!$A$2:$B$42,2,0)="Y",CONCATENATE("L",MAX(_xlfn.NUMBERVALUE(MID($D$3:$D778,2,5)))+1)," ")</f>
        <v xml:space="preserve"> </v>
      </c>
      <c r="E779" s="16">
        <v>10404811</v>
      </c>
      <c r="F779" s="12" t="s">
        <v>1423</v>
      </c>
      <c r="G779" s="12" t="s">
        <v>533</v>
      </c>
      <c r="H779" s="18">
        <v>17926</v>
      </c>
      <c r="I779" s="18">
        <v>45464</v>
      </c>
      <c r="J779" s="12">
        <v>0</v>
      </c>
      <c r="K779" s="36" t="s">
        <v>65</v>
      </c>
    </row>
    <row r="780" spans="1:11" ht="14.25" customHeight="1" x14ac:dyDescent="0.15">
      <c r="A780" s="30" t="s">
        <v>16</v>
      </c>
      <c r="B780" s="14">
        <v>28376</v>
      </c>
      <c r="C780" s="19">
        <v>14035</v>
      </c>
      <c r="D780" s="31" t="str">
        <f t="array" ref="D780">IF(VLOOKUP($AF780,[26]Akuttherapie!$A$2:$B$42,2,0)="Y",CONCATENATE("L",MAX(_xlfn.NUMBERVALUE(MID($D$3:$D779,2,5)))+1)," ")</f>
        <v xml:space="preserve"> </v>
      </c>
      <c r="E780" s="16">
        <v>10404890</v>
      </c>
      <c r="F780" s="12" t="s">
        <v>1120</v>
      </c>
      <c r="G780" s="12" t="s">
        <v>771</v>
      </c>
      <c r="H780" s="18">
        <v>19400</v>
      </c>
      <c r="I780" s="18">
        <v>45465</v>
      </c>
      <c r="J780" s="12">
        <v>1</v>
      </c>
      <c r="K780" s="36" t="s">
        <v>65</v>
      </c>
    </row>
    <row r="781" spans="1:11" ht="14.25" customHeight="1" x14ac:dyDescent="0.15">
      <c r="A781" s="30" t="s">
        <v>2345</v>
      </c>
      <c r="B781" s="14">
        <v>28377</v>
      </c>
      <c r="C781" s="19">
        <v>14036</v>
      </c>
      <c r="D781" s="31" t="s">
        <v>1432</v>
      </c>
      <c r="E781" s="16">
        <v>10404953</v>
      </c>
      <c r="F781" s="12" t="s">
        <v>1424</v>
      </c>
      <c r="G781" s="12" t="s">
        <v>183</v>
      </c>
      <c r="H781" s="18">
        <v>13711</v>
      </c>
      <c r="I781" s="18">
        <v>45465</v>
      </c>
      <c r="J781" s="12">
        <v>1</v>
      </c>
      <c r="K781" s="36" t="s">
        <v>65</v>
      </c>
    </row>
    <row r="782" spans="1:11" ht="14.25" customHeight="1" x14ac:dyDescent="0.15">
      <c r="A782" s="30" t="s">
        <v>11</v>
      </c>
      <c r="B782" s="14">
        <v>28378</v>
      </c>
      <c r="C782" s="19">
        <v>14037</v>
      </c>
      <c r="D782" s="31" t="s">
        <v>1433</v>
      </c>
      <c r="E782" s="16">
        <v>10402452</v>
      </c>
      <c r="F782" s="12" t="s">
        <v>1425</v>
      </c>
      <c r="G782" s="12" t="s">
        <v>151</v>
      </c>
      <c r="H782" s="18">
        <v>13702</v>
      </c>
      <c r="I782" s="18">
        <v>45465</v>
      </c>
      <c r="J782" s="12">
        <v>1</v>
      </c>
      <c r="K782" s="36" t="s">
        <v>65</v>
      </c>
    </row>
    <row r="783" spans="1:11" ht="14.25" customHeight="1" x14ac:dyDescent="0.15">
      <c r="A783" s="30" t="s">
        <v>2345</v>
      </c>
      <c r="B783" s="14">
        <v>28379</v>
      </c>
      <c r="C783" s="19">
        <v>14038</v>
      </c>
      <c r="D783" s="31" t="s">
        <v>1434</v>
      </c>
      <c r="E783" s="16">
        <v>10405121</v>
      </c>
      <c r="F783" s="12" t="s">
        <v>1426</v>
      </c>
      <c r="G783" s="12" t="s">
        <v>929</v>
      </c>
      <c r="H783" s="18">
        <v>15816</v>
      </c>
      <c r="I783" s="18">
        <v>45465</v>
      </c>
      <c r="J783" s="12">
        <v>0</v>
      </c>
      <c r="K783" s="36" t="s">
        <v>65</v>
      </c>
    </row>
    <row r="784" spans="1:11" ht="14.25" customHeight="1" x14ac:dyDescent="0.15">
      <c r="A784" s="30" t="s">
        <v>11</v>
      </c>
      <c r="B784" s="14">
        <v>28380</v>
      </c>
      <c r="C784" s="19">
        <v>14039</v>
      </c>
      <c r="D784" s="31" t="s">
        <v>1435</v>
      </c>
      <c r="E784" s="16">
        <v>10405411</v>
      </c>
      <c r="F784" s="12" t="s">
        <v>1427</v>
      </c>
      <c r="G784" s="12" t="s">
        <v>216</v>
      </c>
      <c r="H784" s="18">
        <v>16982</v>
      </c>
      <c r="I784" s="18">
        <v>45466</v>
      </c>
      <c r="J784" s="12">
        <v>1</v>
      </c>
      <c r="K784" s="36" t="s">
        <v>65</v>
      </c>
    </row>
    <row r="785" spans="1:11" ht="14.25" customHeight="1" x14ac:dyDescent="0.15">
      <c r="A785" s="30" t="s">
        <v>11</v>
      </c>
      <c r="B785" s="14">
        <v>28381</v>
      </c>
      <c r="C785" s="19">
        <v>14040</v>
      </c>
      <c r="D785" s="31" t="str">
        <f t="array" ref="D785">IF(VLOOKUP($AF785,[26]Akuttherapie!$A$2:$B$42,2,0)="Y",CONCATENATE("L",MAX(_xlfn.NUMBERVALUE(MID($D$3:$D784,2,5)))+1)," ")</f>
        <v xml:space="preserve"> </v>
      </c>
      <c r="E785" s="16">
        <v>10405779</v>
      </c>
      <c r="F785" s="12" t="s">
        <v>1428</v>
      </c>
      <c r="G785" s="12" t="s">
        <v>1429</v>
      </c>
      <c r="H785" s="18">
        <v>19193</v>
      </c>
      <c r="I785" s="18">
        <v>45466</v>
      </c>
      <c r="J785" s="12">
        <v>0</v>
      </c>
      <c r="K785" s="36" t="s">
        <v>65</v>
      </c>
    </row>
    <row r="786" spans="1:11" ht="14.25" customHeight="1" x14ac:dyDescent="0.15">
      <c r="A786" s="30" t="s">
        <v>2345</v>
      </c>
      <c r="B786" s="14">
        <v>28382</v>
      </c>
      <c r="C786" s="19">
        <v>14041</v>
      </c>
      <c r="D786" s="31" t="s">
        <v>1436</v>
      </c>
      <c r="E786" s="16">
        <v>10404824</v>
      </c>
      <c r="F786" s="12" t="s">
        <v>1430</v>
      </c>
      <c r="G786" s="12" t="s">
        <v>678</v>
      </c>
      <c r="H786" s="18">
        <v>8646</v>
      </c>
      <c r="I786" s="18">
        <v>45464</v>
      </c>
      <c r="J786" s="12">
        <v>0</v>
      </c>
      <c r="K786" s="36" t="s">
        <v>65</v>
      </c>
    </row>
    <row r="787" spans="1:11" ht="14.25" customHeight="1" x14ac:dyDescent="0.15">
      <c r="A787" s="30" t="s">
        <v>11</v>
      </c>
      <c r="B787" s="14">
        <v>28383</v>
      </c>
      <c r="C787" s="19">
        <v>14042</v>
      </c>
      <c r="D787" s="31" t="str">
        <f t="array" ref="D787">IF(VLOOKUP($AF787,[26]Akuttherapie!$A$2:$B$42,2,0)="Y",CONCATENATE("L",MAX(_xlfn.NUMBERVALUE(MID($D$3:$D786,2,5)))+1)," ")</f>
        <v xml:space="preserve"> </v>
      </c>
      <c r="E787" s="16">
        <v>10405830</v>
      </c>
      <c r="F787" s="12" t="s">
        <v>126</v>
      </c>
      <c r="G787" s="12" t="s">
        <v>373</v>
      </c>
      <c r="H787" s="18">
        <v>22759</v>
      </c>
      <c r="I787" s="18">
        <v>45466</v>
      </c>
      <c r="J787" s="12">
        <v>0</v>
      </c>
      <c r="K787" s="36" t="s">
        <v>65</v>
      </c>
    </row>
    <row r="788" spans="1:11" ht="14.25" customHeight="1" x14ac:dyDescent="0.15">
      <c r="A788" s="30" t="s">
        <v>898</v>
      </c>
      <c r="B788" s="14">
        <v>28384</v>
      </c>
      <c r="C788" s="19">
        <v>14043</v>
      </c>
      <c r="D788" s="31" t="str">
        <f t="array" ref="D788">IF(VLOOKUP($AF788,[26]Akuttherapie!$A$2:$B$42,2,0)="Y",CONCATENATE("L",MAX(_xlfn.NUMBERVALUE(MID($D$3:$D787,2,5)))+1)," ")</f>
        <v xml:space="preserve"> </v>
      </c>
      <c r="E788" s="16">
        <v>10405127</v>
      </c>
      <c r="F788" s="12" t="s">
        <v>1431</v>
      </c>
      <c r="G788" s="12" t="s">
        <v>707</v>
      </c>
      <c r="H788" s="18">
        <v>20394</v>
      </c>
      <c r="I788" s="18">
        <v>45466</v>
      </c>
      <c r="J788" s="12">
        <v>1</v>
      </c>
      <c r="K788" s="36" t="s">
        <v>65</v>
      </c>
    </row>
    <row r="789" spans="1:11" ht="14.25" customHeight="1" x14ac:dyDescent="0.15">
      <c r="A789" s="30" t="s">
        <v>430</v>
      </c>
      <c r="B789" s="14">
        <v>28385</v>
      </c>
      <c r="C789" s="19">
        <v>14044</v>
      </c>
      <c r="D789" s="31" t="s">
        <v>1439</v>
      </c>
      <c r="E789" s="16">
        <v>10406540</v>
      </c>
      <c r="F789" s="12" t="s">
        <v>626</v>
      </c>
      <c r="G789" s="12" t="s">
        <v>959</v>
      </c>
      <c r="H789" s="18">
        <v>12889</v>
      </c>
      <c r="I789" s="18">
        <v>45467</v>
      </c>
      <c r="J789" s="12">
        <v>1</v>
      </c>
      <c r="K789" s="36"/>
    </row>
    <row r="790" spans="1:11" ht="14.25" customHeight="1" x14ac:dyDescent="0.15">
      <c r="A790" s="30" t="s">
        <v>11</v>
      </c>
      <c r="B790" s="14">
        <v>28386</v>
      </c>
      <c r="C790" s="19">
        <v>14045</v>
      </c>
      <c r="D790" s="31" t="str">
        <f t="array" ref="D790">IF(VLOOKUP($AF790,[26]Akuttherapie!$A$2:$B$42,2,0)="Y",CONCATENATE("L",MAX(_xlfn.NUMBERVALUE(MID($D$3:$D789,2,5)))+1)," ")</f>
        <v xml:space="preserve"> </v>
      </c>
      <c r="E790" s="16">
        <v>10406928</v>
      </c>
      <c r="F790" s="12" t="s">
        <v>601</v>
      </c>
      <c r="G790" s="12" t="s">
        <v>48</v>
      </c>
      <c r="H790" s="18">
        <v>14256</v>
      </c>
      <c r="I790" s="18">
        <v>45467</v>
      </c>
      <c r="J790" s="12">
        <v>0</v>
      </c>
      <c r="K790" s="36" t="s">
        <v>65</v>
      </c>
    </row>
    <row r="791" spans="1:11" ht="14.25" customHeight="1" x14ac:dyDescent="0.15">
      <c r="A791" s="30" t="s">
        <v>2345</v>
      </c>
      <c r="B791" s="14">
        <v>28387</v>
      </c>
      <c r="C791" s="19">
        <v>14046</v>
      </c>
      <c r="D791" s="31" t="s">
        <v>1440</v>
      </c>
      <c r="E791" s="16">
        <v>10386594</v>
      </c>
      <c r="F791" s="12" t="s">
        <v>412</v>
      </c>
      <c r="G791" s="12" t="s">
        <v>254</v>
      </c>
      <c r="H791" s="18">
        <v>14049</v>
      </c>
      <c r="I791" s="18">
        <v>45465</v>
      </c>
      <c r="J791" s="12">
        <v>0</v>
      </c>
      <c r="K791" s="36" t="s">
        <v>65</v>
      </c>
    </row>
    <row r="792" spans="1:11" ht="14.25" customHeight="1" x14ac:dyDescent="0.15">
      <c r="A792" s="30" t="s">
        <v>11</v>
      </c>
      <c r="B792" s="14">
        <v>28388</v>
      </c>
      <c r="C792" s="19">
        <v>14047</v>
      </c>
      <c r="D792" s="31" t="str">
        <f t="array" ref="D792">IF(VLOOKUP($AF792,[26]Akuttherapie!$A$2:$B$42,2,0)="Y",CONCATENATE("L",MAX(_xlfn.NUMBERVALUE(MID($D$3:$D791,2,5)))+1)," ")</f>
        <v xml:space="preserve"> </v>
      </c>
      <c r="E792" s="16">
        <v>10408138</v>
      </c>
      <c r="F792" s="12" t="s">
        <v>1437</v>
      </c>
      <c r="G792" s="12" t="s">
        <v>1438</v>
      </c>
      <c r="H792" s="18">
        <v>17303</v>
      </c>
      <c r="I792" s="18">
        <v>45467</v>
      </c>
      <c r="J792" s="12">
        <v>0</v>
      </c>
      <c r="K792" s="36" t="s">
        <v>65</v>
      </c>
    </row>
    <row r="793" spans="1:11" ht="14.25" customHeight="1" x14ac:dyDescent="0.15">
      <c r="A793" s="30" t="s">
        <v>11</v>
      </c>
      <c r="B793" s="14">
        <v>28390</v>
      </c>
      <c r="C793" s="19">
        <v>14048</v>
      </c>
      <c r="D793" s="31" t="str">
        <f t="array" ref="D793">IF(VLOOKUP($AF793,[26]Akuttherapie!$A$2:$B$42,2,0)="Y",CONCATENATE("L",MAX(_xlfn.NUMBERVALUE(MID($D$3:$D792,2,5)))+1)," ")</f>
        <v xml:space="preserve"> </v>
      </c>
      <c r="E793" s="16">
        <v>10410320</v>
      </c>
      <c r="F793" s="12" t="s">
        <v>1441</v>
      </c>
      <c r="G793" s="12" t="s">
        <v>1442</v>
      </c>
      <c r="H793" s="18">
        <v>16301</v>
      </c>
      <c r="I793" s="18">
        <v>45468</v>
      </c>
      <c r="J793" s="12">
        <v>1</v>
      </c>
      <c r="K793" s="36" t="s">
        <v>65</v>
      </c>
    </row>
    <row r="794" spans="1:11" ht="14.25" customHeight="1" x14ac:dyDescent="0.15">
      <c r="A794" s="30" t="s">
        <v>1443</v>
      </c>
      <c r="B794" s="14">
        <v>28391</v>
      </c>
      <c r="C794" s="19">
        <v>14049</v>
      </c>
      <c r="D794" s="31" t="str">
        <f t="array" ref="D794">IF(VLOOKUP($AF794,[26]Akuttherapie!$A$2:$B$42,2,0)="Y",CONCATENATE("L",MAX(_xlfn.NUMBERVALUE(MID($D$3:$D793,2,5)))+1)," ")</f>
        <v xml:space="preserve"> </v>
      </c>
      <c r="E794" s="16">
        <v>10410346</v>
      </c>
      <c r="F794" s="12" t="s">
        <v>1444</v>
      </c>
      <c r="G794" s="12" t="s">
        <v>1445</v>
      </c>
      <c r="H794" s="18">
        <v>22555</v>
      </c>
      <c r="I794" s="18">
        <v>45469</v>
      </c>
      <c r="J794" s="12">
        <v>0</v>
      </c>
      <c r="K794" s="36" t="s">
        <v>65</v>
      </c>
    </row>
    <row r="795" spans="1:11" ht="14.25" customHeight="1" x14ac:dyDescent="0.15">
      <c r="A795" s="30" t="s">
        <v>11</v>
      </c>
      <c r="B795" s="14">
        <v>28392</v>
      </c>
      <c r="C795" s="19">
        <v>14050</v>
      </c>
      <c r="D795" s="31" t="str">
        <f t="array" ref="D795">IF(VLOOKUP($AF795,[26]Akuttherapie!$A$2:$B$42,2,0)="Y",CONCATENATE("L",MAX(_xlfn.NUMBERVALUE(MID($D$3:$D794,2,5)))+1)," ")</f>
        <v xml:space="preserve"> </v>
      </c>
      <c r="E795" s="16">
        <v>10409288</v>
      </c>
      <c r="F795" s="12" t="s">
        <v>1242</v>
      </c>
      <c r="G795" s="12" t="s">
        <v>68</v>
      </c>
      <c r="H795" s="18">
        <v>20872</v>
      </c>
      <c r="I795" s="18">
        <v>45833</v>
      </c>
      <c r="J795" s="12">
        <v>0</v>
      </c>
      <c r="K795" s="36" t="s">
        <v>65</v>
      </c>
    </row>
    <row r="796" spans="1:11" ht="14.25" customHeight="1" x14ac:dyDescent="0.15">
      <c r="A796" s="30" t="s">
        <v>11</v>
      </c>
      <c r="B796" s="14">
        <v>28393</v>
      </c>
      <c r="C796" s="19">
        <v>14051</v>
      </c>
      <c r="D796" s="31" t="s">
        <v>1447</v>
      </c>
      <c r="E796" s="16">
        <v>10411881</v>
      </c>
      <c r="F796" s="12" t="s">
        <v>1101</v>
      </c>
      <c r="G796" s="12" t="s">
        <v>13</v>
      </c>
      <c r="H796" s="18">
        <v>16506</v>
      </c>
      <c r="I796" s="18">
        <v>45469</v>
      </c>
      <c r="J796" s="12">
        <v>1</v>
      </c>
      <c r="K796" s="36" t="s">
        <v>65</v>
      </c>
    </row>
    <row r="797" spans="1:11" ht="14.25" customHeight="1" x14ac:dyDescent="0.15">
      <c r="A797" s="30" t="s">
        <v>11</v>
      </c>
      <c r="B797" s="14">
        <v>28394</v>
      </c>
      <c r="C797" s="19">
        <v>14052</v>
      </c>
      <c r="D797" s="31" t="s">
        <v>1448</v>
      </c>
      <c r="E797" s="16">
        <v>10412105</v>
      </c>
      <c r="F797" s="12" t="s">
        <v>1446</v>
      </c>
      <c r="G797" s="12" t="s">
        <v>867</v>
      </c>
      <c r="H797" s="18">
        <v>13839</v>
      </c>
      <c r="I797" s="18">
        <v>45469</v>
      </c>
      <c r="J797" s="12">
        <v>0</v>
      </c>
      <c r="K797" s="36" t="s">
        <v>65</v>
      </c>
    </row>
    <row r="798" spans="1:11" ht="14.25" customHeight="1" x14ac:dyDescent="0.15">
      <c r="A798" s="30" t="s">
        <v>2345</v>
      </c>
      <c r="B798" s="14">
        <v>28397</v>
      </c>
      <c r="C798" s="19">
        <v>14053</v>
      </c>
      <c r="D798" s="31" t="s">
        <v>1454</v>
      </c>
      <c r="E798" s="16">
        <v>10412852</v>
      </c>
      <c r="F798" s="12" t="s">
        <v>1449</v>
      </c>
      <c r="G798" s="12" t="s">
        <v>1450</v>
      </c>
      <c r="H798" s="18">
        <v>16205</v>
      </c>
      <c r="I798" s="18">
        <v>45470</v>
      </c>
      <c r="J798" s="12">
        <v>0</v>
      </c>
      <c r="K798" s="36" t="s">
        <v>65</v>
      </c>
    </row>
    <row r="799" spans="1:11" ht="14.25" customHeight="1" x14ac:dyDescent="0.15">
      <c r="A799" s="30" t="s">
        <v>2345</v>
      </c>
      <c r="B799" s="14">
        <v>28399</v>
      </c>
      <c r="C799" s="19">
        <v>14054</v>
      </c>
      <c r="D799" s="31" t="s">
        <v>1455</v>
      </c>
      <c r="E799" s="16">
        <v>10413421</v>
      </c>
      <c r="F799" s="12" t="s">
        <v>985</v>
      </c>
      <c r="G799" s="12" t="s">
        <v>1451</v>
      </c>
      <c r="H799" s="18">
        <v>24112</v>
      </c>
      <c r="I799" s="18">
        <v>45470</v>
      </c>
      <c r="J799" s="12">
        <v>1</v>
      </c>
      <c r="K799" s="36" t="s">
        <v>65</v>
      </c>
    </row>
    <row r="800" spans="1:11" ht="14.25" customHeight="1" x14ac:dyDescent="0.15">
      <c r="A800" s="30" t="s">
        <v>11</v>
      </c>
      <c r="B800" s="14">
        <v>28400</v>
      </c>
      <c r="C800" s="19">
        <v>14055</v>
      </c>
      <c r="D800" s="31" t="s">
        <v>1456</v>
      </c>
      <c r="E800" s="16">
        <v>10413969</v>
      </c>
      <c r="F800" s="12" t="s">
        <v>919</v>
      </c>
      <c r="G800" s="12" t="s">
        <v>1452</v>
      </c>
      <c r="H800" s="18">
        <v>14730</v>
      </c>
      <c r="I800" s="18">
        <v>45470</v>
      </c>
      <c r="J800" s="12">
        <v>1</v>
      </c>
      <c r="K800" s="36" t="s">
        <v>65</v>
      </c>
    </row>
    <row r="801" spans="1:11" ht="14.25" customHeight="1" x14ac:dyDescent="0.15">
      <c r="A801" s="30" t="s">
        <v>16</v>
      </c>
      <c r="B801" s="14">
        <v>28401</v>
      </c>
      <c r="C801" s="19">
        <v>14056</v>
      </c>
      <c r="D801" s="31" t="str">
        <f t="array" ref="D801">IF(VLOOKUP($AF801,[27]Akuttherapie!$A$2:$B$42,2,0)="Y",CONCATENATE("L",MAX(_xlfn.NUMBERVALUE(MID($D$3:$D800,2,5)))+1)," ")</f>
        <v xml:space="preserve"> </v>
      </c>
      <c r="E801" s="16">
        <v>10414195</v>
      </c>
      <c r="F801" s="12" t="s">
        <v>1453</v>
      </c>
      <c r="G801" s="12" t="s">
        <v>48</v>
      </c>
      <c r="H801" s="18">
        <v>16099</v>
      </c>
      <c r="I801" s="18">
        <v>45470</v>
      </c>
      <c r="J801" s="12">
        <v>0</v>
      </c>
      <c r="K801" s="36" t="s">
        <v>65</v>
      </c>
    </row>
    <row r="802" spans="1:11" ht="14.25" customHeight="1" x14ac:dyDescent="0.15">
      <c r="A802" s="30" t="s">
        <v>11</v>
      </c>
      <c r="B802" s="14">
        <v>28402</v>
      </c>
      <c r="C802" s="19">
        <v>14057</v>
      </c>
      <c r="D802" s="31" t="str">
        <f t="array" ref="D802">IF(VLOOKUP($AF802,[28]Akuttherapie!$A$2:$B$42,2,0)="Y",CONCATENATE("L",MAX(_xlfn.NUMBERVALUE(MID($D$3:$D801,2,5)))+1)," ")</f>
        <v xml:space="preserve"> </v>
      </c>
      <c r="E802" s="16">
        <v>10415263</v>
      </c>
      <c r="F802" s="12" t="s">
        <v>336</v>
      </c>
      <c r="G802" s="12" t="s">
        <v>649</v>
      </c>
      <c r="H802" s="18">
        <v>13160</v>
      </c>
      <c r="I802" s="18">
        <v>45471</v>
      </c>
      <c r="J802" s="12">
        <v>1</v>
      </c>
      <c r="K802" s="36" t="s">
        <v>65</v>
      </c>
    </row>
    <row r="803" spans="1:11" ht="14.25" customHeight="1" x14ac:dyDescent="0.15">
      <c r="A803" s="30" t="s">
        <v>11</v>
      </c>
      <c r="B803" s="14">
        <v>28404</v>
      </c>
      <c r="C803" s="19">
        <v>14058</v>
      </c>
      <c r="D803" s="31" t="s">
        <v>1475</v>
      </c>
      <c r="E803" s="16">
        <v>10416111</v>
      </c>
      <c r="F803" s="12" t="s">
        <v>1457</v>
      </c>
      <c r="G803" s="12" t="s">
        <v>1458</v>
      </c>
      <c r="H803" s="18">
        <v>18718</v>
      </c>
      <c r="I803" s="18">
        <v>45471</v>
      </c>
      <c r="J803" s="12">
        <v>0</v>
      </c>
      <c r="K803" s="36" t="s">
        <v>1710</v>
      </c>
    </row>
    <row r="804" spans="1:11" ht="14.25" customHeight="1" x14ac:dyDescent="0.15">
      <c r="A804" s="30" t="s">
        <v>11</v>
      </c>
      <c r="B804" s="14">
        <v>28405</v>
      </c>
      <c r="C804" s="19">
        <v>14059</v>
      </c>
      <c r="D804" s="31" t="str">
        <f t="array" ref="D804">IF(VLOOKUP($AF804,[28]Akuttherapie!$A$2:$B$42,2,0)="Y",CONCATENATE("L",MAX(_xlfn.NUMBERVALUE(MID($D$3:$D803,2,5)))+1)," ")</f>
        <v xml:space="preserve"> </v>
      </c>
      <c r="E804" s="16">
        <v>10416249</v>
      </c>
      <c r="F804" s="12" t="s">
        <v>1459</v>
      </c>
      <c r="G804" s="12" t="s">
        <v>104</v>
      </c>
      <c r="H804" s="18">
        <v>17063</v>
      </c>
      <c r="I804" s="18">
        <v>45472</v>
      </c>
      <c r="J804" s="12">
        <v>1</v>
      </c>
      <c r="K804" s="36" t="s">
        <v>65</v>
      </c>
    </row>
    <row r="805" spans="1:11" ht="14.25" customHeight="1" x14ac:dyDescent="0.15">
      <c r="A805" s="30" t="s">
        <v>11</v>
      </c>
      <c r="B805" s="14">
        <v>28406</v>
      </c>
      <c r="C805" s="19">
        <v>14060</v>
      </c>
      <c r="D805" s="31" t="s">
        <v>1476</v>
      </c>
      <c r="E805" s="16">
        <v>10416292</v>
      </c>
      <c r="F805" s="12" t="s">
        <v>1460</v>
      </c>
      <c r="G805" s="12" t="s">
        <v>1461</v>
      </c>
      <c r="H805" s="18">
        <v>12999</v>
      </c>
      <c r="I805" s="18">
        <v>45472</v>
      </c>
      <c r="J805" s="12">
        <v>1</v>
      </c>
      <c r="K805" s="36" t="s">
        <v>65</v>
      </c>
    </row>
    <row r="806" spans="1:11" ht="14.25" customHeight="1" x14ac:dyDescent="0.15">
      <c r="A806" s="30" t="s">
        <v>11</v>
      </c>
      <c r="B806" s="14">
        <v>28407</v>
      </c>
      <c r="C806" s="19">
        <v>14061</v>
      </c>
      <c r="D806" s="31" t="s">
        <v>1477</v>
      </c>
      <c r="E806" s="16">
        <v>10416316</v>
      </c>
      <c r="F806" s="12" t="s">
        <v>1462</v>
      </c>
      <c r="G806" s="12" t="s">
        <v>1463</v>
      </c>
      <c r="H806" s="18">
        <v>17461</v>
      </c>
      <c r="I806" s="18">
        <v>45472</v>
      </c>
      <c r="J806" s="12">
        <v>0</v>
      </c>
      <c r="K806" s="36" t="s">
        <v>65</v>
      </c>
    </row>
    <row r="807" spans="1:11" ht="14.25" customHeight="1" x14ac:dyDescent="0.15">
      <c r="A807" s="30" t="s">
        <v>137</v>
      </c>
      <c r="B807" s="14">
        <v>28408</v>
      </c>
      <c r="C807" s="19">
        <v>14062</v>
      </c>
      <c r="D807" s="31" t="str">
        <f t="array" ref="D807">IF(VLOOKUP($AF807,[28]Akuttherapie!$A$2:$B$42,2,0)="Y",CONCATENATE("L",MAX(_xlfn.NUMBERVALUE(MID($D$3:$D806,2,5)))+1)," ")</f>
        <v xml:space="preserve"> </v>
      </c>
      <c r="E807" s="16">
        <v>10416326</v>
      </c>
      <c r="F807" s="12" t="s">
        <v>1464</v>
      </c>
      <c r="G807" s="12" t="s">
        <v>278</v>
      </c>
      <c r="H807" s="18">
        <v>28440</v>
      </c>
      <c r="I807" s="18">
        <v>45472</v>
      </c>
      <c r="J807" s="12">
        <v>0</v>
      </c>
      <c r="K807" s="36" t="s">
        <v>65</v>
      </c>
    </row>
    <row r="808" spans="1:11" ht="14.25" customHeight="1" x14ac:dyDescent="0.15">
      <c r="A808" s="30" t="s">
        <v>11</v>
      </c>
      <c r="B808" s="14">
        <v>28410</v>
      </c>
      <c r="C808" s="19">
        <v>14063</v>
      </c>
      <c r="D808" s="31" t="str">
        <f t="array" ref="D808">IF(VLOOKUP($AF808,[28]Akuttherapie!$A$2:$B$42,2,0)="Y",CONCATENATE("L",MAX(_xlfn.NUMBERVALUE(MID($D$3:$D807,2,5)))+1)," ")</f>
        <v xml:space="preserve"> </v>
      </c>
      <c r="E808" s="16">
        <v>10416494</v>
      </c>
      <c r="F808" s="12" t="s">
        <v>1465</v>
      </c>
      <c r="G808" s="12" t="s">
        <v>1466</v>
      </c>
      <c r="H808" s="18">
        <v>22180</v>
      </c>
      <c r="I808" s="18">
        <v>45472</v>
      </c>
      <c r="J808" s="12">
        <v>0</v>
      </c>
      <c r="K808" s="36" t="s">
        <v>65</v>
      </c>
    </row>
    <row r="809" spans="1:11" ht="14.25" customHeight="1" x14ac:dyDescent="0.15">
      <c r="A809" s="30" t="s">
        <v>11</v>
      </c>
      <c r="B809" s="14">
        <v>28411</v>
      </c>
      <c r="C809" s="19">
        <v>14064</v>
      </c>
      <c r="D809" s="31" t="str">
        <f t="array" ref="D809">IF(VLOOKUP($AF809,[28]Akuttherapie!$A$2:$B$42,2,0)="Y",CONCATENATE("L",MAX(_xlfn.NUMBERVALUE(MID($D$3:$D808,2,5)))+1)," ")</f>
        <v xml:space="preserve"> </v>
      </c>
      <c r="E809" s="16">
        <v>10416634</v>
      </c>
      <c r="F809" s="12" t="s">
        <v>1467</v>
      </c>
      <c r="G809" s="12" t="s">
        <v>1468</v>
      </c>
      <c r="H809" s="18">
        <v>19193</v>
      </c>
      <c r="I809" s="18">
        <v>45472</v>
      </c>
      <c r="J809" s="12">
        <v>1</v>
      </c>
      <c r="K809" s="36" t="s">
        <v>65</v>
      </c>
    </row>
    <row r="810" spans="1:11" ht="14.25" customHeight="1" x14ac:dyDescent="0.15">
      <c r="A810" s="30" t="s">
        <v>2345</v>
      </c>
      <c r="B810" s="14">
        <v>28414</v>
      </c>
      <c r="C810" s="19">
        <v>14065</v>
      </c>
      <c r="D810" s="31" t="s">
        <v>1478</v>
      </c>
      <c r="E810" s="16">
        <v>10416870</v>
      </c>
      <c r="F810" s="12" t="s">
        <v>1469</v>
      </c>
      <c r="G810" s="12" t="s">
        <v>20</v>
      </c>
      <c r="H810" s="18">
        <v>14620</v>
      </c>
      <c r="I810" s="18">
        <v>45473</v>
      </c>
      <c r="J810" s="12">
        <v>0</v>
      </c>
      <c r="K810" s="36" t="s">
        <v>65</v>
      </c>
    </row>
    <row r="811" spans="1:11" ht="14.25" customHeight="1" x14ac:dyDescent="0.15">
      <c r="A811" s="30" t="s">
        <v>11</v>
      </c>
      <c r="B811" s="14">
        <v>28415</v>
      </c>
      <c r="C811" s="19">
        <v>14066</v>
      </c>
      <c r="D811" s="31" t="str">
        <f t="array" ref="D811">IF(VLOOKUP($AF811,[28]Akuttherapie!$A$2:$B$42,2,0)="Y",CONCATENATE("L",MAX(_xlfn.NUMBERVALUE(MID($D$3:$D810,2,5)))+1)," ")</f>
        <v xml:space="preserve"> </v>
      </c>
      <c r="E811" s="16">
        <v>10416936</v>
      </c>
      <c r="F811" s="12" t="s">
        <v>1088</v>
      </c>
      <c r="G811" s="12" t="s">
        <v>1470</v>
      </c>
      <c r="H811" s="18">
        <v>16143</v>
      </c>
      <c r="I811" s="18">
        <v>45473</v>
      </c>
      <c r="J811" s="12">
        <v>1</v>
      </c>
      <c r="K811" s="36" t="s">
        <v>65</v>
      </c>
    </row>
    <row r="812" spans="1:11" ht="14.25" customHeight="1" x14ac:dyDescent="0.15">
      <c r="A812" s="30" t="s">
        <v>11</v>
      </c>
      <c r="B812" s="14">
        <v>28416</v>
      </c>
      <c r="C812" s="19">
        <v>14067</v>
      </c>
      <c r="D812" s="31" t="s">
        <v>1479</v>
      </c>
      <c r="E812" s="16">
        <v>10416950</v>
      </c>
      <c r="F812" s="12" t="s">
        <v>1471</v>
      </c>
      <c r="G812" s="12" t="s">
        <v>1472</v>
      </c>
      <c r="H812" s="18">
        <v>16836</v>
      </c>
      <c r="I812" s="18">
        <v>45473</v>
      </c>
      <c r="J812" s="12">
        <v>0</v>
      </c>
      <c r="K812" s="36" t="s">
        <v>65</v>
      </c>
    </row>
    <row r="813" spans="1:11" ht="14.25" customHeight="1" x14ac:dyDescent="0.15">
      <c r="A813" s="30" t="s">
        <v>460</v>
      </c>
      <c r="B813" s="14">
        <v>28417</v>
      </c>
      <c r="C813" s="19">
        <v>14068</v>
      </c>
      <c r="D813" s="31" t="str">
        <f t="array" ref="D813">IF(VLOOKUP($AF813,[28]Akuttherapie!$A$2:$B$42,2,0)="Y",CONCATENATE("L",MAX(_xlfn.NUMBERVALUE(MID($D$3:$D812,2,5)))+1)," ")</f>
        <v xml:space="preserve"> </v>
      </c>
      <c r="E813" s="16">
        <v>10416968</v>
      </c>
      <c r="F813" s="12" t="s">
        <v>1473</v>
      </c>
      <c r="G813" s="12" t="s">
        <v>1474</v>
      </c>
      <c r="H813" s="18">
        <v>37629</v>
      </c>
      <c r="I813" s="18">
        <v>44377</v>
      </c>
      <c r="J813" s="12">
        <v>1</v>
      </c>
      <c r="K813" s="36" t="s">
        <v>65</v>
      </c>
    </row>
    <row r="814" spans="1:11" ht="14.25" customHeight="1" x14ac:dyDescent="0.15">
      <c r="A814" s="30" t="s">
        <v>139</v>
      </c>
      <c r="B814" s="14">
        <v>28418</v>
      </c>
      <c r="C814" s="19">
        <v>14069</v>
      </c>
      <c r="D814" s="31" t="s">
        <v>1486</v>
      </c>
      <c r="E814" s="16">
        <v>10417571</v>
      </c>
      <c r="F814" s="12" t="s">
        <v>1351</v>
      </c>
      <c r="G814" s="12" t="s">
        <v>106</v>
      </c>
      <c r="H814" s="18">
        <v>20102</v>
      </c>
      <c r="I814" s="18">
        <v>45474</v>
      </c>
      <c r="J814" s="12">
        <v>1</v>
      </c>
      <c r="K814" s="36"/>
    </row>
    <row r="815" spans="1:11" ht="14.25" customHeight="1" x14ac:dyDescent="0.15">
      <c r="A815" s="30" t="s">
        <v>712</v>
      </c>
      <c r="B815" s="14">
        <v>28419</v>
      </c>
      <c r="C815" s="19">
        <v>14070</v>
      </c>
      <c r="D815" s="15"/>
      <c r="E815" s="16">
        <v>10417618</v>
      </c>
      <c r="F815" s="12" t="s">
        <v>661</v>
      </c>
      <c r="G815" s="12" t="s">
        <v>309</v>
      </c>
      <c r="H815" s="18">
        <v>13845</v>
      </c>
      <c r="I815" s="18">
        <v>45474</v>
      </c>
      <c r="J815" s="12">
        <v>0</v>
      </c>
      <c r="K815" s="36" t="s">
        <v>65</v>
      </c>
    </row>
    <row r="816" spans="1:11" ht="14.25" customHeight="1" x14ac:dyDescent="0.15">
      <c r="A816" s="30" t="s">
        <v>11</v>
      </c>
      <c r="B816" s="14">
        <v>28420</v>
      </c>
      <c r="C816" s="19">
        <v>14071</v>
      </c>
      <c r="D816" s="31" t="str">
        <f t="array" ref="D816">IF(VLOOKUP($AF816,[28]Akuttherapie!$A$2:$B$42,2,0)="Y",CONCATENATE("L",MAX(_xlfn.NUMBERVALUE(MID($D$3:$D815,2,5)))+1)," ")</f>
        <v xml:space="preserve"> </v>
      </c>
      <c r="E816" s="16">
        <v>10417753</v>
      </c>
      <c r="F816" s="12" t="s">
        <v>648</v>
      </c>
      <c r="G816" s="12" t="s">
        <v>23</v>
      </c>
      <c r="H816" s="18">
        <v>15942</v>
      </c>
      <c r="I816" s="18">
        <v>45474</v>
      </c>
      <c r="J816" s="12">
        <v>0</v>
      </c>
      <c r="K816" s="36" t="s">
        <v>65</v>
      </c>
    </row>
    <row r="817" spans="1:11" ht="14.25" customHeight="1" x14ac:dyDescent="0.15">
      <c r="A817" s="30" t="s">
        <v>11</v>
      </c>
      <c r="B817" s="14">
        <v>28421</v>
      </c>
      <c r="C817" s="19">
        <v>14072</v>
      </c>
      <c r="D817" s="31" t="str">
        <f t="array" ref="D817">IF(VLOOKUP($AF817,[28]Akuttherapie!$A$2:$B$42,2,0)="Y",CONCATENATE("L",MAX(_xlfn.NUMBERVALUE(MID($D$3:$D816,2,5)))+1)," ")</f>
        <v xml:space="preserve"> </v>
      </c>
      <c r="E817" s="16">
        <v>10418355</v>
      </c>
      <c r="F817" s="12" t="s">
        <v>1480</v>
      </c>
      <c r="G817" s="12" t="s">
        <v>1481</v>
      </c>
      <c r="H817" s="18">
        <v>15588</v>
      </c>
      <c r="I817" s="18">
        <v>45474</v>
      </c>
      <c r="J817" s="12">
        <v>1</v>
      </c>
      <c r="K817" s="36" t="s">
        <v>65</v>
      </c>
    </row>
    <row r="818" spans="1:11" ht="14.25" customHeight="1" x14ac:dyDescent="0.15">
      <c r="A818" s="30" t="s">
        <v>16</v>
      </c>
      <c r="B818" s="14">
        <v>28422</v>
      </c>
      <c r="C818" s="19">
        <v>14073</v>
      </c>
      <c r="D818" s="31" t="str">
        <f t="array" ref="D818">IF(VLOOKUP($AF818,[28]Akuttherapie!$A$2:$B$42,2,0)="Y",CONCATENATE("L",MAX(_xlfn.NUMBERVALUE(MID($D$3:$D817,2,5)))+1)," ")</f>
        <v xml:space="preserve"> </v>
      </c>
      <c r="E818" s="16">
        <v>10418410</v>
      </c>
      <c r="F818" s="12" t="s">
        <v>1482</v>
      </c>
      <c r="G818" s="12" t="s">
        <v>120</v>
      </c>
      <c r="H818" s="18">
        <v>27028</v>
      </c>
      <c r="I818" s="18">
        <v>45474</v>
      </c>
      <c r="J818" s="12">
        <v>1</v>
      </c>
      <c r="K818" s="36" t="s">
        <v>65</v>
      </c>
    </row>
    <row r="819" spans="1:11" ht="14.25" customHeight="1" x14ac:dyDescent="0.15">
      <c r="A819" s="30" t="s">
        <v>11</v>
      </c>
      <c r="B819" s="14">
        <v>28423</v>
      </c>
      <c r="C819" s="19">
        <v>14074</v>
      </c>
      <c r="D819" s="31" t="str">
        <f t="array" ref="D819">IF(VLOOKUP($AF819,[28]Akuttherapie!$A$2:$B$42,2,0)="Y",CONCATENATE("L",MAX(_xlfn.NUMBERVALUE(MID($D$3:$D818,2,5)))+1)," ")</f>
        <v xml:space="preserve"> </v>
      </c>
      <c r="E819" s="16">
        <v>10419082</v>
      </c>
      <c r="F819" s="12" t="s">
        <v>1483</v>
      </c>
      <c r="G819" s="12" t="s">
        <v>1484</v>
      </c>
      <c r="H819" s="18">
        <v>25379</v>
      </c>
      <c r="I819" s="18">
        <v>45474</v>
      </c>
      <c r="J819" s="12">
        <v>1</v>
      </c>
      <c r="K819" s="36" t="s">
        <v>65</v>
      </c>
    </row>
    <row r="820" spans="1:11" ht="14.25" customHeight="1" x14ac:dyDescent="0.15">
      <c r="A820" s="30" t="s">
        <v>11</v>
      </c>
      <c r="B820" s="14">
        <v>28424</v>
      </c>
      <c r="C820" s="19">
        <v>14075</v>
      </c>
      <c r="D820" s="31" t="s">
        <v>1487</v>
      </c>
      <c r="E820" s="16">
        <v>10419150</v>
      </c>
      <c r="F820" s="12" t="s">
        <v>1485</v>
      </c>
      <c r="G820" s="12" t="s">
        <v>1091</v>
      </c>
      <c r="H820" s="18">
        <v>20231</v>
      </c>
      <c r="I820" s="18">
        <v>45474</v>
      </c>
      <c r="J820" s="12">
        <v>0</v>
      </c>
      <c r="K820" s="36" t="s">
        <v>65</v>
      </c>
    </row>
    <row r="821" spans="1:11" ht="14.25" customHeight="1" x14ac:dyDescent="0.15">
      <c r="A821" s="30" t="s">
        <v>2437</v>
      </c>
      <c r="B821" s="14">
        <v>28428</v>
      </c>
      <c r="C821" s="19">
        <v>14076</v>
      </c>
      <c r="D821" s="31" t="s">
        <v>1498</v>
      </c>
      <c r="E821" s="16">
        <v>10420236</v>
      </c>
      <c r="F821" s="12" t="s">
        <v>384</v>
      </c>
      <c r="G821" s="12" t="s">
        <v>1488</v>
      </c>
      <c r="H821" s="18">
        <v>18028</v>
      </c>
      <c r="I821" s="18">
        <v>45475</v>
      </c>
      <c r="J821" s="12">
        <v>0</v>
      </c>
      <c r="K821" s="36" t="s">
        <v>65</v>
      </c>
    </row>
    <row r="822" spans="1:11" ht="14.25" customHeight="1" x14ac:dyDescent="0.15">
      <c r="A822" s="30" t="s">
        <v>1503</v>
      </c>
      <c r="B822" s="14">
        <v>28429</v>
      </c>
      <c r="C822" s="19">
        <v>14077</v>
      </c>
      <c r="D822" s="31" t="s">
        <v>1499</v>
      </c>
      <c r="E822" s="16">
        <v>10420531</v>
      </c>
      <c r="F822" s="12" t="s">
        <v>412</v>
      </c>
      <c r="G822" s="12" t="s">
        <v>1489</v>
      </c>
      <c r="H822" s="18">
        <v>25185</v>
      </c>
      <c r="I822" s="18">
        <v>45475</v>
      </c>
      <c r="J822" s="12">
        <v>0</v>
      </c>
      <c r="K822" s="36" t="s">
        <v>65</v>
      </c>
    </row>
    <row r="823" spans="1:11" ht="14.25" customHeight="1" x14ac:dyDescent="0.15">
      <c r="A823" s="30" t="s">
        <v>137</v>
      </c>
      <c r="B823" s="14">
        <v>28430</v>
      </c>
      <c r="C823" s="19">
        <v>14078</v>
      </c>
      <c r="D823" s="31" t="s">
        <v>1500</v>
      </c>
      <c r="E823" s="16">
        <v>10420715</v>
      </c>
      <c r="F823" s="12" t="s">
        <v>1490</v>
      </c>
      <c r="G823" s="12" t="s">
        <v>43</v>
      </c>
      <c r="H823" s="18">
        <v>26800</v>
      </c>
      <c r="I823" s="18">
        <v>45475</v>
      </c>
      <c r="J823" s="12">
        <v>0</v>
      </c>
      <c r="K823" s="36" t="s">
        <v>65</v>
      </c>
    </row>
    <row r="824" spans="1:11" ht="14.25" customHeight="1" x14ac:dyDescent="0.15">
      <c r="A824" s="30" t="s">
        <v>16</v>
      </c>
      <c r="B824" s="14">
        <v>28431</v>
      </c>
      <c r="C824" s="19">
        <v>14079</v>
      </c>
      <c r="D824" s="31" t="str">
        <f t="array" ref="D824">IF(VLOOKUP($AF824,[28]Akuttherapie!$A$2:$B$42,2,0)="Y",CONCATENATE("L",MAX(_xlfn.NUMBERVALUE(MID($D$3:$D823,2,5)))+1)," ")</f>
        <v xml:space="preserve"> </v>
      </c>
      <c r="E824" s="16">
        <v>10421013</v>
      </c>
      <c r="F824" s="12" t="s">
        <v>1491</v>
      </c>
      <c r="G824" s="12" t="s">
        <v>1492</v>
      </c>
      <c r="H824" s="18">
        <v>25147</v>
      </c>
      <c r="I824" s="18">
        <v>45475</v>
      </c>
      <c r="J824" s="12">
        <v>0</v>
      </c>
      <c r="K824" s="36" t="s">
        <v>65</v>
      </c>
    </row>
    <row r="825" spans="1:11" ht="14.25" customHeight="1" x14ac:dyDescent="0.15">
      <c r="A825" s="30" t="s">
        <v>11</v>
      </c>
      <c r="B825" s="14">
        <v>28432</v>
      </c>
      <c r="C825" s="19">
        <v>14080</v>
      </c>
      <c r="D825" s="31" t="s">
        <v>1501</v>
      </c>
      <c r="E825" s="16">
        <v>10421059</v>
      </c>
      <c r="F825" s="12" t="s">
        <v>348</v>
      </c>
      <c r="G825" s="12" t="s">
        <v>1493</v>
      </c>
      <c r="H825" s="18">
        <v>17938</v>
      </c>
      <c r="I825" s="18">
        <v>45475</v>
      </c>
      <c r="J825" s="12">
        <v>0</v>
      </c>
      <c r="K825" s="36" t="s">
        <v>65</v>
      </c>
    </row>
    <row r="826" spans="1:11" ht="14.25" customHeight="1" x14ac:dyDescent="0.15">
      <c r="A826" s="30" t="s">
        <v>2438</v>
      </c>
      <c r="B826" s="14">
        <v>28434</v>
      </c>
      <c r="C826" s="19">
        <v>14081</v>
      </c>
      <c r="D826" s="31" t="s">
        <v>1502</v>
      </c>
      <c r="E826" s="16">
        <v>10421793</v>
      </c>
      <c r="F826" s="12" t="s">
        <v>1494</v>
      </c>
      <c r="G826" s="12" t="s">
        <v>23</v>
      </c>
      <c r="H826" s="18">
        <v>16157</v>
      </c>
      <c r="I826" s="18">
        <v>45475</v>
      </c>
      <c r="J826" s="12">
        <v>0</v>
      </c>
      <c r="K826" s="36" t="s">
        <v>65</v>
      </c>
    </row>
    <row r="827" spans="1:11" ht="14.25" customHeight="1" x14ac:dyDescent="0.15">
      <c r="A827" s="30" t="s">
        <v>11</v>
      </c>
      <c r="B827" s="14">
        <v>28435</v>
      </c>
      <c r="C827" s="19">
        <v>14082</v>
      </c>
      <c r="D827" s="31" t="str">
        <f t="array" ref="D827">IF(VLOOKUP($AF827,[28]Akuttherapie!$A$2:$B$42,2,0)="Y",CONCATENATE("L",MAX(_xlfn.NUMBERVALUE(MID($D$3:$D826,2,5)))+1)," ")</f>
        <v xml:space="preserve"> </v>
      </c>
      <c r="E827" s="16">
        <v>10421959</v>
      </c>
      <c r="F827" s="12" t="s">
        <v>1495</v>
      </c>
      <c r="G827" s="12" t="s">
        <v>1496</v>
      </c>
      <c r="H827" s="18">
        <v>11537</v>
      </c>
      <c r="I827" s="18">
        <v>45475</v>
      </c>
      <c r="J827" s="12">
        <v>0</v>
      </c>
      <c r="K827" s="36" t="s">
        <v>1710</v>
      </c>
    </row>
    <row r="828" spans="1:11" ht="14.25" customHeight="1" x14ac:dyDescent="0.15">
      <c r="A828" s="30" t="s">
        <v>11</v>
      </c>
      <c r="B828" s="14">
        <v>28436</v>
      </c>
      <c r="C828" s="19">
        <v>14083</v>
      </c>
      <c r="D828" s="31" t="str">
        <f t="array" ref="D828">IF(VLOOKUP($AF828,[28]Akuttherapie!$A$2:$B$42,2,0)="Y",CONCATENATE("L",MAX(_xlfn.NUMBERVALUE(MID($D$3:$D827,2,5)))+1)," ")</f>
        <v xml:space="preserve"> </v>
      </c>
      <c r="E828" s="16">
        <v>10418737</v>
      </c>
      <c r="F828" s="12" t="s">
        <v>620</v>
      </c>
      <c r="G828" s="12" t="s">
        <v>1497</v>
      </c>
      <c r="H828" s="18">
        <v>16036</v>
      </c>
      <c r="I828" s="18">
        <v>45474</v>
      </c>
      <c r="J828" s="12">
        <v>0</v>
      </c>
      <c r="K828" s="36" t="s">
        <v>65</v>
      </c>
    </row>
    <row r="829" spans="1:11" ht="14.25" customHeight="1" x14ac:dyDescent="0.15">
      <c r="A829" s="30" t="s">
        <v>11</v>
      </c>
      <c r="B829" s="14">
        <v>28437</v>
      </c>
      <c r="C829" s="19">
        <v>14084</v>
      </c>
      <c r="D829" s="31" t="str">
        <f t="array" ref="D829">IF(VLOOKUP($AF829,[28]Akuttherapie!$A$2:$B$42,2,0)="Y",CONCATENATE("L",MAX(_xlfn.NUMBERVALUE(MID($D$3:$D828,2,5)))+1)," ")</f>
        <v xml:space="preserve"> </v>
      </c>
      <c r="E829" s="16">
        <v>10423458</v>
      </c>
      <c r="F829" s="12" t="s">
        <v>1318</v>
      </c>
      <c r="G829" s="12" t="s">
        <v>1319</v>
      </c>
      <c r="H829" s="18">
        <v>26994</v>
      </c>
      <c r="I829" s="18">
        <v>45476</v>
      </c>
      <c r="J829" s="12">
        <v>0</v>
      </c>
      <c r="K829" s="36" t="s">
        <v>65</v>
      </c>
    </row>
    <row r="830" spans="1:11" ht="14.25" customHeight="1" x14ac:dyDescent="0.15">
      <c r="A830" s="30" t="s">
        <v>2439</v>
      </c>
      <c r="B830" s="14">
        <v>28439</v>
      </c>
      <c r="C830" s="19">
        <v>14085</v>
      </c>
      <c r="D830" s="31" t="str">
        <f t="array" ref="D830">IF(VLOOKUP($AF830,[28]Akuttherapie!$A$2:$B$42,2,0)="Y",CONCATENATE("L",MAX(_xlfn.NUMBERVALUE(MID($D$3:$D829,2,5)))+1)," ")</f>
        <v xml:space="preserve"> </v>
      </c>
      <c r="E830" s="16">
        <v>10424189</v>
      </c>
      <c r="F830" s="12" t="s">
        <v>906</v>
      </c>
      <c r="G830" s="12" t="s">
        <v>1504</v>
      </c>
      <c r="H830" s="18">
        <v>15281</v>
      </c>
      <c r="I830" s="18">
        <v>45476</v>
      </c>
      <c r="J830" s="12">
        <v>1</v>
      </c>
      <c r="K830" s="36" t="s">
        <v>65</v>
      </c>
    </row>
    <row r="831" spans="1:11" ht="14.25" customHeight="1" x14ac:dyDescent="0.15">
      <c r="A831" s="30" t="s">
        <v>11</v>
      </c>
      <c r="B831" s="14">
        <v>28440</v>
      </c>
      <c r="C831" s="19">
        <v>14086</v>
      </c>
      <c r="D831" s="31" t="str">
        <f t="array" ref="D831">IF(VLOOKUP($AF831,[28]Akuttherapie!$A$2:$B$42,2,0)="Y",CONCATENATE("L",MAX(_xlfn.NUMBERVALUE(MID($D$3:$D830,2,5)))+1)," ")</f>
        <v xml:space="preserve"> </v>
      </c>
      <c r="E831" s="16">
        <v>10424238</v>
      </c>
      <c r="F831" s="12" t="s">
        <v>795</v>
      </c>
      <c r="G831" s="12" t="s">
        <v>533</v>
      </c>
      <c r="H831" s="18">
        <v>15704</v>
      </c>
      <c r="I831" s="18">
        <v>45476</v>
      </c>
      <c r="J831" s="12">
        <v>0</v>
      </c>
      <c r="K831" s="36" t="s">
        <v>65</v>
      </c>
    </row>
    <row r="832" spans="1:11" ht="14.25" customHeight="1" x14ac:dyDescent="0.15">
      <c r="A832" s="30" t="s">
        <v>16</v>
      </c>
      <c r="B832" s="14">
        <v>28441</v>
      </c>
      <c r="C832" s="19">
        <v>14087</v>
      </c>
      <c r="D832" s="31" t="str">
        <f t="array" ref="D832">IF(VLOOKUP($AF832,[28]Akuttherapie!$A$2:$B$42,2,0)="Y",CONCATENATE("L",MAX(_xlfn.NUMBERVALUE(MID($D$3:$D831,2,5)))+1)," ")</f>
        <v xml:space="preserve"> </v>
      </c>
      <c r="E832" s="16">
        <v>10424258</v>
      </c>
      <c r="F832" s="12" t="s">
        <v>1505</v>
      </c>
      <c r="G832" s="12" t="s">
        <v>1506</v>
      </c>
      <c r="H832" s="18">
        <v>29415</v>
      </c>
      <c r="I832" s="18">
        <v>45476</v>
      </c>
      <c r="J832" s="12">
        <v>0</v>
      </c>
      <c r="K832" s="36" t="s">
        <v>65</v>
      </c>
    </row>
    <row r="833" spans="1:11" ht="14.25" customHeight="1" x14ac:dyDescent="0.15">
      <c r="A833" s="30" t="s">
        <v>2440</v>
      </c>
      <c r="B833" s="14">
        <v>28442</v>
      </c>
      <c r="C833" s="19">
        <v>14088</v>
      </c>
      <c r="D833" s="31" t="str">
        <f t="array" ref="D833">IF(VLOOKUP($AF833,[28]Akuttherapie!$A$2:$B$42,2,0)="Y",CONCATENATE("L",MAX(_xlfn.NUMBERVALUE(MID($D$3:$D832,2,5)))+1)," ")</f>
        <v xml:space="preserve"> </v>
      </c>
      <c r="E833" s="16">
        <v>10423988</v>
      </c>
      <c r="F833" s="12" t="s">
        <v>838</v>
      </c>
      <c r="G833" s="12" t="s">
        <v>1507</v>
      </c>
      <c r="H833" s="18">
        <v>20549</v>
      </c>
      <c r="I833" s="18">
        <v>45476</v>
      </c>
      <c r="J833" s="12">
        <v>1</v>
      </c>
      <c r="K833" s="36" t="s">
        <v>65</v>
      </c>
    </row>
    <row r="834" spans="1:11" ht="14.25" customHeight="1" x14ac:dyDescent="0.15">
      <c r="A834" s="30" t="s">
        <v>11</v>
      </c>
      <c r="B834" s="14">
        <v>28443</v>
      </c>
      <c r="C834" s="19">
        <v>14089</v>
      </c>
      <c r="D834" s="31" t="str">
        <f>IF(VLOOKUP($AF834,[29]Akuttherapie!$A$2:$B$42,2,0)="Y",CONCATENATE("L",MAX(_xlfn.NUMBERVALUE(MID($D$3:$D833,2,5)))+1)," ")</f>
        <v xml:space="preserve"> </v>
      </c>
      <c r="E834" s="16">
        <v>10424351</v>
      </c>
      <c r="F834" s="12" t="s">
        <v>1508</v>
      </c>
      <c r="G834" s="12" t="s">
        <v>1515</v>
      </c>
      <c r="H834" s="18">
        <v>21660</v>
      </c>
      <c r="I834" s="18">
        <v>45477</v>
      </c>
      <c r="J834" s="12">
        <v>1</v>
      </c>
      <c r="K834" s="36" t="s">
        <v>65</v>
      </c>
    </row>
    <row r="835" spans="1:11" ht="14.25" customHeight="1" x14ac:dyDescent="0.15">
      <c r="A835" s="30" t="s">
        <v>2441</v>
      </c>
      <c r="B835" s="14">
        <v>28444</v>
      </c>
      <c r="C835" s="19">
        <v>14090</v>
      </c>
      <c r="D835" s="31" t="s">
        <v>1512</v>
      </c>
      <c r="E835" s="16">
        <v>10425193</v>
      </c>
      <c r="F835" s="12" t="s">
        <v>1509</v>
      </c>
      <c r="G835" s="12" t="s">
        <v>1131</v>
      </c>
      <c r="H835" s="18">
        <v>16674</v>
      </c>
      <c r="I835" s="18">
        <v>45477</v>
      </c>
      <c r="J835" s="12">
        <v>1</v>
      </c>
      <c r="K835" s="36" t="s">
        <v>65</v>
      </c>
    </row>
    <row r="836" spans="1:11" ht="14.25" customHeight="1" x14ac:dyDescent="0.15">
      <c r="A836" s="30" t="s">
        <v>11</v>
      </c>
      <c r="B836" s="14">
        <v>28445</v>
      </c>
      <c r="C836" s="19">
        <v>14091</v>
      </c>
      <c r="D836" s="31" t="s">
        <v>1514</v>
      </c>
      <c r="E836" s="16">
        <v>10426002</v>
      </c>
      <c r="F836" s="12" t="s">
        <v>201</v>
      </c>
      <c r="G836" s="12" t="s">
        <v>1034</v>
      </c>
      <c r="H836" s="18">
        <v>23711</v>
      </c>
      <c r="I836" s="18">
        <v>45477</v>
      </c>
      <c r="J836" s="12">
        <v>0</v>
      </c>
      <c r="K836" s="36" t="s">
        <v>65</v>
      </c>
    </row>
    <row r="837" spans="1:11" ht="14.25" customHeight="1" x14ac:dyDescent="0.15">
      <c r="A837" s="30" t="s">
        <v>1513</v>
      </c>
      <c r="B837" s="14">
        <v>28447</v>
      </c>
      <c r="C837" s="19">
        <v>14092</v>
      </c>
      <c r="D837" s="31" t="str">
        <f t="array" ref="D837">IF(VLOOKUP($AF837,[29]Akuttherapie!$A$2:$B$42,2,0)="Y",CONCATENATE("L",MAX(_xlfn.NUMBERVALUE(MID($D$3:$D836,2,5)))+1)," ")</f>
        <v xml:space="preserve"> </v>
      </c>
      <c r="E837" s="16">
        <v>10426574</v>
      </c>
      <c r="F837" s="12" t="s">
        <v>1510</v>
      </c>
      <c r="G837" s="12" t="s">
        <v>277</v>
      </c>
      <c r="H837" s="18">
        <v>13223</v>
      </c>
      <c r="I837" s="18">
        <v>45477</v>
      </c>
      <c r="J837" s="12">
        <v>1</v>
      </c>
      <c r="K837" s="36" t="s">
        <v>65</v>
      </c>
    </row>
    <row r="838" spans="1:11" ht="14.25" customHeight="1" x14ac:dyDescent="0.15">
      <c r="A838" s="30" t="s">
        <v>2442</v>
      </c>
      <c r="B838" s="14">
        <v>28448</v>
      </c>
      <c r="C838" s="19">
        <v>14093</v>
      </c>
      <c r="D838" s="31" t="str">
        <f t="array" ref="D838">IF(VLOOKUP($AF838,[29]Akuttherapie!$A$2:$B$42,2,0)="Y",CONCATENATE("L",MAX(_xlfn.NUMBERVALUE(MID($D$3:$D837,2,5)))+1)," ")</f>
        <v xml:space="preserve"> </v>
      </c>
      <c r="E838" s="16">
        <v>10424052</v>
      </c>
      <c r="F838" s="12" t="s">
        <v>648</v>
      </c>
      <c r="G838" s="12" t="s">
        <v>36</v>
      </c>
      <c r="H838" s="18">
        <v>18411</v>
      </c>
      <c r="I838" s="18">
        <v>45477</v>
      </c>
      <c r="J838" s="12">
        <v>0</v>
      </c>
      <c r="K838" s="36" t="s">
        <v>65</v>
      </c>
    </row>
    <row r="839" spans="1:11" ht="14.25" customHeight="1" x14ac:dyDescent="0.15">
      <c r="A839" s="30" t="s">
        <v>11</v>
      </c>
      <c r="B839" s="14">
        <v>28449</v>
      </c>
      <c r="C839" s="19">
        <v>14094</v>
      </c>
      <c r="D839" s="31" t="str">
        <f t="array" ref="D839">IF(VLOOKUP($AF839,[29]Akuttherapie!$A$2:$B$42,2,0)="Y",CONCATENATE("L",MAX(_xlfn.NUMBERVALUE(MID($D$3:$D838,2,5)))+1)," ")</f>
        <v xml:space="preserve"> </v>
      </c>
      <c r="E839" s="16">
        <v>10422429</v>
      </c>
      <c r="F839" s="12" t="s">
        <v>1511</v>
      </c>
      <c r="G839" s="12" t="s">
        <v>108</v>
      </c>
      <c r="H839" s="18">
        <v>23825</v>
      </c>
      <c r="I839" s="18">
        <v>45478</v>
      </c>
      <c r="J839" s="12">
        <v>0</v>
      </c>
      <c r="K839" s="36" t="s">
        <v>1710</v>
      </c>
    </row>
    <row r="840" spans="1:11" ht="14.25" customHeight="1" x14ac:dyDescent="0.15">
      <c r="A840" s="30" t="s">
        <v>11</v>
      </c>
      <c r="B840" s="14">
        <v>28450</v>
      </c>
      <c r="C840" s="19">
        <v>14095</v>
      </c>
      <c r="D840" s="31" t="str">
        <f t="array" ref="D840">IF(VLOOKUP($AF840,[30]Akuttherapie!$A$2:$B$42,2,0)="Y",CONCATENATE("L",MAX(_xlfn.NUMBERVALUE(MID($D$3:$D839,2,5)))+1)," ")</f>
        <v xml:space="preserve"> </v>
      </c>
      <c r="E840" s="16">
        <v>10426555</v>
      </c>
      <c r="F840" s="12" t="s">
        <v>1516</v>
      </c>
      <c r="G840" s="12" t="s">
        <v>926</v>
      </c>
      <c r="H840" s="18">
        <v>27279</v>
      </c>
      <c r="I840" s="18">
        <v>45477</v>
      </c>
      <c r="J840" s="12">
        <v>1</v>
      </c>
      <c r="K840" s="36" t="s">
        <v>1710</v>
      </c>
    </row>
    <row r="841" spans="1:11" ht="14.25" customHeight="1" x14ac:dyDescent="0.15">
      <c r="A841" s="30" t="s">
        <v>460</v>
      </c>
      <c r="B841" s="14">
        <v>28452</v>
      </c>
      <c r="C841" s="19">
        <v>14096</v>
      </c>
      <c r="D841" s="31" t="str">
        <f t="array" ref="D841">IF(VLOOKUP($AF841,[30]Akuttherapie!$A$2:$B$42,2,0)="Y",CONCATENATE("L",MAX(_xlfn.NUMBERVALUE(MID($D$3:$D840,2,5)))+1)," ")</f>
        <v xml:space="preserve"> </v>
      </c>
      <c r="E841" s="16">
        <v>10428889</v>
      </c>
      <c r="F841" s="12" t="s">
        <v>567</v>
      </c>
      <c r="G841" s="12" t="s">
        <v>127</v>
      </c>
      <c r="H841" s="18">
        <v>13318</v>
      </c>
      <c r="I841" s="18">
        <v>45479</v>
      </c>
      <c r="J841" s="12">
        <v>1</v>
      </c>
      <c r="K841" s="36" t="s">
        <v>65</v>
      </c>
    </row>
    <row r="842" spans="1:11" ht="14.25" customHeight="1" x14ac:dyDescent="0.15">
      <c r="A842" s="30" t="s">
        <v>11</v>
      </c>
      <c r="B842" s="14">
        <v>28453</v>
      </c>
      <c r="C842" s="19">
        <v>14097</v>
      </c>
      <c r="D842" s="31" t="str">
        <f t="array" ref="D842">IF(VLOOKUP($AF842,[30]Akuttherapie!$A$2:$B$42,2,0)="Y",CONCATENATE("L",MAX(_xlfn.NUMBERVALUE(MID($D$3:$D841,2,5)))+1)," ")</f>
        <v xml:space="preserve"> </v>
      </c>
      <c r="E842" s="16">
        <v>10429249</v>
      </c>
      <c r="F842" s="12" t="s">
        <v>1517</v>
      </c>
      <c r="G842" s="12" t="s">
        <v>1518</v>
      </c>
      <c r="H842" s="18">
        <v>31561</v>
      </c>
      <c r="I842" s="18">
        <v>45480</v>
      </c>
      <c r="J842" s="12">
        <v>1</v>
      </c>
      <c r="K842" s="36" t="s">
        <v>65</v>
      </c>
    </row>
    <row r="843" spans="1:11" ht="14.25" customHeight="1" x14ac:dyDescent="0.15">
      <c r="A843" s="30" t="s">
        <v>16</v>
      </c>
      <c r="B843" s="14">
        <v>28454</v>
      </c>
      <c r="C843" s="19">
        <v>14098</v>
      </c>
      <c r="D843" s="31" t="str">
        <f t="array" ref="D843">IF(VLOOKUP($AF843,[30]Akuttherapie!$A$2:$B$42,2,0)="Y",CONCATENATE("L",MAX(_xlfn.NUMBERVALUE(MID($D$3:$D842,2,5)))+1)," ")</f>
        <v xml:space="preserve"> </v>
      </c>
      <c r="E843" s="16">
        <v>10429297</v>
      </c>
      <c r="F843" s="12" t="s">
        <v>1519</v>
      </c>
      <c r="G843" s="12" t="s">
        <v>1520</v>
      </c>
      <c r="H843" s="18">
        <v>15708</v>
      </c>
      <c r="I843" s="18">
        <v>45480</v>
      </c>
      <c r="J843" s="12">
        <v>1</v>
      </c>
      <c r="K843" s="36" t="s">
        <v>65</v>
      </c>
    </row>
    <row r="844" spans="1:11" ht="14.25" customHeight="1" x14ac:dyDescent="0.15">
      <c r="A844" s="30" t="s">
        <v>11</v>
      </c>
      <c r="B844" s="14">
        <v>28455</v>
      </c>
      <c r="C844" s="19">
        <v>14099</v>
      </c>
      <c r="D844" s="31" t="str">
        <f t="array" ref="D844">IF(VLOOKUP($AF844,[30]Akuttherapie!$A$2:$B$42,2,0)="Y",CONCATENATE("L",MAX(_xlfn.NUMBERVALUE(MID($D$3:$D843,2,5)))+1)," ")</f>
        <v xml:space="preserve"> </v>
      </c>
      <c r="E844" s="16">
        <v>10428504</v>
      </c>
      <c r="F844" s="12" t="s">
        <v>23</v>
      </c>
      <c r="G844" s="12" t="s">
        <v>741</v>
      </c>
      <c r="H844" s="18">
        <v>20681</v>
      </c>
      <c r="I844" s="18">
        <v>45478</v>
      </c>
      <c r="J844" s="12">
        <v>1</v>
      </c>
      <c r="K844" s="36" t="s">
        <v>65</v>
      </c>
    </row>
    <row r="845" spans="1:11" ht="14.25" customHeight="1" x14ac:dyDescent="0.15">
      <c r="A845" s="30" t="s">
        <v>1543</v>
      </c>
      <c r="B845" s="14">
        <v>28456</v>
      </c>
      <c r="C845" s="19">
        <v>14100</v>
      </c>
      <c r="D845" s="31" t="s">
        <v>1537</v>
      </c>
      <c r="E845" s="16">
        <v>10430186</v>
      </c>
      <c r="F845" s="12" t="s">
        <v>1521</v>
      </c>
      <c r="G845" s="12" t="s">
        <v>1522</v>
      </c>
      <c r="H845" s="18">
        <v>22389</v>
      </c>
      <c r="I845" s="18">
        <v>45481</v>
      </c>
      <c r="J845" s="12">
        <v>1</v>
      </c>
      <c r="K845" s="36"/>
    </row>
    <row r="846" spans="1:11" ht="14.25" customHeight="1" x14ac:dyDescent="0.15">
      <c r="A846" s="30" t="s">
        <v>11</v>
      </c>
      <c r="B846" s="14">
        <v>28457</v>
      </c>
      <c r="C846" s="19">
        <v>14101</v>
      </c>
      <c r="D846" s="31" t="str">
        <f t="array" ref="D846">IF(VLOOKUP($AF846,[31]Akuttherapie!$A$2:$B$42,2,0)="Y",CONCATENATE("L",MAX(_xlfn.NUMBERVALUE(MID($D$3:$D845,2,5)))+1)," ")</f>
        <v xml:space="preserve"> </v>
      </c>
      <c r="E846" s="16">
        <v>10431158</v>
      </c>
      <c r="F846" s="12" t="s">
        <v>614</v>
      </c>
      <c r="G846" s="12" t="s">
        <v>309</v>
      </c>
      <c r="H846" s="18">
        <v>18531</v>
      </c>
      <c r="I846" s="18">
        <v>45481</v>
      </c>
      <c r="J846" s="12">
        <v>0</v>
      </c>
      <c r="K846" s="36" t="s">
        <v>65</v>
      </c>
    </row>
    <row r="847" spans="1:11" ht="14.25" customHeight="1" x14ac:dyDescent="0.15">
      <c r="A847" s="30" t="s">
        <v>11</v>
      </c>
      <c r="B847" s="14">
        <v>28459</v>
      </c>
      <c r="C847" s="19">
        <v>14102</v>
      </c>
      <c r="D847" s="31" t="str">
        <f t="array" ref="D847">IF(VLOOKUP($AF847,[31]Akuttherapie!$A$2:$B$42,2,0)="Y",CONCATENATE("L",MAX(_xlfn.NUMBERVALUE(MID($D$3:$D846,2,5)))+1)," ")</f>
        <v xml:space="preserve"> </v>
      </c>
      <c r="E847" s="16">
        <v>10431629</v>
      </c>
      <c r="F847" s="12" t="s">
        <v>1523</v>
      </c>
      <c r="G847" s="12" t="s">
        <v>1003</v>
      </c>
      <c r="H847" s="18">
        <v>23404</v>
      </c>
      <c r="I847" s="18">
        <v>45481</v>
      </c>
      <c r="J847" s="12">
        <v>1</v>
      </c>
      <c r="K847" s="36" t="s">
        <v>65</v>
      </c>
    </row>
    <row r="848" spans="1:11" ht="14.25" customHeight="1" x14ac:dyDescent="0.15">
      <c r="A848" s="30" t="s">
        <v>11</v>
      </c>
      <c r="B848" s="14">
        <v>28461</v>
      </c>
      <c r="C848" s="19">
        <v>14103</v>
      </c>
      <c r="D848" s="31" t="s">
        <v>1538</v>
      </c>
      <c r="E848" s="16">
        <v>10431741</v>
      </c>
      <c r="F848" s="12" t="s">
        <v>522</v>
      </c>
      <c r="G848" s="12" t="s">
        <v>1524</v>
      </c>
      <c r="H848" s="18">
        <v>13452</v>
      </c>
      <c r="I848" s="18">
        <v>45482</v>
      </c>
      <c r="J848" s="12">
        <v>1</v>
      </c>
      <c r="K848" s="36" t="s">
        <v>65</v>
      </c>
    </row>
    <row r="849" spans="1:11" ht="14.25" customHeight="1" x14ac:dyDescent="0.15">
      <c r="A849" s="30" t="s">
        <v>1543</v>
      </c>
      <c r="B849" s="14">
        <v>28462</v>
      </c>
      <c r="C849" s="19">
        <v>14104</v>
      </c>
      <c r="D849" s="31" t="str">
        <f t="array" ref="D849">IF(VLOOKUP($AF849,[31]Akuttherapie!$A$2:$B$42,2,0)="Y",CONCATENATE("L",MAX(_xlfn.NUMBERVALUE(MID($D$3:$D848,2,5)))+1)," ")</f>
        <v xml:space="preserve"> </v>
      </c>
      <c r="E849" s="16">
        <v>10431958</v>
      </c>
      <c r="F849" s="12" t="s">
        <v>1525</v>
      </c>
      <c r="G849" s="12" t="s">
        <v>1526</v>
      </c>
      <c r="H849" s="18">
        <v>22207</v>
      </c>
      <c r="I849" s="18">
        <v>45482</v>
      </c>
      <c r="J849" s="12">
        <v>0</v>
      </c>
      <c r="K849" s="36"/>
    </row>
    <row r="850" spans="1:11" ht="14.25" customHeight="1" x14ac:dyDescent="0.15">
      <c r="A850" s="30" t="s">
        <v>11</v>
      </c>
      <c r="B850" s="14">
        <v>28463</v>
      </c>
      <c r="C850" s="19">
        <v>14105</v>
      </c>
      <c r="D850" s="31" t="s">
        <v>1539</v>
      </c>
      <c r="E850" s="16">
        <v>10432384</v>
      </c>
      <c r="F850" s="12" t="s">
        <v>1527</v>
      </c>
      <c r="G850" s="12" t="s">
        <v>181</v>
      </c>
      <c r="H850" s="18">
        <v>22784</v>
      </c>
      <c r="I850" s="18">
        <v>45482</v>
      </c>
      <c r="J850" s="12">
        <v>0</v>
      </c>
      <c r="K850" s="36" t="s">
        <v>65</v>
      </c>
    </row>
    <row r="851" spans="1:11" ht="14.25" customHeight="1" x14ac:dyDescent="0.15">
      <c r="A851" s="30" t="s">
        <v>11</v>
      </c>
      <c r="B851" s="14">
        <v>28464</v>
      </c>
      <c r="C851" s="19">
        <v>14106</v>
      </c>
      <c r="D851" s="31" t="str">
        <f t="array" ref="D851">IF(VLOOKUP($AF851,[31]Akuttherapie!$A$2:$B$42,2,0)="Y",CONCATENATE("L",MAX(_xlfn.NUMBERVALUE(MID($D$3:$D850,2,5)))+1)," ")</f>
        <v xml:space="preserve"> </v>
      </c>
      <c r="E851" s="16">
        <v>10432405</v>
      </c>
      <c r="F851" s="12" t="s">
        <v>194</v>
      </c>
      <c r="G851" s="12" t="s">
        <v>1528</v>
      </c>
      <c r="H851" s="18">
        <v>18113</v>
      </c>
      <c r="I851" s="18">
        <v>45482</v>
      </c>
      <c r="J851" s="12">
        <v>0</v>
      </c>
      <c r="K851" s="36" t="s">
        <v>65</v>
      </c>
    </row>
    <row r="852" spans="1:11" ht="14.25" customHeight="1" x14ac:dyDescent="0.15">
      <c r="A852" s="30" t="s">
        <v>11</v>
      </c>
      <c r="B852" s="14">
        <v>28465</v>
      </c>
      <c r="C852" s="19">
        <v>14107</v>
      </c>
      <c r="D852" s="31" t="s">
        <v>1540</v>
      </c>
      <c r="E852" s="16">
        <v>10384078</v>
      </c>
      <c r="F852" s="12" t="s">
        <v>1529</v>
      </c>
      <c r="G852" s="12" t="s">
        <v>1530</v>
      </c>
      <c r="H852" s="18">
        <v>24494</v>
      </c>
      <c r="I852" s="18">
        <v>45482</v>
      </c>
      <c r="J852" s="12">
        <v>0</v>
      </c>
      <c r="K852" s="36" t="s">
        <v>65</v>
      </c>
    </row>
    <row r="853" spans="1:11" ht="14.25" customHeight="1" x14ac:dyDescent="0.15">
      <c r="A853" s="30" t="s">
        <v>11</v>
      </c>
      <c r="B853" s="14">
        <v>28466</v>
      </c>
      <c r="C853" s="19">
        <v>14108</v>
      </c>
      <c r="D853" s="31" t="str">
        <f t="array" ref="D853">IF(VLOOKUP($AF853,[31]Akuttherapie!$A$2:$B$42,2,0)="Y",CONCATENATE("L",MAX(_xlfn.NUMBERVALUE(MID($D$3:$D852,2,5)))+1)," ")</f>
        <v xml:space="preserve"> </v>
      </c>
      <c r="E853" s="16">
        <v>10433448</v>
      </c>
      <c r="F853" s="12" t="s">
        <v>1531</v>
      </c>
      <c r="G853" s="12" t="s">
        <v>1532</v>
      </c>
      <c r="H853" s="18">
        <v>15745</v>
      </c>
      <c r="I853" s="18">
        <v>45482</v>
      </c>
      <c r="J853" s="12">
        <v>1</v>
      </c>
      <c r="K853" s="36"/>
    </row>
    <row r="854" spans="1:11" ht="14.25" customHeight="1" x14ac:dyDescent="0.15">
      <c r="A854" s="30" t="s">
        <v>11</v>
      </c>
      <c r="B854" s="14">
        <v>28467</v>
      </c>
      <c r="C854" s="19">
        <v>14109</v>
      </c>
      <c r="D854" s="31" t="s">
        <v>1541</v>
      </c>
      <c r="E854" s="16">
        <v>10433864</v>
      </c>
      <c r="F854" s="12" t="s">
        <v>1533</v>
      </c>
      <c r="G854" s="12" t="s">
        <v>1442</v>
      </c>
      <c r="H854" s="18">
        <v>17066</v>
      </c>
      <c r="I854" s="18">
        <v>45482</v>
      </c>
      <c r="J854" s="12">
        <v>1</v>
      </c>
      <c r="K854" s="36" t="s">
        <v>65</v>
      </c>
    </row>
    <row r="855" spans="1:11" ht="14.25" customHeight="1" x14ac:dyDescent="0.15">
      <c r="A855" s="30" t="s">
        <v>2443</v>
      </c>
      <c r="B855" s="14">
        <v>28468</v>
      </c>
      <c r="C855" s="19">
        <v>14110</v>
      </c>
      <c r="D855" s="31" t="str">
        <f t="array" ref="D855">IF(VLOOKUP($AF855,[31]Akuttherapie!$A$2:$B$42,2,0)="Y",CONCATENATE("L",MAX(_xlfn.NUMBERVALUE(MID($D$3:$D854,2,5)))+1)," ")</f>
        <v xml:space="preserve"> </v>
      </c>
      <c r="E855" s="16">
        <v>10432567</v>
      </c>
      <c r="F855" s="12" t="s">
        <v>1534</v>
      </c>
      <c r="G855" s="12" t="s">
        <v>607</v>
      </c>
      <c r="H855" s="18">
        <v>28410</v>
      </c>
      <c r="I855" s="18">
        <v>45482</v>
      </c>
      <c r="J855" s="12">
        <v>1</v>
      </c>
      <c r="K855" s="36" t="s">
        <v>65</v>
      </c>
    </row>
    <row r="856" spans="1:11" ht="14.25" customHeight="1" x14ac:dyDescent="0.15">
      <c r="A856" s="30" t="s">
        <v>11</v>
      </c>
      <c r="B856" s="14">
        <v>28469</v>
      </c>
      <c r="C856" s="19">
        <v>14111</v>
      </c>
      <c r="D856" s="31" t="s">
        <v>1542</v>
      </c>
      <c r="E856" s="16">
        <v>10433860</v>
      </c>
      <c r="F856" s="12" t="s">
        <v>1535</v>
      </c>
      <c r="G856" s="12" t="s">
        <v>1536</v>
      </c>
      <c r="H856" s="18">
        <v>19840</v>
      </c>
      <c r="I856" s="18">
        <v>45482</v>
      </c>
      <c r="J856" s="12">
        <v>0</v>
      </c>
      <c r="K856" s="36" t="s">
        <v>65</v>
      </c>
    </row>
    <row r="857" spans="1:11" ht="14.25" customHeight="1" x14ac:dyDescent="0.15">
      <c r="A857" s="30" t="s">
        <v>11</v>
      </c>
      <c r="B857" s="14">
        <v>28470</v>
      </c>
      <c r="C857" s="19">
        <v>14112</v>
      </c>
      <c r="D857" s="31" t="str">
        <f t="array" ref="D857">IF(VLOOKUP($AF857,[32]Akuttherapie!$A$2:$B$42,2,0)="Y",CONCATENATE("L",MAX(_xlfn.NUMBERVALUE(MID($D$3:$D856,2,5)))+1)," ")</f>
        <v xml:space="preserve"> </v>
      </c>
      <c r="E857" s="16">
        <v>10433911</v>
      </c>
      <c r="F857" s="12" t="s">
        <v>1544</v>
      </c>
      <c r="G857" s="12" t="s">
        <v>127</v>
      </c>
      <c r="H857" s="18">
        <v>13399</v>
      </c>
      <c r="I857" s="18">
        <v>45483</v>
      </c>
      <c r="J857" s="12">
        <v>1</v>
      </c>
      <c r="K857" s="36" t="s">
        <v>65</v>
      </c>
    </row>
    <row r="858" spans="1:11" ht="14.25" customHeight="1" x14ac:dyDescent="0.15">
      <c r="A858" s="30" t="s">
        <v>11</v>
      </c>
      <c r="B858" s="14">
        <v>28471</v>
      </c>
      <c r="C858" s="19">
        <v>14113</v>
      </c>
      <c r="D858" s="31" t="s">
        <v>1553</v>
      </c>
      <c r="E858" s="16">
        <v>10434838</v>
      </c>
      <c r="F858" s="12" t="s">
        <v>1545</v>
      </c>
      <c r="G858" s="12" t="s">
        <v>1546</v>
      </c>
      <c r="H858" s="18">
        <v>19463</v>
      </c>
      <c r="I858" s="18">
        <v>45483</v>
      </c>
      <c r="J858" s="12">
        <v>0</v>
      </c>
      <c r="K858" s="36" t="s">
        <v>65</v>
      </c>
    </row>
    <row r="859" spans="1:11" ht="14.25" customHeight="1" x14ac:dyDescent="0.15">
      <c r="A859" s="30" t="s">
        <v>11</v>
      </c>
      <c r="B859" s="14">
        <v>28472</v>
      </c>
      <c r="C859" s="19">
        <v>14114</v>
      </c>
      <c r="D859" s="31" t="str">
        <f t="array" ref="D859">IF(VLOOKUP($AF859,[32]Akuttherapie!$A$2:$B$42,2,0)="Y",CONCATENATE("L",MAX(_xlfn.NUMBERVALUE(MID($D$3:$D858,2,5)))+1)," ")</f>
        <v xml:space="preserve"> </v>
      </c>
      <c r="E859" s="16">
        <v>10434856</v>
      </c>
      <c r="F859" s="12" t="s">
        <v>1547</v>
      </c>
      <c r="G859" s="12" t="s">
        <v>1548</v>
      </c>
      <c r="H859" s="18">
        <v>18702</v>
      </c>
      <c r="I859" s="18">
        <v>45483</v>
      </c>
      <c r="J859" s="12">
        <v>1</v>
      </c>
      <c r="K859" s="36" t="s">
        <v>65</v>
      </c>
    </row>
    <row r="860" spans="1:11" ht="14.25" customHeight="1" x14ac:dyDescent="0.15">
      <c r="A860" s="30" t="s">
        <v>2444</v>
      </c>
      <c r="B860" s="14">
        <v>28473</v>
      </c>
      <c r="C860" s="19">
        <v>14115</v>
      </c>
      <c r="D860" s="31" t="str">
        <f t="array" ref="D860">IF(VLOOKUP($AF860,[32]Akuttherapie!$A$2:$B$42,2,0)="Y",CONCATENATE("L",MAX(_xlfn.NUMBERVALUE(MID($D$3:$D859,2,5)))+1)," ")</f>
        <v xml:space="preserve"> </v>
      </c>
      <c r="E860" s="16">
        <v>10435004</v>
      </c>
      <c r="F860" s="12" t="s">
        <v>1549</v>
      </c>
      <c r="G860" s="12" t="s">
        <v>1550</v>
      </c>
      <c r="H860" s="18">
        <v>11717</v>
      </c>
      <c r="I860" s="18">
        <v>45483</v>
      </c>
      <c r="J860" s="12">
        <v>1</v>
      </c>
      <c r="K860" s="36" t="s">
        <v>65</v>
      </c>
    </row>
    <row r="861" spans="1:11" ht="14.25" customHeight="1" x14ac:dyDescent="0.15">
      <c r="A861" s="30" t="s">
        <v>11</v>
      </c>
      <c r="B861" s="14">
        <v>28474</v>
      </c>
      <c r="C861" s="19">
        <v>14116</v>
      </c>
      <c r="D861" s="31" t="s">
        <v>1554</v>
      </c>
      <c r="E861" s="16">
        <v>10435943</v>
      </c>
      <c r="F861" s="12" t="s">
        <v>1101</v>
      </c>
      <c r="G861" s="12" t="s">
        <v>533</v>
      </c>
      <c r="H861" s="18">
        <v>18626</v>
      </c>
      <c r="I861" s="18">
        <v>45483</v>
      </c>
      <c r="J861" s="12">
        <v>0</v>
      </c>
      <c r="K861" s="36"/>
    </row>
    <row r="862" spans="1:11" ht="14.25" customHeight="1" x14ac:dyDescent="0.15">
      <c r="A862" s="30" t="s">
        <v>11</v>
      </c>
      <c r="B862" s="14">
        <v>28475</v>
      </c>
      <c r="C862" s="19">
        <v>14117</v>
      </c>
      <c r="D862" s="31" t="s">
        <v>1555</v>
      </c>
      <c r="E862" s="16">
        <v>10436044</v>
      </c>
      <c r="F862" s="12" t="s">
        <v>1551</v>
      </c>
      <c r="G862" s="12" t="s">
        <v>1552</v>
      </c>
      <c r="H862" s="18">
        <v>15224</v>
      </c>
      <c r="I862" s="18">
        <v>45484</v>
      </c>
      <c r="J862" s="12">
        <v>1</v>
      </c>
      <c r="K862" s="36" t="s">
        <v>65</v>
      </c>
    </row>
    <row r="863" spans="1:11" ht="14.25" customHeight="1" x14ac:dyDescent="0.15">
      <c r="A863" s="30" t="s">
        <v>11</v>
      </c>
      <c r="B863" s="14">
        <v>28476</v>
      </c>
      <c r="C863" s="19">
        <v>14118</v>
      </c>
      <c r="D863" s="31" t="str">
        <f t="array" ref="D863">IF(VLOOKUP($AF863,[33]Akuttherapie!$A$2:$B$42,2,0)="Y",CONCATENATE("L",MAX(_xlfn.NUMBERVALUE(MID($D$3:$D862,2,5)))+1)," ")</f>
        <v xml:space="preserve"> </v>
      </c>
      <c r="E863" s="16">
        <v>10436818</v>
      </c>
      <c r="F863" s="12" t="s">
        <v>1556</v>
      </c>
      <c r="G863" s="12" t="s">
        <v>161</v>
      </c>
      <c r="H863" s="18">
        <v>15174</v>
      </c>
      <c r="I863" s="18">
        <v>45484</v>
      </c>
      <c r="J863" s="12">
        <v>0</v>
      </c>
      <c r="K863" s="36" t="s">
        <v>65</v>
      </c>
    </row>
    <row r="864" spans="1:11" ht="14.25" customHeight="1" x14ac:dyDescent="0.15">
      <c r="A864" s="30" t="s">
        <v>2445</v>
      </c>
      <c r="B864" s="14">
        <v>28477</v>
      </c>
      <c r="C864" s="19">
        <v>14119</v>
      </c>
      <c r="D864" s="31" t="s">
        <v>1560</v>
      </c>
      <c r="E864" s="16">
        <v>10436960</v>
      </c>
      <c r="F864" s="12" t="s">
        <v>1557</v>
      </c>
      <c r="G864" s="12" t="s">
        <v>385</v>
      </c>
      <c r="H864" s="18">
        <v>13993</v>
      </c>
      <c r="I864" s="18">
        <v>45484</v>
      </c>
      <c r="J864" s="12">
        <v>1</v>
      </c>
      <c r="K864" s="36" t="s">
        <v>65</v>
      </c>
    </row>
    <row r="865" spans="1:11" ht="14.25" customHeight="1" x14ac:dyDescent="0.15">
      <c r="A865" s="30" t="s">
        <v>11</v>
      </c>
      <c r="B865" s="14">
        <v>28478</v>
      </c>
      <c r="C865" s="19">
        <v>14120</v>
      </c>
      <c r="D865" s="31" t="s">
        <v>1561</v>
      </c>
      <c r="E865" s="16">
        <v>10437645</v>
      </c>
      <c r="F865" s="12" t="s">
        <v>1558</v>
      </c>
      <c r="G865" s="12" t="s">
        <v>471</v>
      </c>
      <c r="H865" s="18">
        <v>16602</v>
      </c>
      <c r="I865" s="18">
        <v>45302</v>
      </c>
      <c r="J865" s="12">
        <v>0</v>
      </c>
      <c r="K865" s="36" t="s">
        <v>65</v>
      </c>
    </row>
    <row r="866" spans="1:11" ht="14.25" customHeight="1" x14ac:dyDescent="0.15">
      <c r="A866" s="30" t="s">
        <v>1321</v>
      </c>
      <c r="B866" s="14">
        <v>28479</v>
      </c>
      <c r="C866" s="19">
        <v>14121</v>
      </c>
      <c r="D866" s="31" t="str">
        <f t="array" ref="D866">IF(VLOOKUP($AF866,[33]Akuttherapie!$A$2:$B$42,2,0)="Y",CONCATENATE("L",MAX(_xlfn.NUMBERVALUE(MID($D$3:$D865,2,5)))+1)," ")</f>
        <v xml:space="preserve"> </v>
      </c>
      <c r="E866" s="16">
        <v>10437987</v>
      </c>
      <c r="F866" s="12" t="s">
        <v>1559</v>
      </c>
      <c r="G866" s="12" t="s">
        <v>758</v>
      </c>
      <c r="H866" s="18">
        <v>16096</v>
      </c>
      <c r="I866" s="18">
        <v>45484</v>
      </c>
      <c r="J866" s="12">
        <v>0</v>
      </c>
      <c r="K866" s="36"/>
    </row>
    <row r="867" spans="1:11" ht="14.25" customHeight="1" x14ac:dyDescent="0.15">
      <c r="A867" s="30" t="s">
        <v>11</v>
      </c>
      <c r="B867" s="14">
        <v>28480</v>
      </c>
      <c r="C867" s="19">
        <v>14122</v>
      </c>
      <c r="D867" s="31" t="s">
        <v>1572</v>
      </c>
      <c r="E867" s="16">
        <v>10438226</v>
      </c>
      <c r="F867" s="12" t="s">
        <v>674</v>
      </c>
      <c r="G867" s="12" t="s">
        <v>178</v>
      </c>
      <c r="H867" s="18">
        <v>18685</v>
      </c>
      <c r="I867" s="18">
        <v>45485</v>
      </c>
      <c r="J867" s="12">
        <v>0</v>
      </c>
      <c r="K867" s="36" t="s">
        <v>65</v>
      </c>
    </row>
    <row r="868" spans="1:11" ht="14.25" customHeight="1" x14ac:dyDescent="0.15">
      <c r="A868" s="30" t="s">
        <v>11</v>
      </c>
      <c r="B868" s="14">
        <v>28481</v>
      </c>
      <c r="C868" s="19">
        <v>14123</v>
      </c>
      <c r="D868" s="31" t="s">
        <v>1573</v>
      </c>
      <c r="E868" s="16">
        <v>10438456</v>
      </c>
      <c r="F868" s="12" t="s">
        <v>1562</v>
      </c>
      <c r="G868" s="12" t="s">
        <v>1563</v>
      </c>
      <c r="H868" s="18">
        <v>20520</v>
      </c>
      <c r="I868" s="18">
        <v>45485</v>
      </c>
      <c r="J868" s="12">
        <v>1</v>
      </c>
      <c r="K868" s="36" t="s">
        <v>1710</v>
      </c>
    </row>
    <row r="869" spans="1:11" ht="14.25" customHeight="1" x14ac:dyDescent="0.15">
      <c r="A869" s="30" t="s">
        <v>11</v>
      </c>
      <c r="B869" s="14">
        <v>28482</v>
      </c>
      <c r="C869" s="19">
        <v>14124</v>
      </c>
      <c r="D869" s="31" t="s">
        <v>1574</v>
      </c>
      <c r="E869" s="16">
        <v>10438974</v>
      </c>
      <c r="F869" s="12" t="s">
        <v>1019</v>
      </c>
      <c r="G869" s="12" t="s">
        <v>26</v>
      </c>
      <c r="H869" s="18">
        <v>19671</v>
      </c>
      <c r="I869" s="18">
        <v>45485</v>
      </c>
      <c r="J869" s="12">
        <v>1</v>
      </c>
      <c r="K869" s="36" t="s">
        <v>65</v>
      </c>
    </row>
    <row r="870" spans="1:11" ht="14.25" customHeight="1" x14ac:dyDescent="0.15">
      <c r="A870" s="30" t="s">
        <v>11</v>
      </c>
      <c r="B870" s="14">
        <v>28483</v>
      </c>
      <c r="C870" s="19">
        <v>14125</v>
      </c>
      <c r="D870" s="31" t="s">
        <v>1575</v>
      </c>
      <c r="E870" s="16">
        <v>10439328</v>
      </c>
      <c r="F870" s="12" t="s">
        <v>1564</v>
      </c>
      <c r="G870" s="12" t="s">
        <v>1565</v>
      </c>
      <c r="H870" s="18">
        <v>25372</v>
      </c>
      <c r="I870" s="18">
        <v>45485</v>
      </c>
      <c r="J870" s="12">
        <v>0</v>
      </c>
      <c r="K870" s="36" t="s">
        <v>65</v>
      </c>
    </row>
    <row r="871" spans="1:11" ht="14.25" customHeight="1" x14ac:dyDescent="0.15">
      <c r="A871" s="30" t="s">
        <v>11</v>
      </c>
      <c r="B871" s="14">
        <v>28485</v>
      </c>
      <c r="C871" s="19">
        <v>14126</v>
      </c>
      <c r="D871" s="31" t="str">
        <f t="array" ref="D871">IF(VLOOKUP($AF871,[34]Akuttherapie!$A$2:$B$42,2,0)="Y",CONCATENATE("L",MAX(_xlfn.NUMBERVALUE(MID($D$3:$D870,2,5)))+1)," ")</f>
        <v xml:space="preserve"> </v>
      </c>
      <c r="E871" s="16">
        <v>10439769</v>
      </c>
      <c r="F871" s="12" t="s">
        <v>1297</v>
      </c>
      <c r="G871" s="12" t="s">
        <v>20</v>
      </c>
      <c r="H871" s="18">
        <v>16402</v>
      </c>
      <c r="I871" s="18">
        <v>45485</v>
      </c>
      <c r="J871" s="12">
        <v>0</v>
      </c>
      <c r="K871" s="36" t="s">
        <v>65</v>
      </c>
    </row>
    <row r="872" spans="1:11" ht="14.25" customHeight="1" x14ac:dyDescent="0.15">
      <c r="A872" s="30" t="s">
        <v>11</v>
      </c>
      <c r="B872" s="14">
        <v>28486</v>
      </c>
      <c r="C872" s="19">
        <v>14127</v>
      </c>
      <c r="D872" s="31" t="s">
        <v>1576</v>
      </c>
      <c r="E872" s="16">
        <v>10439984</v>
      </c>
      <c r="F872" s="12" t="s">
        <v>1566</v>
      </c>
      <c r="G872" s="12" t="s">
        <v>254</v>
      </c>
      <c r="H872" s="18">
        <v>16080</v>
      </c>
      <c r="I872" s="18">
        <v>45486</v>
      </c>
      <c r="J872" s="12">
        <v>0</v>
      </c>
      <c r="K872" s="36" t="s">
        <v>65</v>
      </c>
    </row>
    <row r="873" spans="1:11" ht="14.25" customHeight="1" x14ac:dyDescent="0.15">
      <c r="A873" s="30" t="s">
        <v>11</v>
      </c>
      <c r="B873" s="14">
        <v>28487</v>
      </c>
      <c r="C873" s="19">
        <v>14128</v>
      </c>
      <c r="D873" s="31" t="str">
        <f t="array" ref="D873">IF(VLOOKUP($AF873,[34]Akuttherapie!$A$2:$B$42,2,0)="Y",CONCATENATE("L",MAX(_xlfn.NUMBERVALUE(MID($D$3:$D872,2,5)))+1)," ")</f>
        <v xml:space="preserve"> </v>
      </c>
      <c r="E873" s="16">
        <v>10440144</v>
      </c>
      <c r="F873" s="12" t="s">
        <v>319</v>
      </c>
      <c r="G873" s="12" t="s">
        <v>20</v>
      </c>
      <c r="H873" s="18">
        <v>15038</v>
      </c>
      <c r="I873" s="18">
        <v>45486</v>
      </c>
      <c r="J873" s="12">
        <v>0</v>
      </c>
      <c r="K873" s="36" t="s">
        <v>1710</v>
      </c>
    </row>
    <row r="874" spans="1:11" ht="14.25" customHeight="1" x14ac:dyDescent="0.15">
      <c r="A874" s="30" t="s">
        <v>11</v>
      </c>
      <c r="B874" s="14">
        <v>28488</v>
      </c>
      <c r="C874" s="19">
        <v>14129</v>
      </c>
      <c r="D874" s="31" t="str">
        <f t="array" ref="D874">IF(VLOOKUP($AF874,[34]Akuttherapie!$A$2:$B$42,2,0)="Y",CONCATENATE("L",MAX(_xlfn.NUMBERVALUE(MID($D$3:$D873,2,5)))+1)," ")</f>
        <v xml:space="preserve"> </v>
      </c>
      <c r="E874" s="16">
        <v>10440191</v>
      </c>
      <c r="F874" s="12" t="s">
        <v>1567</v>
      </c>
      <c r="G874" s="12" t="s">
        <v>1568</v>
      </c>
      <c r="H874" s="18">
        <v>13975</v>
      </c>
      <c r="I874" s="18">
        <v>45486</v>
      </c>
      <c r="J874" s="12">
        <v>0</v>
      </c>
      <c r="K874" s="36" t="s">
        <v>65</v>
      </c>
    </row>
    <row r="875" spans="1:11" ht="14.25" customHeight="1" x14ac:dyDescent="0.15">
      <c r="A875" s="30" t="s">
        <v>11</v>
      </c>
      <c r="B875" s="14">
        <v>28490</v>
      </c>
      <c r="C875" s="19">
        <v>14130</v>
      </c>
      <c r="D875" s="31" t="s">
        <v>1577</v>
      </c>
      <c r="E875" s="16">
        <v>10440323</v>
      </c>
      <c r="F875" s="12" t="s">
        <v>575</v>
      </c>
      <c r="G875" s="12" t="s">
        <v>1569</v>
      </c>
      <c r="H875" s="18">
        <v>19854</v>
      </c>
      <c r="I875" s="18">
        <v>45487</v>
      </c>
      <c r="J875" s="12">
        <v>1</v>
      </c>
      <c r="K875" s="36" t="s">
        <v>65</v>
      </c>
    </row>
    <row r="876" spans="1:11" ht="14.25" customHeight="1" x14ac:dyDescent="0.15">
      <c r="A876" s="30" t="s">
        <v>11</v>
      </c>
      <c r="B876" s="14">
        <v>28491</v>
      </c>
      <c r="C876" s="19">
        <v>14131</v>
      </c>
      <c r="D876" s="31" t="str">
        <f t="array" ref="D876">IF(VLOOKUP($AF876,[34]Akuttherapie!$A$2:$B$42,2,0)="Y",CONCATENATE("L",MAX(_xlfn.NUMBERVALUE(MID($D$3:$D875,2,5)))+1)," ")</f>
        <v xml:space="preserve"> </v>
      </c>
      <c r="E876" s="16">
        <v>10440380</v>
      </c>
      <c r="F876" s="12" t="s">
        <v>1570</v>
      </c>
      <c r="G876" s="12" t="s">
        <v>1571</v>
      </c>
      <c r="H876" s="18">
        <v>26666</v>
      </c>
      <c r="I876" s="18">
        <v>45487</v>
      </c>
      <c r="J876" s="12">
        <v>0</v>
      </c>
      <c r="K876" s="36" t="s">
        <v>65</v>
      </c>
    </row>
    <row r="877" spans="1:11" ht="14.25" customHeight="1" x14ac:dyDescent="0.15">
      <c r="A877" s="30" t="s">
        <v>11</v>
      </c>
      <c r="B877" s="14">
        <v>28492</v>
      </c>
      <c r="C877" s="19">
        <v>14132</v>
      </c>
      <c r="D877" s="31" t="str">
        <f t="array" ref="D877">IF(VLOOKUP($AF877,[34]Akuttherapie!$A$2:$B$42,2,0)="Y",CONCATENATE("L",MAX(_xlfn.NUMBERVALUE(MID($D$3:$D876,2,5)))+1)," ")</f>
        <v xml:space="preserve"> </v>
      </c>
      <c r="E877" s="16">
        <v>10440434</v>
      </c>
      <c r="F877" s="12" t="s">
        <v>70</v>
      </c>
      <c r="G877" s="12" t="s">
        <v>20</v>
      </c>
      <c r="H877" s="18">
        <v>16811</v>
      </c>
      <c r="I877" s="18">
        <v>45487</v>
      </c>
      <c r="J877" s="12">
        <v>0</v>
      </c>
      <c r="K877" s="36" t="s">
        <v>65</v>
      </c>
    </row>
    <row r="878" spans="1:11" ht="14.25" customHeight="1" x14ac:dyDescent="0.15">
      <c r="A878" s="30" t="s">
        <v>11</v>
      </c>
      <c r="B878" s="14">
        <v>28493</v>
      </c>
      <c r="C878" s="19">
        <v>14133</v>
      </c>
      <c r="D878" s="31" t="str">
        <f t="array" ref="D878">IF(VLOOKUP($AF878,[34]Akuttherapie!$A$2:$B$42,2,0)="Y",CONCATENATE("L",MAX(_xlfn.NUMBERVALUE(MID($D$3:$D877,2,5)))+1)," ")</f>
        <v xml:space="preserve"> </v>
      </c>
      <c r="E878" s="16">
        <v>10440509</v>
      </c>
      <c r="F878" s="12" t="s">
        <v>874</v>
      </c>
      <c r="G878" s="12" t="s">
        <v>923</v>
      </c>
      <c r="H878" s="18">
        <v>21543</v>
      </c>
      <c r="I878" s="18">
        <v>45487</v>
      </c>
      <c r="J878" s="12">
        <v>1</v>
      </c>
      <c r="K878" s="36" t="s">
        <v>65</v>
      </c>
    </row>
    <row r="879" spans="1:11" ht="14.25" customHeight="1" x14ac:dyDescent="0.15">
      <c r="A879" s="30" t="s">
        <v>16</v>
      </c>
      <c r="B879" s="14">
        <v>28494</v>
      </c>
      <c r="C879" s="19">
        <v>14134</v>
      </c>
      <c r="D879" s="31" t="str">
        <f t="array" ref="D879">IF(VLOOKUP($AF879,[34]Akuttherapie!$A$2:$B$42,2,0)="Y",CONCATENATE("L",MAX(_xlfn.NUMBERVALUE(MID($D$3:$D878,2,5)))+1)," ")</f>
        <v xml:space="preserve"> </v>
      </c>
      <c r="E879" s="16">
        <v>10440623</v>
      </c>
      <c r="F879" s="12" t="s">
        <v>847</v>
      </c>
      <c r="G879" s="12" t="s">
        <v>151</v>
      </c>
      <c r="H879" s="18">
        <v>11457</v>
      </c>
      <c r="I879" s="18">
        <v>45487</v>
      </c>
      <c r="J879" s="12">
        <v>1</v>
      </c>
      <c r="K879" s="36" t="s">
        <v>1710</v>
      </c>
    </row>
    <row r="880" spans="1:11" ht="14.25" customHeight="1" x14ac:dyDescent="0.15">
      <c r="A880" s="30" t="s">
        <v>11</v>
      </c>
      <c r="B880" s="14">
        <v>28495</v>
      </c>
      <c r="C880" s="19">
        <v>14135</v>
      </c>
      <c r="D880" s="31" t="str">
        <f t="array" ref="D880">IF(VLOOKUP($AF880,[34]Akuttherapie!$A$2:$B$42,2,0)="Y",CONCATENATE("L",MAX(_xlfn.NUMBERVALUE(MID($D$3:$D879,2,5)))+1)," ")</f>
        <v xml:space="preserve"> </v>
      </c>
      <c r="E880" s="16">
        <v>10441447</v>
      </c>
      <c r="F880" s="12" t="s">
        <v>1578</v>
      </c>
      <c r="G880" s="12" t="s">
        <v>1579</v>
      </c>
      <c r="H880" s="18">
        <v>23561</v>
      </c>
      <c r="I880" s="18">
        <v>45488</v>
      </c>
      <c r="J880" s="12">
        <v>0</v>
      </c>
      <c r="K880" s="36" t="s">
        <v>65</v>
      </c>
    </row>
    <row r="881" spans="1:11" ht="14.25" customHeight="1" x14ac:dyDescent="0.15">
      <c r="A881" s="30" t="s">
        <v>11</v>
      </c>
      <c r="B881" s="14">
        <v>28496</v>
      </c>
      <c r="C881" s="19">
        <v>14136</v>
      </c>
      <c r="D881" s="31" t="str">
        <f t="array" ref="D881">IF(VLOOKUP($AF881,[34]Akuttherapie!$A$2:$B$42,2,0)="Y",CONCATENATE("L",MAX(_xlfn.NUMBERVALUE(MID($D$3:$D880,2,5)))+1)," ")</f>
        <v xml:space="preserve"> </v>
      </c>
      <c r="E881" s="16">
        <v>10441837</v>
      </c>
      <c r="F881" s="12" t="s">
        <v>1580</v>
      </c>
      <c r="G881" s="12" t="s">
        <v>1581</v>
      </c>
      <c r="H881" s="18">
        <v>21758</v>
      </c>
      <c r="I881" s="18">
        <v>45488</v>
      </c>
      <c r="J881" s="12">
        <v>0</v>
      </c>
      <c r="K881" s="36" t="s">
        <v>65</v>
      </c>
    </row>
    <row r="882" spans="1:11" ht="14.25" customHeight="1" x14ac:dyDescent="0.15">
      <c r="A882" s="30" t="s">
        <v>11</v>
      </c>
      <c r="B882" s="14">
        <v>28497</v>
      </c>
      <c r="C882" s="19">
        <v>14137</v>
      </c>
      <c r="D882" s="31" t="s">
        <v>1586</v>
      </c>
      <c r="E882" s="16">
        <v>10442745</v>
      </c>
      <c r="F882" s="12" t="s">
        <v>780</v>
      </c>
      <c r="G882" s="12" t="s">
        <v>415</v>
      </c>
      <c r="H882" s="18">
        <v>12001</v>
      </c>
      <c r="I882" s="18">
        <v>45488</v>
      </c>
      <c r="J882" s="12">
        <v>0</v>
      </c>
      <c r="K882" s="36" t="s">
        <v>65</v>
      </c>
    </row>
    <row r="883" spans="1:11" ht="14.25" customHeight="1" x14ac:dyDescent="0.15">
      <c r="A883" s="30" t="s">
        <v>11</v>
      </c>
      <c r="B883" s="14">
        <v>28498</v>
      </c>
      <c r="C883" s="19">
        <v>14138</v>
      </c>
      <c r="D883" s="31" t="s">
        <v>1587</v>
      </c>
      <c r="E883" s="16">
        <v>10442840</v>
      </c>
      <c r="F883" s="12" t="s">
        <v>1582</v>
      </c>
      <c r="G883" s="12" t="s">
        <v>1583</v>
      </c>
      <c r="H883" s="18">
        <v>21657</v>
      </c>
      <c r="I883" s="18">
        <v>45489</v>
      </c>
      <c r="J883" s="12">
        <v>1</v>
      </c>
      <c r="K883" s="36" t="s">
        <v>65</v>
      </c>
    </row>
    <row r="884" spans="1:11" ht="14.25" customHeight="1" x14ac:dyDescent="0.15">
      <c r="A884" s="30" t="s">
        <v>1584</v>
      </c>
      <c r="B884" s="14">
        <v>28499</v>
      </c>
      <c r="C884" s="19">
        <v>14139</v>
      </c>
      <c r="D884" s="31" t="str">
        <f t="array" ref="D884">IF(VLOOKUP($AF884,[34]Akuttherapie!$A$2:$B$42,2,0)="Y",CONCATENATE("L",MAX(_xlfn.NUMBERVALUE(MID($D$3:$D883,2,5)))+1)," ")</f>
        <v xml:space="preserve"> </v>
      </c>
      <c r="E884" s="16">
        <v>10440319</v>
      </c>
      <c r="F884" s="12" t="s">
        <v>1101</v>
      </c>
      <c r="G884" s="12" t="s">
        <v>1585</v>
      </c>
      <c r="H884" s="18">
        <v>27417</v>
      </c>
      <c r="I884" s="18">
        <v>45487</v>
      </c>
      <c r="J884" s="12">
        <v>0</v>
      </c>
      <c r="K884" s="36"/>
    </row>
    <row r="885" spans="1:11" ht="14.25" customHeight="1" x14ac:dyDescent="0.15">
      <c r="A885" s="30" t="s">
        <v>2448</v>
      </c>
      <c r="B885" s="14">
        <v>28500</v>
      </c>
      <c r="C885" s="19">
        <v>14140</v>
      </c>
      <c r="D885" s="31" t="s">
        <v>1589</v>
      </c>
      <c r="E885" s="16">
        <v>10444689</v>
      </c>
      <c r="F885" s="12" t="s">
        <v>334</v>
      </c>
      <c r="G885" s="12" t="s">
        <v>23</v>
      </c>
      <c r="H885" s="18">
        <v>12235</v>
      </c>
      <c r="I885" s="18">
        <v>45489</v>
      </c>
      <c r="J885" s="12">
        <v>0</v>
      </c>
      <c r="K885" s="36" t="s">
        <v>65</v>
      </c>
    </row>
    <row r="886" spans="1:11" ht="14.25" customHeight="1" x14ac:dyDescent="0.15">
      <c r="A886" s="30" t="s">
        <v>11</v>
      </c>
      <c r="B886" s="14">
        <v>28501</v>
      </c>
      <c r="C886" s="19">
        <v>14141</v>
      </c>
      <c r="D886" s="31" t="str">
        <f t="array" ref="D886">IF(VLOOKUP($AF886,[34]Akuttherapie!$A$2:$B$42,2,0)="Y",CONCATENATE("L",MAX(_xlfn.NUMBERVALUE(MID($D$3:$D885,2,5)))+1)," ")</f>
        <v xml:space="preserve"> </v>
      </c>
      <c r="E886" s="16">
        <v>10440146</v>
      </c>
      <c r="F886" s="12" t="s">
        <v>1588</v>
      </c>
      <c r="G886" s="12" t="s">
        <v>649</v>
      </c>
      <c r="H886" s="18">
        <v>15309</v>
      </c>
      <c r="I886" s="18">
        <v>45486</v>
      </c>
      <c r="J886" s="12">
        <v>1</v>
      </c>
      <c r="K886" s="36" t="s">
        <v>65</v>
      </c>
    </row>
    <row r="887" spans="1:11" ht="14.25" customHeight="1" x14ac:dyDescent="0.15">
      <c r="A887" s="30" t="s">
        <v>11</v>
      </c>
      <c r="B887" s="14">
        <v>28502</v>
      </c>
      <c r="C887" s="19">
        <v>14142</v>
      </c>
      <c r="D887" s="31" t="str">
        <f t="array" ref="D887">IF(VLOOKUP($AF887,[34]Akuttherapie!$A$2:$B$42,2,0)="Y",CONCATENATE("L",MAX(_xlfn.NUMBERVALUE(MID($D$3:$D886,2,5)))+1)," ")</f>
        <v xml:space="preserve"> </v>
      </c>
      <c r="E887" s="16">
        <v>10445178</v>
      </c>
      <c r="F887" s="12" t="s">
        <v>1590</v>
      </c>
      <c r="G887" s="12" t="s">
        <v>159</v>
      </c>
      <c r="H887" s="18">
        <v>24751</v>
      </c>
      <c r="I887" s="18">
        <v>45490</v>
      </c>
      <c r="J887" s="12">
        <v>0</v>
      </c>
      <c r="K887" s="36" t="s">
        <v>65</v>
      </c>
    </row>
    <row r="888" spans="1:11" ht="14.25" customHeight="1" x14ac:dyDescent="0.15">
      <c r="A888" s="30" t="s">
        <v>11</v>
      </c>
      <c r="B888" s="14">
        <v>28503</v>
      </c>
      <c r="C888" s="19">
        <v>14143</v>
      </c>
      <c r="D888" s="31" t="str">
        <f t="array" ref="D888">IF(VLOOKUP($AF888,[34]Akuttherapie!$A$2:$B$42,2,0)="Y",CONCATENATE("L",MAX(_xlfn.NUMBERVALUE(MID($D$3:$D887,2,5)))+1)," ")</f>
        <v xml:space="preserve"> </v>
      </c>
      <c r="E888" s="16">
        <v>10445149</v>
      </c>
      <c r="F888" s="12" t="s">
        <v>1591</v>
      </c>
      <c r="G888" s="12" t="s">
        <v>1592</v>
      </c>
      <c r="H888" s="18">
        <v>24416</v>
      </c>
      <c r="I888" s="18">
        <v>45490</v>
      </c>
      <c r="J888" s="12">
        <v>0</v>
      </c>
      <c r="K888" s="36" t="s">
        <v>65</v>
      </c>
    </row>
    <row r="889" spans="1:11" ht="14.25" customHeight="1" x14ac:dyDescent="0.15">
      <c r="A889" s="30" t="s">
        <v>11</v>
      </c>
      <c r="B889" s="14">
        <v>28504</v>
      </c>
      <c r="C889" s="19">
        <v>14144</v>
      </c>
      <c r="D889" s="31" t="str">
        <f t="array" ref="D889">IF(VLOOKUP($AF889,[34]Akuttherapie!$A$2:$B$42,2,0)="Y",CONCATENATE("L",MAX(_xlfn.NUMBERVALUE(MID($D$3:$D888,2,5)))+1)," ")</f>
        <v xml:space="preserve"> </v>
      </c>
      <c r="E889" s="16">
        <v>10446120</v>
      </c>
      <c r="F889" s="12" t="s">
        <v>42</v>
      </c>
      <c r="G889" s="12" t="s">
        <v>40</v>
      </c>
      <c r="H889" s="18">
        <v>19572</v>
      </c>
      <c r="I889" s="18">
        <v>45490</v>
      </c>
      <c r="J889" s="12">
        <v>0</v>
      </c>
      <c r="K889" s="36" t="s">
        <v>1710</v>
      </c>
    </row>
    <row r="890" spans="1:11" ht="14.25" customHeight="1" x14ac:dyDescent="0.15">
      <c r="A890" s="30" t="s">
        <v>11</v>
      </c>
      <c r="B890" s="14">
        <v>28506</v>
      </c>
      <c r="C890" s="19">
        <v>14145</v>
      </c>
      <c r="D890" s="31" t="str">
        <f t="array" ref="D890">IF(VLOOKUP($AF890,[34]Akuttherapie!$A$2:$B$42,2,0)="Y",CONCATENATE("L",MAX(_xlfn.NUMBERVALUE(MID($D$3:$D889,2,5)))+1)," ")</f>
        <v xml:space="preserve"> </v>
      </c>
      <c r="E890" s="16">
        <v>10446582</v>
      </c>
      <c r="F890" s="12" t="s">
        <v>1593</v>
      </c>
      <c r="G890" s="12" t="s">
        <v>1594</v>
      </c>
      <c r="H890" s="18">
        <v>12899</v>
      </c>
      <c r="I890" s="18">
        <v>45490</v>
      </c>
      <c r="J890" s="12">
        <v>1</v>
      </c>
      <c r="K890" s="36" t="s">
        <v>65</v>
      </c>
    </row>
    <row r="891" spans="1:11" ht="14.25" customHeight="1" x14ac:dyDescent="0.15">
      <c r="A891" s="30" t="s">
        <v>11</v>
      </c>
      <c r="B891" s="14">
        <v>28507</v>
      </c>
      <c r="C891" s="19">
        <v>14146</v>
      </c>
      <c r="D891" s="31" t="str">
        <f t="array" ref="D891">IF(VLOOKUP($AF891,[34]Akuttherapie!$A$2:$B$42,2,0)="Y",CONCATENATE("L",MAX(_xlfn.NUMBERVALUE(MID($D$3:$D890,2,5)))+1)," ")</f>
        <v xml:space="preserve"> </v>
      </c>
      <c r="E891" s="16">
        <v>10447066</v>
      </c>
      <c r="F891" s="12" t="s">
        <v>1595</v>
      </c>
      <c r="G891" s="12" t="s">
        <v>1596</v>
      </c>
      <c r="H891" s="18">
        <v>15950</v>
      </c>
      <c r="I891" s="18">
        <v>45490</v>
      </c>
      <c r="J891" s="12">
        <v>1</v>
      </c>
      <c r="K891" s="36" t="s">
        <v>65</v>
      </c>
    </row>
    <row r="892" spans="1:11" ht="14.25" customHeight="1" x14ac:dyDescent="0.15">
      <c r="A892" s="30" t="s">
        <v>11</v>
      </c>
      <c r="B892" s="14">
        <v>28508</v>
      </c>
      <c r="C892" s="19">
        <v>14147</v>
      </c>
      <c r="D892" s="31" t="s">
        <v>1599</v>
      </c>
      <c r="E892" s="16">
        <v>10447130</v>
      </c>
      <c r="F892" s="12" t="s">
        <v>1597</v>
      </c>
      <c r="G892" s="12" t="s">
        <v>1598</v>
      </c>
      <c r="H892" s="18">
        <v>25198</v>
      </c>
      <c r="I892" s="18">
        <v>45490</v>
      </c>
      <c r="J892" s="12">
        <v>0</v>
      </c>
      <c r="K892" s="36"/>
    </row>
    <row r="893" spans="1:11" ht="14.25" customHeight="1" x14ac:dyDescent="0.15">
      <c r="A893" s="30" t="s">
        <v>11</v>
      </c>
      <c r="B893" s="14">
        <v>28509</v>
      </c>
      <c r="C893" s="19">
        <v>14148</v>
      </c>
      <c r="D893" s="31" t="s">
        <v>1600</v>
      </c>
      <c r="E893" s="16">
        <v>10447134</v>
      </c>
      <c r="F893" s="12" t="s">
        <v>279</v>
      </c>
      <c r="G893" s="12" t="s">
        <v>36</v>
      </c>
      <c r="H893" s="18">
        <v>22810</v>
      </c>
      <c r="I893" s="18">
        <v>45490</v>
      </c>
      <c r="J893" s="12">
        <v>0</v>
      </c>
      <c r="K893" s="36" t="s">
        <v>65</v>
      </c>
    </row>
    <row r="894" spans="1:11" ht="14.25" customHeight="1" x14ac:dyDescent="0.15">
      <c r="A894" s="30" t="s">
        <v>11</v>
      </c>
      <c r="B894" s="14">
        <v>28510</v>
      </c>
      <c r="C894" s="19">
        <v>14149</v>
      </c>
      <c r="D894" s="31" t="s">
        <v>1601</v>
      </c>
      <c r="E894" s="16">
        <v>10447322</v>
      </c>
      <c r="F894" s="12" t="s">
        <v>945</v>
      </c>
      <c r="G894" s="12" t="s">
        <v>76</v>
      </c>
      <c r="H894" s="18">
        <v>23163</v>
      </c>
      <c r="I894" s="18">
        <v>45491</v>
      </c>
      <c r="J894" s="12">
        <v>0</v>
      </c>
      <c r="K894" s="36" t="s">
        <v>65</v>
      </c>
    </row>
    <row r="895" spans="1:11" ht="14.25" customHeight="1" x14ac:dyDescent="0.15">
      <c r="A895" s="30" t="s">
        <v>11</v>
      </c>
      <c r="B895" s="14">
        <v>28511</v>
      </c>
      <c r="C895" s="19">
        <v>14150</v>
      </c>
      <c r="D895" s="31" t="s">
        <v>1606</v>
      </c>
      <c r="E895" s="16">
        <v>10447827</v>
      </c>
      <c r="F895" s="12" t="s">
        <v>1602</v>
      </c>
      <c r="G895" s="12" t="s">
        <v>915</v>
      </c>
      <c r="H895" s="18">
        <v>19285</v>
      </c>
      <c r="I895" s="18">
        <v>45491</v>
      </c>
      <c r="J895" s="12">
        <v>1</v>
      </c>
      <c r="K895" s="36" t="s">
        <v>65</v>
      </c>
    </row>
    <row r="896" spans="1:11" ht="14.25" customHeight="1" x14ac:dyDescent="0.15">
      <c r="A896" s="30" t="s">
        <v>11</v>
      </c>
      <c r="B896" s="14">
        <v>28512</v>
      </c>
      <c r="C896" s="19">
        <v>14151</v>
      </c>
      <c r="D896" s="31" t="str">
        <f t="array" ref="D896">IF(VLOOKUP($AF896,[34]Akuttherapie!$A$2:$B$42,2,0)="Y",CONCATENATE("L",MAX(_xlfn.NUMBERVALUE(MID($D$3:$D895,2,5)))+1)," ")</f>
        <v xml:space="preserve"> </v>
      </c>
      <c r="E896" s="16">
        <v>10438537</v>
      </c>
      <c r="F896" s="12" t="s">
        <v>1603</v>
      </c>
      <c r="G896" s="12" t="s">
        <v>576</v>
      </c>
      <c r="H896" s="18">
        <v>19205</v>
      </c>
      <c r="I896" s="18">
        <v>45485</v>
      </c>
      <c r="J896" s="12">
        <v>0</v>
      </c>
      <c r="K896" s="36"/>
    </row>
    <row r="897" spans="1:11" ht="14.25" customHeight="1" x14ac:dyDescent="0.15">
      <c r="A897" s="30" t="s">
        <v>11</v>
      </c>
      <c r="B897" s="14">
        <v>28513</v>
      </c>
      <c r="C897" s="19">
        <v>14152</v>
      </c>
      <c r="D897" s="31" t="str">
        <f t="array" ref="D897">IF(VLOOKUP($AF897,[34]Akuttherapie!$A$2:$B$42,2,0)="Y",CONCATENATE("L",MAX(_xlfn.NUMBERVALUE(MID($D$3:$D896,2,5)))+1)," ")</f>
        <v xml:space="preserve"> </v>
      </c>
      <c r="E897" s="16">
        <v>10438115</v>
      </c>
      <c r="F897" s="12" t="s">
        <v>1604</v>
      </c>
      <c r="G897" s="12" t="s">
        <v>1605</v>
      </c>
      <c r="H897" s="18">
        <v>15048</v>
      </c>
      <c r="I897" s="18">
        <v>45490</v>
      </c>
      <c r="J897" s="12">
        <v>1</v>
      </c>
      <c r="K897" s="36"/>
    </row>
    <row r="898" spans="1:11" ht="14.25" customHeight="1" x14ac:dyDescent="0.15">
      <c r="A898" s="13" t="s">
        <v>11</v>
      </c>
      <c r="B898" s="14">
        <v>28514</v>
      </c>
      <c r="C898" s="19">
        <v>14153</v>
      </c>
      <c r="D898" s="31" t="str">
        <f t="array" ref="D898">IF(VLOOKUP($AF898,[35]Akuttherapie!$A$2:$B$42,2,0)="Y",CONCATENATE("L",MAX(_xlfn.NUMBERVALUE(MID($D$3:$D897,2,5)))+1)," ")</f>
        <v xml:space="preserve"> </v>
      </c>
      <c r="E898" s="16">
        <v>10449754</v>
      </c>
      <c r="F898" s="12" t="s">
        <v>919</v>
      </c>
      <c r="G898" s="12" t="s">
        <v>115</v>
      </c>
      <c r="H898" s="18">
        <v>15118</v>
      </c>
      <c r="I898" s="18">
        <v>45492</v>
      </c>
      <c r="J898" s="12">
        <v>0</v>
      </c>
      <c r="K898" s="36" t="s">
        <v>65</v>
      </c>
    </row>
    <row r="899" spans="1:11" ht="14.25" customHeight="1" x14ac:dyDescent="0.15">
      <c r="A899" s="13" t="s">
        <v>11</v>
      </c>
      <c r="B899" s="14">
        <v>28516</v>
      </c>
      <c r="C899" s="19">
        <v>14154</v>
      </c>
      <c r="D899" s="31" t="str">
        <f t="array" ref="D899">IF(VLOOKUP($AF899,[35]Akuttherapie!$A$2:$B$42,2,0)="Y",CONCATENATE("L",MAX(_xlfn.NUMBERVALUE(MID($D$3:$D898,2,5)))+1)," ")</f>
        <v xml:space="preserve"> </v>
      </c>
      <c r="E899" s="16">
        <v>10450968</v>
      </c>
      <c r="F899" s="12" t="s">
        <v>1607</v>
      </c>
      <c r="G899" s="12" t="s">
        <v>1608</v>
      </c>
      <c r="H899" s="18">
        <v>21890</v>
      </c>
      <c r="I899" s="18">
        <v>45493</v>
      </c>
      <c r="J899" s="12">
        <v>0</v>
      </c>
      <c r="K899" s="36"/>
    </row>
    <row r="900" spans="1:11" ht="14.25" customHeight="1" x14ac:dyDescent="0.15">
      <c r="A900" s="13" t="s">
        <v>11</v>
      </c>
      <c r="B900" s="14">
        <v>28517</v>
      </c>
      <c r="C900" s="19">
        <v>14155</v>
      </c>
      <c r="D900" s="31" t="str">
        <f t="array" ref="D900">IF(VLOOKUP($AF900,[35]Akuttherapie!$A$2:$B$42,2,0)="Y",CONCATENATE("L",MAX(_xlfn.NUMBERVALUE(MID($D$3:$D899,2,5)))+1)," ")</f>
        <v xml:space="preserve"> </v>
      </c>
      <c r="E900" s="16">
        <v>10450969</v>
      </c>
      <c r="F900" s="12" t="s">
        <v>1609</v>
      </c>
      <c r="G900" s="12" t="s">
        <v>715</v>
      </c>
      <c r="H900" s="18">
        <v>14551</v>
      </c>
      <c r="I900" s="18">
        <v>45493</v>
      </c>
      <c r="J900" s="12">
        <v>1</v>
      </c>
      <c r="K900" s="36" t="s">
        <v>65</v>
      </c>
    </row>
    <row r="901" spans="1:11" ht="14.25" customHeight="1" x14ac:dyDescent="0.15">
      <c r="A901" s="13" t="s">
        <v>11</v>
      </c>
      <c r="B901" s="14">
        <v>28518</v>
      </c>
      <c r="C901" s="19">
        <v>14156</v>
      </c>
      <c r="D901" s="31" t="s">
        <v>1620</v>
      </c>
      <c r="E901" s="16">
        <v>10450971</v>
      </c>
      <c r="F901" s="12" t="s">
        <v>1610</v>
      </c>
      <c r="G901" s="12" t="s">
        <v>1611</v>
      </c>
      <c r="H901" s="18">
        <v>18825</v>
      </c>
      <c r="I901" s="18">
        <v>45493</v>
      </c>
      <c r="J901" s="12">
        <v>0</v>
      </c>
      <c r="K901" s="36"/>
    </row>
    <row r="902" spans="1:11" ht="14.25" customHeight="1" x14ac:dyDescent="0.15">
      <c r="A902" s="13" t="s">
        <v>2449</v>
      </c>
      <c r="B902" s="14">
        <v>28519</v>
      </c>
      <c r="C902" s="19">
        <v>14157</v>
      </c>
      <c r="D902" s="31" t="s">
        <v>1621</v>
      </c>
      <c r="E902" s="16">
        <v>10451021</v>
      </c>
      <c r="F902" s="12" t="s">
        <v>1612</v>
      </c>
      <c r="G902" s="12" t="s">
        <v>1091</v>
      </c>
      <c r="H902" s="18">
        <v>25693</v>
      </c>
      <c r="I902" s="18">
        <v>45493</v>
      </c>
      <c r="J902" s="12">
        <v>0</v>
      </c>
      <c r="K902" s="36" t="s">
        <v>65</v>
      </c>
    </row>
    <row r="903" spans="1:11" ht="14.25" customHeight="1" x14ac:dyDescent="0.15">
      <c r="A903" s="13" t="s">
        <v>2852</v>
      </c>
      <c r="B903" s="14">
        <v>28520</v>
      </c>
      <c r="C903" s="19">
        <v>14158</v>
      </c>
      <c r="D903" s="31" t="str">
        <f t="array" ref="D903">IF(VLOOKUP($AF903,[35]Akuttherapie!$A$2:$B$42,2,0)="Y",CONCATENATE("L",MAX(_xlfn.NUMBERVALUE(MID($D$3:$D902,2,5)))+1)," ")</f>
        <v xml:space="preserve"> </v>
      </c>
      <c r="E903" s="16">
        <v>10451073</v>
      </c>
      <c r="F903" s="12" t="s">
        <v>1613</v>
      </c>
      <c r="G903" s="12" t="s">
        <v>929</v>
      </c>
      <c r="H903" s="18">
        <v>13329</v>
      </c>
      <c r="I903" s="18">
        <v>45493</v>
      </c>
      <c r="J903" s="12">
        <v>0</v>
      </c>
      <c r="K903" s="36" t="s">
        <v>65</v>
      </c>
    </row>
    <row r="904" spans="1:11" ht="14.25" customHeight="1" x14ac:dyDescent="0.15">
      <c r="A904" s="13" t="s">
        <v>11</v>
      </c>
      <c r="B904" s="14">
        <v>28521</v>
      </c>
      <c r="C904" s="19">
        <v>14159</v>
      </c>
      <c r="D904" s="31" t="s">
        <v>1622</v>
      </c>
      <c r="E904" s="16">
        <v>10451157</v>
      </c>
      <c r="F904" s="12" t="s">
        <v>391</v>
      </c>
      <c r="G904" s="12" t="s">
        <v>750</v>
      </c>
      <c r="H904" s="18">
        <v>16963</v>
      </c>
      <c r="I904" s="18">
        <v>45493</v>
      </c>
      <c r="J904" s="12">
        <v>1</v>
      </c>
      <c r="K904" s="36"/>
    </row>
    <row r="905" spans="1:11" ht="14.25" customHeight="1" x14ac:dyDescent="0.15">
      <c r="A905" s="13" t="s">
        <v>11</v>
      </c>
      <c r="B905" s="14">
        <v>28522</v>
      </c>
      <c r="C905" s="19">
        <v>14160</v>
      </c>
      <c r="D905" s="31" t="str">
        <f t="array" ref="D905">IF(VLOOKUP($AF905,[35]Akuttherapie!$A$2:$B$42,2,0)="Y",CONCATENATE("L",MAX(_xlfn.NUMBERVALUE(MID($D$3:$D904,2,5)))+1)," ")</f>
        <v xml:space="preserve"> </v>
      </c>
      <c r="E905" s="16">
        <v>10451204</v>
      </c>
      <c r="F905" s="12" t="s">
        <v>799</v>
      </c>
      <c r="G905" s="12" t="s">
        <v>649</v>
      </c>
      <c r="H905" s="18">
        <v>21971</v>
      </c>
      <c r="I905" s="18">
        <v>45493</v>
      </c>
      <c r="J905" s="12">
        <v>1</v>
      </c>
      <c r="K905" s="36"/>
    </row>
    <row r="906" spans="1:11" ht="14.25" customHeight="1" x14ac:dyDescent="0.15">
      <c r="A906" s="13" t="s">
        <v>11</v>
      </c>
      <c r="B906" s="14">
        <v>28523</v>
      </c>
      <c r="C906" s="19">
        <v>14161</v>
      </c>
      <c r="D906" s="31" t="str">
        <f t="array" ref="D906">IF(VLOOKUP($AF906,[35]Akuttherapie!$A$2:$B$42,2,0)="Y",CONCATENATE("L",MAX(_xlfn.NUMBERVALUE(MID($D$3:$D905,2,5)))+1)," ")</f>
        <v xml:space="preserve"> </v>
      </c>
      <c r="E906" s="16">
        <v>10451274</v>
      </c>
      <c r="F906" s="12" t="s">
        <v>1318</v>
      </c>
      <c r="G906" s="12" t="s">
        <v>1319</v>
      </c>
      <c r="H906" s="18">
        <v>26994</v>
      </c>
      <c r="I906" s="18">
        <v>45493</v>
      </c>
      <c r="J906" s="12">
        <v>0</v>
      </c>
      <c r="K906" s="36" t="s">
        <v>65</v>
      </c>
    </row>
    <row r="907" spans="1:11" ht="14.25" customHeight="1" x14ac:dyDescent="0.15">
      <c r="A907" s="13" t="s">
        <v>2450</v>
      </c>
      <c r="B907" s="14">
        <v>28524</v>
      </c>
      <c r="C907" s="19">
        <v>14162</v>
      </c>
      <c r="D907" s="31" t="s">
        <v>1623</v>
      </c>
      <c r="E907" s="16">
        <v>10451373</v>
      </c>
      <c r="F907" s="12" t="s">
        <v>447</v>
      </c>
      <c r="G907" s="12" t="s">
        <v>120</v>
      </c>
      <c r="H907" s="18">
        <v>12567</v>
      </c>
      <c r="I907" s="18">
        <v>45494</v>
      </c>
      <c r="J907" s="12">
        <v>1</v>
      </c>
      <c r="K907" s="36" t="s">
        <v>65</v>
      </c>
    </row>
    <row r="908" spans="1:11" ht="14.25" customHeight="1" x14ac:dyDescent="0.15">
      <c r="A908" s="13" t="s">
        <v>11</v>
      </c>
      <c r="B908" s="14">
        <v>28525</v>
      </c>
      <c r="C908" s="19">
        <v>14163</v>
      </c>
      <c r="D908" s="31" t="s">
        <v>1624</v>
      </c>
      <c r="E908" s="16">
        <v>10451390</v>
      </c>
      <c r="F908" s="12" t="s">
        <v>1614</v>
      </c>
      <c r="G908" s="12" t="s">
        <v>1615</v>
      </c>
      <c r="H908" s="18">
        <v>12088</v>
      </c>
      <c r="I908" s="18">
        <v>45494</v>
      </c>
      <c r="J908" s="12">
        <v>0</v>
      </c>
      <c r="K908" s="36"/>
    </row>
    <row r="909" spans="1:11" ht="14.25" customHeight="1" x14ac:dyDescent="0.15">
      <c r="A909" s="13" t="s">
        <v>11</v>
      </c>
      <c r="B909" s="14">
        <v>28526</v>
      </c>
      <c r="C909" s="19">
        <v>14164</v>
      </c>
      <c r="D909" s="31" t="str">
        <f t="array" ref="D909">IF(VLOOKUP($AF909,[35]Akuttherapie!$A$2:$B$42,2,0)="Y",CONCATENATE("L",MAX(_xlfn.NUMBERVALUE(MID($D$3:$D908,2,5)))+1)," ")</f>
        <v xml:space="preserve"> </v>
      </c>
      <c r="E909" s="16">
        <v>10451422</v>
      </c>
      <c r="F909" s="12" t="s">
        <v>1616</v>
      </c>
      <c r="G909" s="12" t="s">
        <v>1617</v>
      </c>
      <c r="H909" s="18">
        <v>18786</v>
      </c>
      <c r="I909" s="18">
        <v>45494</v>
      </c>
      <c r="J909" s="12">
        <v>0</v>
      </c>
      <c r="K909" s="36" t="s">
        <v>65</v>
      </c>
    </row>
    <row r="910" spans="1:11" ht="14.25" customHeight="1" x14ac:dyDescent="0.15">
      <c r="A910" s="13" t="s">
        <v>11</v>
      </c>
      <c r="B910" s="14">
        <v>28527</v>
      </c>
      <c r="C910" s="19">
        <v>14165</v>
      </c>
      <c r="D910" s="31" t="str">
        <f t="array" ref="D910">IF(VLOOKUP($AF910,[35]Akuttherapie!$A$2:$B$42,2,0)="Y",CONCATENATE("L",MAX(_xlfn.NUMBERVALUE(MID($D$3:$D909,2,5)))+1)," ")</f>
        <v xml:space="preserve"> </v>
      </c>
      <c r="E910" s="16">
        <v>10448995</v>
      </c>
      <c r="F910" s="12" t="s">
        <v>1618</v>
      </c>
      <c r="G910" s="12" t="s">
        <v>76</v>
      </c>
      <c r="H910" s="18">
        <v>17094</v>
      </c>
      <c r="I910" s="18">
        <v>45494</v>
      </c>
      <c r="J910" s="12">
        <v>0</v>
      </c>
      <c r="K910" s="36" t="s">
        <v>65</v>
      </c>
    </row>
    <row r="911" spans="1:11" ht="14.25" customHeight="1" x14ac:dyDescent="0.15">
      <c r="A911" s="13" t="s">
        <v>11</v>
      </c>
      <c r="B911" s="14">
        <v>28528</v>
      </c>
      <c r="C911" s="19">
        <v>14166</v>
      </c>
      <c r="D911" s="31" t="s">
        <v>1625</v>
      </c>
      <c r="E911" s="16">
        <v>10451812</v>
      </c>
      <c r="F911" s="12" t="s">
        <v>920</v>
      </c>
      <c r="G911" s="12" t="s">
        <v>70</v>
      </c>
      <c r="H911" s="18">
        <v>23448</v>
      </c>
      <c r="I911" s="18">
        <v>45495</v>
      </c>
      <c r="J911" s="12">
        <v>0</v>
      </c>
      <c r="K911" s="36" t="s">
        <v>65</v>
      </c>
    </row>
    <row r="912" spans="1:11" ht="14.25" customHeight="1" x14ac:dyDescent="0.15">
      <c r="A912" s="13" t="s">
        <v>11</v>
      </c>
      <c r="B912" s="14">
        <v>28529</v>
      </c>
      <c r="C912" s="19">
        <v>14167</v>
      </c>
      <c r="D912" s="31" t="str">
        <f t="array" ref="D912">IF(VLOOKUP($AF912,[35]Akuttherapie!$A$2:$B$42,2,0)="Y",CONCATENATE("L",MAX(_xlfn.NUMBERVALUE(MID($D$3:$D911,2,5)))+1)," ")</f>
        <v xml:space="preserve"> </v>
      </c>
      <c r="E912" s="16">
        <v>10451187</v>
      </c>
      <c r="F912" s="12" t="s">
        <v>1619</v>
      </c>
      <c r="G912" s="12" t="s">
        <v>129</v>
      </c>
      <c r="H912" s="18">
        <v>19338</v>
      </c>
      <c r="I912" s="18">
        <v>45493</v>
      </c>
      <c r="J912" s="12">
        <v>1</v>
      </c>
      <c r="K912" s="36" t="s">
        <v>65</v>
      </c>
    </row>
    <row r="913" spans="1:11" ht="14.25" customHeight="1" x14ac:dyDescent="0.15">
      <c r="A913" s="13" t="s">
        <v>814</v>
      </c>
      <c r="B913" s="14">
        <v>28532</v>
      </c>
      <c r="C913" s="19">
        <v>14168</v>
      </c>
      <c r="D913" s="31" t="s">
        <v>1629</v>
      </c>
      <c r="E913" s="16">
        <v>10452237</v>
      </c>
      <c r="F913" s="12" t="s">
        <v>41</v>
      </c>
      <c r="G913" s="12" t="s">
        <v>178</v>
      </c>
      <c r="H913" s="18">
        <v>18201</v>
      </c>
      <c r="I913" s="18">
        <v>45495</v>
      </c>
      <c r="J913" s="12">
        <v>0</v>
      </c>
      <c r="K913" s="36" t="s">
        <v>65</v>
      </c>
    </row>
    <row r="914" spans="1:11" ht="14.25" customHeight="1" x14ac:dyDescent="0.15">
      <c r="A914" s="13" t="s">
        <v>2451</v>
      </c>
      <c r="B914" s="14">
        <v>28533</v>
      </c>
      <c r="C914" s="19">
        <v>14169</v>
      </c>
      <c r="D914" s="31" t="s">
        <v>1630</v>
      </c>
      <c r="E914" s="16">
        <v>10452404</v>
      </c>
      <c r="F914" s="12" t="s">
        <v>512</v>
      </c>
      <c r="G914" s="12" t="s">
        <v>178</v>
      </c>
      <c r="H914" s="18">
        <v>16758</v>
      </c>
      <c r="I914" s="18">
        <v>45495</v>
      </c>
      <c r="J914" s="12">
        <v>0</v>
      </c>
      <c r="K914" s="36" t="s">
        <v>65</v>
      </c>
    </row>
    <row r="915" spans="1:11" ht="14.25" customHeight="1" x14ac:dyDescent="0.15">
      <c r="A915" s="13" t="s">
        <v>11</v>
      </c>
      <c r="B915" s="14">
        <v>28534</v>
      </c>
      <c r="C915" s="19">
        <v>14170</v>
      </c>
      <c r="D915" s="31" t="s">
        <v>1631</v>
      </c>
      <c r="E915" s="16">
        <v>10452807</v>
      </c>
      <c r="F915" s="12" t="s">
        <v>357</v>
      </c>
      <c r="G915" s="12" t="s">
        <v>621</v>
      </c>
      <c r="H915" s="18">
        <v>14974</v>
      </c>
      <c r="I915" s="18">
        <v>45495</v>
      </c>
      <c r="J915" s="12">
        <v>0</v>
      </c>
      <c r="K915" s="36" t="s">
        <v>65</v>
      </c>
    </row>
    <row r="916" spans="1:11" ht="14.25" customHeight="1" x14ac:dyDescent="0.15">
      <c r="A916" s="13" t="s">
        <v>11</v>
      </c>
      <c r="B916" s="14">
        <v>28537</v>
      </c>
      <c r="C916" s="19">
        <v>14171</v>
      </c>
      <c r="D916" s="31" t="str">
        <f t="array" ref="D916">IF(VLOOKUP($AF916,[35]Akuttherapie!$A$2:$B$42,2,0)="Y",CONCATENATE("L",MAX(_xlfn.NUMBERVALUE(MID($D$3:$D915,2,5)))+1)," ")</f>
        <v xml:space="preserve"> </v>
      </c>
      <c r="E916" s="16">
        <v>10453808</v>
      </c>
      <c r="F916" s="12" t="s">
        <v>1626</v>
      </c>
      <c r="G916" s="12" t="s">
        <v>1451</v>
      </c>
      <c r="H916" s="18">
        <v>17551</v>
      </c>
      <c r="I916" s="18">
        <v>45495</v>
      </c>
      <c r="J916" s="12">
        <v>1</v>
      </c>
      <c r="K916" s="36"/>
    </row>
    <row r="917" spans="1:11" ht="14.25" customHeight="1" x14ac:dyDescent="0.15">
      <c r="A917" s="13" t="s">
        <v>11</v>
      </c>
      <c r="B917" s="14">
        <v>28538</v>
      </c>
      <c r="C917" s="19">
        <v>14172</v>
      </c>
      <c r="D917" s="31" t="str">
        <f t="array" ref="D917">IF(VLOOKUP($AF917,[35]Akuttherapie!$A$2:$B$42,2,0)="Y",CONCATENATE("L",MAX(_xlfn.NUMBERVALUE(MID($D$3:$D916,2,5)))+1)," ")</f>
        <v xml:space="preserve"> </v>
      </c>
      <c r="E917" s="16">
        <v>10453827</v>
      </c>
      <c r="F917" s="12" t="s">
        <v>1627</v>
      </c>
      <c r="G917" s="12" t="s">
        <v>1628</v>
      </c>
      <c r="H917" s="18">
        <v>12601</v>
      </c>
      <c r="I917" s="18">
        <v>45495</v>
      </c>
      <c r="J917" s="12">
        <v>1</v>
      </c>
      <c r="K917" s="36" t="s">
        <v>65</v>
      </c>
    </row>
    <row r="918" spans="1:11" ht="14.25" customHeight="1" x14ac:dyDescent="0.15">
      <c r="A918" s="13" t="s">
        <v>11</v>
      </c>
      <c r="B918" s="14">
        <v>28539</v>
      </c>
      <c r="C918" s="19">
        <v>14173</v>
      </c>
      <c r="D918" s="31" t="str">
        <f t="array" ref="D918">IF(VLOOKUP($AF918,[35]Akuttherapie!$A$2:$B$42,2,0)="Y",CONCATENATE("L",MAX(_xlfn.NUMBERVALUE(MID($D$3:$D917,2,5)))+1)," ")</f>
        <v xml:space="preserve"> </v>
      </c>
      <c r="E918" s="16">
        <v>10454514</v>
      </c>
      <c r="F918" s="12" t="s">
        <v>391</v>
      </c>
      <c r="G918" s="12" t="s">
        <v>750</v>
      </c>
      <c r="H918" s="18">
        <v>15952</v>
      </c>
      <c r="I918" s="18">
        <v>45496</v>
      </c>
      <c r="J918" s="12">
        <v>1</v>
      </c>
      <c r="K918" s="36" t="s">
        <v>65</v>
      </c>
    </row>
    <row r="919" spans="1:11" ht="14.25" customHeight="1" x14ac:dyDescent="0.15">
      <c r="A919" s="13" t="s">
        <v>11</v>
      </c>
      <c r="B919" s="14">
        <v>28540</v>
      </c>
      <c r="C919" s="19">
        <v>14174</v>
      </c>
      <c r="D919" s="31" t="s">
        <v>1636</v>
      </c>
      <c r="E919" s="16">
        <v>10455840</v>
      </c>
      <c r="F919" s="12" t="s">
        <v>1632</v>
      </c>
      <c r="G919" s="12" t="s">
        <v>1633</v>
      </c>
      <c r="H919" s="18">
        <v>11576</v>
      </c>
      <c r="I919" s="18">
        <v>45496</v>
      </c>
      <c r="J919" s="12">
        <v>1</v>
      </c>
      <c r="K919" s="36"/>
    </row>
    <row r="920" spans="1:11" ht="14.25" customHeight="1" x14ac:dyDescent="0.15">
      <c r="A920" s="13" t="s">
        <v>137</v>
      </c>
      <c r="B920" s="14">
        <v>28541</v>
      </c>
      <c r="C920" s="19">
        <v>14175</v>
      </c>
      <c r="D920" s="31" t="s">
        <v>1637</v>
      </c>
      <c r="E920" s="16">
        <v>10455909</v>
      </c>
      <c r="F920" s="12" t="s">
        <v>807</v>
      </c>
      <c r="G920" s="12" t="s">
        <v>362</v>
      </c>
      <c r="H920" s="18">
        <v>32921</v>
      </c>
      <c r="I920" s="18">
        <v>45496</v>
      </c>
      <c r="J920" s="12">
        <v>0</v>
      </c>
      <c r="K920" s="36" t="s">
        <v>65</v>
      </c>
    </row>
    <row r="921" spans="1:11" ht="14.25" customHeight="1" x14ac:dyDescent="0.15">
      <c r="A921" s="13" t="s">
        <v>137</v>
      </c>
      <c r="B921" s="14">
        <v>28542</v>
      </c>
      <c r="C921" s="19">
        <v>14176</v>
      </c>
      <c r="D921" s="31" t="str">
        <f t="array" ref="D921">IF(VLOOKUP($AF921,[35]Akuttherapie!$A$2:$B$42,2,0)="Y",CONCATENATE("L",MAX(_xlfn.NUMBERVALUE(MID($D$3:$D920,2,5)))+1)," ")</f>
        <v xml:space="preserve"> </v>
      </c>
      <c r="E921" s="16">
        <v>10455921</v>
      </c>
      <c r="F921" s="12" t="s">
        <v>1634</v>
      </c>
      <c r="G921" s="12" t="s">
        <v>1635</v>
      </c>
      <c r="H921" s="18">
        <v>34160</v>
      </c>
      <c r="I921" s="18">
        <v>45496</v>
      </c>
      <c r="J921" s="12">
        <v>0</v>
      </c>
      <c r="K921" s="36" t="s">
        <v>65</v>
      </c>
    </row>
    <row r="922" spans="1:11" ht="14.25" customHeight="1" x14ac:dyDescent="0.15">
      <c r="A922" s="13" t="s">
        <v>11</v>
      </c>
      <c r="B922" s="14">
        <v>28543</v>
      </c>
      <c r="C922" s="19">
        <v>14177</v>
      </c>
      <c r="D922" s="31" t="s">
        <v>1647</v>
      </c>
      <c r="E922" s="16">
        <v>10456519</v>
      </c>
      <c r="F922" s="12" t="s">
        <v>1642</v>
      </c>
      <c r="G922" s="12" t="s">
        <v>1643</v>
      </c>
      <c r="H922" s="18">
        <v>14086</v>
      </c>
      <c r="I922" s="18">
        <v>45497</v>
      </c>
      <c r="J922" s="12">
        <v>1</v>
      </c>
      <c r="K922" s="36" t="s">
        <v>65</v>
      </c>
    </row>
    <row r="923" spans="1:11" ht="14.25" customHeight="1" x14ac:dyDescent="0.15">
      <c r="A923" s="13" t="s">
        <v>2452</v>
      </c>
      <c r="B923" s="14">
        <v>28544</v>
      </c>
      <c r="C923" s="19">
        <v>14178</v>
      </c>
      <c r="D923" s="31" t="str">
        <f t="array" ref="D923">IF(VLOOKUP($AF923,[36]Akuttherapie!$A$2:$B$42,2,0)="Y",CONCATENATE("L",MAX(_xlfn.NUMBERVALUE(MID($D$3:$D922,2,5)))+1)," ")</f>
        <v xml:space="preserve"> </v>
      </c>
      <c r="E923" s="16">
        <v>10457031</v>
      </c>
      <c r="F923" s="12" t="s">
        <v>1644</v>
      </c>
      <c r="G923" s="12" t="s">
        <v>514</v>
      </c>
      <c r="H923" s="18">
        <v>12599</v>
      </c>
      <c r="I923" s="18">
        <v>45497</v>
      </c>
      <c r="J923" s="12">
        <v>1</v>
      </c>
      <c r="K923" s="36" t="s">
        <v>65</v>
      </c>
    </row>
    <row r="924" spans="1:11" ht="14.25" customHeight="1" x14ac:dyDescent="0.15">
      <c r="A924" s="13" t="s">
        <v>11</v>
      </c>
      <c r="B924" s="14">
        <v>28545</v>
      </c>
      <c r="C924" s="19">
        <v>14179</v>
      </c>
      <c r="D924" s="31" t="str">
        <f t="array" ref="D924">IF(VLOOKUP($AF924,[36]Akuttherapie!$A$2:$B$42,2,0)="Y",CONCATENATE("L",MAX(_xlfn.NUMBERVALUE(MID($D$3:$D923,2,5)))+1)," ")</f>
        <v xml:space="preserve"> </v>
      </c>
      <c r="E924" s="16">
        <v>10457781</v>
      </c>
      <c r="F924" s="12" t="s">
        <v>1645</v>
      </c>
      <c r="G924" s="12" t="s">
        <v>309</v>
      </c>
      <c r="H924" s="18">
        <v>22534</v>
      </c>
      <c r="I924" s="18">
        <v>45497</v>
      </c>
      <c r="J924" s="12">
        <v>0</v>
      </c>
      <c r="K924" s="36" t="s">
        <v>65</v>
      </c>
    </row>
    <row r="925" spans="1:11" ht="14.25" customHeight="1" x14ac:dyDescent="0.15">
      <c r="A925" s="13" t="s">
        <v>1321</v>
      </c>
      <c r="B925" s="14">
        <v>28546</v>
      </c>
      <c r="C925" s="19">
        <v>14180</v>
      </c>
      <c r="D925" s="31" t="str">
        <f t="array" ref="D925">IF(VLOOKUP($AF925,[36]Akuttherapie!$A$2:$B$42,2,0)="Y",CONCATENATE("L",MAX(_xlfn.NUMBERVALUE(MID($D$3:$D924,2,5)))+1)," ")</f>
        <v xml:space="preserve"> </v>
      </c>
      <c r="E925" s="16">
        <v>10457790</v>
      </c>
      <c r="F925" s="12" t="s">
        <v>160</v>
      </c>
      <c r="G925" s="12" t="s">
        <v>1646</v>
      </c>
      <c r="H925" s="18">
        <v>17054</v>
      </c>
      <c r="I925" s="18">
        <v>45497</v>
      </c>
      <c r="J925" s="12">
        <v>1</v>
      </c>
      <c r="K925" s="36"/>
    </row>
    <row r="926" spans="1:11" ht="14.25" customHeight="1" x14ac:dyDescent="0.15">
      <c r="A926" s="13" t="s">
        <v>11</v>
      </c>
      <c r="B926" s="14">
        <v>28547</v>
      </c>
      <c r="C926" s="19">
        <v>14181</v>
      </c>
      <c r="D926" s="31" t="s">
        <v>1668</v>
      </c>
      <c r="E926" s="16">
        <v>10458456</v>
      </c>
      <c r="F926" s="12" t="s">
        <v>1665</v>
      </c>
      <c r="G926" s="12" t="s">
        <v>1003</v>
      </c>
      <c r="H926" s="18">
        <v>14073</v>
      </c>
      <c r="I926" s="18">
        <v>45498</v>
      </c>
      <c r="J926" s="12">
        <v>1</v>
      </c>
      <c r="K926" s="36" t="s">
        <v>65</v>
      </c>
    </row>
    <row r="927" spans="1:11" ht="14.25" customHeight="1" x14ac:dyDescent="0.15">
      <c r="A927" s="13" t="s">
        <v>11</v>
      </c>
      <c r="B927" s="14">
        <v>28548</v>
      </c>
      <c r="C927" s="19">
        <v>14182</v>
      </c>
      <c r="D927" s="31" t="s">
        <v>1669</v>
      </c>
      <c r="E927" s="16">
        <v>10458725</v>
      </c>
      <c r="F927" s="12" t="s">
        <v>1666</v>
      </c>
      <c r="G927" s="12" t="s">
        <v>26</v>
      </c>
      <c r="H927" s="18">
        <v>17791</v>
      </c>
      <c r="I927" s="18">
        <v>45498</v>
      </c>
      <c r="J927" s="12">
        <v>1</v>
      </c>
      <c r="K927" s="36" t="s">
        <v>65</v>
      </c>
    </row>
    <row r="928" spans="1:11" ht="14.25" customHeight="1" x14ac:dyDescent="0.15">
      <c r="A928" s="13" t="s">
        <v>11</v>
      </c>
      <c r="B928" s="14">
        <v>28550</v>
      </c>
      <c r="C928" s="19">
        <v>14183</v>
      </c>
      <c r="D928" s="31" t="str">
        <f t="array" ref="D928">IF(VLOOKUP($AF928,[37]Akuttherapie!$A$2:$B$42,2,0)="Y",CONCATENATE("L",MAX(_xlfn.NUMBERVALUE(MID($D$3:$D927,2,5)))+1)," ")</f>
        <v xml:space="preserve"> </v>
      </c>
      <c r="E928" s="16">
        <v>10459783</v>
      </c>
      <c r="F928" s="12" t="s">
        <v>315</v>
      </c>
      <c r="G928" s="12" t="s">
        <v>1667</v>
      </c>
      <c r="H928" s="18">
        <v>14308</v>
      </c>
      <c r="I928" s="18">
        <v>45498</v>
      </c>
      <c r="J928" s="12">
        <v>1</v>
      </c>
      <c r="K928" s="36"/>
    </row>
    <row r="929" spans="1:11" ht="14.25" customHeight="1" x14ac:dyDescent="0.15">
      <c r="A929" s="13" t="s">
        <v>11</v>
      </c>
      <c r="B929" s="14">
        <v>28551</v>
      </c>
      <c r="C929" s="19">
        <v>14184</v>
      </c>
      <c r="D929" s="31" t="s">
        <v>1692</v>
      </c>
      <c r="E929" s="16">
        <v>10460305</v>
      </c>
      <c r="F929" s="12" t="s">
        <v>626</v>
      </c>
      <c r="G929" s="12" t="s">
        <v>43</v>
      </c>
      <c r="H929" s="18">
        <v>15580</v>
      </c>
      <c r="I929" s="18">
        <v>45499</v>
      </c>
      <c r="J929" s="12">
        <v>0</v>
      </c>
      <c r="K929" s="36" t="s">
        <v>65</v>
      </c>
    </row>
    <row r="930" spans="1:11" ht="14.25" customHeight="1" x14ac:dyDescent="0.15">
      <c r="A930" s="13" t="s">
        <v>11</v>
      </c>
      <c r="B930" s="14">
        <v>28552</v>
      </c>
      <c r="C930" s="19">
        <v>14185</v>
      </c>
      <c r="D930" s="31" t="s">
        <v>1693</v>
      </c>
      <c r="E930" s="16">
        <v>10460548</v>
      </c>
      <c r="F930" s="12" t="s">
        <v>1671</v>
      </c>
      <c r="G930" s="12" t="s">
        <v>1672</v>
      </c>
      <c r="H930" s="18">
        <v>17169</v>
      </c>
      <c r="I930" s="18">
        <v>45499</v>
      </c>
      <c r="J930" s="12">
        <v>1</v>
      </c>
      <c r="K930" s="36"/>
    </row>
    <row r="931" spans="1:11" ht="14.25" customHeight="1" x14ac:dyDescent="0.15">
      <c r="A931" s="13" t="s">
        <v>11</v>
      </c>
      <c r="B931" s="14">
        <v>28553</v>
      </c>
      <c r="C931" s="19">
        <v>14186</v>
      </c>
      <c r="D931" s="31" t="s">
        <v>1694</v>
      </c>
      <c r="E931" s="16">
        <v>10461656</v>
      </c>
      <c r="F931" s="12" t="s">
        <v>1673</v>
      </c>
      <c r="G931" s="12" t="s">
        <v>129</v>
      </c>
      <c r="H931" s="18">
        <v>11953</v>
      </c>
      <c r="I931" s="18">
        <v>45499</v>
      </c>
      <c r="J931" s="12">
        <v>1</v>
      </c>
      <c r="K931" s="36"/>
    </row>
    <row r="932" spans="1:11" ht="14.25" customHeight="1" x14ac:dyDescent="0.15">
      <c r="A932" s="13" t="s">
        <v>11</v>
      </c>
      <c r="B932" s="14">
        <v>28554</v>
      </c>
      <c r="C932" s="19">
        <v>14187</v>
      </c>
      <c r="D932" s="31" t="s">
        <v>1695</v>
      </c>
      <c r="E932" s="16">
        <v>10461840</v>
      </c>
      <c r="F932" s="12" t="s">
        <v>658</v>
      </c>
      <c r="G932" s="12" t="s">
        <v>1674</v>
      </c>
      <c r="H932" s="18">
        <v>12698</v>
      </c>
      <c r="I932" s="18">
        <v>45500</v>
      </c>
      <c r="J932" s="12">
        <v>1</v>
      </c>
      <c r="K932" s="36"/>
    </row>
    <row r="933" spans="1:11" ht="14.25" customHeight="1" x14ac:dyDescent="0.15">
      <c r="A933" s="13" t="s">
        <v>2453</v>
      </c>
      <c r="B933" s="14">
        <v>28555</v>
      </c>
      <c r="C933" s="19">
        <v>14188</v>
      </c>
      <c r="D933" s="31" t="s">
        <v>1696</v>
      </c>
      <c r="E933" s="16">
        <v>10461908</v>
      </c>
      <c r="F933" s="12" t="s">
        <v>1558</v>
      </c>
      <c r="G933" s="12" t="s">
        <v>129</v>
      </c>
      <c r="H933" s="18">
        <v>13982</v>
      </c>
      <c r="I933" s="18">
        <v>45500</v>
      </c>
      <c r="J933" s="12">
        <v>1</v>
      </c>
      <c r="K933" s="36" t="s">
        <v>65</v>
      </c>
    </row>
    <row r="934" spans="1:11" ht="14.25" customHeight="1" x14ac:dyDescent="0.15">
      <c r="A934" s="13" t="s">
        <v>11</v>
      </c>
      <c r="B934" s="14">
        <v>28556</v>
      </c>
      <c r="C934" s="19">
        <v>14189</v>
      </c>
      <c r="D934" s="31" t="s">
        <v>1697</v>
      </c>
      <c r="E934" s="16">
        <v>10462017</v>
      </c>
      <c r="F934" s="12" t="s">
        <v>105</v>
      </c>
      <c r="G934" s="12" t="s">
        <v>1675</v>
      </c>
      <c r="H934" s="18">
        <v>17072</v>
      </c>
      <c r="I934" s="18">
        <v>45500</v>
      </c>
      <c r="J934" s="12">
        <v>0</v>
      </c>
      <c r="K934" s="36"/>
    </row>
    <row r="935" spans="1:11" ht="14.25" customHeight="1" x14ac:dyDescent="0.15">
      <c r="A935" s="13" t="s">
        <v>11</v>
      </c>
      <c r="B935" s="14">
        <v>28557</v>
      </c>
      <c r="C935" s="19">
        <v>14190</v>
      </c>
      <c r="D935" s="31" t="str">
        <f t="array" ref="D935">IF(VLOOKUP($AF935,[37]Akuttherapie!$A$2:$B$42,2,0)="Y",CONCATENATE("L",MAX(_xlfn.NUMBERVALUE(MID($D$3:$D934,2,5)))+1)," ")</f>
        <v xml:space="preserve"> </v>
      </c>
      <c r="E935" s="16">
        <v>10462019</v>
      </c>
      <c r="F935" s="12" t="s">
        <v>281</v>
      </c>
      <c r="G935" s="12" t="s">
        <v>1676</v>
      </c>
      <c r="H935" s="18">
        <v>27939</v>
      </c>
      <c r="I935" s="18">
        <v>45500</v>
      </c>
      <c r="J935" s="12">
        <v>0</v>
      </c>
      <c r="K935" s="36"/>
    </row>
    <row r="936" spans="1:11" ht="14.25" customHeight="1" x14ac:dyDescent="0.15">
      <c r="A936" s="13" t="s">
        <v>137</v>
      </c>
      <c r="B936" s="14">
        <v>28558</v>
      </c>
      <c r="C936" s="19">
        <v>14191</v>
      </c>
      <c r="D936" s="31" t="s">
        <v>1698</v>
      </c>
      <c r="E936" s="16">
        <v>10462046</v>
      </c>
      <c r="F936" s="12" t="s">
        <v>1677</v>
      </c>
      <c r="G936" s="12" t="s">
        <v>1186</v>
      </c>
      <c r="H936" s="18">
        <v>29022</v>
      </c>
      <c r="I936" s="18">
        <v>45500</v>
      </c>
      <c r="J936" s="12">
        <v>1</v>
      </c>
      <c r="K936" s="36" t="s">
        <v>65</v>
      </c>
    </row>
    <row r="937" spans="1:11" ht="14.25" customHeight="1" x14ac:dyDescent="0.15">
      <c r="A937" s="13" t="s">
        <v>11</v>
      </c>
      <c r="B937" s="14">
        <v>28559</v>
      </c>
      <c r="C937" s="19">
        <v>14192</v>
      </c>
      <c r="D937" s="31" t="str">
        <f t="array" ref="D937">IF(VLOOKUP($AF937,[37]Akuttherapie!$A$2:$B$42,2,0)="Y",CONCATENATE("L",MAX(_xlfn.NUMBERVALUE(MID($D$3:$D936,2,5)))+1)," ")</f>
        <v xml:space="preserve"> </v>
      </c>
      <c r="E937" s="16">
        <v>10462197</v>
      </c>
      <c r="F937" s="12" t="s">
        <v>1678</v>
      </c>
      <c r="G937" s="12" t="s">
        <v>127</v>
      </c>
      <c r="H937" s="18">
        <v>15088</v>
      </c>
      <c r="I937" s="18">
        <v>45501</v>
      </c>
      <c r="J937" s="12">
        <v>1</v>
      </c>
      <c r="K937" s="36"/>
    </row>
    <row r="938" spans="1:11" ht="14.25" customHeight="1" x14ac:dyDescent="0.15">
      <c r="A938" s="13" t="s">
        <v>2454</v>
      </c>
      <c r="B938" s="14">
        <v>28560</v>
      </c>
      <c r="C938" s="19">
        <v>14193</v>
      </c>
      <c r="D938" s="31" t="str">
        <f t="array" ref="D938">IF(VLOOKUP($AF938,[37]Akuttherapie!$A$2:$B$42,2,0)="Y",CONCATENATE("L",MAX(_xlfn.NUMBERVALUE(MID($D$3:$D937,2,5)))+1)," ")</f>
        <v xml:space="preserve"> </v>
      </c>
      <c r="E938" s="16">
        <v>10462201</v>
      </c>
      <c r="F938" s="12" t="s">
        <v>438</v>
      </c>
      <c r="G938" s="12" t="s">
        <v>26</v>
      </c>
      <c r="H938" s="18">
        <v>15200</v>
      </c>
      <c r="I938" s="18">
        <v>45501</v>
      </c>
      <c r="J938" s="12">
        <v>1</v>
      </c>
      <c r="K938" s="36" t="s">
        <v>65</v>
      </c>
    </row>
    <row r="939" spans="1:11" ht="14.25" customHeight="1" x14ac:dyDescent="0.15">
      <c r="A939" s="13" t="s">
        <v>11</v>
      </c>
      <c r="B939" s="14">
        <v>28561</v>
      </c>
      <c r="C939" s="19">
        <v>14194</v>
      </c>
      <c r="D939" s="31" t="str">
        <f t="array" ref="D939">IF(VLOOKUP($AF939,[37]Akuttherapie!$A$2:$B$42,2,0)="Y",CONCATENATE("L",MAX(_xlfn.NUMBERVALUE(MID($D$3:$D938,2,5)))+1)," ")</f>
        <v xml:space="preserve"> </v>
      </c>
      <c r="E939" s="16">
        <v>10462326</v>
      </c>
      <c r="F939" s="12" t="s">
        <v>1679</v>
      </c>
      <c r="G939" s="12" t="s">
        <v>129</v>
      </c>
      <c r="H939" s="18">
        <v>23464</v>
      </c>
      <c r="I939" s="18">
        <v>45501</v>
      </c>
      <c r="J939" s="12">
        <v>1</v>
      </c>
      <c r="K939" s="36"/>
    </row>
    <row r="940" spans="1:11" ht="14.25" customHeight="1" x14ac:dyDescent="0.15">
      <c r="A940" s="13" t="s">
        <v>11</v>
      </c>
      <c r="B940" s="14">
        <v>28562</v>
      </c>
      <c r="C940" s="19">
        <v>14195</v>
      </c>
      <c r="D940" s="31" t="str">
        <f t="array" ref="D940">IF(VLOOKUP($AF940,[37]Akuttherapie!$A$2:$B$42,2,0)="Y",CONCATENATE("L",MAX(_xlfn.NUMBERVALUE(MID($D$3:$D939,2,5)))+1)," ")</f>
        <v xml:space="preserve"> </v>
      </c>
      <c r="E940" s="16">
        <v>10461871</v>
      </c>
      <c r="F940" s="12" t="s">
        <v>308</v>
      </c>
      <c r="G940" s="12" t="s">
        <v>1680</v>
      </c>
      <c r="H940" s="18">
        <v>33262</v>
      </c>
      <c r="I940" s="18">
        <v>45500</v>
      </c>
      <c r="J940" s="12">
        <v>0</v>
      </c>
      <c r="K940" s="36"/>
    </row>
    <row r="941" spans="1:11" ht="14.25" customHeight="1" x14ac:dyDescent="0.15">
      <c r="A941" s="13" t="s">
        <v>11</v>
      </c>
      <c r="B941" s="14">
        <v>28563</v>
      </c>
      <c r="C941" s="19">
        <v>14196</v>
      </c>
      <c r="D941" s="31" t="str">
        <f t="array" ref="D941">IF(VLOOKUP($AF941,[37]Akuttherapie!$A$2:$B$42,2,0)="Y",CONCATENATE("L",MAX(_xlfn.NUMBERVALUE(MID($D$3:$D940,2,5)))+1)," ")</f>
        <v xml:space="preserve"> </v>
      </c>
      <c r="E941" s="16">
        <v>10461876</v>
      </c>
      <c r="F941" s="12" t="s">
        <v>1681</v>
      </c>
      <c r="G941" s="12" t="s">
        <v>1682</v>
      </c>
      <c r="H941" s="18">
        <v>23185</v>
      </c>
      <c r="I941" s="18">
        <v>45500</v>
      </c>
      <c r="J941" s="12">
        <v>0</v>
      </c>
      <c r="K941" s="36"/>
    </row>
    <row r="942" spans="1:11" ht="14.25" customHeight="1" x14ac:dyDescent="0.15">
      <c r="A942" s="13" t="s">
        <v>16</v>
      </c>
      <c r="B942" s="14">
        <v>28565</v>
      </c>
      <c r="C942" s="19">
        <v>14197</v>
      </c>
      <c r="D942" s="31" t="str">
        <f t="array" ref="D942">IF(VLOOKUP($AF942,[37]Akuttherapie!$A$2:$B$42,2,0)="Y",CONCATENATE("L",MAX(_xlfn.NUMBERVALUE(MID($D$3:$D941,2,5)))+1)," ")</f>
        <v xml:space="preserve"> </v>
      </c>
      <c r="E942" s="16">
        <v>10459740</v>
      </c>
      <c r="F942" s="12" t="s">
        <v>1683</v>
      </c>
      <c r="G942" s="12" t="s">
        <v>1684</v>
      </c>
      <c r="H942" s="18">
        <v>20109</v>
      </c>
      <c r="I942" s="18">
        <v>45498</v>
      </c>
      <c r="J942" s="12">
        <v>1</v>
      </c>
      <c r="K942" s="36"/>
    </row>
    <row r="943" spans="1:11" ht="14.25" customHeight="1" x14ac:dyDescent="0.15">
      <c r="A943" s="13" t="s">
        <v>11</v>
      </c>
      <c r="B943" s="14">
        <v>28566</v>
      </c>
      <c r="C943" s="19">
        <v>14198</v>
      </c>
      <c r="D943" s="31" t="str">
        <f t="array" ref="D943">IF(VLOOKUP($AF943,[37]Akuttherapie!$A$2:$B$42,2,0)="Y",CONCATENATE("L",MAX(_xlfn.NUMBERVALUE(MID($D$3:$D942,2,5)))+1)," ")</f>
        <v xml:space="preserve"> </v>
      </c>
      <c r="E943" s="16">
        <v>10463000</v>
      </c>
      <c r="F943" s="12" t="s">
        <v>69</v>
      </c>
      <c r="G943" s="12" t="s">
        <v>24</v>
      </c>
      <c r="H943" s="18">
        <v>14619</v>
      </c>
      <c r="I943" s="18">
        <v>45502</v>
      </c>
      <c r="J943" s="12">
        <v>0</v>
      </c>
      <c r="K943" s="36"/>
    </row>
    <row r="944" spans="1:11" ht="14.25" customHeight="1" x14ac:dyDescent="0.15">
      <c r="A944" s="13" t="s">
        <v>2451</v>
      </c>
      <c r="B944" s="14">
        <v>28567</v>
      </c>
      <c r="C944" s="19">
        <v>14199</v>
      </c>
      <c r="D944" s="31" t="s">
        <v>1699</v>
      </c>
      <c r="E944" s="16">
        <v>10463471</v>
      </c>
      <c r="F944" s="12" t="s">
        <v>1685</v>
      </c>
      <c r="G944" s="12" t="s">
        <v>1686</v>
      </c>
      <c r="H944" s="18">
        <v>18298</v>
      </c>
      <c r="I944" s="18">
        <v>45502</v>
      </c>
      <c r="J944" s="12">
        <v>0</v>
      </c>
      <c r="K944" s="36" t="s">
        <v>65</v>
      </c>
    </row>
    <row r="945" spans="1:11" ht="14.25" customHeight="1" x14ac:dyDescent="0.15">
      <c r="A945" s="13" t="s">
        <v>11</v>
      </c>
      <c r="B945" s="14">
        <v>28568</v>
      </c>
      <c r="C945" s="19">
        <v>14200</v>
      </c>
      <c r="D945" s="31" t="str">
        <f t="array" ref="D945">IF(VLOOKUP($AF945,[37]Akuttherapie!$A$2:$B$42,2,0)="Y",CONCATENATE("L",MAX(_xlfn.NUMBERVALUE(MID($D$3:$D944,2,5)))+1)," ")</f>
        <v xml:space="preserve"> </v>
      </c>
      <c r="E945" s="16">
        <v>10463495</v>
      </c>
      <c r="F945" s="12" t="s">
        <v>215</v>
      </c>
      <c r="G945" s="12" t="s">
        <v>387</v>
      </c>
      <c r="H945" s="18">
        <v>20855</v>
      </c>
      <c r="I945" s="18">
        <v>45502</v>
      </c>
      <c r="J945" s="12">
        <v>0</v>
      </c>
      <c r="K945" s="36"/>
    </row>
    <row r="946" spans="1:11" ht="14.25" customHeight="1" x14ac:dyDescent="0.15">
      <c r="A946" s="13" t="s">
        <v>2455</v>
      </c>
      <c r="B946" s="14">
        <v>28569</v>
      </c>
      <c r="C946" s="19">
        <v>14201</v>
      </c>
      <c r="D946" s="31" t="str">
        <f t="array" ref="D946">IF(VLOOKUP($AF946,[37]Akuttherapie!$A$2:$B$42,2,0)="Y",CONCATENATE("L",MAX(_xlfn.NUMBERVALUE(MID($D$3:$D945,2,5)))+1)," ")</f>
        <v xml:space="preserve"> </v>
      </c>
      <c r="E946" s="16">
        <v>10463559</v>
      </c>
      <c r="F946" s="12" t="s">
        <v>206</v>
      </c>
      <c r="G946" s="12" t="s">
        <v>1687</v>
      </c>
      <c r="H946" s="18">
        <v>16488</v>
      </c>
      <c r="I946" s="18">
        <v>45502</v>
      </c>
      <c r="J946" s="12">
        <v>0</v>
      </c>
      <c r="K946" s="36" t="s">
        <v>65</v>
      </c>
    </row>
    <row r="947" spans="1:11" ht="14.25" customHeight="1" x14ac:dyDescent="0.15">
      <c r="A947" s="13" t="s">
        <v>11</v>
      </c>
      <c r="B947" s="14">
        <v>28570</v>
      </c>
      <c r="C947" s="19">
        <v>14202</v>
      </c>
      <c r="D947" s="31" t="str">
        <f t="array" ref="D947">IF(VLOOKUP($AF947,[37]Akuttherapie!$A$2:$B$42,2,0)="Y",CONCATENATE("L",MAX(_xlfn.NUMBERVALUE(MID($D$3:$D946,2,5)))+1)," ")</f>
        <v xml:space="preserve"> </v>
      </c>
      <c r="E947" s="16">
        <v>10463571</v>
      </c>
      <c r="F947" s="12" t="s">
        <v>1155</v>
      </c>
      <c r="G947" s="12" t="s">
        <v>437</v>
      </c>
      <c r="H947" s="18">
        <v>11700</v>
      </c>
      <c r="I947" s="18">
        <v>45502</v>
      </c>
      <c r="J947" s="12">
        <v>0</v>
      </c>
      <c r="K947" s="36"/>
    </row>
    <row r="948" spans="1:11" ht="14.25" customHeight="1" x14ac:dyDescent="0.15">
      <c r="A948" s="13" t="s">
        <v>11</v>
      </c>
      <c r="B948" s="14">
        <v>28571</v>
      </c>
      <c r="C948" s="19">
        <v>14203</v>
      </c>
      <c r="D948" s="31" t="s">
        <v>1700</v>
      </c>
      <c r="E948" s="16">
        <v>10463672</v>
      </c>
      <c r="F948" s="12" t="s">
        <v>1038</v>
      </c>
      <c r="G948" s="12" t="s">
        <v>1215</v>
      </c>
      <c r="H948" s="18">
        <v>17998</v>
      </c>
      <c r="I948" s="18">
        <v>45502</v>
      </c>
      <c r="J948" s="12">
        <v>1</v>
      </c>
      <c r="K948" s="36"/>
    </row>
    <row r="949" spans="1:11" ht="14.25" customHeight="1" x14ac:dyDescent="0.15">
      <c r="A949" s="13" t="s">
        <v>11</v>
      </c>
      <c r="B949" s="14">
        <v>28572</v>
      </c>
      <c r="C949" s="19">
        <v>14204</v>
      </c>
      <c r="D949" s="31" t="str">
        <f t="array" ref="D949">IF(VLOOKUP($AF949,[37]Akuttherapie!$A$2:$B$42,2,0)="Y",CONCATENATE("L",MAX(_xlfn.NUMBERVALUE(MID($D$3:$D948,2,5)))+1)," ")</f>
        <v xml:space="preserve"> </v>
      </c>
      <c r="E949" s="16">
        <v>10464382</v>
      </c>
      <c r="F949" s="12" t="s">
        <v>1688</v>
      </c>
      <c r="G949" s="12" t="s">
        <v>1689</v>
      </c>
      <c r="H949" s="18">
        <v>15950</v>
      </c>
      <c r="I949" s="18">
        <v>45502</v>
      </c>
      <c r="J949" s="12">
        <v>0</v>
      </c>
      <c r="K949" s="36"/>
    </row>
    <row r="950" spans="1:11" ht="14.25" customHeight="1" x14ac:dyDescent="0.15">
      <c r="A950" s="13" t="s">
        <v>11</v>
      </c>
      <c r="B950" s="14">
        <v>28573</v>
      </c>
      <c r="C950" s="19">
        <v>14205</v>
      </c>
      <c r="D950" s="31" t="s">
        <v>1701</v>
      </c>
      <c r="E950" s="16">
        <v>10464530</v>
      </c>
      <c r="F950" s="12" t="s">
        <v>1690</v>
      </c>
      <c r="G950" s="12" t="s">
        <v>1691</v>
      </c>
      <c r="H950" s="18">
        <v>18738</v>
      </c>
      <c r="I950" s="18">
        <v>45503</v>
      </c>
      <c r="J950" s="12">
        <v>0</v>
      </c>
      <c r="K950" s="36"/>
    </row>
    <row r="951" spans="1:11" ht="14.25" customHeight="1" x14ac:dyDescent="0.15">
      <c r="A951" s="13" t="s">
        <v>11</v>
      </c>
      <c r="B951" s="14">
        <v>28574</v>
      </c>
      <c r="C951" s="19">
        <v>14206</v>
      </c>
      <c r="D951" s="31" t="s">
        <v>1708</v>
      </c>
      <c r="E951" s="16">
        <v>10464546</v>
      </c>
      <c r="F951" s="12" t="s">
        <v>1703</v>
      </c>
      <c r="G951" s="12" t="s">
        <v>76</v>
      </c>
      <c r="H951" s="18">
        <v>24494</v>
      </c>
      <c r="I951" s="18">
        <v>45503</v>
      </c>
      <c r="J951" s="12">
        <v>0</v>
      </c>
      <c r="K951" s="36"/>
    </row>
    <row r="952" spans="1:11" ht="14.25" customHeight="1" x14ac:dyDescent="0.15">
      <c r="A952" s="13" t="s">
        <v>11</v>
      </c>
      <c r="B952" s="14">
        <v>28575</v>
      </c>
      <c r="C952" s="19">
        <v>14207</v>
      </c>
      <c r="D952" s="31" t="str">
        <f t="array" ref="D952">IF(VLOOKUP($AF952,[37]Akuttherapie!$A$2:$B$42,2,0)="Y",CONCATENATE("L",MAX(_xlfn.NUMBERVALUE(MID($D$3:$D951,2,5)))+1)," ")</f>
        <v xml:space="preserve"> </v>
      </c>
      <c r="E952" s="16">
        <v>10465136</v>
      </c>
      <c r="F952" s="12" t="s">
        <v>795</v>
      </c>
      <c r="G952" s="12" t="s">
        <v>533</v>
      </c>
      <c r="H952" s="18">
        <v>15704</v>
      </c>
      <c r="I952" s="18">
        <v>45503</v>
      </c>
      <c r="J952" s="12">
        <v>0</v>
      </c>
      <c r="K952" s="36" t="s">
        <v>65</v>
      </c>
    </row>
    <row r="953" spans="1:11" ht="14.25" customHeight="1" x14ac:dyDescent="0.15">
      <c r="A953" s="13" t="s">
        <v>11</v>
      </c>
      <c r="B953" s="14">
        <v>28576</v>
      </c>
      <c r="C953" s="19">
        <v>14208</v>
      </c>
      <c r="D953" s="31" t="str">
        <f t="array" ref="D953">IF(VLOOKUP($AF953,[37]Akuttherapie!$A$2:$B$42,2,0)="Y",CONCATENATE("L",MAX(_xlfn.NUMBERVALUE(MID($D$3:$D952,2,5)))+1)," ")</f>
        <v xml:space="preserve"> </v>
      </c>
      <c r="E953" s="16">
        <v>10465284</v>
      </c>
      <c r="F953" s="12" t="s">
        <v>1704</v>
      </c>
      <c r="G953" s="12" t="s">
        <v>233</v>
      </c>
      <c r="H953" s="18">
        <v>14984</v>
      </c>
      <c r="I953" s="18">
        <v>45503</v>
      </c>
      <c r="J953" s="12">
        <v>1</v>
      </c>
      <c r="K953" s="36"/>
    </row>
    <row r="954" spans="1:11" ht="14.25" customHeight="1" x14ac:dyDescent="0.15">
      <c r="A954" s="13" t="s">
        <v>11</v>
      </c>
      <c r="B954" s="14">
        <v>28577</v>
      </c>
      <c r="C954" s="19">
        <v>14209</v>
      </c>
      <c r="D954" s="31" t="s">
        <v>1709</v>
      </c>
      <c r="E954" s="16">
        <v>10466261</v>
      </c>
      <c r="F954" s="12" t="s">
        <v>991</v>
      </c>
      <c r="G954" s="12" t="s">
        <v>23</v>
      </c>
      <c r="H954" s="18">
        <v>15746</v>
      </c>
      <c r="I954" s="18">
        <v>45503</v>
      </c>
      <c r="J954" s="12">
        <v>0</v>
      </c>
      <c r="K954" s="36"/>
    </row>
    <row r="955" spans="1:11" ht="14.25" customHeight="1" x14ac:dyDescent="0.15">
      <c r="A955" s="13" t="s">
        <v>11</v>
      </c>
      <c r="B955" s="14">
        <v>28578</v>
      </c>
      <c r="C955" s="19">
        <v>14210</v>
      </c>
      <c r="D955" s="31" t="str">
        <f t="array" ref="D955">IF(VLOOKUP($AF955,[37]Akuttherapie!$A$2:$B$42,2,0)="Y",CONCATENATE("L",MAX(_xlfn.NUMBERVALUE(MID($D$3:$D954,2,5)))+1)," ")</f>
        <v xml:space="preserve"> </v>
      </c>
      <c r="E955" s="16">
        <v>10466501</v>
      </c>
      <c r="F955" s="12" t="s">
        <v>1705</v>
      </c>
      <c r="G955" s="12" t="s">
        <v>1706</v>
      </c>
      <c r="H955" s="18">
        <v>19331</v>
      </c>
      <c r="I955" s="18">
        <v>45503</v>
      </c>
      <c r="J955" s="12">
        <v>0</v>
      </c>
      <c r="K955" s="36"/>
    </row>
    <row r="956" spans="1:11" ht="14.25" customHeight="1" x14ac:dyDescent="0.15">
      <c r="A956" s="13" t="s">
        <v>11</v>
      </c>
      <c r="B956" s="14">
        <v>28579</v>
      </c>
      <c r="C956" s="19">
        <v>14211</v>
      </c>
      <c r="D956" s="31" t="str">
        <f t="array" ref="D956">IF(VLOOKUP($AF956,[37]Akuttherapie!$A$2:$B$42,2,0)="Y",CONCATENATE("L",MAX(_xlfn.NUMBERVALUE(MID($D$3:$D955,2,5)))+1)," ")</f>
        <v xml:space="preserve"> </v>
      </c>
      <c r="E956" s="16">
        <v>10466514</v>
      </c>
      <c r="F956" s="12" t="s">
        <v>1707</v>
      </c>
      <c r="G956" s="12" t="s">
        <v>1373</v>
      </c>
      <c r="H956" s="18">
        <v>10024</v>
      </c>
      <c r="I956" s="18">
        <v>45504</v>
      </c>
      <c r="J956" s="12">
        <v>1</v>
      </c>
      <c r="K956" s="36"/>
    </row>
    <row r="957" spans="1:11" ht="14.25" customHeight="1" x14ac:dyDescent="0.15">
      <c r="A957" s="13" t="s">
        <v>16</v>
      </c>
      <c r="B957" s="14">
        <v>28580</v>
      </c>
      <c r="C957" s="19">
        <v>14212</v>
      </c>
      <c r="D957" s="31" t="str">
        <f t="array" ref="D957">IF(VLOOKUP($AF957,[37]Akuttherapie!$A$2:$B$42,2,0)="Y",CONCATENATE("L",MAX(_xlfn.NUMBERVALUE(MID($D$3:$D956,2,5)))+1)," ")</f>
        <v xml:space="preserve"> </v>
      </c>
      <c r="E957" s="16">
        <v>10465712</v>
      </c>
      <c r="F957" s="12" t="s">
        <v>1101</v>
      </c>
      <c r="G957" s="12" t="s">
        <v>23</v>
      </c>
      <c r="H957" s="18">
        <v>21553</v>
      </c>
      <c r="I957" s="18">
        <v>45503</v>
      </c>
      <c r="J957" s="12">
        <v>0</v>
      </c>
      <c r="K957" s="36"/>
    </row>
    <row r="958" spans="1:11" ht="14.25" customHeight="1" x14ac:dyDescent="0.15">
      <c r="A958" s="13" t="s">
        <v>11</v>
      </c>
      <c r="B958" s="14">
        <v>28581</v>
      </c>
      <c r="C958" s="19">
        <v>14213</v>
      </c>
      <c r="D958" s="31" t="s">
        <v>1717</v>
      </c>
      <c r="E958" s="16">
        <v>10467296</v>
      </c>
      <c r="F958" s="12" t="s">
        <v>1711</v>
      </c>
      <c r="G958" s="12" t="s">
        <v>120</v>
      </c>
      <c r="H958" s="18">
        <v>17701</v>
      </c>
      <c r="I958" s="18">
        <v>45504</v>
      </c>
      <c r="J958" s="12">
        <v>1</v>
      </c>
      <c r="K958" s="36"/>
    </row>
    <row r="959" spans="1:11" ht="14.25" customHeight="1" x14ac:dyDescent="0.15">
      <c r="A959" s="13" t="s">
        <v>11</v>
      </c>
      <c r="B959" s="14">
        <v>28582</v>
      </c>
      <c r="C959" s="19">
        <v>14214</v>
      </c>
      <c r="D959" s="31" t="str">
        <f t="array" ref="D959">IF(VLOOKUP($AF959,[37]Akuttherapie!$A$2:$B$42,2,0)="Y",CONCATENATE("L",MAX(_xlfn.NUMBERVALUE(MID($D$3:$D958,2,5)))+1)," ")</f>
        <v xml:space="preserve"> </v>
      </c>
      <c r="E959" s="16">
        <v>10467307</v>
      </c>
      <c r="F959" s="12" t="s">
        <v>1712</v>
      </c>
      <c r="G959" s="12" t="s">
        <v>1713</v>
      </c>
      <c r="H959" s="18">
        <v>23317</v>
      </c>
      <c r="I959" s="18">
        <v>45504</v>
      </c>
      <c r="J959" s="12">
        <v>1</v>
      </c>
      <c r="K959" s="36"/>
    </row>
    <row r="960" spans="1:11" ht="14.25" customHeight="1" x14ac:dyDescent="0.15">
      <c r="A960" s="13" t="s">
        <v>11</v>
      </c>
      <c r="B960" s="14">
        <v>28583</v>
      </c>
      <c r="C960" s="19">
        <v>14215</v>
      </c>
      <c r="D960" s="31" t="s">
        <v>1718</v>
      </c>
      <c r="E960" s="16">
        <v>10467602</v>
      </c>
      <c r="F960" s="12" t="s">
        <v>323</v>
      </c>
      <c r="G960" s="12" t="s">
        <v>26</v>
      </c>
      <c r="H960" s="18">
        <v>14033</v>
      </c>
      <c r="I960" s="18">
        <v>45504</v>
      </c>
      <c r="J960" s="12">
        <v>1</v>
      </c>
      <c r="K960" s="36"/>
    </row>
    <row r="961" spans="1:11" ht="14.25" customHeight="1" x14ac:dyDescent="0.15">
      <c r="A961" s="13" t="s">
        <v>11</v>
      </c>
      <c r="B961" s="14">
        <v>28584</v>
      </c>
      <c r="C961" s="19">
        <v>14216</v>
      </c>
      <c r="D961" s="31" t="str">
        <f t="array" ref="D961">IF(VLOOKUP($AF961,[37]Akuttherapie!$A$2:$B$42,2,0)="Y",CONCATENATE("L",MAX(_xlfn.NUMBERVALUE(MID($D$3:$D960,2,5)))+1)," ")</f>
        <v xml:space="preserve"> </v>
      </c>
      <c r="E961" s="16">
        <v>10468334</v>
      </c>
      <c r="F961" s="12" t="s">
        <v>1665</v>
      </c>
      <c r="G961" s="12" t="s">
        <v>1003</v>
      </c>
      <c r="H961" s="18">
        <v>14073</v>
      </c>
      <c r="I961" s="18">
        <v>45504</v>
      </c>
      <c r="J961" s="12">
        <v>1</v>
      </c>
      <c r="K961" s="36" t="s">
        <v>65</v>
      </c>
    </row>
    <row r="962" spans="1:11" ht="14.25" customHeight="1" x14ac:dyDescent="0.15">
      <c r="A962" s="13" t="s">
        <v>11</v>
      </c>
      <c r="B962" s="14">
        <v>28585</v>
      </c>
      <c r="C962" s="19">
        <v>14217</v>
      </c>
      <c r="D962" s="31" t="str">
        <f t="array" ref="D962">IF(VLOOKUP($AF962,[37]Akuttherapie!$A$2:$B$42,2,0)="Y",CONCATENATE("L",MAX(_xlfn.NUMBERVALUE(MID($D$3:$D961,2,5)))+1)," ")</f>
        <v xml:space="preserve"> </v>
      </c>
      <c r="E962" s="16">
        <v>10468454</v>
      </c>
      <c r="F962" s="12" t="s">
        <v>1714</v>
      </c>
      <c r="G962" s="12" t="s">
        <v>1715</v>
      </c>
      <c r="H962" s="18">
        <v>12220</v>
      </c>
      <c r="I962" s="18">
        <v>45505</v>
      </c>
      <c r="J962" s="12">
        <v>0</v>
      </c>
      <c r="K962" s="36"/>
    </row>
    <row r="963" spans="1:11" ht="14.25" customHeight="1" x14ac:dyDescent="0.15">
      <c r="A963" s="13" t="s">
        <v>246</v>
      </c>
      <c r="B963" s="14">
        <v>28586</v>
      </c>
      <c r="C963" s="19">
        <v>14218</v>
      </c>
      <c r="D963" s="31" t="str">
        <f t="array" ref="D963">IF(VLOOKUP($AF963,[37]Akuttherapie!$A$2:$B$42,2,0)="Y",CONCATENATE("L",MAX(_xlfn.NUMBERVALUE(MID($D$3:$D962,2,5)))+1)," ")</f>
        <v xml:space="preserve"> </v>
      </c>
      <c r="E963" s="16">
        <v>10468628</v>
      </c>
      <c r="F963" s="12" t="s">
        <v>1716</v>
      </c>
      <c r="G963" s="12" t="s">
        <v>1489</v>
      </c>
      <c r="H963" s="18">
        <v>22061</v>
      </c>
      <c r="I963" s="18">
        <v>45505</v>
      </c>
      <c r="J963" s="12">
        <v>0</v>
      </c>
      <c r="K963" s="36" t="s">
        <v>65</v>
      </c>
    </row>
    <row r="964" spans="1:11" ht="14.25" customHeight="1" x14ac:dyDescent="0.15">
      <c r="A964" s="13" t="s">
        <v>11</v>
      </c>
      <c r="B964" s="14">
        <v>28587</v>
      </c>
      <c r="C964" s="19">
        <v>14219</v>
      </c>
      <c r="D964" s="31" t="s">
        <v>1734</v>
      </c>
      <c r="E964" s="16">
        <v>10469340</v>
      </c>
      <c r="F964" s="12" t="s">
        <v>1719</v>
      </c>
      <c r="G964" s="12" t="s">
        <v>1720</v>
      </c>
      <c r="H964" s="18">
        <v>23418</v>
      </c>
      <c r="I964" s="18">
        <v>45506</v>
      </c>
      <c r="J964" s="12">
        <v>0</v>
      </c>
      <c r="K964" s="36" t="s">
        <v>65</v>
      </c>
    </row>
    <row r="965" spans="1:11" ht="14.25" customHeight="1" x14ac:dyDescent="0.15">
      <c r="A965" s="13" t="s">
        <v>11</v>
      </c>
      <c r="B965" s="14">
        <v>28588</v>
      </c>
      <c r="C965" s="19">
        <v>14220</v>
      </c>
      <c r="D965" s="31" t="str">
        <f t="array" ref="D965">IF(VLOOKUP($AF965,[38]Akuttherapie!$A$2:$B$42,2,0)="Y",CONCATENATE("L",MAX(_xlfn.NUMBERVALUE(MID($D$3:$D964,2,5)))+1)," ")</f>
        <v xml:space="preserve"> </v>
      </c>
      <c r="E965" s="16">
        <v>10469360</v>
      </c>
      <c r="F965" s="12" t="s">
        <v>1088</v>
      </c>
      <c r="G965" s="12" t="s">
        <v>1721</v>
      </c>
      <c r="H965" s="18">
        <v>17072</v>
      </c>
      <c r="I965" s="18">
        <v>45506</v>
      </c>
      <c r="J965" s="12">
        <v>0</v>
      </c>
      <c r="K965" s="36" t="s">
        <v>65</v>
      </c>
    </row>
    <row r="966" spans="1:11" ht="14.25" customHeight="1" x14ac:dyDescent="0.15">
      <c r="A966" s="13" t="s">
        <v>16</v>
      </c>
      <c r="B966" s="14">
        <v>28589</v>
      </c>
      <c r="C966" s="19">
        <v>14221</v>
      </c>
      <c r="D966" s="31" t="str">
        <f t="array" ref="D966">IF(VLOOKUP($AF966,[38]Akuttherapie!$A$2:$B$42,2,0)="Y",CONCATENATE("L",MAX(_xlfn.NUMBERVALUE(MID($D$3:$D965,2,5)))+1)," ")</f>
        <v xml:space="preserve"> </v>
      </c>
      <c r="E966" s="16">
        <v>10469693</v>
      </c>
      <c r="F966" s="12" t="s">
        <v>1722</v>
      </c>
      <c r="G966" s="12" t="s">
        <v>1723</v>
      </c>
      <c r="H966" s="18">
        <v>29838</v>
      </c>
      <c r="I966" s="18">
        <v>45506</v>
      </c>
      <c r="J966" s="12">
        <v>1</v>
      </c>
      <c r="K966" s="36" t="s">
        <v>65</v>
      </c>
    </row>
    <row r="967" spans="1:11" ht="14.25" customHeight="1" x14ac:dyDescent="0.15">
      <c r="A967" s="13" t="s">
        <v>11</v>
      </c>
      <c r="B967" s="14">
        <v>28590</v>
      </c>
      <c r="C967" s="19">
        <v>14222</v>
      </c>
      <c r="D967" s="31" t="str">
        <f t="array" ref="D967">IF(VLOOKUP($AF967,[38]Akuttherapie!$A$2:$B$42,2,0)="Y",CONCATENATE("L",MAX(_xlfn.NUMBERVALUE(MID($D$3:$D966,2,5)))+1)," ")</f>
        <v xml:space="preserve"> </v>
      </c>
      <c r="E967" s="16">
        <v>10469714</v>
      </c>
      <c r="F967" s="12" t="s">
        <v>1724</v>
      </c>
      <c r="G967" s="12" t="s">
        <v>1725</v>
      </c>
      <c r="H967" s="18">
        <v>14373</v>
      </c>
      <c r="I967" s="18">
        <v>45506</v>
      </c>
      <c r="J967" s="12">
        <v>1</v>
      </c>
      <c r="K967" s="36" t="s">
        <v>65</v>
      </c>
    </row>
    <row r="968" spans="1:11" ht="14.25" customHeight="1" x14ac:dyDescent="0.15">
      <c r="A968" s="13" t="s">
        <v>140</v>
      </c>
      <c r="B968" s="14">
        <v>28591</v>
      </c>
      <c r="C968" s="19">
        <v>14223</v>
      </c>
      <c r="D968" s="31" t="s">
        <v>1735</v>
      </c>
      <c r="E968" s="16">
        <v>10470286</v>
      </c>
      <c r="F968" s="12" t="s">
        <v>1726</v>
      </c>
      <c r="G968" s="12" t="s">
        <v>1727</v>
      </c>
      <c r="H968" s="18">
        <v>18609</v>
      </c>
      <c r="I968" s="18">
        <v>45506</v>
      </c>
      <c r="J968" s="12">
        <v>0</v>
      </c>
      <c r="K968" s="36" t="s">
        <v>65</v>
      </c>
    </row>
    <row r="969" spans="1:11" ht="14.25" customHeight="1" x14ac:dyDescent="0.15">
      <c r="A969" s="13" t="s">
        <v>1001</v>
      </c>
      <c r="B969" s="14">
        <v>28592</v>
      </c>
      <c r="C969" s="19">
        <v>14224</v>
      </c>
      <c r="D969" s="31" t="s">
        <v>1736</v>
      </c>
      <c r="E969" s="16">
        <v>10470334</v>
      </c>
      <c r="F969" s="12" t="s">
        <v>513</v>
      </c>
      <c r="G969" s="12" t="s">
        <v>1728</v>
      </c>
      <c r="H969" s="18">
        <v>15064</v>
      </c>
      <c r="I969" s="18">
        <v>45506</v>
      </c>
      <c r="J969" s="12">
        <v>1</v>
      </c>
      <c r="K969" s="36" t="s">
        <v>65</v>
      </c>
    </row>
    <row r="970" spans="1:11" ht="14.25" customHeight="1" x14ac:dyDescent="0.15">
      <c r="A970" s="13" t="s">
        <v>11</v>
      </c>
      <c r="B970" s="14">
        <v>28593</v>
      </c>
      <c r="C970" s="19">
        <v>14225</v>
      </c>
      <c r="D970" s="31" t="s">
        <v>1737</v>
      </c>
      <c r="E970" s="16">
        <v>10470646</v>
      </c>
      <c r="F970" s="12" t="s">
        <v>1729</v>
      </c>
      <c r="G970" s="12" t="s">
        <v>1215</v>
      </c>
      <c r="H970" s="18">
        <v>17217</v>
      </c>
      <c r="I970" s="18">
        <v>45507</v>
      </c>
      <c r="J970" s="12">
        <v>1</v>
      </c>
      <c r="K970" s="36"/>
    </row>
    <row r="971" spans="1:11" ht="14.25" customHeight="1" x14ac:dyDescent="0.15">
      <c r="A971" s="13" t="s">
        <v>11</v>
      </c>
      <c r="B971" s="14">
        <v>28594</v>
      </c>
      <c r="C971" s="19">
        <v>14226</v>
      </c>
      <c r="D971" s="31" t="s">
        <v>1738</v>
      </c>
      <c r="E971" s="16">
        <v>10470746</v>
      </c>
      <c r="F971" s="12" t="s">
        <v>1730</v>
      </c>
      <c r="G971" s="12" t="s">
        <v>23</v>
      </c>
      <c r="H971" s="18">
        <v>23001</v>
      </c>
      <c r="I971" s="18">
        <v>45507</v>
      </c>
      <c r="J971" s="12">
        <v>0</v>
      </c>
      <c r="K971" s="36"/>
    </row>
    <row r="972" spans="1:11" ht="14.25" customHeight="1" x14ac:dyDescent="0.15">
      <c r="A972" s="13" t="s">
        <v>16</v>
      </c>
      <c r="B972" s="14">
        <v>28595</v>
      </c>
      <c r="C972" s="19">
        <v>14227</v>
      </c>
      <c r="D972" s="31" t="str">
        <f t="array" ref="D972">IF(VLOOKUP($AF972,[38]Akuttherapie!$A$2:$B$42,2,0)="Y",CONCATENATE("L",MAX(_xlfn.NUMBERVALUE(MID($D$3:$D971,2,5)))+1)," ")</f>
        <v xml:space="preserve"> </v>
      </c>
      <c r="E972" s="16">
        <v>10470886</v>
      </c>
      <c r="F972" s="12" t="s">
        <v>1731</v>
      </c>
      <c r="G972" s="12" t="s">
        <v>68</v>
      </c>
      <c r="H972" s="18">
        <v>20492</v>
      </c>
      <c r="I972" s="18">
        <v>45508</v>
      </c>
      <c r="J972" s="12">
        <v>1</v>
      </c>
      <c r="K972" s="36" t="s">
        <v>65</v>
      </c>
    </row>
    <row r="973" spans="1:11" ht="14.25" customHeight="1" x14ac:dyDescent="0.15">
      <c r="A973" s="13" t="s">
        <v>11</v>
      </c>
      <c r="B973" s="14">
        <v>28596</v>
      </c>
      <c r="C973" s="19">
        <v>14228</v>
      </c>
      <c r="D973" s="31" t="str">
        <f t="array" ref="D973">IF(VLOOKUP($AF973,[38]Akuttherapie!$A$2:$B$42,2,0)="Y",CONCATENATE("L",MAX(_xlfn.NUMBERVALUE(MID($D$3:$D972,2,5)))+1)," ")</f>
        <v xml:space="preserve"> </v>
      </c>
      <c r="E973" s="16">
        <v>10471038</v>
      </c>
      <c r="F973" s="12" t="s">
        <v>1128</v>
      </c>
      <c r="G973" s="12" t="s">
        <v>1507</v>
      </c>
      <c r="H973" s="18">
        <v>17927</v>
      </c>
      <c r="I973" s="18">
        <v>45508</v>
      </c>
      <c r="J973" s="12">
        <v>1</v>
      </c>
      <c r="K973" s="36" t="s">
        <v>65</v>
      </c>
    </row>
    <row r="974" spans="1:11" ht="14.25" customHeight="1" x14ac:dyDescent="0.15">
      <c r="A974" s="13" t="s">
        <v>11</v>
      </c>
      <c r="B974" s="14">
        <v>28597</v>
      </c>
      <c r="C974" s="19">
        <v>14229</v>
      </c>
      <c r="D974" s="31" t="s">
        <v>1739</v>
      </c>
      <c r="E974" s="16">
        <v>10471114</v>
      </c>
      <c r="F974" s="12" t="s">
        <v>795</v>
      </c>
      <c r="G974" s="12" t="s">
        <v>1732</v>
      </c>
      <c r="H974" s="18">
        <v>32740</v>
      </c>
      <c r="I974" s="18">
        <v>45508</v>
      </c>
      <c r="J974" s="12">
        <v>1</v>
      </c>
      <c r="K974" s="36" t="s">
        <v>65</v>
      </c>
    </row>
    <row r="975" spans="1:11" ht="14.25" customHeight="1" x14ac:dyDescent="0.15">
      <c r="A975" s="13" t="s">
        <v>11</v>
      </c>
      <c r="B975" s="14">
        <v>28598</v>
      </c>
      <c r="C975" s="19">
        <v>14230</v>
      </c>
      <c r="D975" s="31" t="s">
        <v>1740</v>
      </c>
      <c r="E975" s="16">
        <v>10471356</v>
      </c>
      <c r="F975" s="12" t="s">
        <v>1733</v>
      </c>
      <c r="G975" s="12" t="s">
        <v>76</v>
      </c>
      <c r="H975" s="18">
        <v>20800</v>
      </c>
      <c r="I975" s="18">
        <v>45509</v>
      </c>
      <c r="J975" s="12">
        <v>0</v>
      </c>
      <c r="K975" s="36" t="s">
        <v>65</v>
      </c>
    </row>
    <row r="976" spans="1:11" ht="14.25" customHeight="1" x14ac:dyDescent="0.15">
      <c r="A976" s="13" t="s">
        <v>11</v>
      </c>
      <c r="B976" s="14">
        <v>28599</v>
      </c>
      <c r="C976" s="19">
        <v>14231</v>
      </c>
      <c r="D976" s="31" t="str">
        <f t="array" ref="D976">IF(VLOOKUP($AF976,[38]Akuttherapie!$A$2:$B$42,2,0)="Y",CONCATENATE("L",MAX(_xlfn.NUMBERVALUE(MID($D$3:$D975,2,5)))+1)," ")</f>
        <v xml:space="preserve"> </v>
      </c>
      <c r="E976" s="16">
        <v>10472723</v>
      </c>
      <c r="F976" s="12" t="s">
        <v>1029</v>
      </c>
      <c r="G976" s="12" t="s">
        <v>1030</v>
      </c>
      <c r="H976" s="18">
        <v>20163</v>
      </c>
      <c r="I976" s="18">
        <v>45509</v>
      </c>
      <c r="J976" s="12">
        <v>0</v>
      </c>
      <c r="K976" s="36" t="s">
        <v>65</v>
      </c>
    </row>
    <row r="977" spans="1:11" ht="14.25" customHeight="1" x14ac:dyDescent="0.15">
      <c r="A977" s="13" t="s">
        <v>11</v>
      </c>
      <c r="B977" s="14">
        <v>28600</v>
      </c>
      <c r="C977" s="19">
        <v>14232</v>
      </c>
      <c r="D977" s="31" t="s">
        <v>1744</v>
      </c>
      <c r="E977" s="16">
        <v>10473207</v>
      </c>
      <c r="F977" s="12" t="s">
        <v>1741</v>
      </c>
      <c r="G977" s="12" t="s">
        <v>254</v>
      </c>
      <c r="H977" s="18">
        <v>14596</v>
      </c>
      <c r="I977" s="18">
        <v>45509</v>
      </c>
      <c r="J977" s="12">
        <v>0</v>
      </c>
      <c r="K977" s="36" t="s">
        <v>65</v>
      </c>
    </row>
    <row r="978" spans="1:11" ht="14.25" customHeight="1" x14ac:dyDescent="0.15">
      <c r="A978" s="13" t="s">
        <v>11</v>
      </c>
      <c r="B978" s="14">
        <v>28601</v>
      </c>
      <c r="C978" s="19">
        <v>14233</v>
      </c>
      <c r="D978" s="31" t="str">
        <f t="array" ref="D978">IF(VLOOKUP($AF978,[38]Akuttherapie!$A$2:$B$42,2,0)="Y",CONCATENATE("L",MAX(_xlfn.NUMBERVALUE(MID($D$3:$D977,2,5)))+1)," ")</f>
        <v xml:space="preserve"> </v>
      </c>
      <c r="E978" s="16">
        <v>10470915</v>
      </c>
      <c r="F978" s="27" t="s">
        <v>1742</v>
      </c>
      <c r="G978" s="12" t="s">
        <v>1743</v>
      </c>
      <c r="H978" s="18">
        <v>33675</v>
      </c>
      <c r="I978" s="18">
        <v>45509</v>
      </c>
      <c r="J978" s="12">
        <v>0</v>
      </c>
      <c r="K978" s="36" t="s">
        <v>65</v>
      </c>
    </row>
    <row r="979" spans="1:11" ht="14.25" customHeight="1" x14ac:dyDescent="0.15">
      <c r="A979" s="13" t="s">
        <v>137</v>
      </c>
      <c r="B979" s="14">
        <v>28603</v>
      </c>
      <c r="C979" s="19">
        <v>14234</v>
      </c>
      <c r="D979" s="31" t="s">
        <v>1749</v>
      </c>
      <c r="E979" s="16">
        <v>10473867</v>
      </c>
      <c r="F979" s="12" t="s">
        <v>53</v>
      </c>
      <c r="G979" s="12" t="s">
        <v>1745</v>
      </c>
      <c r="H979" s="18">
        <v>26014</v>
      </c>
      <c r="I979" s="18">
        <v>45510</v>
      </c>
      <c r="J979" s="12">
        <v>0</v>
      </c>
      <c r="K979" s="36" t="s">
        <v>65</v>
      </c>
    </row>
    <row r="980" spans="1:11" ht="14.25" customHeight="1" x14ac:dyDescent="0.15">
      <c r="A980" s="13" t="s">
        <v>11</v>
      </c>
      <c r="B980" s="14">
        <v>28604</v>
      </c>
      <c r="C980" s="19">
        <v>14235</v>
      </c>
      <c r="D980" s="31" t="str">
        <f t="array" ref="D980">IF(VLOOKUP($AF980,[39]Akuttherapie!$A$2:$B$42,2,0)="Y",CONCATENATE("L",MAX(_xlfn.NUMBERVALUE(MID($D$3:$D979,2,5)))+1)," ")</f>
        <v xml:space="preserve"> </v>
      </c>
      <c r="E980" s="16">
        <v>10474141</v>
      </c>
      <c r="F980" s="12" t="s">
        <v>1719</v>
      </c>
      <c r="G980" s="12" t="s">
        <v>471</v>
      </c>
      <c r="H980" s="18">
        <v>24504</v>
      </c>
      <c r="I980" s="18">
        <v>45510</v>
      </c>
      <c r="J980" s="12">
        <v>0</v>
      </c>
      <c r="K980" s="36" t="s">
        <v>65</v>
      </c>
    </row>
    <row r="981" spans="1:11" ht="14.25" customHeight="1" x14ac:dyDescent="0.15">
      <c r="A981" s="13" t="s">
        <v>11</v>
      </c>
      <c r="B981" s="14">
        <v>28605</v>
      </c>
      <c r="C981" s="19">
        <v>14236</v>
      </c>
      <c r="D981" s="31" t="s">
        <v>1750</v>
      </c>
      <c r="E981" s="16">
        <v>10474726</v>
      </c>
      <c r="F981" s="12" t="s">
        <v>1746</v>
      </c>
      <c r="G981" s="12" t="s">
        <v>1747</v>
      </c>
      <c r="H981" s="18">
        <v>25131</v>
      </c>
      <c r="I981" s="18">
        <v>45510</v>
      </c>
      <c r="J981" s="12">
        <v>0</v>
      </c>
      <c r="K981" s="36"/>
    </row>
    <row r="982" spans="1:11" ht="14.25" customHeight="1" x14ac:dyDescent="0.15">
      <c r="A982" s="13" t="s">
        <v>11</v>
      </c>
      <c r="B982" s="14">
        <v>28606</v>
      </c>
      <c r="C982" s="19">
        <v>14237</v>
      </c>
      <c r="D982" s="31" t="str">
        <f t="array" ref="D982">IF(VLOOKUP($AF982,[39]Akuttherapie!$A$2:$B$42,2,0)="Y",CONCATENATE("L",MAX(_xlfn.NUMBERVALUE(MID($D$3:$D981,2,5)))+1)," ")</f>
        <v xml:space="preserve"> </v>
      </c>
      <c r="E982" s="16">
        <v>10475610</v>
      </c>
      <c r="F982" s="12" t="s">
        <v>369</v>
      </c>
      <c r="G982" s="12" t="s">
        <v>373</v>
      </c>
      <c r="H982" s="18">
        <v>16512</v>
      </c>
      <c r="I982" s="18">
        <v>45510</v>
      </c>
      <c r="J982" s="12">
        <v>0</v>
      </c>
      <c r="K982" s="36"/>
    </row>
    <row r="983" spans="1:11" ht="14.25" customHeight="1" x14ac:dyDescent="0.15">
      <c r="A983" s="13" t="s">
        <v>11</v>
      </c>
      <c r="B983" s="14">
        <v>28607</v>
      </c>
      <c r="C983" s="19">
        <v>14238</v>
      </c>
      <c r="D983" s="31" t="str">
        <f t="array" ref="D983">IF(VLOOKUP($AF983,[39]Akuttherapie!$A$2:$B$42,2,0)="Y",CONCATENATE("L",MAX(_xlfn.NUMBERVALUE(MID($D$3:$D982,2,5)))+1)," ")</f>
        <v xml:space="preserve"> </v>
      </c>
      <c r="E983" s="16">
        <v>10475667</v>
      </c>
      <c r="F983" s="12" t="s">
        <v>1242</v>
      </c>
      <c r="G983" s="12" t="s">
        <v>1748</v>
      </c>
      <c r="H983" s="18">
        <v>14649</v>
      </c>
      <c r="I983" s="18">
        <v>45511</v>
      </c>
      <c r="J983" s="12">
        <v>0</v>
      </c>
      <c r="K983" s="36" t="s">
        <v>65</v>
      </c>
    </row>
    <row r="984" spans="1:11" ht="14.25" customHeight="1" x14ac:dyDescent="0.15">
      <c r="A984" s="13" t="s">
        <v>11</v>
      </c>
      <c r="B984" s="14">
        <v>28608</v>
      </c>
      <c r="C984" s="19">
        <v>14239</v>
      </c>
      <c r="D984" s="31" t="str">
        <f t="array" ref="D984">IF(VLOOKUP($AF984,[40]Akuttherapie!$A$2:$B$42,2,0)="Y",CONCATENATE("L",MAX(_xlfn.NUMBERVALUE(MID($D$3:$D983,2,5)))+1)," ")</f>
        <v xml:space="preserve"> </v>
      </c>
      <c r="E984" s="16">
        <v>10476427</v>
      </c>
      <c r="F984" s="12" t="s">
        <v>1751</v>
      </c>
      <c r="G984" s="12" t="s">
        <v>1752</v>
      </c>
      <c r="H984" s="18">
        <v>18445</v>
      </c>
      <c r="I984" s="18">
        <v>45511</v>
      </c>
      <c r="J984" s="12">
        <v>1</v>
      </c>
      <c r="K984" s="36" t="s">
        <v>65</v>
      </c>
    </row>
    <row r="985" spans="1:11" ht="14.25" customHeight="1" x14ac:dyDescent="0.15">
      <c r="A985" s="13" t="s">
        <v>1964</v>
      </c>
      <c r="B985" s="14">
        <v>28610</v>
      </c>
      <c r="C985" s="19">
        <v>14240</v>
      </c>
      <c r="D985" s="31" t="str">
        <f t="array" ref="D985">IF(VLOOKUP($AF985,[40]Akuttherapie!$A$2:$B$42,2,0)="Y",CONCATENATE("L",MAX(_xlfn.NUMBERVALUE(MID($D$3:$D984,2,5)))+1)," ")</f>
        <v xml:space="preserve"> </v>
      </c>
      <c r="E985" s="16">
        <v>10477479</v>
      </c>
      <c r="F985" s="12" t="s">
        <v>1753</v>
      </c>
      <c r="G985" s="12" t="s">
        <v>26</v>
      </c>
      <c r="H985" s="18">
        <v>16082</v>
      </c>
      <c r="I985" s="18">
        <v>45511</v>
      </c>
      <c r="J985" s="12">
        <v>1</v>
      </c>
      <c r="K985" s="36" t="s">
        <v>65</v>
      </c>
    </row>
    <row r="986" spans="1:11" ht="14.25" customHeight="1" x14ac:dyDescent="0.15">
      <c r="A986" s="13" t="s">
        <v>1964</v>
      </c>
      <c r="B986" s="14">
        <v>28611</v>
      </c>
      <c r="C986" s="19">
        <v>14241</v>
      </c>
      <c r="D986" s="31" t="s">
        <v>1756</v>
      </c>
      <c r="E986" s="16">
        <v>10477741</v>
      </c>
      <c r="F986" s="12" t="s">
        <v>1754</v>
      </c>
      <c r="G986" s="12" t="s">
        <v>1755</v>
      </c>
      <c r="H986" s="18">
        <v>23693</v>
      </c>
      <c r="I986" s="18">
        <v>45511</v>
      </c>
      <c r="J986" s="12">
        <v>0</v>
      </c>
      <c r="K986" s="36" t="s">
        <v>65</v>
      </c>
    </row>
    <row r="987" spans="1:11" ht="14.25" customHeight="1" x14ac:dyDescent="0.15">
      <c r="A987" s="13" t="s">
        <v>11</v>
      </c>
      <c r="B987" s="14">
        <v>28612</v>
      </c>
      <c r="C987" s="19">
        <v>14242</v>
      </c>
      <c r="D987" s="31" t="str">
        <f t="array" ref="D987">IF(VLOOKUP($AF987,[40]Akuttherapie!$A$2:$B$42,2,0)="Y",CONCATENATE("L",MAX(_xlfn.NUMBERVALUE(MID($D$3:$D986,2,5)))+1)," ")</f>
        <v xml:space="preserve"> </v>
      </c>
      <c r="E987" s="16">
        <v>10399999</v>
      </c>
      <c r="F987" s="12" t="s">
        <v>308</v>
      </c>
      <c r="G987" s="12" t="s">
        <v>23</v>
      </c>
      <c r="H987" s="18">
        <v>23864</v>
      </c>
      <c r="I987" s="18">
        <v>45510</v>
      </c>
      <c r="J987" s="12">
        <v>0</v>
      </c>
      <c r="K987" s="36"/>
    </row>
    <row r="988" spans="1:11" ht="14.25" customHeight="1" x14ac:dyDescent="0.15">
      <c r="A988" s="13" t="s">
        <v>11</v>
      </c>
      <c r="B988" s="14">
        <v>28613</v>
      </c>
      <c r="C988" s="19">
        <v>14243</v>
      </c>
      <c r="D988" s="15" t="str">
        <f t="array" ref="D988">IF(VLOOKUP($AF988,[41]Akuttherapie!$A$2:$B$42,2,0)="Y",CONCATENATE("L",MAX(_xlfn.NUMBERVALUE(MID($D$3:$D987,2,5)))+1)," ")</f>
        <v xml:space="preserve"> </v>
      </c>
      <c r="E988" s="16">
        <v>10478011</v>
      </c>
      <c r="F988" s="12" t="s">
        <v>1757</v>
      </c>
      <c r="G988" s="12" t="s">
        <v>1758</v>
      </c>
      <c r="H988" s="18">
        <v>14358</v>
      </c>
      <c r="I988" s="18">
        <v>45512</v>
      </c>
      <c r="J988" s="12">
        <v>1</v>
      </c>
      <c r="K988" s="36" t="s">
        <v>65</v>
      </c>
    </row>
    <row r="989" spans="1:11" ht="14.25" customHeight="1" x14ac:dyDescent="0.15">
      <c r="A989" s="13" t="s">
        <v>11</v>
      </c>
      <c r="B989" s="14">
        <v>28614</v>
      </c>
      <c r="C989" s="19">
        <v>14244</v>
      </c>
      <c r="D989" s="31" t="str">
        <f t="array" ref="D989">IF(VLOOKUP($AF989,[41]Akuttherapie!$A$2:$B$42,2,0)="Y",CONCATENATE("L",MAX(_xlfn.NUMBERVALUE(MID($D$3:$D988,2,5)))+1)," ")</f>
        <v xml:space="preserve"> </v>
      </c>
      <c r="E989" s="16">
        <v>10478720</v>
      </c>
      <c r="F989" s="12" t="s">
        <v>1759</v>
      </c>
      <c r="G989" s="12" t="s">
        <v>76</v>
      </c>
      <c r="H989" s="18">
        <v>17577</v>
      </c>
      <c r="I989" s="18">
        <v>45512</v>
      </c>
      <c r="J989" s="12">
        <v>0</v>
      </c>
      <c r="K989" s="36"/>
    </row>
    <row r="990" spans="1:11" ht="14.25" customHeight="1" x14ac:dyDescent="0.15">
      <c r="A990" s="13" t="s">
        <v>11</v>
      </c>
      <c r="B990" s="14">
        <v>28616</v>
      </c>
      <c r="C990" s="19">
        <v>14245</v>
      </c>
      <c r="D990" s="31" t="str">
        <f t="array" ref="D990">IF(VLOOKUP($AF990,[41]Akuttherapie!$A$2:$B$42,2,0)="Y",CONCATENATE("L",MAX(_xlfn.NUMBERVALUE(MID($D$3:$D989,2,5)))+1)," ")</f>
        <v xml:space="preserve"> </v>
      </c>
      <c r="E990" s="16">
        <v>10479908</v>
      </c>
      <c r="F990" s="12" t="s">
        <v>1760</v>
      </c>
      <c r="G990" s="12" t="s">
        <v>1761</v>
      </c>
      <c r="H990" s="18">
        <v>18299</v>
      </c>
      <c r="I990" s="18">
        <v>45512</v>
      </c>
      <c r="J990" s="12">
        <v>0</v>
      </c>
      <c r="K990" s="36" t="s">
        <v>65</v>
      </c>
    </row>
    <row r="991" spans="1:11" ht="14.25" customHeight="1" x14ac:dyDescent="0.15">
      <c r="A991" s="13" t="s">
        <v>11</v>
      </c>
      <c r="B991" s="14">
        <v>28617</v>
      </c>
      <c r="C991" s="19">
        <v>14246</v>
      </c>
      <c r="D991" s="31" t="str">
        <f t="array" ref="D991">IF(VLOOKUP($AF991,[41]Akuttherapie!$A$2:$B$42,2,0)="Y",CONCATENATE("L",MAX(_xlfn.NUMBERVALUE(MID($D$3:$D990,2,5)))+1)," ")</f>
        <v xml:space="preserve"> </v>
      </c>
      <c r="E991" s="16">
        <v>10479964</v>
      </c>
      <c r="F991" s="12" t="s">
        <v>1762</v>
      </c>
      <c r="G991" s="12" t="s">
        <v>1763</v>
      </c>
      <c r="H991" s="18">
        <v>21412</v>
      </c>
      <c r="I991" s="18">
        <v>45512</v>
      </c>
      <c r="J991" s="12">
        <v>0</v>
      </c>
      <c r="K991" s="36" t="s">
        <v>65</v>
      </c>
    </row>
    <row r="992" spans="1:11" ht="14.25" customHeight="1" x14ac:dyDescent="0.15">
      <c r="A992" s="13" t="s">
        <v>11</v>
      </c>
      <c r="B992" s="14">
        <v>28618</v>
      </c>
      <c r="C992" s="19">
        <v>14247</v>
      </c>
      <c r="D992" s="31" t="str">
        <f t="array" ref="D992">IF(VLOOKUP($AF992,[41]Akuttherapie!$A$2:$B$42,2,0)="Y",CONCATENATE("L",MAX(_xlfn.NUMBERVALUE(MID($D$3:$D991,2,5)))+1)," ")</f>
        <v xml:space="preserve"> </v>
      </c>
      <c r="E992" s="16">
        <v>10479982</v>
      </c>
      <c r="F992" s="12" t="s">
        <v>1764</v>
      </c>
      <c r="G992" s="12" t="s">
        <v>1765</v>
      </c>
      <c r="H992" s="18">
        <v>15822</v>
      </c>
      <c r="I992" s="18">
        <v>45512</v>
      </c>
      <c r="J992" s="12">
        <v>1</v>
      </c>
      <c r="K992" s="36" t="s">
        <v>65</v>
      </c>
    </row>
    <row r="993" spans="1:11" ht="14.25" customHeight="1" x14ac:dyDescent="0.15">
      <c r="A993" s="13" t="s">
        <v>246</v>
      </c>
      <c r="B993" s="14">
        <v>28619</v>
      </c>
      <c r="C993" s="19">
        <v>14248</v>
      </c>
      <c r="D993" s="31" t="str">
        <f t="array" ref="D993">IF(VLOOKUP($AF993,[41]Akuttherapie!$A$2:$B$42,2,0)="Y",CONCATENATE("L",MAX(_xlfn.NUMBERVALUE(MID($D$3:$D992,2,5)))+1)," ")</f>
        <v xml:space="preserve"> </v>
      </c>
      <c r="E993" s="16">
        <v>10470844</v>
      </c>
      <c r="F993" s="12" t="s">
        <v>1766</v>
      </c>
      <c r="G993" s="12" t="s">
        <v>127</v>
      </c>
      <c r="H993" s="18">
        <v>15802</v>
      </c>
      <c r="I993" s="18">
        <v>45508</v>
      </c>
      <c r="J993" s="12">
        <v>1</v>
      </c>
      <c r="K993" s="36" t="s">
        <v>65</v>
      </c>
    </row>
    <row r="994" spans="1:11" ht="14.25" customHeight="1" x14ac:dyDescent="0.15">
      <c r="A994" s="13" t="s">
        <v>11</v>
      </c>
      <c r="B994" s="14">
        <v>28620</v>
      </c>
      <c r="C994" s="19">
        <v>14249</v>
      </c>
      <c r="D994" s="31" t="str">
        <f t="array" ref="D994">IF(VLOOKUP($AF994,[41]Akuttherapie!$A$2:$B$42,2,0)="Y",CONCATENATE("L",MAX(_xlfn.NUMBERVALUE(MID($D$3:$D993,2,5)))+1)," ")</f>
        <v xml:space="preserve"> </v>
      </c>
      <c r="E994" s="16">
        <v>10480173</v>
      </c>
      <c r="F994" s="12" t="s">
        <v>1767</v>
      </c>
      <c r="G994" s="12" t="s">
        <v>758</v>
      </c>
      <c r="H994" s="18">
        <v>12124</v>
      </c>
      <c r="I994" s="18">
        <v>45513</v>
      </c>
      <c r="J994" s="12">
        <v>0</v>
      </c>
      <c r="K994" s="36" t="s">
        <v>65</v>
      </c>
    </row>
    <row r="995" spans="1:11" ht="14.25" customHeight="1" x14ac:dyDescent="0.15">
      <c r="A995" s="13" t="s">
        <v>11</v>
      </c>
      <c r="B995" s="14">
        <v>28621</v>
      </c>
      <c r="C995" s="19">
        <v>14250</v>
      </c>
      <c r="D995" s="31" t="s">
        <v>1783</v>
      </c>
      <c r="E995" s="16">
        <v>10480694</v>
      </c>
      <c r="F995" s="12" t="s">
        <v>1768</v>
      </c>
      <c r="G995" s="12" t="s">
        <v>1769</v>
      </c>
      <c r="H995" s="18">
        <v>16459</v>
      </c>
      <c r="I995" s="18">
        <v>45513</v>
      </c>
      <c r="J995" s="12">
        <v>1</v>
      </c>
      <c r="K995" s="36"/>
    </row>
    <row r="996" spans="1:11" ht="14.25" customHeight="1" x14ac:dyDescent="0.15">
      <c r="A996" s="13" t="s">
        <v>11</v>
      </c>
      <c r="B996" s="14">
        <v>28622</v>
      </c>
      <c r="C996" s="19">
        <v>14251</v>
      </c>
      <c r="D996" s="31" t="s">
        <v>1784</v>
      </c>
      <c r="E996" s="16">
        <v>10480922</v>
      </c>
      <c r="F996" s="12" t="s">
        <v>1770</v>
      </c>
      <c r="G996" s="12" t="s">
        <v>23</v>
      </c>
      <c r="H996" s="18">
        <v>18534</v>
      </c>
      <c r="I996" s="18">
        <v>45513</v>
      </c>
      <c r="J996" s="12">
        <v>0</v>
      </c>
      <c r="K996" s="36" t="s">
        <v>65</v>
      </c>
    </row>
    <row r="997" spans="1:11" ht="14.25" customHeight="1" x14ac:dyDescent="0.15">
      <c r="A997" s="13" t="s">
        <v>140</v>
      </c>
      <c r="B997" s="14">
        <v>28624</v>
      </c>
      <c r="C997" s="19">
        <v>14252</v>
      </c>
      <c r="D997" s="31" t="s">
        <v>1785</v>
      </c>
      <c r="E997" s="16">
        <v>10481205</v>
      </c>
      <c r="F997" s="12" t="s">
        <v>1771</v>
      </c>
      <c r="G997" s="12" t="s">
        <v>48</v>
      </c>
      <c r="H997" s="18">
        <v>14791</v>
      </c>
      <c r="I997" s="18">
        <v>45513</v>
      </c>
      <c r="J997" s="12">
        <v>0</v>
      </c>
      <c r="K997" s="36" t="s">
        <v>65</v>
      </c>
    </row>
    <row r="998" spans="1:11" ht="14.25" customHeight="1" x14ac:dyDescent="0.15">
      <c r="A998" s="13" t="s">
        <v>11</v>
      </c>
      <c r="B998" s="14">
        <v>28625</v>
      </c>
      <c r="C998" s="19">
        <v>14253</v>
      </c>
      <c r="D998" s="31" t="str">
        <f t="array" ref="D998">IF(VLOOKUP($AF998,[41]Akuttherapie!$A$2:$B$42,2,0)="Y",CONCATENATE("L",MAX(_xlfn.NUMBERVALUE(MID($D$3:$D997,2,5)))+1)," ")</f>
        <v xml:space="preserve"> </v>
      </c>
      <c r="E998" s="16">
        <v>10481855</v>
      </c>
      <c r="F998" s="12" t="s">
        <v>1128</v>
      </c>
      <c r="G998" s="12" t="s">
        <v>106</v>
      </c>
      <c r="H998" s="18">
        <v>19883</v>
      </c>
      <c r="I998" s="18">
        <v>45513</v>
      </c>
      <c r="J998" s="12">
        <v>1</v>
      </c>
      <c r="K998" s="36" t="s">
        <v>65</v>
      </c>
    </row>
    <row r="999" spans="1:11" ht="14.25" customHeight="1" x14ac:dyDescent="0.15">
      <c r="A999" s="13" t="s">
        <v>11</v>
      </c>
      <c r="B999" s="14">
        <v>28626</v>
      </c>
      <c r="C999" s="19">
        <v>14254</v>
      </c>
      <c r="D999" s="31" t="s">
        <v>1786</v>
      </c>
      <c r="E999" s="16">
        <v>10481995</v>
      </c>
      <c r="F999" s="12" t="s">
        <v>1772</v>
      </c>
      <c r="G999" s="12" t="s">
        <v>144</v>
      </c>
      <c r="H999" s="18">
        <v>16752</v>
      </c>
      <c r="I999" s="18">
        <v>45514</v>
      </c>
      <c r="J999" s="12">
        <v>1</v>
      </c>
      <c r="K999" s="36"/>
    </row>
    <row r="1000" spans="1:11" ht="14.25" customHeight="1" x14ac:dyDescent="0.15">
      <c r="A1000" s="13" t="s">
        <v>11</v>
      </c>
      <c r="B1000" s="14">
        <v>28627</v>
      </c>
      <c r="C1000" s="19">
        <v>14255</v>
      </c>
      <c r="D1000" s="31" t="s">
        <v>1787</v>
      </c>
      <c r="E1000" s="16">
        <v>10482047</v>
      </c>
      <c r="F1000" s="12" t="s">
        <v>306</v>
      </c>
      <c r="G1000" s="12" t="s">
        <v>1773</v>
      </c>
      <c r="H1000" s="18">
        <v>16803</v>
      </c>
      <c r="I1000" s="18">
        <v>45514</v>
      </c>
      <c r="J1000" s="12">
        <v>0</v>
      </c>
      <c r="K1000" s="36" t="s">
        <v>65</v>
      </c>
    </row>
    <row r="1001" spans="1:11" ht="14.25" customHeight="1" x14ac:dyDescent="0.15">
      <c r="A1001" s="13" t="s">
        <v>11</v>
      </c>
      <c r="B1001" s="14">
        <v>28628</v>
      </c>
      <c r="C1001" s="19">
        <v>14256</v>
      </c>
      <c r="D1001" s="31" t="str">
        <f t="array" ref="D1001">IF(VLOOKUP($AF1001,[41]Akuttherapie!$A$2:$B$42,2,0)="Y",CONCATENATE("L",MAX(_xlfn.NUMBERVALUE(MID($D$3:$D1000,2,5)))+1)," ")</f>
        <v xml:space="preserve"> </v>
      </c>
      <c r="E1001" s="16">
        <v>10482205</v>
      </c>
      <c r="F1001" s="12" t="s">
        <v>1774</v>
      </c>
      <c r="G1001" s="12" t="s">
        <v>988</v>
      </c>
      <c r="H1001" s="18">
        <v>18612</v>
      </c>
      <c r="I1001" s="18">
        <v>45514</v>
      </c>
      <c r="J1001" s="12">
        <v>1</v>
      </c>
      <c r="K1001" s="36"/>
    </row>
    <row r="1002" spans="1:11" ht="14.25" customHeight="1" x14ac:dyDescent="0.15">
      <c r="A1002" s="13" t="s">
        <v>11</v>
      </c>
      <c r="B1002" s="14">
        <v>28629</v>
      </c>
      <c r="C1002" s="19">
        <v>14257</v>
      </c>
      <c r="D1002" s="15"/>
      <c r="E1002" s="16">
        <v>10482233</v>
      </c>
      <c r="F1002" s="12" t="s">
        <v>1775</v>
      </c>
      <c r="G1002" s="12" t="s">
        <v>1776</v>
      </c>
      <c r="H1002" s="18">
        <v>18643</v>
      </c>
      <c r="I1002" s="18">
        <v>45514</v>
      </c>
      <c r="J1002" s="12">
        <v>1</v>
      </c>
      <c r="K1002" s="36" t="s">
        <v>65</v>
      </c>
    </row>
    <row r="1003" spans="1:11" ht="14.25" customHeight="1" x14ac:dyDescent="0.15">
      <c r="A1003" s="13" t="s">
        <v>11</v>
      </c>
      <c r="B1003" s="14">
        <v>28630</v>
      </c>
      <c r="C1003" s="19">
        <v>14258</v>
      </c>
      <c r="D1003" s="15"/>
      <c r="E1003" s="16">
        <v>10482314</v>
      </c>
      <c r="F1003" s="12" t="s">
        <v>1777</v>
      </c>
      <c r="G1003" s="12" t="s">
        <v>40</v>
      </c>
      <c r="H1003" s="18">
        <v>15216</v>
      </c>
      <c r="I1003" s="18">
        <v>45514</v>
      </c>
      <c r="J1003" s="12">
        <v>0</v>
      </c>
      <c r="K1003" s="36" t="s">
        <v>65</v>
      </c>
    </row>
    <row r="1004" spans="1:11" ht="14.25" customHeight="1" x14ac:dyDescent="0.15">
      <c r="A1004" s="13" t="s">
        <v>11</v>
      </c>
      <c r="B1004" s="14">
        <v>28631</v>
      </c>
      <c r="C1004" s="19">
        <v>14259</v>
      </c>
      <c r="D1004" s="15"/>
      <c r="E1004" s="16">
        <v>10482344</v>
      </c>
      <c r="F1004" s="12" t="s">
        <v>1778</v>
      </c>
      <c r="G1004" s="12" t="s">
        <v>159</v>
      </c>
      <c r="H1004" s="18">
        <v>20052</v>
      </c>
      <c r="I1004" s="18">
        <v>45514</v>
      </c>
      <c r="J1004" s="12">
        <v>0</v>
      </c>
      <c r="K1004" s="36"/>
    </row>
    <row r="1005" spans="1:11" ht="14.25" customHeight="1" x14ac:dyDescent="0.15">
      <c r="A1005" s="13" t="s">
        <v>11</v>
      </c>
      <c r="B1005" s="14">
        <v>28632</v>
      </c>
      <c r="C1005" s="19">
        <v>14260</v>
      </c>
      <c r="D1005" s="15"/>
      <c r="E1005" s="16">
        <v>10482200</v>
      </c>
      <c r="F1005" s="12" t="s">
        <v>1779</v>
      </c>
      <c r="G1005" s="12" t="s">
        <v>1780</v>
      </c>
      <c r="H1005" s="18">
        <v>20099</v>
      </c>
      <c r="I1005" s="18">
        <v>45515</v>
      </c>
      <c r="J1005" s="12">
        <v>0</v>
      </c>
      <c r="K1005" s="36"/>
    </row>
    <row r="1006" spans="1:11" ht="14.25" customHeight="1" x14ac:dyDescent="0.15">
      <c r="A1006" s="13" t="s">
        <v>11</v>
      </c>
      <c r="B1006" s="14">
        <v>28633</v>
      </c>
      <c r="C1006" s="19">
        <v>14261</v>
      </c>
      <c r="D1006" s="15"/>
      <c r="E1006" s="16">
        <v>10482618</v>
      </c>
      <c r="F1006" s="12" t="s">
        <v>620</v>
      </c>
      <c r="G1006" s="12" t="s">
        <v>1781</v>
      </c>
      <c r="H1006" s="18">
        <v>27338</v>
      </c>
      <c r="I1006" s="18">
        <v>45515</v>
      </c>
      <c r="J1006" s="12">
        <v>0</v>
      </c>
      <c r="K1006" s="36" t="s">
        <v>65</v>
      </c>
    </row>
    <row r="1007" spans="1:11" ht="14.25" customHeight="1" x14ac:dyDescent="0.15">
      <c r="A1007" s="13" t="s">
        <v>11</v>
      </c>
      <c r="B1007" s="14">
        <v>28634</v>
      </c>
      <c r="C1007" s="19">
        <v>14262</v>
      </c>
      <c r="D1007" s="15"/>
      <c r="E1007" s="16">
        <v>10482704</v>
      </c>
      <c r="F1007" s="12" t="s">
        <v>1128</v>
      </c>
      <c r="G1007" s="12" t="s">
        <v>48</v>
      </c>
      <c r="H1007" s="18">
        <v>16778</v>
      </c>
      <c r="I1007" s="18">
        <v>45515</v>
      </c>
      <c r="J1007" s="12">
        <v>0</v>
      </c>
      <c r="K1007" s="36" t="s">
        <v>65</v>
      </c>
    </row>
    <row r="1008" spans="1:11" ht="14.25" customHeight="1" x14ac:dyDescent="0.15">
      <c r="A1008" s="13" t="s">
        <v>16</v>
      </c>
      <c r="B1008" s="14">
        <v>28635</v>
      </c>
      <c r="C1008" s="19">
        <v>14263</v>
      </c>
      <c r="D1008" s="15"/>
      <c r="E1008" s="16">
        <v>10482847</v>
      </c>
      <c r="F1008" s="12" t="s">
        <v>1446</v>
      </c>
      <c r="G1008" s="12" t="s">
        <v>1782</v>
      </c>
      <c r="H1008" s="18">
        <v>26746</v>
      </c>
      <c r="I1008" s="18">
        <v>45516</v>
      </c>
      <c r="J1008" s="12">
        <v>0</v>
      </c>
      <c r="K1008" s="36" t="s">
        <v>65</v>
      </c>
    </row>
    <row r="1009" spans="1:11" ht="14.25" customHeight="1" x14ac:dyDescent="0.15">
      <c r="A1009" s="13" t="s">
        <v>140</v>
      </c>
      <c r="B1009" s="14">
        <v>28636</v>
      </c>
      <c r="C1009" s="19">
        <v>14264</v>
      </c>
      <c r="D1009" s="15"/>
      <c r="E1009" s="16">
        <v>10483358</v>
      </c>
      <c r="F1009" s="12" t="s">
        <v>670</v>
      </c>
      <c r="G1009" s="12" t="s">
        <v>1788</v>
      </c>
      <c r="H1009" s="18">
        <v>11841</v>
      </c>
      <c r="I1009" s="18">
        <v>45516</v>
      </c>
      <c r="J1009" s="12">
        <v>1</v>
      </c>
      <c r="K1009" s="36" t="s">
        <v>65</v>
      </c>
    </row>
    <row r="1010" spans="1:11" ht="14.25" customHeight="1" x14ac:dyDescent="0.15">
      <c r="A1010" s="13" t="s">
        <v>16</v>
      </c>
      <c r="B1010" s="14">
        <v>28638</v>
      </c>
      <c r="C1010" s="19">
        <v>14265</v>
      </c>
      <c r="D1010" s="15" t="str">
        <f t="array" ref="D1010">IF(VLOOKUP($AF1010,[42]Akuttherapie!$A$2:$B$42,2,0)="Y",CONCATENATE("L",MAX(_xlfn.NUMBERVALUE(MID($D$3:$D1009,2,5)))+1)," ")</f>
        <v xml:space="preserve"> </v>
      </c>
      <c r="E1010" s="16">
        <v>10484950</v>
      </c>
      <c r="F1010" s="12" t="s">
        <v>82</v>
      </c>
      <c r="G1010" s="12" t="s">
        <v>86</v>
      </c>
      <c r="H1010" s="18">
        <v>27967</v>
      </c>
      <c r="I1010" s="18">
        <v>45517</v>
      </c>
      <c r="J1010" s="12">
        <v>1</v>
      </c>
      <c r="K1010" s="36"/>
    </row>
    <row r="1011" spans="1:11" ht="14.25" customHeight="1" x14ac:dyDescent="0.15">
      <c r="A1011" s="13" t="s">
        <v>140</v>
      </c>
      <c r="B1011" s="14">
        <v>28639</v>
      </c>
      <c r="C1011" s="19">
        <v>14266</v>
      </c>
      <c r="D1011" s="15" t="s">
        <v>1795</v>
      </c>
      <c r="E1011" s="16">
        <v>10485319</v>
      </c>
      <c r="F1011" s="12" t="s">
        <v>1789</v>
      </c>
      <c r="G1011" s="12" t="s">
        <v>1790</v>
      </c>
      <c r="H1011" s="18">
        <v>23969</v>
      </c>
      <c r="I1011" s="18">
        <v>45517</v>
      </c>
      <c r="J1011" s="12">
        <v>0</v>
      </c>
      <c r="K1011" s="36" t="s">
        <v>65</v>
      </c>
    </row>
    <row r="1012" spans="1:11" ht="14.25" customHeight="1" x14ac:dyDescent="0.15">
      <c r="A1012" s="13" t="s">
        <v>11</v>
      </c>
      <c r="B1012" s="14">
        <v>28640</v>
      </c>
      <c r="C1012" s="19">
        <v>14267</v>
      </c>
      <c r="D1012" s="15" t="str">
        <f t="array" ref="D1012">IF(VLOOKUP($AF1012,[42]Akuttherapie!$A$2:$B$42,2,0)="Y",CONCATENATE("L",MAX(_xlfn.NUMBERVALUE(MID($D$3:$D1011,2,5)))+1)," ")</f>
        <v xml:space="preserve"> </v>
      </c>
      <c r="E1012" s="16">
        <v>10485908</v>
      </c>
      <c r="F1012" s="12" t="s">
        <v>998</v>
      </c>
      <c r="G1012" s="12" t="s">
        <v>26</v>
      </c>
      <c r="H1012" s="18">
        <v>17983</v>
      </c>
      <c r="I1012" s="18">
        <v>45517</v>
      </c>
      <c r="J1012" s="12">
        <v>1</v>
      </c>
      <c r="K1012" s="36"/>
    </row>
    <row r="1013" spans="1:11" ht="14.25" customHeight="1" x14ac:dyDescent="0.15">
      <c r="A1013" s="13" t="s">
        <v>11</v>
      </c>
      <c r="B1013" s="14">
        <v>28642</v>
      </c>
      <c r="C1013" s="19">
        <v>14268</v>
      </c>
      <c r="D1013" s="15" t="s">
        <v>1796</v>
      </c>
      <c r="E1013" s="16">
        <v>10487032</v>
      </c>
      <c r="F1013" s="12" t="s">
        <v>1791</v>
      </c>
      <c r="G1013" s="12" t="s">
        <v>1792</v>
      </c>
      <c r="H1013" s="18">
        <v>26038</v>
      </c>
      <c r="I1013" s="18">
        <v>45517</v>
      </c>
      <c r="J1013" s="12">
        <v>0</v>
      </c>
      <c r="K1013" s="36" t="s">
        <v>65</v>
      </c>
    </row>
    <row r="1014" spans="1:11" ht="14.25" customHeight="1" x14ac:dyDescent="0.15">
      <c r="A1014" s="13" t="s">
        <v>11</v>
      </c>
      <c r="B1014" s="14">
        <v>28644</v>
      </c>
      <c r="C1014" s="19">
        <v>14269</v>
      </c>
      <c r="D1014" s="15" t="s">
        <v>1797</v>
      </c>
      <c r="E1014" s="16">
        <v>10487120</v>
      </c>
      <c r="F1014" s="12" t="s">
        <v>1793</v>
      </c>
      <c r="G1014" s="12" t="s">
        <v>1794</v>
      </c>
      <c r="H1014" s="18">
        <v>15515</v>
      </c>
      <c r="I1014" s="18">
        <v>45517</v>
      </c>
      <c r="J1014" s="12">
        <v>0</v>
      </c>
      <c r="K1014" s="36" t="s">
        <v>65</v>
      </c>
    </row>
    <row r="1015" spans="1:11" ht="14.25" customHeight="1" x14ac:dyDescent="0.15">
      <c r="A1015" s="13" t="s">
        <v>11</v>
      </c>
      <c r="B1015" s="14">
        <v>28645</v>
      </c>
      <c r="C1015" s="19">
        <v>14270</v>
      </c>
      <c r="D1015" s="15" t="s">
        <v>1798</v>
      </c>
      <c r="E1015" s="16">
        <v>10486961</v>
      </c>
      <c r="F1015" s="12" t="s">
        <v>323</v>
      </c>
      <c r="G1015" s="12" t="s">
        <v>270</v>
      </c>
      <c r="H1015" s="18">
        <v>19058</v>
      </c>
      <c r="I1015" s="18">
        <v>45517</v>
      </c>
      <c r="J1015" s="12">
        <v>0</v>
      </c>
      <c r="K1015" s="36"/>
    </row>
    <row r="1016" spans="1:11" ht="14.25" customHeight="1" x14ac:dyDescent="0.15">
      <c r="A1016" s="13" t="s">
        <v>11</v>
      </c>
      <c r="B1016" s="14">
        <v>28646</v>
      </c>
      <c r="C1016" s="19">
        <v>14271</v>
      </c>
      <c r="D1016" s="15" t="str">
        <f t="array" ref="D1016">IF(VLOOKUP($AF1016,[42]Akuttherapie!$A$2:$B$42,2,0)="Y",CONCATENATE("L",MAX(_xlfn.NUMBERVALUE(MID($D$3:$D1015,2,5)))+1)," ")</f>
        <v xml:space="preserve"> </v>
      </c>
      <c r="E1016" s="16">
        <v>10489043</v>
      </c>
      <c r="F1016" s="12" t="s">
        <v>1800</v>
      </c>
      <c r="G1016" s="12" t="s">
        <v>20</v>
      </c>
      <c r="H1016" s="18">
        <v>22714</v>
      </c>
      <c r="I1016" s="18">
        <v>45518</v>
      </c>
      <c r="J1016" s="12">
        <v>0</v>
      </c>
      <c r="K1016" s="36"/>
    </row>
    <row r="1017" spans="1:11" ht="14.25" customHeight="1" x14ac:dyDescent="0.15">
      <c r="A1017" s="13" t="s">
        <v>16</v>
      </c>
      <c r="B1017" s="14">
        <v>28647</v>
      </c>
      <c r="C1017" s="19">
        <v>14272</v>
      </c>
      <c r="D1017" s="15" t="str">
        <f t="array" ref="D1017">IF(VLOOKUP($AF1017,[42]Akuttherapie!$A$2:$B$42,2,0)="Y",CONCATENATE("L",MAX(_xlfn.NUMBERVALUE(MID($D$3:$D1016,2,5)))+1)," ")</f>
        <v xml:space="preserve"> </v>
      </c>
      <c r="E1017" s="16">
        <v>10489256</v>
      </c>
      <c r="F1017" s="12" t="s">
        <v>1801</v>
      </c>
      <c r="G1017" s="12" t="s">
        <v>1802</v>
      </c>
      <c r="H1017" s="18">
        <v>18685</v>
      </c>
      <c r="I1017" s="18">
        <v>45518</v>
      </c>
      <c r="J1017" s="12">
        <v>0</v>
      </c>
      <c r="K1017" s="36" t="s">
        <v>65</v>
      </c>
    </row>
    <row r="1018" spans="1:11" ht="14.25" customHeight="1" x14ac:dyDescent="0.15">
      <c r="A1018" s="13" t="s">
        <v>1810</v>
      </c>
      <c r="B1018" s="14">
        <v>28648</v>
      </c>
      <c r="C1018" s="19">
        <v>14273</v>
      </c>
      <c r="D1018" s="15" t="str">
        <f t="array" ref="D1018">IF(VLOOKUP($AF1018,[42]Akuttherapie!$A$2:$B$42,2,0)="Y",CONCATENATE("L",MAX(_xlfn.NUMBERVALUE(MID($D$3:$D1017,2,5)))+1)," ")</f>
        <v xml:space="preserve"> </v>
      </c>
      <c r="E1018" s="16">
        <v>10489272</v>
      </c>
      <c r="F1018" s="12" t="s">
        <v>1803</v>
      </c>
      <c r="G1018" s="12" t="s">
        <v>1804</v>
      </c>
      <c r="H1018" s="18">
        <v>24698</v>
      </c>
      <c r="I1018" s="18">
        <v>45518</v>
      </c>
      <c r="J1018" s="12">
        <v>1</v>
      </c>
      <c r="K1018" s="36" t="s">
        <v>65</v>
      </c>
    </row>
    <row r="1019" spans="1:11" ht="14.25" customHeight="1" x14ac:dyDescent="0.15">
      <c r="A1019" s="13" t="s">
        <v>11</v>
      </c>
      <c r="B1019" s="14">
        <v>28649</v>
      </c>
      <c r="C1019" s="19">
        <v>14274</v>
      </c>
      <c r="D1019" s="15" t="s">
        <v>1809</v>
      </c>
      <c r="E1019" s="16">
        <v>10489404</v>
      </c>
      <c r="F1019" s="12" t="s">
        <v>1805</v>
      </c>
      <c r="G1019" s="12" t="s">
        <v>1806</v>
      </c>
      <c r="H1019" s="18">
        <v>20743</v>
      </c>
      <c r="I1019" s="18">
        <v>45518</v>
      </c>
      <c r="J1019" s="12">
        <v>0</v>
      </c>
      <c r="K1019" s="36"/>
    </row>
    <row r="1020" spans="1:11" ht="14.25" customHeight="1" x14ac:dyDescent="0.15">
      <c r="A1020" s="13" t="s">
        <v>11</v>
      </c>
      <c r="B1020" s="14">
        <v>28650</v>
      </c>
      <c r="C1020" s="19">
        <v>14275</v>
      </c>
      <c r="D1020" s="15" t="str">
        <f t="array" ref="D1020">IF(VLOOKUP($AF1020,[42]Akuttherapie!$A$2:$B$42,2,0)="Y",CONCATENATE("L",MAX(_xlfn.NUMBERVALUE(MID($D$3:$D1019,2,5)))+1)," ")</f>
        <v xml:space="preserve"> </v>
      </c>
      <c r="E1020" s="16">
        <v>10379393</v>
      </c>
      <c r="F1020" s="12" t="s">
        <v>1807</v>
      </c>
      <c r="G1020" s="12" t="s">
        <v>1808</v>
      </c>
      <c r="H1020" s="18">
        <v>21154</v>
      </c>
      <c r="I1020" s="18">
        <v>45518</v>
      </c>
      <c r="J1020" s="12">
        <v>1</v>
      </c>
      <c r="K1020" s="36" t="s">
        <v>65</v>
      </c>
    </row>
    <row r="1021" spans="1:11" ht="14.25" customHeight="1" x14ac:dyDescent="0.15">
      <c r="A1021" s="13" t="s">
        <v>11</v>
      </c>
      <c r="B1021" s="14">
        <v>28651</v>
      </c>
      <c r="C1021" s="19">
        <v>14276</v>
      </c>
      <c r="D1021" s="15" t="s">
        <v>1818</v>
      </c>
      <c r="E1021" s="16">
        <v>10490331</v>
      </c>
      <c r="F1021" s="12" t="s">
        <v>1811</v>
      </c>
      <c r="G1021" s="12" t="s">
        <v>1812</v>
      </c>
      <c r="H1021" s="18">
        <v>20818</v>
      </c>
      <c r="I1021" s="18">
        <v>45519</v>
      </c>
      <c r="J1021" s="12">
        <v>0</v>
      </c>
      <c r="K1021" s="36" t="s">
        <v>65</v>
      </c>
    </row>
    <row r="1022" spans="1:11" ht="14.25" customHeight="1" x14ac:dyDescent="0.15">
      <c r="A1022" s="13" t="s">
        <v>11</v>
      </c>
      <c r="B1022" s="14">
        <v>28652</v>
      </c>
      <c r="C1022" s="19">
        <v>14277</v>
      </c>
      <c r="D1022" s="15" t="str">
        <f t="array" ref="D1022">IF(VLOOKUP($AF1022,[43]Akuttherapie!$A$2:$B$42,2,0)="Y",CONCATENATE("L",MAX(_xlfn.NUMBERVALUE(MID($D$3:$D1021,2,5)))+1)," ")</f>
        <v xml:space="preserve"> </v>
      </c>
      <c r="E1022" s="16">
        <v>10490915</v>
      </c>
      <c r="F1022" s="12" t="s">
        <v>1813</v>
      </c>
      <c r="G1022" s="12" t="s">
        <v>1814</v>
      </c>
      <c r="H1022" s="18">
        <v>18314</v>
      </c>
      <c r="I1022" s="18">
        <v>45519</v>
      </c>
      <c r="J1022" s="12">
        <v>0</v>
      </c>
      <c r="K1022" s="36"/>
    </row>
    <row r="1023" spans="1:11" ht="14.25" customHeight="1" x14ac:dyDescent="0.15">
      <c r="A1023" s="13" t="s">
        <v>11</v>
      </c>
      <c r="B1023" s="14">
        <v>28653</v>
      </c>
      <c r="C1023" s="19">
        <v>14278</v>
      </c>
      <c r="D1023" s="15" t="s">
        <v>1819</v>
      </c>
      <c r="E1023" s="16">
        <v>10491329</v>
      </c>
      <c r="F1023" s="12" t="s">
        <v>1815</v>
      </c>
      <c r="G1023" s="12" t="s">
        <v>1816</v>
      </c>
      <c r="H1023" s="18">
        <v>15333</v>
      </c>
      <c r="I1023" s="18">
        <v>45519</v>
      </c>
      <c r="J1023" s="12">
        <v>1</v>
      </c>
      <c r="K1023" s="36" t="s">
        <v>65</v>
      </c>
    </row>
    <row r="1024" spans="1:11" ht="14.25" customHeight="1" x14ac:dyDescent="0.15">
      <c r="A1024" s="13" t="s">
        <v>11</v>
      </c>
      <c r="B1024" s="14">
        <v>28654</v>
      </c>
      <c r="C1024" s="19">
        <v>14279</v>
      </c>
      <c r="D1024" s="15" t="str">
        <f t="array" ref="D1024">IF(VLOOKUP($AF1024,[43]Akuttherapie!$A$2:$B$42,2,0)="Y",CONCATENATE("L",MAX(_xlfn.NUMBERVALUE(MID($D$3:$D1023,2,5)))+1)," ")</f>
        <v xml:space="preserve"> </v>
      </c>
      <c r="E1024" s="16">
        <v>10491746</v>
      </c>
      <c r="F1024" s="12" t="s">
        <v>1817</v>
      </c>
      <c r="G1024" s="12" t="s">
        <v>691</v>
      </c>
      <c r="H1024" s="18">
        <v>24109</v>
      </c>
      <c r="I1024" s="18">
        <v>45519</v>
      </c>
      <c r="J1024" s="12">
        <v>1</v>
      </c>
      <c r="K1024" s="36" t="s">
        <v>65</v>
      </c>
    </row>
    <row r="1025" spans="1:11" ht="14.25" customHeight="1" x14ac:dyDescent="0.15">
      <c r="A1025" s="13" t="s">
        <v>246</v>
      </c>
      <c r="B1025" s="14">
        <v>28656</v>
      </c>
      <c r="C1025" s="19">
        <v>14280</v>
      </c>
      <c r="D1025" s="15" t="str">
        <f t="array" ref="D1025">IF(VLOOKUP($AF1025,[43]Akuttherapie!$A$2:$B$42,2,0)="Y",CONCATENATE("L",MAX(_xlfn.NUMBERVALUE(MID($D$3:$D1024,2,5)))+1)," ")</f>
        <v xml:space="preserve"> </v>
      </c>
      <c r="E1025" s="16">
        <v>10491812</v>
      </c>
      <c r="F1025" s="12" t="s">
        <v>451</v>
      </c>
      <c r="G1025" s="12" t="s">
        <v>48</v>
      </c>
      <c r="H1025" s="18">
        <v>18057</v>
      </c>
      <c r="I1025" s="18">
        <v>45520</v>
      </c>
      <c r="J1025" s="12">
        <v>0</v>
      </c>
      <c r="K1025" s="36" t="s">
        <v>65</v>
      </c>
    </row>
    <row r="1026" spans="1:11" ht="14.25" customHeight="1" x14ac:dyDescent="0.15">
      <c r="A1026" s="13" t="s">
        <v>11</v>
      </c>
      <c r="B1026" s="14">
        <v>28658</v>
      </c>
      <c r="C1026" s="19">
        <v>14281</v>
      </c>
      <c r="D1026" s="15" t="str">
        <f t="array" ref="D1026">IF(VLOOKUP($AF1026,[43]Akuttherapie!$A$2:$B$42,2,0)="Y",CONCATENATE("L",MAX(_xlfn.NUMBERVALUE(MID($D$3:$D1025,2,5)))+1)," ")</f>
        <v xml:space="preserve"> </v>
      </c>
      <c r="E1026" s="16">
        <v>10493198</v>
      </c>
      <c r="F1026" s="12" t="s">
        <v>1820</v>
      </c>
      <c r="G1026" s="12" t="s">
        <v>1821</v>
      </c>
      <c r="H1026" s="18">
        <v>11777</v>
      </c>
      <c r="I1026" s="18">
        <v>45520</v>
      </c>
      <c r="J1026" s="12">
        <v>1</v>
      </c>
      <c r="K1026" s="36" t="s">
        <v>65</v>
      </c>
    </row>
    <row r="1027" spans="1:11" ht="14.25" customHeight="1" x14ac:dyDescent="0.15">
      <c r="A1027" s="13" t="s">
        <v>11</v>
      </c>
      <c r="B1027" s="14">
        <v>28659</v>
      </c>
      <c r="C1027" s="19">
        <v>14282</v>
      </c>
      <c r="D1027" s="15" t="str">
        <f t="array" ref="D1027">IF(VLOOKUP($AF1027,[43]Akuttherapie!$A$2:$B$42,2,0)="Y",CONCATENATE("L",MAX(_xlfn.NUMBERVALUE(MID($D$3:$D1026,2,5)))+1)," ")</f>
        <v xml:space="preserve"> </v>
      </c>
      <c r="E1027" s="16">
        <v>10493268</v>
      </c>
      <c r="F1027" s="12" t="s">
        <v>79</v>
      </c>
      <c r="G1027" s="12" t="s">
        <v>1034</v>
      </c>
      <c r="H1027" s="18">
        <v>16491</v>
      </c>
      <c r="I1027" s="18">
        <v>45520</v>
      </c>
      <c r="J1027" s="12">
        <v>0</v>
      </c>
      <c r="K1027" s="36" t="s">
        <v>65</v>
      </c>
    </row>
    <row r="1028" spans="1:11" ht="14.25" customHeight="1" x14ac:dyDescent="0.15">
      <c r="A1028" s="13" t="s">
        <v>16</v>
      </c>
      <c r="B1028" s="14">
        <v>28660</v>
      </c>
      <c r="C1028" s="19">
        <v>14283</v>
      </c>
      <c r="D1028" s="15" t="str">
        <f t="array" ref="D1028">IF(VLOOKUP($AF1028,[43]Akuttherapie!$A$2:$B$42,2,0)="Y",CONCATENATE("L",MAX(_xlfn.NUMBERVALUE(MID($D$3:$D1027,2,5)))+1)," ")</f>
        <v xml:space="preserve"> </v>
      </c>
      <c r="E1028" s="16">
        <v>10493885</v>
      </c>
      <c r="F1028" s="12" t="s">
        <v>1309</v>
      </c>
      <c r="G1028" s="12" t="s">
        <v>1310</v>
      </c>
      <c r="H1028" s="18">
        <v>22114</v>
      </c>
      <c r="I1028" s="18">
        <v>45520</v>
      </c>
      <c r="J1028" s="12">
        <v>0</v>
      </c>
      <c r="K1028" s="36" t="s">
        <v>65</v>
      </c>
    </row>
    <row r="1029" spans="1:11" ht="14.25" customHeight="1" x14ac:dyDescent="0.15">
      <c r="A1029" s="13" t="s">
        <v>137</v>
      </c>
      <c r="B1029" s="14">
        <v>28661</v>
      </c>
      <c r="C1029" s="19">
        <v>14284</v>
      </c>
      <c r="D1029" s="15" t="s">
        <v>1837</v>
      </c>
      <c r="E1029" s="16">
        <v>10493959</v>
      </c>
      <c r="F1029" s="12" t="s">
        <v>1822</v>
      </c>
      <c r="G1029" s="12" t="s">
        <v>43</v>
      </c>
      <c r="H1029" s="18">
        <v>26396</v>
      </c>
      <c r="I1029" s="18">
        <v>45520</v>
      </c>
      <c r="J1029" s="12">
        <v>0</v>
      </c>
      <c r="K1029" s="36" t="s">
        <v>65</v>
      </c>
    </row>
    <row r="1030" spans="1:11" ht="14.25" customHeight="1" x14ac:dyDescent="0.15">
      <c r="A1030" s="13" t="s">
        <v>11</v>
      </c>
      <c r="B1030" s="14">
        <v>28662</v>
      </c>
      <c r="C1030" s="19">
        <v>14285</v>
      </c>
      <c r="D1030" s="15" t="s">
        <v>1838</v>
      </c>
      <c r="E1030" s="16">
        <v>10494043</v>
      </c>
      <c r="F1030" s="12" t="s">
        <v>1823</v>
      </c>
      <c r="G1030" s="12" t="s">
        <v>1824</v>
      </c>
      <c r="H1030" s="18">
        <v>13245</v>
      </c>
      <c r="I1030" s="18">
        <v>45521</v>
      </c>
      <c r="J1030" s="12">
        <v>0</v>
      </c>
      <c r="K1030" s="36"/>
    </row>
    <row r="1031" spans="1:11" ht="14.25" customHeight="1" x14ac:dyDescent="0.15">
      <c r="A1031" s="13" t="s">
        <v>11</v>
      </c>
      <c r="B1031" s="14">
        <v>28663</v>
      </c>
      <c r="C1031" s="19">
        <v>14286</v>
      </c>
      <c r="D1031" s="15" t="str">
        <f t="array" ref="D1031">IF(VLOOKUP($AF1031,[43]Akuttherapie!$A$2:$B$42,2,0)="Y",CONCATENATE("L",MAX(_xlfn.NUMBERVALUE(MID($D$3:$D1030,2,5)))+1)," ")</f>
        <v xml:space="preserve"> </v>
      </c>
      <c r="E1031" s="16">
        <v>10494107</v>
      </c>
      <c r="F1031" s="12" t="s">
        <v>1705</v>
      </c>
      <c r="G1031" s="12" t="s">
        <v>1253</v>
      </c>
      <c r="H1031" s="18">
        <v>25012</v>
      </c>
      <c r="I1031" s="18">
        <v>45521</v>
      </c>
      <c r="J1031" s="12">
        <v>0</v>
      </c>
      <c r="K1031" s="36"/>
    </row>
    <row r="1032" spans="1:11" ht="14.25" customHeight="1" x14ac:dyDescent="0.15">
      <c r="A1032" s="13" t="s">
        <v>11</v>
      </c>
      <c r="B1032" s="14">
        <v>28664</v>
      </c>
      <c r="C1032" s="19">
        <v>14287</v>
      </c>
      <c r="D1032" s="15" t="str">
        <f t="array" ref="D1032">IF(VLOOKUP($AF1032,[43]Akuttherapie!$A$2:$B$42,2,0)="Y",CONCATENATE("L",MAX(_xlfn.NUMBERVALUE(MID($D$3:$D1031,2,5)))+1)," ")</f>
        <v xml:space="preserve"> </v>
      </c>
      <c r="E1032" s="16">
        <v>10494238</v>
      </c>
      <c r="F1032" s="12" t="s">
        <v>1825</v>
      </c>
      <c r="G1032" s="12" t="s">
        <v>715</v>
      </c>
      <c r="H1032" s="18">
        <v>14436</v>
      </c>
      <c r="I1032" s="18">
        <v>45521</v>
      </c>
      <c r="J1032" s="12">
        <v>0</v>
      </c>
      <c r="K1032" s="36" t="s">
        <v>65</v>
      </c>
    </row>
    <row r="1033" spans="1:11" ht="14.25" customHeight="1" x14ac:dyDescent="0.15">
      <c r="A1033" s="13" t="s">
        <v>11</v>
      </c>
      <c r="B1033" s="14">
        <v>28665</v>
      </c>
      <c r="C1033" s="19">
        <v>14288</v>
      </c>
      <c r="D1033" s="15" t="str">
        <f t="array" ref="D1033">IF(VLOOKUP($AF1033,[43]Akuttherapie!$A$2:$B$42,2,0)="Y",CONCATENATE("L",MAX(_xlfn.NUMBERVALUE(MID($D$3:$D1032,2,5)))+1)," ")</f>
        <v xml:space="preserve"> </v>
      </c>
      <c r="E1033" s="16">
        <v>10494299</v>
      </c>
      <c r="F1033" s="12" t="s">
        <v>1826</v>
      </c>
      <c r="G1033" s="12" t="s">
        <v>1827</v>
      </c>
      <c r="H1033" s="18">
        <v>14393</v>
      </c>
      <c r="I1033" s="18">
        <v>45521</v>
      </c>
      <c r="J1033" s="12">
        <v>1</v>
      </c>
      <c r="K1033" s="36" t="s">
        <v>65</v>
      </c>
    </row>
    <row r="1034" spans="1:11" ht="14.25" customHeight="1" x14ac:dyDescent="0.15">
      <c r="A1034" s="13" t="s">
        <v>140</v>
      </c>
      <c r="B1034" s="14">
        <v>28666</v>
      </c>
      <c r="C1034" s="19">
        <v>14289</v>
      </c>
      <c r="D1034" s="15" t="str">
        <f t="array" ref="D1034">IF(VLOOKUP($AF1034,[43]Akuttherapie!$A$2:$B$42,2,0)="Y",CONCATENATE("L",MAX(_xlfn.NUMBERVALUE(MID($D$3:$D1033,2,5)))+1)," ")</f>
        <v xml:space="preserve"> </v>
      </c>
      <c r="E1034" s="16">
        <v>10494319</v>
      </c>
      <c r="F1034" s="12" t="s">
        <v>1619</v>
      </c>
      <c r="G1034" s="12" t="s">
        <v>1828</v>
      </c>
      <c r="H1034" s="18">
        <v>20769</v>
      </c>
      <c r="I1034" s="18">
        <v>45521</v>
      </c>
      <c r="J1034" s="12">
        <v>0</v>
      </c>
      <c r="K1034" s="36" t="s">
        <v>65</v>
      </c>
    </row>
    <row r="1035" spans="1:11" ht="14.25" customHeight="1" x14ac:dyDescent="0.15">
      <c r="A1035" s="13" t="s">
        <v>11</v>
      </c>
      <c r="B1035" s="14">
        <v>28667</v>
      </c>
      <c r="C1035" s="19">
        <v>14290</v>
      </c>
      <c r="D1035" s="15" t="s">
        <v>1839</v>
      </c>
      <c r="E1035" s="16">
        <v>10494658</v>
      </c>
      <c r="F1035" s="12" t="s">
        <v>189</v>
      </c>
      <c r="G1035" s="12" t="s">
        <v>1829</v>
      </c>
      <c r="H1035" s="18">
        <v>17117</v>
      </c>
      <c r="I1035" s="18">
        <v>45522</v>
      </c>
      <c r="J1035" s="12">
        <v>0</v>
      </c>
      <c r="K1035" s="36" t="s">
        <v>65</v>
      </c>
    </row>
    <row r="1036" spans="1:11" ht="14.25" customHeight="1" x14ac:dyDescent="0.15">
      <c r="A1036" s="13" t="s">
        <v>11</v>
      </c>
      <c r="B1036" s="14">
        <v>28669</v>
      </c>
      <c r="C1036" s="19">
        <v>14291</v>
      </c>
      <c r="D1036" s="15" t="s">
        <v>1840</v>
      </c>
      <c r="E1036" s="16">
        <v>10494827</v>
      </c>
      <c r="F1036" s="12" t="s">
        <v>1830</v>
      </c>
      <c r="G1036" s="12" t="s">
        <v>129</v>
      </c>
      <c r="H1036" s="18">
        <v>18474</v>
      </c>
      <c r="I1036" s="18">
        <v>45522</v>
      </c>
      <c r="J1036" s="12">
        <v>1</v>
      </c>
      <c r="K1036" s="36"/>
    </row>
    <row r="1037" spans="1:11" ht="14.25" customHeight="1" x14ac:dyDescent="0.15">
      <c r="A1037" s="13" t="s">
        <v>11</v>
      </c>
      <c r="B1037" s="14">
        <v>28670</v>
      </c>
      <c r="C1037" s="19">
        <v>14292</v>
      </c>
      <c r="D1037" s="15" t="s">
        <v>1841</v>
      </c>
      <c r="E1037" s="16">
        <v>10494879</v>
      </c>
      <c r="F1037" s="12" t="s">
        <v>1831</v>
      </c>
      <c r="G1037" s="12" t="s">
        <v>1832</v>
      </c>
      <c r="H1037" s="18">
        <v>16769</v>
      </c>
      <c r="I1037" s="18">
        <v>45522</v>
      </c>
      <c r="J1037" s="12">
        <v>0</v>
      </c>
      <c r="K1037" s="36"/>
    </row>
    <row r="1038" spans="1:11" ht="14.25" customHeight="1" x14ac:dyDescent="0.15">
      <c r="A1038" s="13" t="s">
        <v>11</v>
      </c>
      <c r="B1038" s="14">
        <v>28671</v>
      </c>
      <c r="C1038" s="19">
        <v>14293</v>
      </c>
      <c r="D1038" s="15" t="str">
        <f t="array" ref="D1038">IF(VLOOKUP($AF1038,[43]Akuttherapie!$A$2:$B$42,2,0)="Y",CONCATENATE("L",MAX(_xlfn.NUMBERVALUE(MID($D$3:$D1037,2,5)))+1)," ")</f>
        <v xml:space="preserve"> </v>
      </c>
      <c r="E1038" s="16">
        <v>10478221</v>
      </c>
      <c r="F1038" s="12" t="s">
        <v>1833</v>
      </c>
      <c r="G1038" s="12" t="s">
        <v>1165</v>
      </c>
      <c r="H1038" s="18">
        <v>19636</v>
      </c>
      <c r="I1038" s="18">
        <v>45519</v>
      </c>
      <c r="J1038" s="12">
        <v>0</v>
      </c>
      <c r="K1038" s="36"/>
    </row>
    <row r="1039" spans="1:11" ht="14.25" customHeight="1" x14ac:dyDescent="0.15">
      <c r="A1039" s="13" t="s">
        <v>11</v>
      </c>
      <c r="B1039" s="14">
        <v>28672</v>
      </c>
      <c r="C1039" s="19">
        <v>14294</v>
      </c>
      <c r="D1039" s="15" t="str">
        <f t="array" ref="D1039">IF(VLOOKUP($AF1039,[43]Akuttherapie!$A$2:$B$42,2,0)="Y",CONCATENATE("L",MAX(_xlfn.NUMBERVALUE(MID($D$3:$D1038,2,5)))+1)," ")</f>
        <v xml:space="preserve"> </v>
      </c>
      <c r="E1039" s="16">
        <v>10370060</v>
      </c>
      <c r="F1039" s="12" t="s">
        <v>279</v>
      </c>
      <c r="G1039" s="12" t="s">
        <v>1834</v>
      </c>
      <c r="H1039" s="18">
        <v>17268</v>
      </c>
      <c r="I1039" s="18">
        <v>45520</v>
      </c>
      <c r="J1039" s="12">
        <v>1</v>
      </c>
      <c r="K1039" s="36"/>
    </row>
    <row r="1040" spans="1:11" ht="14.25" customHeight="1" x14ac:dyDescent="0.15">
      <c r="A1040" s="13" t="s">
        <v>16</v>
      </c>
      <c r="B1040" s="14">
        <v>28673</v>
      </c>
      <c r="C1040" s="19">
        <v>14295</v>
      </c>
      <c r="D1040" s="15" t="str">
        <f t="array" ref="D1040">IF(VLOOKUP($AF1040,[43]Akuttherapie!$A$2:$B$42,2,0)="Y",CONCATENATE("L",MAX(_xlfn.NUMBERVALUE(MID($D$3:$D1039,2,5)))+1)," ")</f>
        <v xml:space="preserve"> </v>
      </c>
      <c r="E1040" s="16">
        <v>10494901</v>
      </c>
      <c r="F1040" s="12" t="s">
        <v>1835</v>
      </c>
      <c r="G1040" s="12" t="s">
        <v>1836</v>
      </c>
      <c r="H1040" s="18">
        <v>22011</v>
      </c>
      <c r="I1040" s="18">
        <v>45522</v>
      </c>
      <c r="J1040" s="12">
        <v>0</v>
      </c>
      <c r="K1040" s="36"/>
    </row>
    <row r="1041" spans="1:11" ht="14.25" customHeight="1" x14ac:dyDescent="0.15">
      <c r="A1041" s="13" t="s">
        <v>11</v>
      </c>
      <c r="B1041" s="14">
        <v>28674</v>
      </c>
      <c r="C1041" s="19">
        <v>14296</v>
      </c>
      <c r="D1041" s="15" t="s">
        <v>1845</v>
      </c>
      <c r="E1041" s="16">
        <v>10495782</v>
      </c>
      <c r="F1041" s="12" t="s">
        <v>82</v>
      </c>
      <c r="G1041" s="12" t="s">
        <v>1842</v>
      </c>
      <c r="H1041" s="18">
        <v>17876</v>
      </c>
      <c r="I1041" s="18">
        <v>45523</v>
      </c>
      <c r="J1041" s="12">
        <v>0</v>
      </c>
      <c r="K1041" s="36"/>
    </row>
    <row r="1042" spans="1:11" ht="14.25" customHeight="1" x14ac:dyDescent="0.15">
      <c r="A1042" s="13" t="s">
        <v>11</v>
      </c>
      <c r="B1042" s="14">
        <v>28675</v>
      </c>
      <c r="C1042" s="19">
        <v>14297</v>
      </c>
      <c r="D1042" s="15" t="str">
        <f t="array" ref="D1042">IF(VLOOKUP($AF1042,[43]Akuttherapie!$A$2:$B$42,2,0)="Y",CONCATENATE("L",MAX(_xlfn.NUMBERVALUE(MID($D$3:$D1041,2,5)))+1)," ")</f>
        <v xml:space="preserve"> </v>
      </c>
      <c r="E1042" s="16">
        <v>10496066</v>
      </c>
      <c r="F1042" s="12" t="s">
        <v>1843</v>
      </c>
      <c r="G1042" s="12" t="s">
        <v>24</v>
      </c>
      <c r="H1042" s="18">
        <v>21061</v>
      </c>
      <c r="I1042" s="18">
        <v>45523</v>
      </c>
      <c r="J1042" s="12">
        <v>0</v>
      </c>
      <c r="K1042" s="36"/>
    </row>
    <row r="1043" spans="1:11" ht="14.25" customHeight="1" x14ac:dyDescent="0.15">
      <c r="A1043" s="13" t="s">
        <v>11</v>
      </c>
      <c r="B1043" s="14">
        <v>28676</v>
      </c>
      <c r="C1043" s="19">
        <v>14298</v>
      </c>
      <c r="D1043" s="15" t="s">
        <v>1846</v>
      </c>
      <c r="E1043" s="16">
        <v>10496900</v>
      </c>
      <c r="F1043" s="12" t="s">
        <v>1844</v>
      </c>
      <c r="G1043" s="12" t="s">
        <v>651</v>
      </c>
      <c r="H1043" s="18">
        <v>34573</v>
      </c>
      <c r="I1043" s="18">
        <v>45523</v>
      </c>
      <c r="J1043" s="12">
        <v>0</v>
      </c>
      <c r="K1043" s="36"/>
    </row>
    <row r="1044" spans="1:11" ht="14.25" customHeight="1" x14ac:dyDescent="0.15">
      <c r="A1044" s="13" t="s">
        <v>169</v>
      </c>
      <c r="B1044" s="14">
        <v>28677</v>
      </c>
      <c r="C1044" s="19">
        <v>14299</v>
      </c>
      <c r="D1044" s="15" t="str">
        <f t="array" ref="D1044">IF(VLOOKUP($AF1044,[43]Akuttherapie!$A$2:$B$42,2,0)="Y",CONCATENATE("L",MAX(_xlfn.NUMBERVALUE(MID($D$3:$D1043,2,5)))+1)," ")</f>
        <v xml:space="preserve"> </v>
      </c>
      <c r="E1044" s="16">
        <v>10498320</v>
      </c>
      <c r="F1044" s="12" t="s">
        <v>1847</v>
      </c>
      <c r="G1044" s="12" t="s">
        <v>1848</v>
      </c>
      <c r="H1044" s="18">
        <v>17696</v>
      </c>
      <c r="I1044" s="18">
        <v>45524</v>
      </c>
      <c r="J1044" s="12">
        <v>0</v>
      </c>
      <c r="K1044" s="36"/>
    </row>
    <row r="1045" spans="1:11" ht="14.25" customHeight="1" x14ac:dyDescent="0.15">
      <c r="A1045" s="13" t="s">
        <v>430</v>
      </c>
      <c r="B1045" s="14">
        <v>28678</v>
      </c>
      <c r="C1045" s="19">
        <v>14300</v>
      </c>
      <c r="D1045" s="15" t="s">
        <v>1860</v>
      </c>
      <c r="E1045" s="16">
        <v>10498549</v>
      </c>
      <c r="F1045" s="12" t="s">
        <v>1849</v>
      </c>
      <c r="G1045" s="12" t="s">
        <v>1373</v>
      </c>
      <c r="H1045" s="18">
        <v>14602</v>
      </c>
      <c r="I1045" s="18">
        <v>45524</v>
      </c>
      <c r="J1045" s="12">
        <v>1</v>
      </c>
      <c r="K1045" s="36"/>
    </row>
    <row r="1046" spans="1:11" ht="14.25" customHeight="1" x14ac:dyDescent="0.15">
      <c r="A1046" s="13" t="s">
        <v>11</v>
      </c>
      <c r="B1046" s="14">
        <v>28681</v>
      </c>
      <c r="C1046" s="19">
        <v>14301</v>
      </c>
      <c r="D1046" s="15" t="str">
        <f t="array" ref="D1046">IF(VLOOKUP($AF1046,[43]Akuttherapie!$A$2:$B$42,2,0)="Y",CONCATENATE("L",MAX(_xlfn.NUMBERVALUE(MID($D$3:$D1045,2,5)))+1)," ")</f>
        <v xml:space="preserve"> </v>
      </c>
      <c r="E1046" s="16">
        <v>10496986</v>
      </c>
      <c r="F1046" s="12" t="s">
        <v>1850</v>
      </c>
      <c r="G1046" s="12" t="s">
        <v>1851</v>
      </c>
      <c r="H1046" s="18">
        <v>17069</v>
      </c>
      <c r="I1046" s="18">
        <v>45523</v>
      </c>
      <c r="J1046" s="12">
        <v>0</v>
      </c>
      <c r="K1046" s="36"/>
    </row>
    <row r="1047" spans="1:11" ht="14.25" customHeight="1" x14ac:dyDescent="0.15">
      <c r="A1047" s="13" t="s">
        <v>11</v>
      </c>
      <c r="B1047" s="14">
        <v>28682</v>
      </c>
      <c r="C1047" s="19">
        <v>14302</v>
      </c>
      <c r="D1047" s="15" t="str">
        <f t="array" ref="D1047">IF(VLOOKUP($AF1047,[43]Akuttherapie!$A$2:$B$42,2,0)="Y",CONCATENATE("L",MAX(_xlfn.NUMBERVALUE(MID($D$3:$D1046,2,5)))+1)," ")</f>
        <v xml:space="preserve"> </v>
      </c>
      <c r="E1047" s="16">
        <v>10499679</v>
      </c>
      <c r="F1047" s="12" t="s">
        <v>1852</v>
      </c>
      <c r="G1047" s="12" t="s">
        <v>1853</v>
      </c>
      <c r="H1047" s="18">
        <v>20097</v>
      </c>
      <c r="I1047" s="18">
        <v>45525</v>
      </c>
      <c r="J1047" s="12">
        <v>0</v>
      </c>
      <c r="K1047" s="36"/>
    </row>
    <row r="1048" spans="1:11" ht="14.25" customHeight="1" x14ac:dyDescent="0.15">
      <c r="A1048" s="13" t="s">
        <v>11</v>
      </c>
      <c r="B1048" s="14">
        <v>28683</v>
      </c>
      <c r="C1048" s="19">
        <v>14303</v>
      </c>
      <c r="D1048" s="15" t="s">
        <v>1861</v>
      </c>
      <c r="E1048" s="16">
        <v>10500800</v>
      </c>
      <c r="F1048" s="12" t="s">
        <v>1854</v>
      </c>
      <c r="G1048" s="12" t="s">
        <v>332</v>
      </c>
      <c r="H1048" s="18">
        <v>23133</v>
      </c>
      <c r="I1048" s="18">
        <v>45525</v>
      </c>
      <c r="J1048" s="12">
        <v>0</v>
      </c>
      <c r="K1048" s="36"/>
    </row>
    <row r="1049" spans="1:11" ht="14.25" customHeight="1" x14ac:dyDescent="0.15">
      <c r="A1049" s="13" t="s">
        <v>16</v>
      </c>
      <c r="B1049" s="14">
        <v>28684</v>
      </c>
      <c r="C1049" s="19">
        <v>14304</v>
      </c>
      <c r="D1049" s="15" t="str">
        <f t="array" ref="D1049">IF(VLOOKUP($AF1049,[43]Akuttherapie!$A$2:$B$42,2,0)="Y",CONCATENATE("L",MAX(_xlfn.NUMBERVALUE(MID($D$3:$D1048,2,5)))+1)," ")</f>
        <v xml:space="preserve"> </v>
      </c>
      <c r="E1049" s="16">
        <v>10501351</v>
      </c>
      <c r="F1049" s="12" t="s">
        <v>1855</v>
      </c>
      <c r="G1049" s="12" t="s">
        <v>36</v>
      </c>
      <c r="H1049" s="18">
        <v>16058</v>
      </c>
      <c r="I1049" s="18">
        <v>45525</v>
      </c>
      <c r="J1049" s="12">
        <v>0</v>
      </c>
      <c r="K1049" s="36"/>
    </row>
    <row r="1050" spans="1:11" ht="14.25" customHeight="1" x14ac:dyDescent="0.15">
      <c r="A1050" s="13" t="s">
        <v>137</v>
      </c>
      <c r="B1050" s="14">
        <v>28685</v>
      </c>
      <c r="C1050" s="19">
        <v>14305</v>
      </c>
      <c r="D1050" s="15" t="s">
        <v>1862</v>
      </c>
      <c r="E1050" s="16">
        <v>10501741</v>
      </c>
      <c r="F1050" s="12" t="s">
        <v>431</v>
      </c>
      <c r="G1050" s="12" t="s">
        <v>1856</v>
      </c>
      <c r="H1050" s="18">
        <v>30140</v>
      </c>
      <c r="I1050" s="18">
        <v>45525</v>
      </c>
      <c r="J1050" s="12">
        <v>0</v>
      </c>
      <c r="K1050" s="36" t="s">
        <v>65</v>
      </c>
    </row>
    <row r="1051" spans="1:11" ht="14.25" customHeight="1" x14ac:dyDescent="0.15">
      <c r="A1051" s="13" t="s">
        <v>16</v>
      </c>
      <c r="B1051" s="14">
        <v>28686</v>
      </c>
      <c r="C1051" s="19">
        <v>14306</v>
      </c>
      <c r="D1051" s="15" t="str">
        <f t="array" ref="D1051">IF(VLOOKUP($AF1051,[43]Akuttherapie!$A$2:$B$42,2,0)="Y",CONCATENATE("L",MAX(_xlfn.NUMBERVALUE(MID($D$3:$D1050,2,5)))+1)," ")</f>
        <v xml:space="preserve"> </v>
      </c>
      <c r="E1051" s="16">
        <v>10501701</v>
      </c>
      <c r="F1051" s="12" t="s">
        <v>1857</v>
      </c>
      <c r="G1051" s="12" t="s">
        <v>1858</v>
      </c>
      <c r="H1051" s="18">
        <v>21955</v>
      </c>
      <c r="I1051" s="18">
        <v>45525</v>
      </c>
      <c r="J1051" s="12">
        <v>1</v>
      </c>
      <c r="K1051" s="36"/>
    </row>
    <row r="1052" spans="1:11" ht="14.25" customHeight="1" x14ac:dyDescent="0.15">
      <c r="A1052" s="13" t="s">
        <v>11</v>
      </c>
      <c r="B1052" s="14">
        <v>28687</v>
      </c>
      <c r="C1052" s="19">
        <v>14307</v>
      </c>
      <c r="D1052" s="15" t="s">
        <v>1863</v>
      </c>
      <c r="E1052" s="16">
        <v>10501861</v>
      </c>
      <c r="F1052" s="12" t="s">
        <v>1859</v>
      </c>
      <c r="G1052" s="12" t="s">
        <v>471</v>
      </c>
      <c r="H1052" s="18">
        <v>21719</v>
      </c>
      <c r="I1052" s="18">
        <v>45526</v>
      </c>
      <c r="J1052" s="12">
        <v>0</v>
      </c>
      <c r="K1052" s="36"/>
    </row>
    <row r="1053" spans="1:11" ht="14.25" customHeight="1" x14ac:dyDescent="0.15">
      <c r="A1053" s="13" t="s">
        <v>11</v>
      </c>
      <c r="B1053" s="14">
        <v>28689</v>
      </c>
      <c r="C1053" s="19">
        <v>14308</v>
      </c>
      <c r="D1053" s="15" t="str">
        <f t="array" ref="D1053">IF(VLOOKUP($AF1053,[43]Akuttherapie!$A$2:$B$42,2,0)="Y",CONCATENATE("L",MAX(_xlfn.NUMBERVALUE(MID($D$3:$D1052,2,5)))+1)," ")</f>
        <v xml:space="preserve"> </v>
      </c>
      <c r="E1053" s="16">
        <v>10503499</v>
      </c>
      <c r="F1053" s="12" t="s">
        <v>1865</v>
      </c>
      <c r="G1053" s="12" t="s">
        <v>600</v>
      </c>
      <c r="H1053" s="18">
        <v>14733</v>
      </c>
      <c r="I1053" s="18">
        <v>45526</v>
      </c>
      <c r="J1053" s="12">
        <v>0</v>
      </c>
      <c r="K1053" s="36"/>
    </row>
    <row r="1054" spans="1:11" ht="14.25" customHeight="1" x14ac:dyDescent="0.15">
      <c r="A1054" s="13" t="s">
        <v>11</v>
      </c>
      <c r="B1054" s="14">
        <v>28690</v>
      </c>
      <c r="C1054" s="19">
        <v>14309</v>
      </c>
      <c r="D1054" s="15" t="str">
        <f t="array" ref="D1054">IF(VLOOKUP($AF1054,[43]Akuttherapie!$A$2:$B$42,2,0)="Y",CONCATENATE("L",MAX(_xlfn.NUMBERVALUE(MID($D$3:$D1053,2,5)))+1)," ")</f>
        <v xml:space="preserve"> </v>
      </c>
      <c r="E1054" s="16">
        <v>10504471</v>
      </c>
      <c r="F1054" s="12" t="s">
        <v>1866</v>
      </c>
      <c r="G1054" s="12" t="s">
        <v>514</v>
      </c>
      <c r="H1054" s="18">
        <v>15285</v>
      </c>
      <c r="I1054" s="18">
        <v>45526</v>
      </c>
      <c r="J1054" s="12">
        <v>1</v>
      </c>
      <c r="K1054" s="36"/>
    </row>
    <row r="1055" spans="1:11" ht="14.25" customHeight="1" x14ac:dyDescent="0.15">
      <c r="A1055" s="13" t="s">
        <v>11</v>
      </c>
      <c r="B1055" s="14">
        <v>28692</v>
      </c>
      <c r="C1055" s="19">
        <v>14310</v>
      </c>
      <c r="D1055" s="15" t="str">
        <f t="array" ref="D1055">IF(VLOOKUP($AF1055,[43]Akuttherapie!$A$2:$B$42,2,0)="Y",CONCATENATE("L",MAX(_xlfn.NUMBERVALUE(MID($D$3:$D1054,2,5)))+1)," ")</f>
        <v xml:space="preserve"> </v>
      </c>
      <c r="E1055" s="16">
        <v>10502821</v>
      </c>
      <c r="F1055" s="12" t="s">
        <v>230</v>
      </c>
      <c r="G1055" s="12" t="s">
        <v>106</v>
      </c>
      <c r="H1055" s="18">
        <v>14430</v>
      </c>
      <c r="I1055" s="18">
        <v>45526</v>
      </c>
      <c r="J1055" s="12">
        <v>1</v>
      </c>
      <c r="K1055" s="36"/>
    </row>
    <row r="1056" spans="1:11" ht="14.25" customHeight="1" x14ac:dyDescent="0.15">
      <c r="A1056" s="13" t="s">
        <v>140</v>
      </c>
      <c r="B1056" s="14">
        <v>28693</v>
      </c>
      <c r="C1056" s="19">
        <v>14311</v>
      </c>
      <c r="D1056" s="15" t="s">
        <v>1893</v>
      </c>
      <c r="E1056" s="16">
        <v>10505405</v>
      </c>
      <c r="F1056" s="12" t="s">
        <v>1867</v>
      </c>
      <c r="G1056" s="12" t="s">
        <v>178</v>
      </c>
      <c r="H1056" s="18">
        <v>17515</v>
      </c>
      <c r="I1056" s="18">
        <v>45527</v>
      </c>
      <c r="J1056" s="12">
        <v>0</v>
      </c>
      <c r="K1056" s="36" t="s">
        <v>65</v>
      </c>
    </row>
    <row r="1057" spans="1:11" ht="14.25" customHeight="1" x14ac:dyDescent="0.15">
      <c r="A1057" s="13" t="s">
        <v>16</v>
      </c>
      <c r="B1057" s="14">
        <v>28694</v>
      </c>
      <c r="C1057" s="19">
        <v>14312</v>
      </c>
      <c r="D1057" s="15" t="str">
        <f t="array" ref="D1057">IF(VLOOKUP($AF1057,[43]Akuttherapie!$A$2:$B$42,2,0)="Y",CONCATENATE("L",MAX(_xlfn.NUMBERVALUE(MID($D$3:$D1056,2,5)))+1)," ")</f>
        <v xml:space="preserve"> </v>
      </c>
      <c r="E1057" s="16">
        <v>10505557</v>
      </c>
      <c r="F1057" s="12" t="s">
        <v>1868</v>
      </c>
      <c r="G1057" s="12" t="s">
        <v>1869</v>
      </c>
      <c r="H1057" s="18">
        <v>22105</v>
      </c>
      <c r="I1057" s="18">
        <v>45527</v>
      </c>
      <c r="J1057" s="12">
        <v>0</v>
      </c>
      <c r="K1057" s="36"/>
    </row>
    <row r="1058" spans="1:11" ht="14.25" customHeight="1" x14ac:dyDescent="0.15">
      <c r="A1058" s="13" t="s">
        <v>11</v>
      </c>
      <c r="B1058" s="14">
        <v>28695</v>
      </c>
      <c r="C1058" s="19">
        <v>14313</v>
      </c>
      <c r="D1058" s="15" t="str">
        <f t="array" ref="D1058">IF(VLOOKUP($AF1058,[43]Akuttherapie!$A$2:$B$42,2,0)="Y",CONCATENATE("L",MAX(_xlfn.NUMBERVALUE(MID($D$3:$D1057,2,5)))+1)," ")</f>
        <v xml:space="preserve"> </v>
      </c>
      <c r="E1058" s="16">
        <v>10505899</v>
      </c>
      <c r="F1058" s="12" t="s">
        <v>1870</v>
      </c>
      <c r="G1058" s="12" t="s">
        <v>1871</v>
      </c>
      <c r="H1058" s="18">
        <v>25674</v>
      </c>
      <c r="I1058" s="18">
        <v>45527</v>
      </c>
      <c r="J1058" s="12">
        <v>1</v>
      </c>
      <c r="K1058" s="36"/>
    </row>
    <row r="1059" spans="1:11" ht="14.25" customHeight="1" x14ac:dyDescent="0.15">
      <c r="A1059" s="13" t="s">
        <v>11</v>
      </c>
      <c r="B1059" s="14">
        <v>28696</v>
      </c>
      <c r="C1059" s="19">
        <v>14314</v>
      </c>
      <c r="D1059" s="15" t="str">
        <f t="array" ref="D1059">IF(VLOOKUP($AF1059,[43]Akuttherapie!$A$2:$B$42,2,0)="Y",CONCATENATE("L",MAX(_xlfn.NUMBERVALUE(MID($D$3:$D1058,2,5)))+1)," ")</f>
        <v xml:space="preserve"> </v>
      </c>
      <c r="E1059" s="16">
        <v>10506463</v>
      </c>
      <c r="F1059" s="12" t="s">
        <v>1872</v>
      </c>
      <c r="G1059" s="12" t="s">
        <v>68</v>
      </c>
      <c r="H1059" s="18">
        <v>16215</v>
      </c>
      <c r="I1059" s="18">
        <v>45527</v>
      </c>
      <c r="J1059" s="12">
        <v>0</v>
      </c>
      <c r="K1059" s="36"/>
    </row>
    <row r="1060" spans="1:11" ht="14.25" customHeight="1" x14ac:dyDescent="0.15">
      <c r="A1060" s="13" t="s">
        <v>11</v>
      </c>
      <c r="B1060" s="14">
        <v>28697</v>
      </c>
      <c r="C1060" s="19">
        <v>14315</v>
      </c>
      <c r="D1060" s="15" t="str">
        <f t="array" ref="D1060">IF(VLOOKUP($AF1060,[43]Akuttherapie!$A$2:$B$42,2,0)="Y",CONCATENATE("L",MAX(_xlfn.NUMBERVALUE(MID($D$3:$D1059,2,5)))+1)," ")</f>
        <v xml:space="preserve"> </v>
      </c>
      <c r="E1060" s="16">
        <v>10506706</v>
      </c>
      <c r="F1060" s="12" t="s">
        <v>1873</v>
      </c>
      <c r="G1060" s="12" t="s">
        <v>1874</v>
      </c>
      <c r="H1060" s="18">
        <v>14624</v>
      </c>
      <c r="I1060" s="18">
        <v>45528</v>
      </c>
      <c r="J1060" s="12">
        <v>0</v>
      </c>
      <c r="K1060" s="36"/>
    </row>
    <row r="1061" spans="1:11" ht="14.25" customHeight="1" x14ac:dyDescent="0.15">
      <c r="A1061" s="13" t="s">
        <v>11</v>
      </c>
      <c r="B1061" s="14">
        <v>28698</v>
      </c>
      <c r="C1061" s="19">
        <v>14316</v>
      </c>
      <c r="D1061" s="15" t="s">
        <v>1894</v>
      </c>
      <c r="E1061" s="16">
        <v>10506756</v>
      </c>
      <c r="F1061" s="12" t="s">
        <v>68</v>
      </c>
      <c r="G1061" s="12" t="s">
        <v>1875</v>
      </c>
      <c r="H1061" s="18">
        <v>25680</v>
      </c>
      <c r="I1061" s="18">
        <v>45528</v>
      </c>
      <c r="J1061" s="12">
        <v>0</v>
      </c>
      <c r="K1061" s="36"/>
    </row>
    <row r="1062" spans="1:11" ht="14.25" customHeight="1" x14ac:dyDescent="0.15">
      <c r="A1062" s="13" t="s">
        <v>11</v>
      </c>
      <c r="B1062" s="14">
        <v>28699</v>
      </c>
      <c r="C1062" s="19">
        <v>14317</v>
      </c>
      <c r="D1062" s="15" t="str">
        <f t="array" ref="D1062">IF(VLOOKUP($AF1062,[43]Akuttherapie!$A$2:$B$42,2,0)="Y",CONCATENATE("L",MAX(_xlfn.NUMBERVALUE(MID($D$3:$D1061,2,5)))+1)," ")</f>
        <v xml:space="preserve"> </v>
      </c>
      <c r="E1062" s="16">
        <v>10506837</v>
      </c>
      <c r="F1062" s="12" t="s">
        <v>1876</v>
      </c>
      <c r="G1062" s="12" t="s">
        <v>758</v>
      </c>
      <c r="H1062" s="18">
        <v>18049</v>
      </c>
      <c r="I1062" s="18">
        <v>45528</v>
      </c>
      <c r="J1062" s="12">
        <v>0</v>
      </c>
      <c r="K1062" s="36"/>
    </row>
    <row r="1063" spans="1:11" ht="14.25" customHeight="1" x14ac:dyDescent="0.15">
      <c r="A1063" s="13" t="s">
        <v>11</v>
      </c>
      <c r="B1063" s="14">
        <v>28700</v>
      </c>
      <c r="C1063" s="19">
        <v>14318</v>
      </c>
      <c r="D1063" s="15" t="s">
        <v>1895</v>
      </c>
      <c r="E1063" s="16">
        <v>10506888</v>
      </c>
      <c r="F1063" s="12" t="s">
        <v>1877</v>
      </c>
      <c r="G1063" s="12" t="s">
        <v>106</v>
      </c>
      <c r="H1063" s="18">
        <v>11489</v>
      </c>
      <c r="I1063" s="18">
        <v>45528</v>
      </c>
      <c r="J1063" s="12">
        <v>1</v>
      </c>
      <c r="K1063" s="36"/>
    </row>
    <row r="1064" spans="1:11" ht="14.25" customHeight="1" x14ac:dyDescent="0.15">
      <c r="A1064" s="13" t="s">
        <v>11</v>
      </c>
      <c r="B1064" s="14">
        <v>28701</v>
      </c>
      <c r="C1064" s="19">
        <v>14319</v>
      </c>
      <c r="D1064" s="15" t="str">
        <f t="array" ref="D1064">IF(VLOOKUP($AF1064,[43]Akuttherapie!$A$2:$B$42,2,0)="Y",CONCATENATE("L",MAX(_xlfn.NUMBERVALUE(MID($D$3:$D1063,2,5)))+1)," ")</f>
        <v xml:space="preserve"> </v>
      </c>
      <c r="E1064" s="16">
        <v>10506933</v>
      </c>
      <c r="F1064" s="12" t="s">
        <v>1878</v>
      </c>
      <c r="G1064" s="12" t="s">
        <v>1410</v>
      </c>
      <c r="H1064" s="18">
        <v>13341</v>
      </c>
      <c r="I1064" s="18">
        <v>45528</v>
      </c>
      <c r="J1064" s="12">
        <v>1</v>
      </c>
      <c r="K1064" s="36"/>
    </row>
    <row r="1065" spans="1:11" ht="14.25" customHeight="1" x14ac:dyDescent="0.15">
      <c r="A1065" s="13" t="s">
        <v>11</v>
      </c>
      <c r="B1065" s="14">
        <v>28702</v>
      </c>
      <c r="C1065" s="19">
        <v>14320</v>
      </c>
      <c r="D1065" s="15" t="str">
        <f t="array" ref="D1065">IF(VLOOKUP($AF1065,[43]Akuttherapie!$A$2:$B$42,2,0)="Y",CONCATENATE("L",MAX(_xlfn.NUMBERVALUE(MID($D$3:$D1064,2,5)))+1)," ")</f>
        <v xml:space="preserve"> </v>
      </c>
      <c r="E1065" s="16">
        <v>10506948</v>
      </c>
      <c r="F1065" s="12" t="s">
        <v>1879</v>
      </c>
      <c r="G1065" s="12" t="s">
        <v>23</v>
      </c>
      <c r="H1065" s="18">
        <v>18475</v>
      </c>
      <c r="I1065" s="18">
        <v>45528</v>
      </c>
      <c r="J1065" s="12">
        <v>0</v>
      </c>
      <c r="K1065" s="36"/>
    </row>
    <row r="1066" spans="1:11" ht="14.25" customHeight="1" x14ac:dyDescent="0.15">
      <c r="A1066" s="13" t="s">
        <v>11</v>
      </c>
      <c r="B1066" s="14">
        <v>28703</v>
      </c>
      <c r="C1066" s="19">
        <v>14321</v>
      </c>
      <c r="D1066" s="15" t="str">
        <f t="array" ref="D1066">IF(VLOOKUP($AF1066,[43]Akuttherapie!$A$2:$B$42,2,0)="Y",CONCATENATE("L",MAX(_xlfn.NUMBERVALUE(MID($D$3:$D1065,2,5)))+1)," ")</f>
        <v xml:space="preserve"> </v>
      </c>
      <c r="E1066" s="16">
        <v>10507030</v>
      </c>
      <c r="F1066" s="12" t="s">
        <v>1880</v>
      </c>
      <c r="G1066" s="12" t="s">
        <v>1881</v>
      </c>
      <c r="H1066" s="18">
        <v>18107</v>
      </c>
      <c r="I1066" s="18">
        <v>45528</v>
      </c>
      <c r="J1066" s="12">
        <v>0</v>
      </c>
      <c r="K1066" s="36"/>
    </row>
    <row r="1067" spans="1:11" ht="14.25" customHeight="1" x14ac:dyDescent="0.15">
      <c r="A1067" s="13" t="s">
        <v>11</v>
      </c>
      <c r="B1067" s="14">
        <v>28704</v>
      </c>
      <c r="C1067" s="19">
        <v>14322</v>
      </c>
      <c r="D1067" s="15" t="s">
        <v>1896</v>
      </c>
      <c r="E1067" s="16">
        <v>10507168</v>
      </c>
      <c r="F1067" s="12" t="s">
        <v>1882</v>
      </c>
      <c r="G1067" s="12" t="s">
        <v>1883</v>
      </c>
      <c r="H1067" s="18">
        <v>20981</v>
      </c>
      <c r="I1067" s="18">
        <v>45529</v>
      </c>
      <c r="J1067" s="12">
        <v>0</v>
      </c>
      <c r="K1067" s="36"/>
    </row>
    <row r="1068" spans="1:11" ht="14.25" customHeight="1" x14ac:dyDescent="0.15">
      <c r="A1068" s="13" t="s">
        <v>11</v>
      </c>
      <c r="B1068" s="14">
        <v>28705</v>
      </c>
      <c r="C1068" s="19">
        <v>14323</v>
      </c>
      <c r="D1068" s="15" t="str">
        <f t="array" ref="D1068">IF(VLOOKUP($AF1068,[43]Akuttherapie!$A$2:$B$42,2,0)="Y",CONCATENATE("L",MAX(_xlfn.NUMBERVALUE(MID($D$3:$D1067,2,5)))+1)," ")</f>
        <v xml:space="preserve"> </v>
      </c>
      <c r="E1068" s="16">
        <v>10507169</v>
      </c>
      <c r="F1068" s="12" t="s">
        <v>1884</v>
      </c>
      <c r="G1068" s="12" t="s">
        <v>1885</v>
      </c>
      <c r="H1068" s="18">
        <v>20852</v>
      </c>
      <c r="I1068" s="18">
        <v>45529</v>
      </c>
      <c r="J1068" s="12">
        <v>1</v>
      </c>
      <c r="K1068" s="36"/>
    </row>
    <row r="1069" spans="1:11" ht="14.25" customHeight="1" x14ac:dyDescent="0.15">
      <c r="A1069" s="13" t="s">
        <v>11</v>
      </c>
      <c r="B1069" s="14">
        <v>28706</v>
      </c>
      <c r="C1069" s="19">
        <v>14324</v>
      </c>
      <c r="D1069" s="15" t="str">
        <f t="array" ref="D1069">IF(VLOOKUP($AF1069,[43]Akuttherapie!$A$2:$B$42,2,0)="Y",CONCATENATE("L",MAX(_xlfn.NUMBERVALUE(MID($D$3:$D1068,2,5)))+1)," ")</f>
        <v xml:space="preserve"> </v>
      </c>
      <c r="E1069" s="16">
        <v>10507205</v>
      </c>
      <c r="F1069" s="12" t="s">
        <v>1886</v>
      </c>
      <c r="G1069" s="12" t="s">
        <v>68</v>
      </c>
      <c r="H1069" s="18">
        <v>23912</v>
      </c>
      <c r="I1069" s="18">
        <v>45529</v>
      </c>
      <c r="J1069" s="12">
        <v>0</v>
      </c>
      <c r="K1069" s="36"/>
    </row>
    <row r="1070" spans="1:11" ht="14.25" customHeight="1" x14ac:dyDescent="0.15">
      <c r="A1070" s="13" t="s">
        <v>11</v>
      </c>
      <c r="B1070" s="14">
        <v>28707</v>
      </c>
      <c r="C1070" s="19">
        <v>14325</v>
      </c>
      <c r="D1070" s="15" t="s">
        <v>1897</v>
      </c>
      <c r="E1070" s="16">
        <v>10507234</v>
      </c>
      <c r="F1070" s="12" t="s">
        <v>1124</v>
      </c>
      <c r="G1070" s="12" t="s">
        <v>106</v>
      </c>
      <c r="H1070" s="18">
        <v>17244</v>
      </c>
      <c r="I1070" s="18">
        <v>45529</v>
      </c>
      <c r="J1070" s="12">
        <v>1</v>
      </c>
      <c r="K1070" s="36"/>
    </row>
    <row r="1071" spans="1:11" ht="14.25" customHeight="1" x14ac:dyDescent="0.15">
      <c r="A1071" s="13" t="s">
        <v>11</v>
      </c>
      <c r="B1071" s="14">
        <v>28708</v>
      </c>
      <c r="C1071" s="19">
        <v>14326</v>
      </c>
      <c r="D1071" s="15" t="s">
        <v>1898</v>
      </c>
      <c r="E1071" s="16">
        <v>10507241</v>
      </c>
      <c r="F1071" s="12" t="s">
        <v>1887</v>
      </c>
      <c r="G1071" s="12" t="s">
        <v>1888</v>
      </c>
      <c r="H1071" s="18">
        <v>21256</v>
      </c>
      <c r="I1071" s="18">
        <v>45529</v>
      </c>
      <c r="J1071" s="12">
        <v>0</v>
      </c>
      <c r="K1071" s="36"/>
    </row>
    <row r="1072" spans="1:11" ht="14.25" customHeight="1" x14ac:dyDescent="0.15">
      <c r="A1072" s="13" t="s">
        <v>11</v>
      </c>
      <c r="B1072" s="14">
        <v>28709</v>
      </c>
      <c r="C1072" s="19">
        <v>14327</v>
      </c>
      <c r="D1072" s="15" t="str">
        <f t="array" ref="D1072">IF(VLOOKUP($AF1072,[43]Akuttherapie!$A$2:$B$42,2,0)="Y",CONCATENATE("L",MAX(_xlfn.NUMBERVALUE(MID($D$3:$D1071,2,5)))+1)," ")</f>
        <v xml:space="preserve"> </v>
      </c>
      <c r="E1072" s="16">
        <v>10507280</v>
      </c>
      <c r="F1072" s="12" t="s">
        <v>1889</v>
      </c>
      <c r="G1072" s="12" t="s">
        <v>144</v>
      </c>
      <c r="H1072" s="18">
        <v>13950</v>
      </c>
      <c r="I1072" s="18">
        <v>45529</v>
      </c>
      <c r="J1072" s="12">
        <v>1</v>
      </c>
      <c r="K1072" s="36"/>
    </row>
    <row r="1073" spans="1:11" ht="14.25" customHeight="1" x14ac:dyDescent="0.15">
      <c r="A1073" s="13" t="s">
        <v>11</v>
      </c>
      <c r="B1073" s="14">
        <v>28710</v>
      </c>
      <c r="C1073" s="19">
        <v>14328</v>
      </c>
      <c r="D1073" s="15" t="str">
        <f t="array" ref="D1073">IF(VLOOKUP($AF1073,[43]Akuttherapie!$A$2:$B$42,2,0)="Y",CONCATENATE("L",MAX(_xlfn.NUMBERVALUE(MID($D$3:$D1072,2,5)))+1)," ")</f>
        <v xml:space="preserve"> </v>
      </c>
      <c r="E1073" s="16">
        <v>10507428</v>
      </c>
      <c r="F1073" s="12" t="s">
        <v>1890</v>
      </c>
      <c r="G1073" s="12" t="s">
        <v>1891</v>
      </c>
      <c r="H1073" s="18">
        <v>14734</v>
      </c>
      <c r="I1073" s="18">
        <v>45529</v>
      </c>
      <c r="J1073" s="12">
        <v>1</v>
      </c>
      <c r="K1073" s="36"/>
    </row>
    <row r="1074" spans="1:11" ht="14.25" customHeight="1" x14ac:dyDescent="0.15">
      <c r="A1074" s="13" t="s">
        <v>11</v>
      </c>
      <c r="B1074" s="14">
        <v>28711</v>
      </c>
      <c r="C1074" s="19">
        <v>14329</v>
      </c>
      <c r="D1074" s="15" t="s">
        <v>1899</v>
      </c>
      <c r="E1074" s="16">
        <v>105074740</v>
      </c>
      <c r="F1074" s="12" t="s">
        <v>336</v>
      </c>
      <c r="G1074" s="12" t="s">
        <v>226</v>
      </c>
      <c r="H1074" s="18">
        <v>20188</v>
      </c>
      <c r="I1074" s="18">
        <v>45530</v>
      </c>
      <c r="J1074" s="12">
        <v>1</v>
      </c>
      <c r="K1074" s="36"/>
    </row>
    <row r="1075" spans="1:11" ht="14.25" customHeight="1" x14ac:dyDescent="0.15">
      <c r="A1075" s="13" t="s">
        <v>11</v>
      </c>
      <c r="B1075" s="14">
        <v>28712</v>
      </c>
      <c r="C1075" s="19">
        <v>14330</v>
      </c>
      <c r="D1075" s="15" t="str">
        <f t="array" ref="D1075">IF(VLOOKUP($AF1075,[43]Akuttherapie!$A$2:$B$42,2,0)="Y",CONCATENATE("L",MAX(_xlfn.NUMBERVALUE(MID($D$3:$D1074,2,5)))+1)," ")</f>
        <v xml:space="preserve"> </v>
      </c>
      <c r="E1075" s="16">
        <v>10507195</v>
      </c>
      <c r="F1075" s="12" t="s">
        <v>1892</v>
      </c>
      <c r="G1075" s="12" t="s">
        <v>24</v>
      </c>
      <c r="H1075" s="18">
        <v>19604</v>
      </c>
      <c r="I1075" s="18">
        <v>45529</v>
      </c>
      <c r="J1075" s="12">
        <v>0</v>
      </c>
      <c r="K1075" s="36"/>
    </row>
    <row r="1076" spans="1:11" ht="14.25" customHeight="1" x14ac:dyDescent="0.15">
      <c r="A1076" s="13" t="s">
        <v>16</v>
      </c>
      <c r="B1076" s="14">
        <v>28713</v>
      </c>
      <c r="C1076" s="19">
        <v>14331</v>
      </c>
      <c r="D1076" s="15" t="str">
        <f t="array" ref="D1076">IF(VLOOKUP($AF1076,[43]Akuttherapie!$A$2:$B$42,2,0)="Y",CONCATENATE("L",MAX(_xlfn.NUMBERVALUE(MID($D$3:$D1075,2,5)))+1)," ")</f>
        <v xml:space="preserve"> </v>
      </c>
      <c r="E1076" s="16">
        <v>10508870</v>
      </c>
      <c r="F1076" s="12" t="s">
        <v>1900</v>
      </c>
      <c r="G1076" s="12" t="s">
        <v>1563</v>
      </c>
      <c r="H1076" s="18">
        <v>23033</v>
      </c>
      <c r="I1076" s="18">
        <v>45530</v>
      </c>
      <c r="J1076" s="12">
        <v>1</v>
      </c>
      <c r="K1076" s="36"/>
    </row>
    <row r="1077" spans="1:11" ht="14.25" customHeight="1" x14ac:dyDescent="0.15">
      <c r="A1077" s="13" t="s">
        <v>11</v>
      </c>
      <c r="B1077" s="14">
        <v>28714</v>
      </c>
      <c r="C1077" s="19">
        <v>14332</v>
      </c>
      <c r="D1077" s="15" t="str">
        <f t="array" ref="D1077">IF(VLOOKUP($AF1077,[43]Akuttherapie!$A$2:$B$42,2,0)="Y",CONCATENATE("L",MAX(_xlfn.NUMBERVALUE(MID($D$3:$D1076,2,5)))+1)," ")</f>
        <v xml:space="preserve"> </v>
      </c>
      <c r="E1077" s="16">
        <v>10507870</v>
      </c>
      <c r="F1077" s="12" t="s">
        <v>266</v>
      </c>
      <c r="G1077" s="12" t="s">
        <v>270</v>
      </c>
      <c r="H1077" s="18">
        <v>14914</v>
      </c>
      <c r="I1077" s="18">
        <v>45530</v>
      </c>
      <c r="J1077" s="12">
        <v>0</v>
      </c>
      <c r="K1077" s="36"/>
    </row>
    <row r="1078" spans="1:11" ht="14.25" customHeight="1" x14ac:dyDescent="0.15">
      <c r="A1078" s="13" t="s">
        <v>11</v>
      </c>
      <c r="B1078" s="14">
        <v>28715</v>
      </c>
      <c r="C1078" s="19">
        <v>14333</v>
      </c>
      <c r="D1078" s="15" t="str">
        <f t="array" ref="D1078">IF(VLOOKUP($AF1078,[43]Akuttherapie!$A$2:$B$42,2,0)="Y",CONCATENATE("L",MAX(_xlfn.NUMBERVALUE(MID($D$3:$D1077,2,5)))+1)," ")</f>
        <v xml:space="preserve"> </v>
      </c>
      <c r="E1078" s="16">
        <v>10509705</v>
      </c>
      <c r="F1078" s="12" t="s">
        <v>1901</v>
      </c>
      <c r="G1078" s="12" t="s">
        <v>226</v>
      </c>
      <c r="H1078" s="18">
        <v>17582</v>
      </c>
      <c r="I1078" s="18">
        <v>45530</v>
      </c>
      <c r="J1078" s="12">
        <v>1</v>
      </c>
      <c r="K1078" s="36"/>
    </row>
    <row r="1079" spans="1:11" ht="14.25" customHeight="1" x14ac:dyDescent="0.15">
      <c r="A1079" s="13" t="s">
        <v>11</v>
      </c>
      <c r="B1079" s="14">
        <v>28716</v>
      </c>
      <c r="C1079" s="19">
        <v>14334</v>
      </c>
      <c r="D1079" s="15" t="str">
        <f t="array" ref="D1079">IF(VLOOKUP($AF1079,[43]Akuttherapie!$A$2:$B$42,2,0)="Y",CONCATENATE("L",MAX(_xlfn.NUMBERVALUE(MID($D$3:$D1078,2,5)))+1)," ")</f>
        <v xml:space="preserve"> </v>
      </c>
      <c r="E1079" s="16">
        <v>10509785</v>
      </c>
      <c r="F1079" s="12" t="s">
        <v>1902</v>
      </c>
      <c r="G1079" s="12" t="s">
        <v>36</v>
      </c>
      <c r="H1079" s="18">
        <v>15045</v>
      </c>
      <c r="I1079" s="18">
        <v>45530</v>
      </c>
      <c r="J1079" s="12">
        <v>0</v>
      </c>
      <c r="K1079" s="36"/>
    </row>
    <row r="1080" spans="1:11" ht="14.25" customHeight="1" x14ac:dyDescent="0.15">
      <c r="A1080" s="13" t="s">
        <v>11</v>
      </c>
      <c r="B1080" s="14">
        <v>28717</v>
      </c>
      <c r="C1080" s="19">
        <v>14335</v>
      </c>
      <c r="D1080" s="15" t="s">
        <v>1906</v>
      </c>
      <c r="E1080" s="16">
        <v>10510047</v>
      </c>
      <c r="F1080" s="12" t="s">
        <v>1903</v>
      </c>
      <c r="G1080" s="12" t="s">
        <v>36</v>
      </c>
      <c r="H1080" s="18">
        <v>23131</v>
      </c>
      <c r="I1080" s="18">
        <v>45530</v>
      </c>
      <c r="J1080" s="12">
        <v>0</v>
      </c>
      <c r="K1080" s="36"/>
    </row>
    <row r="1081" spans="1:11" ht="14.25" customHeight="1" x14ac:dyDescent="0.15">
      <c r="A1081" s="13" t="s">
        <v>11</v>
      </c>
      <c r="B1081" s="14">
        <v>28718</v>
      </c>
      <c r="C1081" s="19">
        <v>14336</v>
      </c>
      <c r="D1081" s="15" t="str">
        <f t="array" ref="D1081">IF(VLOOKUP($AF1081,[43]Akuttherapie!$A$2:$B$42,2,0)="Y",CONCATENATE("L",MAX(_xlfn.NUMBERVALUE(MID($D$3:$D1080,2,5)))+1)," ")</f>
        <v xml:space="preserve"> </v>
      </c>
      <c r="E1081" s="16">
        <v>10510086</v>
      </c>
      <c r="F1081" s="12" t="s">
        <v>1904</v>
      </c>
      <c r="G1081" s="12" t="s">
        <v>1265</v>
      </c>
      <c r="H1081" s="18">
        <v>16696</v>
      </c>
      <c r="I1081" s="18">
        <v>45531</v>
      </c>
      <c r="J1081" s="12">
        <v>0</v>
      </c>
      <c r="K1081" s="36"/>
    </row>
    <row r="1082" spans="1:11" ht="14.25" customHeight="1" x14ac:dyDescent="0.15">
      <c r="A1082" s="13" t="s">
        <v>11</v>
      </c>
      <c r="B1082" s="14">
        <v>28719</v>
      </c>
      <c r="C1082" s="19">
        <v>14337</v>
      </c>
      <c r="D1082" s="15" t="str">
        <f t="array" ref="D1082">IF(VLOOKUP($AF1082,[43]Akuttherapie!$A$2:$B$42,2,0)="Y",CONCATENATE("L",MAX(_xlfn.NUMBERVALUE(MID($D$3:$D1081,2,5)))+1)," ")</f>
        <v xml:space="preserve"> </v>
      </c>
      <c r="E1082" s="16">
        <v>10506678</v>
      </c>
      <c r="F1082" s="12" t="s">
        <v>1905</v>
      </c>
      <c r="G1082" s="12" t="s">
        <v>159</v>
      </c>
      <c r="H1082" s="18">
        <v>27379</v>
      </c>
      <c r="I1082" s="18">
        <v>45530</v>
      </c>
      <c r="J1082" s="12">
        <v>0</v>
      </c>
      <c r="K1082" s="36"/>
    </row>
    <row r="1083" spans="1:11" ht="14.25" customHeight="1" x14ac:dyDescent="0.15">
      <c r="A1083" s="13" t="s">
        <v>11</v>
      </c>
      <c r="B1083" s="14">
        <v>28720</v>
      </c>
      <c r="C1083" s="19">
        <v>14338</v>
      </c>
      <c r="D1083" s="15" t="s">
        <v>1910</v>
      </c>
      <c r="E1083" s="16">
        <v>10510386</v>
      </c>
      <c r="F1083" s="12" t="s">
        <v>41</v>
      </c>
      <c r="G1083" s="12" t="s">
        <v>104</v>
      </c>
      <c r="H1083" s="18">
        <v>16408</v>
      </c>
      <c r="I1083" s="18">
        <v>45531</v>
      </c>
      <c r="J1083" s="12">
        <v>1</v>
      </c>
      <c r="K1083" s="36"/>
    </row>
    <row r="1084" spans="1:11" ht="14.25" customHeight="1" x14ac:dyDescent="0.15">
      <c r="A1084" s="13" t="s">
        <v>11</v>
      </c>
      <c r="B1084" s="14">
        <v>28721</v>
      </c>
      <c r="C1084" s="19">
        <v>14339</v>
      </c>
      <c r="D1084" s="15" t="str">
        <f t="array" ref="D1084">IF(VLOOKUP($AF1084,[43]Akuttherapie!$A$2:$B$42,2,0)="Y",CONCATENATE("L",MAX(_xlfn.NUMBERVALUE(MID($D$3:$D1083,2,5)))+1)," ")</f>
        <v xml:space="preserve"> </v>
      </c>
      <c r="E1084" s="16">
        <v>10510460</v>
      </c>
      <c r="F1084" s="12" t="s">
        <v>1907</v>
      </c>
      <c r="G1084" s="12" t="s">
        <v>651</v>
      </c>
      <c r="H1084" s="18">
        <v>23640</v>
      </c>
      <c r="I1084" s="18">
        <v>45531</v>
      </c>
      <c r="J1084" s="12">
        <v>0</v>
      </c>
      <c r="K1084" s="36"/>
    </row>
    <row r="1085" spans="1:11" ht="14.25" customHeight="1" x14ac:dyDescent="0.15">
      <c r="A1085" s="13" t="s">
        <v>16</v>
      </c>
      <c r="B1085" s="14">
        <v>28722</v>
      </c>
      <c r="C1085" s="19">
        <v>14340</v>
      </c>
      <c r="D1085" s="15" t="str">
        <f t="array" ref="D1085">IF(VLOOKUP($AF1085,[43]Akuttherapie!$A$2:$B$42,2,0)="Y",CONCATENATE("L",MAX(_xlfn.NUMBERVALUE(MID($D$3:$D1084,2,5)))+1)," ")</f>
        <v xml:space="preserve"> </v>
      </c>
      <c r="E1085" s="16">
        <v>10511775</v>
      </c>
      <c r="F1085" s="12" t="s">
        <v>1908</v>
      </c>
      <c r="G1085" s="12" t="s">
        <v>1909</v>
      </c>
      <c r="H1085" s="18">
        <v>16240</v>
      </c>
      <c r="I1085" s="18">
        <v>45531</v>
      </c>
      <c r="J1085" s="12">
        <v>1</v>
      </c>
      <c r="K1085" s="36"/>
    </row>
    <row r="1086" spans="1:11" ht="14.25" customHeight="1" x14ac:dyDescent="0.15">
      <c r="A1086" s="13" t="s">
        <v>11</v>
      </c>
      <c r="B1086" s="14">
        <v>28723</v>
      </c>
      <c r="C1086" s="19">
        <v>14341</v>
      </c>
      <c r="D1086" s="15" t="str">
        <f t="array" ref="D1086">IF(VLOOKUP($AF1086,[43]Akuttherapie!$A$2:$B$42,2,0)="Y",CONCATENATE("L",MAX(_xlfn.NUMBERVALUE(MID($D$3:$D1085,2,5)))+1)," ")</f>
        <v xml:space="preserve"> </v>
      </c>
      <c r="E1086" s="16">
        <v>10509946</v>
      </c>
      <c r="F1086" s="12" t="s">
        <v>1242</v>
      </c>
      <c r="G1086" s="12" t="s">
        <v>504</v>
      </c>
      <c r="H1086" s="18">
        <v>29670</v>
      </c>
      <c r="I1086" s="18">
        <v>45530</v>
      </c>
      <c r="J1086" s="12">
        <v>1</v>
      </c>
      <c r="K1086" s="36"/>
    </row>
    <row r="1087" spans="1:11" ht="14.25" customHeight="1" x14ac:dyDescent="0.15">
      <c r="A1087" s="13" t="s">
        <v>1928</v>
      </c>
      <c r="B1087" s="14">
        <v>28724</v>
      </c>
      <c r="C1087" s="19">
        <v>14342</v>
      </c>
      <c r="D1087" s="15" t="s">
        <v>1918</v>
      </c>
      <c r="E1087" s="16">
        <v>10512386</v>
      </c>
      <c r="F1087" s="12" t="s">
        <v>1914</v>
      </c>
      <c r="G1087" s="12" t="s">
        <v>415</v>
      </c>
      <c r="H1087" s="18">
        <v>15767</v>
      </c>
      <c r="I1087" s="18">
        <v>45532</v>
      </c>
      <c r="J1087" s="12">
        <v>0</v>
      </c>
      <c r="K1087" s="36" t="s">
        <v>65</v>
      </c>
    </row>
    <row r="1088" spans="1:11" ht="14.25" customHeight="1" x14ac:dyDescent="0.15">
      <c r="A1088" s="13" t="s">
        <v>11</v>
      </c>
      <c r="B1088" s="14">
        <v>28725</v>
      </c>
      <c r="C1088" s="19">
        <v>14343</v>
      </c>
      <c r="D1088" s="15" t="str">
        <f t="array" ref="D1088">IF(VLOOKUP($AF1088,[43]Akuttherapie!$A$2:$B$42,2,0)="Y",CONCATENATE("L",MAX(_xlfn.NUMBERVALUE(MID($D$3:$D1087,2,5)))+1)," ")</f>
        <v xml:space="preserve"> </v>
      </c>
      <c r="E1088" s="16">
        <v>10512591</v>
      </c>
      <c r="F1088" s="12" t="s">
        <v>1820</v>
      </c>
      <c r="G1088" s="12" t="s">
        <v>159</v>
      </c>
      <c r="H1088" s="18">
        <v>23188</v>
      </c>
      <c r="I1088" s="18">
        <v>45532</v>
      </c>
      <c r="J1088" s="12">
        <v>0</v>
      </c>
      <c r="K1088" s="36"/>
    </row>
    <row r="1089" spans="1:11" ht="14.25" customHeight="1" x14ac:dyDescent="0.15">
      <c r="A1089" s="13" t="s">
        <v>11</v>
      </c>
      <c r="B1089" s="14">
        <v>28726</v>
      </c>
      <c r="C1089" s="19">
        <v>14344</v>
      </c>
      <c r="D1089" s="15" t="str">
        <f t="array" ref="D1089">IF(VLOOKUP($AF1089,[43]Akuttherapie!$A$2:$B$42,2,0)="Y",CONCATENATE("L",MAX(_xlfn.NUMBERVALUE(MID($D$3:$D1088,2,5)))+1)," ")</f>
        <v xml:space="preserve"> </v>
      </c>
      <c r="E1089" s="16">
        <v>10513378</v>
      </c>
      <c r="F1089" s="12" t="s">
        <v>1208</v>
      </c>
      <c r="G1089" s="12" t="s">
        <v>48</v>
      </c>
      <c r="H1089" s="18">
        <v>13273</v>
      </c>
      <c r="I1089" s="18">
        <v>45532</v>
      </c>
      <c r="J1089" s="12">
        <v>0</v>
      </c>
      <c r="K1089" s="36"/>
    </row>
    <row r="1090" spans="1:11" ht="14.25" customHeight="1" x14ac:dyDescent="0.15">
      <c r="A1090" s="13" t="s">
        <v>11</v>
      </c>
      <c r="B1090" s="14">
        <v>28727</v>
      </c>
      <c r="C1090" s="19">
        <v>14345</v>
      </c>
      <c r="D1090" s="15" t="str">
        <f t="array" ref="D1090">IF(VLOOKUP($AF1090,[43]Akuttherapie!$A$2:$B$42,2,0)="Y",CONCATENATE("L",MAX(_xlfn.NUMBERVALUE(MID($D$3:$D1089,2,5)))+1)," ")</f>
        <v xml:space="preserve"> </v>
      </c>
      <c r="E1090" s="16">
        <v>10513464</v>
      </c>
      <c r="F1090" s="12" t="s">
        <v>1905</v>
      </c>
      <c r="G1090" s="12" t="s">
        <v>226</v>
      </c>
      <c r="H1090" s="18">
        <v>12981</v>
      </c>
      <c r="I1090" s="18">
        <v>45532</v>
      </c>
      <c r="J1090" s="12">
        <v>1</v>
      </c>
      <c r="K1090" s="36"/>
    </row>
    <row r="1091" spans="1:11" ht="14.25" customHeight="1" x14ac:dyDescent="0.15">
      <c r="A1091" s="30" t="s">
        <v>1584</v>
      </c>
      <c r="B1091" s="14">
        <v>28728</v>
      </c>
      <c r="C1091" s="19">
        <v>14346</v>
      </c>
      <c r="D1091" s="15" t="str">
        <f t="array" ref="D1091">IF(VLOOKUP($AF1091,[43]Akuttherapie!$A$2:$B$42,2,0)="Y",CONCATENATE("L",MAX(_xlfn.NUMBERVALUE(MID($D$3:$D1090,2,5)))+1)," ")</f>
        <v xml:space="preserve"> </v>
      </c>
      <c r="E1091" s="16">
        <v>10513626</v>
      </c>
      <c r="F1091" s="12" t="s">
        <v>1915</v>
      </c>
      <c r="G1091" s="12" t="s">
        <v>1026</v>
      </c>
      <c r="H1091" s="18">
        <v>19943</v>
      </c>
      <c r="I1091" s="18">
        <v>45532</v>
      </c>
      <c r="J1091" s="12">
        <v>1</v>
      </c>
      <c r="K1091" s="36"/>
    </row>
    <row r="1092" spans="1:11" ht="14.25" customHeight="1" x14ac:dyDescent="0.15">
      <c r="A1092" s="13" t="s">
        <v>16</v>
      </c>
      <c r="B1092" s="14">
        <v>28729</v>
      </c>
      <c r="C1092" s="19">
        <v>14347</v>
      </c>
      <c r="D1092" s="15" t="str">
        <f t="array" ref="D1092">IF(VLOOKUP($AF1092,[43]Akuttherapie!$A$2:$B$42,2,0)="Y",CONCATENATE("L",MAX(_xlfn.NUMBERVALUE(MID($D$3:$D1091,2,5)))+1)," ")</f>
        <v xml:space="preserve"> </v>
      </c>
      <c r="E1092" s="16">
        <v>10512315</v>
      </c>
      <c r="F1092" s="12" t="s">
        <v>280</v>
      </c>
      <c r="G1092" s="12" t="s">
        <v>1916</v>
      </c>
      <c r="H1092" s="18">
        <v>27277</v>
      </c>
      <c r="I1092" s="18">
        <v>45532</v>
      </c>
      <c r="J1092" s="12">
        <v>0</v>
      </c>
      <c r="K1092" s="36"/>
    </row>
    <row r="1093" spans="1:11" ht="14.25" customHeight="1" x14ac:dyDescent="0.15">
      <c r="A1093" s="13" t="s">
        <v>11</v>
      </c>
      <c r="B1093" s="14">
        <v>28730</v>
      </c>
      <c r="C1093" s="19">
        <v>14348</v>
      </c>
      <c r="D1093" s="15" t="str">
        <f t="array" ref="D1093">IF(VLOOKUP($AF1093,[43]Akuttherapie!$A$2:$B$42,2,0)="Y",CONCATENATE("L",MAX(_xlfn.NUMBERVALUE(MID($D$3:$D1092,2,5)))+1)," ")</f>
        <v xml:space="preserve"> </v>
      </c>
      <c r="E1093" s="16">
        <v>10514045</v>
      </c>
      <c r="F1093" s="12" t="s">
        <v>1917</v>
      </c>
      <c r="G1093" s="12" t="s">
        <v>129</v>
      </c>
      <c r="H1093" s="18">
        <v>20739</v>
      </c>
      <c r="I1093" s="18">
        <v>45532</v>
      </c>
      <c r="J1093" s="12">
        <v>1</v>
      </c>
      <c r="K1093" s="36"/>
    </row>
    <row r="1094" spans="1:11" ht="14.25" customHeight="1" x14ac:dyDescent="0.15">
      <c r="A1094" s="13" t="s">
        <v>11</v>
      </c>
      <c r="B1094" s="14">
        <v>28731</v>
      </c>
      <c r="C1094" s="19">
        <v>14349</v>
      </c>
      <c r="D1094" s="15" t="s">
        <v>1925</v>
      </c>
      <c r="E1094" s="16">
        <v>10514756</v>
      </c>
      <c r="F1094" s="12" t="s">
        <v>1919</v>
      </c>
      <c r="G1094" s="12" t="s">
        <v>1920</v>
      </c>
      <c r="H1094" s="18">
        <v>18468</v>
      </c>
      <c r="I1094" s="18">
        <v>45533</v>
      </c>
      <c r="J1094" s="12">
        <v>0</v>
      </c>
      <c r="K1094" s="36"/>
    </row>
    <row r="1095" spans="1:11" ht="14.25" customHeight="1" x14ac:dyDescent="0.15">
      <c r="A1095" s="13" t="s">
        <v>11</v>
      </c>
      <c r="B1095" s="14">
        <v>28732</v>
      </c>
      <c r="C1095" s="19">
        <v>14350</v>
      </c>
      <c r="D1095" s="15" t="s">
        <v>1926</v>
      </c>
      <c r="E1095" s="16">
        <v>10515942</v>
      </c>
      <c r="F1095" s="12" t="s">
        <v>1921</v>
      </c>
      <c r="G1095" s="12" t="s">
        <v>761</v>
      </c>
      <c r="H1095" s="18">
        <v>17971</v>
      </c>
      <c r="I1095" s="18">
        <v>45533</v>
      </c>
      <c r="J1095" s="12">
        <v>0</v>
      </c>
      <c r="K1095" s="36"/>
    </row>
    <row r="1096" spans="1:11" ht="14.25" customHeight="1" x14ac:dyDescent="0.15">
      <c r="A1096" s="13" t="s">
        <v>11</v>
      </c>
      <c r="B1096" s="14">
        <v>28733</v>
      </c>
      <c r="C1096" s="19">
        <v>14351</v>
      </c>
      <c r="D1096" s="15"/>
      <c r="E1096" s="16">
        <v>10516368</v>
      </c>
      <c r="F1096" s="12" t="s">
        <v>1922</v>
      </c>
      <c r="G1096" s="12" t="s">
        <v>1923</v>
      </c>
      <c r="H1096" s="18">
        <v>15674</v>
      </c>
      <c r="I1096" s="18">
        <v>45533</v>
      </c>
      <c r="J1096" s="12">
        <v>0</v>
      </c>
      <c r="K1096" s="36"/>
    </row>
    <row r="1097" spans="1:11" ht="14.25" customHeight="1" x14ac:dyDescent="0.15">
      <c r="A1097" s="13" t="s">
        <v>11</v>
      </c>
      <c r="B1097" s="14">
        <v>28734</v>
      </c>
      <c r="C1097" s="19">
        <v>14352</v>
      </c>
      <c r="D1097" s="15" t="s">
        <v>1927</v>
      </c>
      <c r="E1097" s="16">
        <v>10507273</v>
      </c>
      <c r="F1097" s="12" t="s">
        <v>1924</v>
      </c>
      <c r="G1097" s="12" t="s">
        <v>183</v>
      </c>
      <c r="H1097" s="18">
        <v>13055</v>
      </c>
      <c r="I1097" s="18">
        <v>45529</v>
      </c>
      <c r="J1097" s="12">
        <v>1</v>
      </c>
      <c r="K1097" s="36"/>
    </row>
    <row r="1098" spans="1:11" ht="14.25" customHeight="1" x14ac:dyDescent="0.15">
      <c r="A1098" s="13" t="s">
        <v>11</v>
      </c>
      <c r="B1098" s="14">
        <v>28735</v>
      </c>
      <c r="C1098" s="19">
        <v>14353</v>
      </c>
      <c r="D1098" s="15" t="s">
        <v>1939</v>
      </c>
      <c r="E1098" s="16">
        <v>10516881</v>
      </c>
      <c r="F1098" s="12" t="s">
        <v>1930</v>
      </c>
      <c r="G1098" s="12" t="s">
        <v>1931</v>
      </c>
      <c r="H1098" s="18">
        <v>15741</v>
      </c>
      <c r="I1098" s="18">
        <v>45534</v>
      </c>
      <c r="J1098" s="12">
        <v>1</v>
      </c>
      <c r="K1098" s="36"/>
    </row>
    <row r="1099" spans="1:11" ht="14.25" customHeight="1" x14ac:dyDescent="0.15">
      <c r="A1099" s="13" t="s">
        <v>1928</v>
      </c>
      <c r="B1099" s="14">
        <v>28736</v>
      </c>
      <c r="C1099" s="19">
        <v>14354</v>
      </c>
      <c r="D1099" s="15" t="s">
        <v>1940</v>
      </c>
      <c r="E1099" s="16">
        <v>10518262</v>
      </c>
      <c r="F1099" s="12" t="s">
        <v>1208</v>
      </c>
      <c r="G1099" s="12" t="s">
        <v>23</v>
      </c>
      <c r="H1099" s="18">
        <v>17870</v>
      </c>
      <c r="I1099" s="18">
        <v>45534</v>
      </c>
      <c r="J1099" s="12">
        <v>0</v>
      </c>
      <c r="K1099" s="36" t="s">
        <v>65</v>
      </c>
    </row>
    <row r="1100" spans="1:11" ht="14.25" customHeight="1" x14ac:dyDescent="0.15">
      <c r="A1100" s="13" t="s">
        <v>16</v>
      </c>
      <c r="B1100" s="14">
        <v>28737</v>
      </c>
      <c r="C1100" s="19">
        <v>14355</v>
      </c>
      <c r="D1100" s="15" t="str">
        <f t="array" ref="D1100">IF(VLOOKUP($AF1100,[43]Akuttherapie!$A$2:$B$42,2,0)="Y",CONCATENATE("L",MAX(_xlfn.NUMBERVALUE(MID($D$3:$D1099,2,5)))+1)," ")</f>
        <v xml:space="preserve"> </v>
      </c>
      <c r="E1100" s="16">
        <v>10518552</v>
      </c>
      <c r="F1100" s="12" t="s">
        <v>189</v>
      </c>
      <c r="G1100" s="12" t="s">
        <v>178</v>
      </c>
      <c r="H1100" s="18">
        <v>16394</v>
      </c>
      <c r="I1100" s="18">
        <v>45534</v>
      </c>
      <c r="J1100" s="12">
        <v>0</v>
      </c>
      <c r="K1100" s="36"/>
    </row>
    <row r="1101" spans="1:11" ht="14.25" customHeight="1" x14ac:dyDescent="0.15">
      <c r="A1101" s="13" t="s">
        <v>11</v>
      </c>
      <c r="B1101" s="14">
        <v>28738</v>
      </c>
      <c r="C1101" s="19">
        <v>14356</v>
      </c>
      <c r="D1101" s="15" t="str">
        <f t="array" ref="D1101">IF(VLOOKUP($AF1101,[43]Akuttherapie!$A$2:$B$42,2,0)="Y",CONCATENATE("L",MAX(_xlfn.NUMBERVALUE(MID($D$3:$D1100,2,5)))+1)," ")</f>
        <v xml:space="preserve"> </v>
      </c>
      <c r="E1101" s="16">
        <v>10518602</v>
      </c>
      <c r="F1101" s="12" t="s">
        <v>1932</v>
      </c>
      <c r="G1101" s="12" t="s">
        <v>1933</v>
      </c>
      <c r="H1101" s="18">
        <v>13459</v>
      </c>
      <c r="I1101" s="18">
        <v>45535</v>
      </c>
      <c r="J1101" s="12">
        <v>1</v>
      </c>
      <c r="K1101" s="36"/>
    </row>
    <row r="1102" spans="1:11" ht="14.25" customHeight="1" x14ac:dyDescent="0.15">
      <c r="A1102" s="13" t="s">
        <v>2041</v>
      </c>
      <c r="B1102" s="14">
        <v>28739</v>
      </c>
      <c r="C1102" s="19">
        <v>14357</v>
      </c>
      <c r="D1102" s="15" t="s">
        <v>1941</v>
      </c>
      <c r="E1102" s="16">
        <v>10518635</v>
      </c>
      <c r="F1102" s="12" t="s">
        <v>451</v>
      </c>
      <c r="G1102" s="12" t="s">
        <v>649</v>
      </c>
      <c r="H1102" s="18">
        <v>14896</v>
      </c>
      <c r="I1102" s="18">
        <v>45535</v>
      </c>
      <c r="J1102" s="12">
        <v>1</v>
      </c>
      <c r="K1102" s="36" t="s">
        <v>65</v>
      </c>
    </row>
    <row r="1103" spans="1:11" ht="14.25" customHeight="1" x14ac:dyDescent="0.15">
      <c r="A1103" s="13" t="s">
        <v>1928</v>
      </c>
      <c r="B1103" s="14">
        <v>28740</v>
      </c>
      <c r="C1103" s="19">
        <v>14358</v>
      </c>
      <c r="D1103" s="15" t="s">
        <v>1942</v>
      </c>
      <c r="E1103" s="16">
        <v>10518699</v>
      </c>
      <c r="F1103" s="12" t="s">
        <v>1934</v>
      </c>
      <c r="G1103" s="12" t="s">
        <v>20</v>
      </c>
      <c r="H1103" s="18">
        <v>12131</v>
      </c>
      <c r="I1103" s="18">
        <v>45535</v>
      </c>
      <c r="J1103" s="12">
        <v>0</v>
      </c>
      <c r="K1103" s="36"/>
    </row>
    <row r="1104" spans="1:11" ht="14.25" customHeight="1" x14ac:dyDescent="0.15">
      <c r="A1104" s="13" t="s">
        <v>11</v>
      </c>
      <c r="B1104" s="14">
        <v>28741</v>
      </c>
      <c r="C1104" s="19">
        <v>14359</v>
      </c>
      <c r="D1104" s="15" t="str">
        <f t="array" ref="D1104">IF(VLOOKUP($AF1104,[43]Akuttherapie!$A$2:$B$42,2,0)="Y",CONCATENATE("L",MAX(_xlfn.NUMBERVALUE(MID($D$3:$D1103,2,5)))+1)," ")</f>
        <v xml:space="preserve"> </v>
      </c>
      <c r="E1104" s="16">
        <v>10518755</v>
      </c>
      <c r="F1104" s="12" t="s">
        <v>229</v>
      </c>
      <c r="G1104" s="12" t="s">
        <v>278</v>
      </c>
      <c r="H1104" s="18">
        <v>23457</v>
      </c>
      <c r="I1104" s="18">
        <v>45535</v>
      </c>
      <c r="J1104" s="12">
        <v>0</v>
      </c>
      <c r="K1104" s="36"/>
    </row>
    <row r="1105" spans="1:11" ht="14.25" customHeight="1" x14ac:dyDescent="0.15">
      <c r="A1105" s="13" t="s">
        <v>11</v>
      </c>
      <c r="B1105" s="14">
        <v>28742</v>
      </c>
      <c r="C1105" s="19">
        <v>14360</v>
      </c>
      <c r="D1105" s="15" t="str">
        <f t="array" ref="D1105">IF(VLOOKUP($AF1105,[43]Akuttherapie!$A$2:$B$42,2,0)="Y",CONCATENATE("L",MAX(_xlfn.NUMBERVALUE(MID($D$3:$D1104,2,5)))+1)," ")</f>
        <v xml:space="preserve"> </v>
      </c>
      <c r="E1105" s="16">
        <v>10518785</v>
      </c>
      <c r="F1105" s="12" t="s">
        <v>1935</v>
      </c>
      <c r="G1105" s="12" t="s">
        <v>988</v>
      </c>
      <c r="H1105" s="18">
        <v>19853</v>
      </c>
      <c r="I1105" s="18">
        <v>45535</v>
      </c>
      <c r="J1105" s="12">
        <v>1</v>
      </c>
      <c r="K1105" s="36"/>
    </row>
    <row r="1106" spans="1:11" ht="14.25" customHeight="1" x14ac:dyDescent="0.15">
      <c r="A1106" s="13" t="s">
        <v>11</v>
      </c>
      <c r="B1106" s="14">
        <v>28743</v>
      </c>
      <c r="C1106" s="19">
        <v>14361</v>
      </c>
      <c r="D1106" s="15" t="str">
        <f t="array" ref="D1106">IF(VLOOKUP($AF1106,[43]Akuttherapie!$A$2:$B$42,2,0)="Y",CONCATENATE("L",MAX(_xlfn.NUMBERVALUE(MID($D$3:$D1105,2,5)))+1)," ")</f>
        <v xml:space="preserve"> </v>
      </c>
      <c r="E1106" s="16">
        <v>10518900</v>
      </c>
      <c r="F1106" s="12" t="s">
        <v>874</v>
      </c>
      <c r="G1106" s="12" t="s">
        <v>48</v>
      </c>
      <c r="H1106" s="18">
        <v>17118</v>
      </c>
      <c r="I1106" s="18">
        <v>45535</v>
      </c>
      <c r="J1106" s="12">
        <v>0</v>
      </c>
      <c r="K1106" s="36"/>
    </row>
    <row r="1107" spans="1:11" ht="14.25" customHeight="1" x14ac:dyDescent="0.15">
      <c r="A1107" s="13" t="s">
        <v>11</v>
      </c>
      <c r="B1107" s="14">
        <v>28744</v>
      </c>
      <c r="C1107" s="19">
        <v>14362</v>
      </c>
      <c r="D1107" s="15" t="s">
        <v>1943</v>
      </c>
      <c r="E1107" s="16">
        <v>10518996</v>
      </c>
      <c r="F1107" s="12" t="s">
        <v>1936</v>
      </c>
      <c r="G1107" s="12" t="s">
        <v>1059</v>
      </c>
      <c r="H1107" s="18">
        <v>15277</v>
      </c>
      <c r="I1107" s="18">
        <v>45536</v>
      </c>
      <c r="J1107" s="12">
        <v>0</v>
      </c>
      <c r="K1107" s="36"/>
    </row>
    <row r="1108" spans="1:11" ht="14.25" customHeight="1" x14ac:dyDescent="0.15">
      <c r="A1108" s="13" t="s">
        <v>11</v>
      </c>
      <c r="B1108" s="14">
        <v>28745</v>
      </c>
      <c r="C1108" s="19">
        <v>14363</v>
      </c>
      <c r="D1108" s="15" t="str">
        <f t="array" ref="D1108">IF(VLOOKUP($AF1108,[43]Akuttherapie!$A$2:$B$42,2,0)="Y",CONCATENATE("L",MAX(_xlfn.NUMBERVALUE(MID($D$3:$D1107,2,5)))+1)," ")</f>
        <v xml:space="preserve"> </v>
      </c>
      <c r="E1108" s="16">
        <v>10519118</v>
      </c>
      <c r="F1108" s="12" t="s">
        <v>561</v>
      </c>
      <c r="G1108" s="12" t="s">
        <v>161</v>
      </c>
      <c r="H1108" s="18">
        <v>21525</v>
      </c>
      <c r="I1108" s="18">
        <v>45536</v>
      </c>
      <c r="J1108" s="12">
        <v>0</v>
      </c>
      <c r="K1108" s="36"/>
    </row>
    <row r="1109" spans="1:11" ht="14.25" customHeight="1" x14ac:dyDescent="0.15">
      <c r="A1109" s="13" t="s">
        <v>1928</v>
      </c>
      <c r="B1109" s="14">
        <v>28746</v>
      </c>
      <c r="C1109" s="19">
        <v>14364</v>
      </c>
      <c r="D1109" s="15" t="s">
        <v>1944</v>
      </c>
      <c r="E1109" s="16">
        <v>10519189</v>
      </c>
      <c r="F1109" s="12" t="s">
        <v>1046</v>
      </c>
      <c r="G1109" s="12" t="s">
        <v>178</v>
      </c>
      <c r="H1109" s="18">
        <v>17166</v>
      </c>
      <c r="I1109" s="18">
        <v>45536</v>
      </c>
      <c r="J1109" s="12">
        <v>0</v>
      </c>
      <c r="K1109" s="36" t="s">
        <v>65</v>
      </c>
    </row>
    <row r="1110" spans="1:11" ht="14.25" customHeight="1" x14ac:dyDescent="0.15">
      <c r="A1110" s="13" t="s">
        <v>11</v>
      </c>
      <c r="B1110" s="14">
        <v>28747</v>
      </c>
      <c r="C1110" s="19">
        <v>14365</v>
      </c>
      <c r="D1110" s="15" t="s">
        <v>1945</v>
      </c>
      <c r="E1110" s="16">
        <v>10519408</v>
      </c>
      <c r="F1110" s="12" t="s">
        <v>1937</v>
      </c>
      <c r="G1110" s="12" t="s">
        <v>34</v>
      </c>
      <c r="H1110" s="18">
        <v>24446</v>
      </c>
      <c r="I1110" s="18">
        <v>45536</v>
      </c>
      <c r="J1110" s="12">
        <v>0</v>
      </c>
      <c r="K1110" s="36"/>
    </row>
    <row r="1111" spans="1:11" ht="14.25" customHeight="1" x14ac:dyDescent="0.15">
      <c r="A1111" s="13" t="s">
        <v>1928</v>
      </c>
      <c r="B1111" s="14">
        <v>28748</v>
      </c>
      <c r="C1111" s="19">
        <v>14366</v>
      </c>
      <c r="D1111" s="15" t="s">
        <v>1946</v>
      </c>
      <c r="E1111" s="16">
        <v>10519474</v>
      </c>
      <c r="F1111" s="12" t="s">
        <v>638</v>
      </c>
      <c r="G1111" s="12" t="s">
        <v>144</v>
      </c>
      <c r="H1111" s="18">
        <v>17743</v>
      </c>
      <c r="I1111" s="18">
        <v>45537</v>
      </c>
      <c r="J1111" s="12">
        <v>1</v>
      </c>
      <c r="K1111" s="36" t="s">
        <v>65</v>
      </c>
    </row>
    <row r="1112" spans="1:11" ht="14.25" customHeight="1" x14ac:dyDescent="0.15">
      <c r="A1112" s="13" t="s">
        <v>11</v>
      </c>
      <c r="B1112" s="14">
        <v>28749</v>
      </c>
      <c r="C1112" s="19">
        <v>14367</v>
      </c>
      <c r="D1112" s="15" t="str">
        <f t="array" ref="D1112">IF(VLOOKUP($AF1112,[43]Akuttherapie!$A$2:$B$42,2,0)="Y",CONCATENATE("L",MAX(_xlfn.NUMBERVALUE(MID($D$3:$D1111,2,5)))+1)," ")</f>
        <v xml:space="preserve"> </v>
      </c>
      <c r="E1112" s="16">
        <v>10519026</v>
      </c>
      <c r="F1112" s="12" t="s">
        <v>1938</v>
      </c>
      <c r="G1112" s="12" t="s">
        <v>106</v>
      </c>
      <c r="H1112" s="18">
        <v>14180</v>
      </c>
      <c r="I1112" s="18">
        <v>45536</v>
      </c>
      <c r="J1112" s="12">
        <v>1</v>
      </c>
      <c r="K1112" s="36"/>
    </row>
    <row r="1113" spans="1:11" ht="14.25" customHeight="1" x14ac:dyDescent="0.15">
      <c r="A1113" s="13" t="s">
        <v>1928</v>
      </c>
      <c r="B1113" s="14">
        <v>28750</v>
      </c>
      <c r="C1113" s="19">
        <v>14368</v>
      </c>
      <c r="D1113" s="15" t="s">
        <v>1950</v>
      </c>
      <c r="E1113" s="16">
        <v>10519981</v>
      </c>
      <c r="F1113" s="12" t="s">
        <v>117</v>
      </c>
      <c r="G1113" s="12" t="s">
        <v>36</v>
      </c>
      <c r="H1113" s="18">
        <v>14094</v>
      </c>
      <c r="I1113" s="18">
        <v>45537</v>
      </c>
      <c r="J1113" s="12">
        <v>0</v>
      </c>
      <c r="K1113" s="36" t="s">
        <v>65</v>
      </c>
    </row>
    <row r="1114" spans="1:11" ht="14.25" customHeight="1" x14ac:dyDescent="0.15">
      <c r="A1114" s="13" t="s">
        <v>11</v>
      </c>
      <c r="B1114" s="14">
        <v>28751</v>
      </c>
      <c r="C1114" s="19">
        <v>14369</v>
      </c>
      <c r="D1114" s="15" t="s">
        <v>1951</v>
      </c>
      <c r="E1114" s="16">
        <v>10520396</v>
      </c>
      <c r="F1114" s="12" t="s">
        <v>1947</v>
      </c>
      <c r="G1114" s="12" t="s">
        <v>1948</v>
      </c>
      <c r="H1114" s="18">
        <v>21522</v>
      </c>
      <c r="I1114" s="18">
        <v>45537</v>
      </c>
      <c r="J1114" s="12">
        <v>1</v>
      </c>
      <c r="K1114" s="36"/>
    </row>
    <row r="1115" spans="1:11" ht="14.25" customHeight="1" x14ac:dyDescent="0.15">
      <c r="A1115" s="13" t="s">
        <v>137</v>
      </c>
      <c r="B1115" s="14">
        <v>28752</v>
      </c>
      <c r="C1115" s="19">
        <v>14370</v>
      </c>
      <c r="D1115" s="15" t="str">
        <f t="array" ref="D1115">IF(VLOOKUP($AF1115,[43]Akuttherapie!$A$2:$B$42,2,0)="Y",CONCATENATE("L",MAX(_xlfn.NUMBERVALUE(MID($D$3:$D1114,2,5)))+1)," ")</f>
        <v xml:space="preserve"> </v>
      </c>
      <c r="E1115" s="16">
        <v>10520893</v>
      </c>
      <c r="F1115" s="12" t="s">
        <v>470</v>
      </c>
      <c r="G1115" s="12" t="s">
        <v>437</v>
      </c>
      <c r="H1115" s="18">
        <v>27414</v>
      </c>
      <c r="I1115" s="18">
        <v>45537</v>
      </c>
      <c r="J1115" s="12">
        <v>0</v>
      </c>
      <c r="K1115" s="36" t="s">
        <v>65</v>
      </c>
    </row>
    <row r="1116" spans="1:11" ht="14.25" customHeight="1" x14ac:dyDescent="0.15">
      <c r="A1116" s="13" t="s">
        <v>11</v>
      </c>
      <c r="B1116" s="14">
        <v>28753</v>
      </c>
      <c r="C1116" s="19">
        <v>14371</v>
      </c>
      <c r="D1116" s="15" t="str">
        <f t="array" ref="D1116">IF(VLOOKUP($AF1116,[43]Akuttherapie!$A$2:$B$42,2,0)="Y",CONCATENATE("L",MAX(_xlfn.NUMBERVALUE(MID($D$3:$D1115,2,5)))+1)," ")</f>
        <v xml:space="preserve"> </v>
      </c>
      <c r="E1116" s="16">
        <v>10521431</v>
      </c>
      <c r="F1116" s="12" t="s">
        <v>98</v>
      </c>
      <c r="G1116" s="12" t="s">
        <v>1949</v>
      </c>
      <c r="H1116" s="18">
        <v>16361</v>
      </c>
      <c r="I1116" s="18">
        <v>45537</v>
      </c>
      <c r="J1116" s="12">
        <v>1</v>
      </c>
      <c r="K1116" s="36"/>
    </row>
    <row r="1117" spans="1:11" ht="14.25" customHeight="1" x14ac:dyDescent="0.15">
      <c r="A1117" s="13" t="s">
        <v>11</v>
      </c>
      <c r="B1117" s="14">
        <v>28754</v>
      </c>
      <c r="C1117" s="19">
        <v>14372</v>
      </c>
      <c r="D1117" s="15" t="s">
        <v>1961</v>
      </c>
      <c r="E1117" s="16">
        <v>10522094</v>
      </c>
      <c r="F1117" s="12" t="s">
        <v>867</v>
      </c>
      <c r="G1117" s="12" t="s">
        <v>34</v>
      </c>
      <c r="H1117" s="18">
        <v>20725</v>
      </c>
      <c r="I1117" s="18">
        <v>45538</v>
      </c>
      <c r="J1117" s="12">
        <v>0</v>
      </c>
      <c r="K1117" s="36"/>
    </row>
    <row r="1118" spans="1:11" ht="14.25" customHeight="1" x14ac:dyDescent="0.15">
      <c r="A1118" s="13" t="s">
        <v>16</v>
      </c>
      <c r="B1118" s="14">
        <v>28755</v>
      </c>
      <c r="C1118" s="19">
        <v>14373</v>
      </c>
      <c r="D1118" s="15" t="str">
        <f t="array" ref="D1118">IF(VLOOKUP($AF1118,[44]Akuttherapie!$A$2:$B$42,2,0)="Y",CONCATENATE("L",MAX(_xlfn.NUMBERVALUE(MID($D$3:$D1117,2,5)))+1)," ")</f>
        <v xml:space="preserve"> </v>
      </c>
      <c r="E1118" s="16">
        <v>10522481</v>
      </c>
      <c r="F1118" s="12" t="s">
        <v>229</v>
      </c>
      <c r="G1118" s="12" t="s">
        <v>178</v>
      </c>
      <c r="H1118" s="18">
        <v>16729</v>
      </c>
      <c r="I1118" s="18">
        <v>45538</v>
      </c>
      <c r="J1118" s="12">
        <v>0</v>
      </c>
      <c r="K1118" s="36"/>
    </row>
    <row r="1119" spans="1:11" ht="14.25" customHeight="1" x14ac:dyDescent="0.15">
      <c r="A1119" s="13" t="s">
        <v>1928</v>
      </c>
      <c r="B1119" s="14">
        <v>28756</v>
      </c>
      <c r="C1119" s="19">
        <v>14374</v>
      </c>
      <c r="D1119" s="15" t="s">
        <v>1962</v>
      </c>
      <c r="E1119" s="16">
        <v>10522645</v>
      </c>
      <c r="F1119" s="12" t="s">
        <v>67</v>
      </c>
      <c r="G1119" s="12" t="s">
        <v>533</v>
      </c>
      <c r="H1119" s="18">
        <v>19801</v>
      </c>
      <c r="I1119" s="18">
        <v>45538</v>
      </c>
      <c r="J1119" s="12">
        <v>0</v>
      </c>
      <c r="K1119" s="36" t="s">
        <v>65</v>
      </c>
    </row>
    <row r="1120" spans="1:11" ht="14.25" customHeight="1" x14ac:dyDescent="0.15">
      <c r="A1120" s="13" t="s">
        <v>137</v>
      </c>
      <c r="B1120" s="14">
        <v>28759</v>
      </c>
      <c r="C1120" s="19">
        <v>14375</v>
      </c>
      <c r="D1120" s="15" t="str">
        <f t="array" ref="D1120">IF(VLOOKUP($AF1120,[44]Akuttherapie!$A$2:$B$42,2,0)="Y",CONCATENATE("L",MAX(_xlfn.NUMBERVALUE(MID($D$3:$D1119,2,5)))+1)," ")</f>
        <v xml:space="preserve"> </v>
      </c>
      <c r="E1120" s="16">
        <v>10523748</v>
      </c>
      <c r="F1120" s="12" t="s">
        <v>1952</v>
      </c>
      <c r="G1120" s="12" t="s">
        <v>1125</v>
      </c>
      <c r="H1120" s="18">
        <v>26226</v>
      </c>
      <c r="I1120" s="18">
        <v>45538</v>
      </c>
      <c r="J1120" s="12">
        <v>1</v>
      </c>
      <c r="K1120" s="36" t="s">
        <v>65</v>
      </c>
    </row>
    <row r="1121" spans="1:11" ht="14.25" customHeight="1" x14ac:dyDescent="0.15">
      <c r="A1121" s="13" t="s">
        <v>11</v>
      </c>
      <c r="B1121" s="14">
        <v>28760</v>
      </c>
      <c r="C1121" s="19">
        <v>14376</v>
      </c>
      <c r="D1121" s="15" t="s">
        <v>1963</v>
      </c>
      <c r="E1121" s="16">
        <v>10523765</v>
      </c>
      <c r="F1121" s="12" t="s">
        <v>1953</v>
      </c>
      <c r="G1121" s="12" t="s">
        <v>48</v>
      </c>
      <c r="H1121" s="18">
        <v>17894</v>
      </c>
      <c r="I1121" s="18">
        <v>45538</v>
      </c>
      <c r="J1121" s="12">
        <v>0</v>
      </c>
      <c r="K1121" s="36"/>
    </row>
    <row r="1122" spans="1:11" ht="14.25" customHeight="1" x14ac:dyDescent="0.15">
      <c r="A1122" s="13" t="s">
        <v>11</v>
      </c>
      <c r="B1122" s="14">
        <v>28761</v>
      </c>
      <c r="C1122" s="19">
        <v>14377</v>
      </c>
      <c r="D1122" s="15" t="str">
        <f t="array" ref="D1122">IF(VLOOKUP($AF1122,[44]Akuttherapie!$A$2:$B$42,2,0)="Y",CONCATENATE("L",MAX(_xlfn.NUMBERVALUE(MID($D$3:$D1121,2,5)))+1)," ")</f>
        <v xml:space="preserve"> </v>
      </c>
      <c r="E1122" s="16">
        <v>10523856</v>
      </c>
      <c r="F1122" s="12" t="s">
        <v>1954</v>
      </c>
      <c r="G1122" s="12" t="s">
        <v>1955</v>
      </c>
      <c r="H1122" s="18">
        <v>18009</v>
      </c>
      <c r="I1122" s="18">
        <v>45539</v>
      </c>
      <c r="J1122" s="12">
        <v>0</v>
      </c>
      <c r="K1122" s="36"/>
    </row>
    <row r="1123" spans="1:11" ht="14.25" customHeight="1" x14ac:dyDescent="0.15">
      <c r="A1123" s="13" t="s">
        <v>1956</v>
      </c>
      <c r="B1123" s="14">
        <v>28763</v>
      </c>
      <c r="C1123" s="19">
        <v>14378</v>
      </c>
      <c r="D1123" s="15" t="str">
        <f t="array" ref="D1123">IF(VLOOKUP($AF1123,[44]Akuttherapie!$A$2:$B$42,2,0)="Y",CONCATENATE("L",MAX(_xlfn.NUMBERVALUE(MID($D$3:$D1122,2,5)))+1)," ")</f>
        <v xml:space="preserve"> </v>
      </c>
      <c r="E1123" s="16">
        <v>10521618</v>
      </c>
      <c r="F1123" s="12" t="s">
        <v>1957</v>
      </c>
      <c r="G1123" s="12" t="s">
        <v>1958</v>
      </c>
      <c r="H1123" s="18">
        <v>30973</v>
      </c>
      <c r="I1123" s="18">
        <v>45537</v>
      </c>
      <c r="J1123" s="12">
        <v>1</v>
      </c>
      <c r="K1123" s="36"/>
    </row>
    <row r="1124" spans="1:11" ht="14.25" customHeight="1" x14ac:dyDescent="0.15">
      <c r="A1124" s="13" t="s">
        <v>11</v>
      </c>
      <c r="B1124" s="14">
        <v>28764</v>
      </c>
      <c r="C1124" s="19">
        <v>14379</v>
      </c>
      <c r="D1124" s="15" t="str">
        <f t="array" ref="D1124">IF(VLOOKUP($AF1124,[44]Akuttherapie!$A$2:$B$42,2,0)="Y",CONCATENATE("L",MAX(_xlfn.NUMBERVALUE(MID($D$3:$D1123,2,5)))+1)," ")</f>
        <v xml:space="preserve"> </v>
      </c>
      <c r="E1124" s="16">
        <v>10407460</v>
      </c>
      <c r="F1124" s="12" t="s">
        <v>1959</v>
      </c>
      <c r="G1124" s="12" t="s">
        <v>1960</v>
      </c>
      <c r="H1124" s="18">
        <v>20102</v>
      </c>
      <c r="I1124" s="18">
        <v>45538</v>
      </c>
      <c r="J1124" s="12">
        <v>1</v>
      </c>
      <c r="K1124" s="36"/>
    </row>
    <row r="1125" spans="1:11" ht="14.25" customHeight="1" x14ac:dyDescent="0.15">
      <c r="A1125" s="13" t="s">
        <v>11</v>
      </c>
      <c r="B1125" s="14">
        <v>28765</v>
      </c>
      <c r="C1125" s="19">
        <v>14380</v>
      </c>
      <c r="D1125" s="15" t="str">
        <f t="array" ref="D1125">IF(VLOOKUP($AF1125,[44]Akuttherapie!$A$2:$B$42,2,0)="Y",CONCATENATE("L",MAX(_xlfn.NUMBERVALUE(MID($D$3:$D1124,2,5)))+1)," ")</f>
        <v xml:space="preserve"> </v>
      </c>
      <c r="E1125" s="16">
        <v>10524761</v>
      </c>
      <c r="F1125" s="12" t="s">
        <v>1967</v>
      </c>
      <c r="G1125" s="12" t="s">
        <v>1968</v>
      </c>
      <c r="H1125" s="18">
        <v>21961</v>
      </c>
      <c r="I1125" s="18">
        <v>45539</v>
      </c>
      <c r="J1125" s="12">
        <v>1</v>
      </c>
      <c r="K1125" s="36"/>
    </row>
    <row r="1126" spans="1:11" ht="14.25" customHeight="1" x14ac:dyDescent="0.15">
      <c r="A1126" s="13" t="s">
        <v>16</v>
      </c>
      <c r="B1126" s="14">
        <v>28766</v>
      </c>
      <c r="C1126" s="19">
        <v>14381</v>
      </c>
      <c r="D1126" s="15" t="str">
        <f t="array" ref="D1126">IF(VLOOKUP($AF1126,[44]Akuttherapie!$A$2:$B$42,2,0)="Y",CONCATENATE("L",MAX(_xlfn.NUMBERVALUE(MID($D$3:$D1125,2,5)))+1)," ")</f>
        <v xml:space="preserve"> </v>
      </c>
      <c r="E1126" s="16">
        <v>10524937</v>
      </c>
      <c r="F1126" s="12" t="s">
        <v>1969</v>
      </c>
      <c r="G1126" s="12" t="s">
        <v>735</v>
      </c>
      <c r="H1126" s="18">
        <v>14070</v>
      </c>
      <c r="I1126" s="18">
        <v>45539</v>
      </c>
      <c r="J1126" s="12">
        <v>0</v>
      </c>
      <c r="K1126" s="36"/>
    </row>
    <row r="1127" spans="1:11" ht="14.25" customHeight="1" x14ac:dyDescent="0.15">
      <c r="A1127" s="13" t="s">
        <v>11</v>
      </c>
      <c r="B1127" s="14">
        <v>28767</v>
      </c>
      <c r="C1127" s="19">
        <v>14382</v>
      </c>
      <c r="D1127" s="15" t="str">
        <f t="array" ref="D1127">IF(VLOOKUP($AF1127,[44]Akuttherapie!$A$2:$B$42,2,0)="Y",CONCATENATE("L",MAX(_xlfn.NUMBERVALUE(MID($D$3:$D1126,2,5)))+1)," ")</f>
        <v xml:space="preserve"> </v>
      </c>
      <c r="E1127" s="16">
        <v>10528166</v>
      </c>
      <c r="F1127" s="12" t="s">
        <v>1972</v>
      </c>
      <c r="G1127" s="12" t="s">
        <v>106</v>
      </c>
      <c r="H1127" s="18">
        <v>15804</v>
      </c>
      <c r="I1127" s="18">
        <v>45540</v>
      </c>
      <c r="J1127" s="12">
        <v>1</v>
      </c>
      <c r="K1127" s="36"/>
    </row>
    <row r="1128" spans="1:11" ht="14.25" customHeight="1" x14ac:dyDescent="0.15">
      <c r="A1128" s="13" t="s">
        <v>11</v>
      </c>
      <c r="B1128" s="14">
        <v>28768</v>
      </c>
      <c r="C1128" s="19">
        <v>14383</v>
      </c>
      <c r="D1128" s="15" t="str">
        <f t="array" ref="D1128">IF(VLOOKUP($AF1128,[44]Akuttherapie!$A$2:$B$42,2,0)="Y",CONCATENATE("L",MAX(_xlfn.NUMBERVALUE(MID($D$3:$D1127,2,5)))+1)," ")</f>
        <v xml:space="preserve"> </v>
      </c>
      <c r="E1128" s="16">
        <v>10526143</v>
      </c>
      <c r="F1128" s="12" t="s">
        <v>206</v>
      </c>
      <c r="G1128" s="12" t="s">
        <v>36</v>
      </c>
      <c r="H1128" s="18">
        <v>12160</v>
      </c>
      <c r="I1128" s="18">
        <v>45539</v>
      </c>
      <c r="J1128" s="12">
        <v>0</v>
      </c>
      <c r="K1128" s="36"/>
    </row>
    <row r="1129" spans="1:11" ht="14.25" customHeight="1" x14ac:dyDescent="0.15">
      <c r="A1129" s="13" t="s">
        <v>11</v>
      </c>
      <c r="B1129" s="14">
        <v>28769</v>
      </c>
      <c r="C1129" s="19">
        <v>14384</v>
      </c>
      <c r="D1129" s="15" t="str">
        <f t="array" ref="D1129">IF(VLOOKUP($AF1129,[44]Akuttherapie!$A$2:$B$42,2,0)="Y",CONCATENATE("L",MAX(_xlfn.NUMBERVALUE(MID($D$3:$D1128,2,5)))+1)," ")</f>
        <v xml:space="preserve"> </v>
      </c>
      <c r="E1129" s="16">
        <v>10526177</v>
      </c>
      <c r="F1129" s="12" t="s">
        <v>1970</v>
      </c>
      <c r="G1129" s="12" t="s">
        <v>768</v>
      </c>
      <c r="H1129" s="18">
        <v>20469</v>
      </c>
      <c r="I1129" s="18">
        <v>45539</v>
      </c>
      <c r="J1129" s="12">
        <v>1</v>
      </c>
      <c r="K1129" s="36"/>
    </row>
    <row r="1130" spans="1:11" ht="14.25" customHeight="1" x14ac:dyDescent="0.15">
      <c r="A1130" s="13" t="s">
        <v>11</v>
      </c>
      <c r="B1130" s="14">
        <v>28770</v>
      </c>
      <c r="C1130" s="19">
        <v>14385</v>
      </c>
      <c r="D1130" s="15" t="s">
        <v>1971</v>
      </c>
      <c r="E1130" s="16">
        <v>10521452</v>
      </c>
      <c r="F1130" s="12" t="s">
        <v>919</v>
      </c>
      <c r="G1130" s="12" t="s">
        <v>104</v>
      </c>
      <c r="H1130" s="18">
        <v>22101</v>
      </c>
      <c r="I1130" s="18">
        <v>45537</v>
      </c>
      <c r="J1130" s="12">
        <v>1</v>
      </c>
      <c r="K1130" s="36"/>
    </row>
    <row r="1131" spans="1:11" ht="14.25" customHeight="1" x14ac:dyDescent="0.15">
      <c r="A1131" s="13" t="s">
        <v>137</v>
      </c>
      <c r="B1131" s="14">
        <v>28771</v>
      </c>
      <c r="C1131" s="19">
        <v>14386</v>
      </c>
      <c r="D1131" s="15" t="str">
        <f t="array" ref="D1131">IF(VLOOKUP($AF1131,[45]Akuttherapie!$A$2:$B$42,2,0)="Y",CONCATENATE("L",MAX(_xlfn.NUMBERVALUE(MID($D$3:$D1130,2,5)))+1)," ")</f>
        <v xml:space="preserve"> </v>
      </c>
      <c r="E1131" s="16">
        <v>10526649</v>
      </c>
      <c r="F1131" s="12" t="s">
        <v>1973</v>
      </c>
      <c r="G1131" s="12" t="s">
        <v>48</v>
      </c>
      <c r="H1131" s="18">
        <v>27573</v>
      </c>
      <c r="I1131" s="18">
        <v>45540</v>
      </c>
      <c r="J1131" s="12">
        <v>0</v>
      </c>
      <c r="K1131" s="36" t="s">
        <v>65</v>
      </c>
    </row>
    <row r="1132" spans="1:11" ht="14.25" customHeight="1" x14ac:dyDescent="0.15">
      <c r="A1132" s="13" t="s">
        <v>2667</v>
      </c>
      <c r="B1132" s="14">
        <v>28772</v>
      </c>
      <c r="C1132" s="19">
        <v>14387</v>
      </c>
      <c r="D1132" s="15" t="str">
        <f t="array" ref="D1132">IF(VLOOKUP($AF1132,[46]Akuttherapie!$A$2:$B$42,2,0)="Y",CONCATENATE("L",MAX(_xlfn.NUMBERVALUE(MID($D$3:$D1131,2,5)))+1)," ")</f>
        <v xml:space="preserve"> </v>
      </c>
      <c r="E1132" s="16">
        <v>10528251</v>
      </c>
      <c r="F1132" s="12" t="s">
        <v>1974</v>
      </c>
      <c r="G1132" s="12" t="s">
        <v>78</v>
      </c>
      <c r="H1132" s="18">
        <v>26634</v>
      </c>
      <c r="I1132" s="18">
        <v>45541</v>
      </c>
      <c r="J1132" s="12">
        <v>1</v>
      </c>
      <c r="K1132" s="36" t="s">
        <v>65</v>
      </c>
    </row>
    <row r="1133" spans="1:11" ht="14.25" customHeight="1" x14ac:dyDescent="0.15">
      <c r="A1133" s="13" t="s">
        <v>11</v>
      </c>
      <c r="B1133" s="14">
        <v>28773</v>
      </c>
      <c r="C1133" s="19">
        <v>14388</v>
      </c>
      <c r="D1133" s="15" t="str">
        <f t="array" ref="D1133">IF(VLOOKUP($AF1133,[46]Akuttherapie!$A$2:$B$42,2,0)="Y",CONCATENATE("L",MAX(_xlfn.NUMBERVALUE(MID($D$3:$D1132,2,5)))+1)," ")</f>
        <v xml:space="preserve"> </v>
      </c>
      <c r="E1133" s="16">
        <v>10452358</v>
      </c>
      <c r="F1133" s="12" t="s">
        <v>1975</v>
      </c>
      <c r="G1133" s="12" t="s">
        <v>23</v>
      </c>
      <c r="H1133" s="18">
        <v>13810</v>
      </c>
      <c r="I1133" s="18">
        <v>45530</v>
      </c>
      <c r="J1133" s="12">
        <v>0</v>
      </c>
      <c r="K1133" s="36"/>
    </row>
    <row r="1134" spans="1:11" ht="14.25" customHeight="1" x14ac:dyDescent="0.15">
      <c r="A1134" s="13" t="s">
        <v>11</v>
      </c>
      <c r="B1134" s="14">
        <v>28774</v>
      </c>
      <c r="C1134" s="19">
        <v>14389</v>
      </c>
      <c r="D1134" s="15" t="str">
        <f t="array" ref="D1134">IF(VLOOKUP($AF1134,[46]Akuttherapie!$A$2:$B$42,2,0)="Y",CONCATENATE("L",MAX(_xlfn.NUMBERVALUE(MID($D$3:$D1133,2,5)))+1)," ")</f>
        <v xml:space="preserve"> </v>
      </c>
      <c r="E1134" s="16">
        <v>10528469</v>
      </c>
      <c r="F1134" s="12" t="s">
        <v>357</v>
      </c>
      <c r="G1134" s="12" t="s">
        <v>129</v>
      </c>
      <c r="H1134" s="18">
        <v>18147</v>
      </c>
      <c r="I1134" s="18">
        <v>45541</v>
      </c>
      <c r="J1134" s="12">
        <v>1</v>
      </c>
      <c r="K1134" s="36"/>
    </row>
    <row r="1135" spans="1:11" ht="14.25" customHeight="1" x14ac:dyDescent="0.15">
      <c r="A1135" s="13" t="s">
        <v>11</v>
      </c>
      <c r="B1135" s="14">
        <v>28775</v>
      </c>
      <c r="C1135" s="19">
        <v>14390</v>
      </c>
      <c r="D1135" s="15" t="s">
        <v>1987</v>
      </c>
      <c r="E1135" s="16">
        <v>10529689</v>
      </c>
      <c r="F1135" s="12" t="s">
        <v>1976</v>
      </c>
      <c r="G1135" s="12" t="s">
        <v>120</v>
      </c>
      <c r="H1135" s="18">
        <v>17681</v>
      </c>
      <c r="I1135" s="18">
        <v>45541</v>
      </c>
      <c r="J1135" s="12">
        <v>1</v>
      </c>
      <c r="K1135" s="36"/>
    </row>
    <row r="1136" spans="1:11" ht="14.25" customHeight="1" x14ac:dyDescent="0.15">
      <c r="A1136" s="13" t="s">
        <v>137</v>
      </c>
      <c r="B1136" s="14">
        <v>28776</v>
      </c>
      <c r="C1136" s="19">
        <v>14391</v>
      </c>
      <c r="D1136" s="15" t="str">
        <f t="array" ref="D1136">IF(VLOOKUP($AF1136,[46]Akuttherapie!$A$2:$B$42,2,0)="Y",CONCATENATE("L",MAX(_xlfn.NUMBERVALUE(MID($D$3:$D1135,2,5)))+1)," ")</f>
        <v xml:space="preserve"> </v>
      </c>
      <c r="E1136" s="16">
        <v>10530039</v>
      </c>
      <c r="F1136" s="12" t="s">
        <v>1977</v>
      </c>
      <c r="G1136" s="12" t="s">
        <v>272</v>
      </c>
      <c r="H1136" s="18">
        <v>26884</v>
      </c>
      <c r="I1136" s="18">
        <v>45541</v>
      </c>
      <c r="J1136" s="12">
        <v>0</v>
      </c>
      <c r="K1136" s="36" t="s">
        <v>65</v>
      </c>
    </row>
    <row r="1137" spans="1:11" ht="14.25" customHeight="1" x14ac:dyDescent="0.15">
      <c r="A1137" s="13" t="s">
        <v>11</v>
      </c>
      <c r="B1137" s="14">
        <v>28777</v>
      </c>
      <c r="C1137" s="19">
        <v>14392</v>
      </c>
      <c r="D1137" s="15" t="s">
        <v>1988</v>
      </c>
      <c r="E1137" s="16">
        <v>10530064</v>
      </c>
      <c r="F1137" s="12" t="s">
        <v>1978</v>
      </c>
      <c r="G1137" s="12" t="s">
        <v>54</v>
      </c>
      <c r="H1137" s="18">
        <v>18263</v>
      </c>
      <c r="I1137" s="18">
        <v>45541</v>
      </c>
      <c r="J1137" s="12">
        <v>1</v>
      </c>
      <c r="K1137" s="36"/>
    </row>
    <row r="1138" spans="1:11" ht="14.25" customHeight="1" x14ac:dyDescent="0.15">
      <c r="A1138" s="13" t="s">
        <v>11</v>
      </c>
      <c r="B1138" s="14">
        <v>28778</v>
      </c>
      <c r="C1138" s="19">
        <v>14393</v>
      </c>
      <c r="D1138" s="15" t="s">
        <v>1989</v>
      </c>
      <c r="E1138" s="16">
        <v>10530087</v>
      </c>
      <c r="F1138" s="12" t="s">
        <v>1979</v>
      </c>
      <c r="G1138" s="12" t="s">
        <v>746</v>
      </c>
      <c r="H1138" s="18">
        <v>16160</v>
      </c>
      <c r="I1138" s="18">
        <v>45541</v>
      </c>
      <c r="J1138" s="12">
        <v>1</v>
      </c>
      <c r="K1138" s="36"/>
    </row>
    <row r="1139" spans="1:11" ht="14.25" customHeight="1" x14ac:dyDescent="0.15">
      <c r="A1139" s="13" t="s">
        <v>11</v>
      </c>
      <c r="B1139" s="14">
        <v>28779</v>
      </c>
      <c r="C1139" s="19">
        <v>14394</v>
      </c>
      <c r="D1139" s="15" t="str">
        <f t="array" ref="D1139">IF(VLOOKUP($AF1139,[46]Akuttherapie!$A$2:$B$42,2,0)="Y",CONCATENATE("L",MAX(_xlfn.NUMBERVALUE(MID($D$3:$D1138,2,5)))+1)," ")</f>
        <v xml:space="preserve"> </v>
      </c>
      <c r="E1139" s="16">
        <v>10530183</v>
      </c>
      <c r="F1139" s="12" t="s">
        <v>279</v>
      </c>
      <c r="G1139" s="12" t="s">
        <v>415</v>
      </c>
      <c r="H1139" s="18">
        <v>25230</v>
      </c>
      <c r="I1139" s="18">
        <v>45541</v>
      </c>
      <c r="J1139" s="12">
        <v>0</v>
      </c>
      <c r="K1139" s="36"/>
    </row>
    <row r="1140" spans="1:11" ht="14.25" customHeight="1" x14ac:dyDescent="0.15">
      <c r="A1140" s="13" t="s">
        <v>11</v>
      </c>
      <c r="B1140" s="14">
        <v>28780</v>
      </c>
      <c r="C1140" s="19">
        <v>14395</v>
      </c>
      <c r="D1140" s="15" t="s">
        <v>1990</v>
      </c>
      <c r="E1140" s="16">
        <v>10530680</v>
      </c>
      <c r="F1140" s="12" t="s">
        <v>1980</v>
      </c>
      <c r="G1140" s="12" t="s">
        <v>368</v>
      </c>
      <c r="H1140" s="18">
        <v>23479</v>
      </c>
      <c r="I1140" s="18">
        <v>45543</v>
      </c>
      <c r="J1140" s="12">
        <v>0</v>
      </c>
      <c r="K1140" s="36"/>
    </row>
    <row r="1141" spans="1:11" ht="14.25" customHeight="1" x14ac:dyDescent="0.15">
      <c r="A1141" s="13" t="s">
        <v>11</v>
      </c>
      <c r="B1141" s="14">
        <v>28781</v>
      </c>
      <c r="C1141" s="19">
        <v>14396</v>
      </c>
      <c r="D1141" s="15" t="str">
        <f t="array" ref="D1141">IF(VLOOKUP($AF1141,[46]Akuttherapie!$A$2:$B$42,2,0)="Y",CONCATENATE("L",MAX(_xlfn.NUMBERVALUE(MID($D$3:$D1140,2,5)))+1)," ")</f>
        <v xml:space="preserve"> </v>
      </c>
      <c r="E1141" s="16">
        <v>10530739</v>
      </c>
      <c r="F1141" s="12" t="s">
        <v>262</v>
      </c>
      <c r="G1141" s="12" t="s">
        <v>1981</v>
      </c>
      <c r="H1141" s="18">
        <v>18961</v>
      </c>
      <c r="I1141" s="18">
        <v>45543</v>
      </c>
      <c r="J1141" s="12">
        <v>0</v>
      </c>
      <c r="K1141" s="36"/>
    </row>
    <row r="1142" spans="1:11" ht="14.25" customHeight="1" x14ac:dyDescent="0.15">
      <c r="A1142" s="13" t="s">
        <v>11</v>
      </c>
      <c r="B1142" s="14">
        <v>28782</v>
      </c>
      <c r="C1142" s="19">
        <v>14397</v>
      </c>
      <c r="D1142" s="15" t="str">
        <f t="array" ref="D1142">IF(VLOOKUP($AF1142,[46]Akuttherapie!$A$2:$B$42,2,0)="Y",CONCATENATE("L",MAX(_xlfn.NUMBERVALUE(MID($D$3:$D1141,2,5)))+1)," ")</f>
        <v xml:space="preserve"> </v>
      </c>
      <c r="E1142" s="16">
        <v>10530774</v>
      </c>
      <c r="F1142" s="12" t="s">
        <v>1982</v>
      </c>
      <c r="G1142" s="12" t="s">
        <v>181</v>
      </c>
      <c r="H1142" s="18">
        <v>15410</v>
      </c>
      <c r="I1142" s="18">
        <v>45543</v>
      </c>
      <c r="J1142" s="12">
        <v>0</v>
      </c>
      <c r="K1142" s="36"/>
    </row>
    <row r="1143" spans="1:11" ht="14.25" customHeight="1" x14ac:dyDescent="0.15">
      <c r="A1143" s="13" t="s">
        <v>137</v>
      </c>
      <c r="B1143" s="14">
        <v>28783</v>
      </c>
      <c r="C1143" s="19">
        <v>14398</v>
      </c>
      <c r="D1143" s="15" t="str">
        <f t="array" ref="D1143">IF(VLOOKUP($AF1143,[46]Akuttherapie!$A$2:$B$42,2,0)="Y",CONCATENATE("L",MAX(_xlfn.NUMBERVALUE(MID($D$3:$D1142,2,5)))+1)," ")</f>
        <v xml:space="preserve"> </v>
      </c>
      <c r="E1143" s="16">
        <v>10531063</v>
      </c>
      <c r="F1143" s="12" t="s">
        <v>1510</v>
      </c>
      <c r="G1143" s="12" t="s">
        <v>504</v>
      </c>
      <c r="H1143" s="18">
        <v>31385</v>
      </c>
      <c r="I1143" s="18">
        <v>45543</v>
      </c>
      <c r="J1143" s="12">
        <v>1</v>
      </c>
      <c r="K1143" s="36" t="s">
        <v>65</v>
      </c>
    </row>
    <row r="1144" spans="1:11" ht="14.25" customHeight="1" x14ac:dyDescent="0.15">
      <c r="A1144" s="13" t="s">
        <v>11</v>
      </c>
      <c r="B1144" s="14">
        <v>28784</v>
      </c>
      <c r="C1144" s="19">
        <v>14399</v>
      </c>
      <c r="D1144" s="15" t="str">
        <f t="array" ref="D1144">IF(VLOOKUP($AF1144,[46]Akuttherapie!$A$2:$B$42,2,0)="Y",CONCATENATE("L",MAX(_xlfn.NUMBERVALUE(MID($D$3:$D1143,2,5)))+1)," ")</f>
        <v xml:space="preserve"> </v>
      </c>
      <c r="E1144" s="16">
        <v>10529337</v>
      </c>
      <c r="F1144" s="12" t="s">
        <v>21</v>
      </c>
      <c r="G1144" s="12" t="s">
        <v>1280</v>
      </c>
      <c r="H1144" s="18">
        <v>23641</v>
      </c>
      <c r="I1144" s="18">
        <v>45541</v>
      </c>
      <c r="J1144" s="12">
        <v>0</v>
      </c>
      <c r="K1144" s="36"/>
    </row>
    <row r="1145" spans="1:11" ht="14.25" customHeight="1" x14ac:dyDescent="0.15">
      <c r="A1145" s="13" t="s">
        <v>11</v>
      </c>
      <c r="B1145" s="14">
        <v>28786</v>
      </c>
      <c r="C1145" s="19">
        <v>14400</v>
      </c>
      <c r="D1145" s="15" t="str">
        <f t="array" ref="D1145">IF(VLOOKUP($AF1145,[46]Akuttherapie!$A$2:$B$42,2,0)="Y",CONCATENATE("L",MAX(_xlfn.NUMBERVALUE(MID($D$3:$D1144,2,5)))+1)," ")</f>
        <v xml:space="preserve"> </v>
      </c>
      <c r="E1145" s="16">
        <v>10509058</v>
      </c>
      <c r="F1145" s="12" t="s">
        <v>804</v>
      </c>
      <c r="G1145" s="12" t="s">
        <v>1983</v>
      </c>
      <c r="H1145" s="18">
        <v>16100</v>
      </c>
      <c r="I1145" s="18">
        <v>45530</v>
      </c>
      <c r="J1145" s="12">
        <v>1</v>
      </c>
      <c r="K1145" s="36"/>
    </row>
    <row r="1146" spans="1:11" ht="14.25" customHeight="1" x14ac:dyDescent="0.15">
      <c r="A1146" s="13" t="s">
        <v>11</v>
      </c>
      <c r="B1146" s="14">
        <v>28787</v>
      </c>
      <c r="C1146" s="19">
        <v>14401</v>
      </c>
      <c r="D1146" s="15" t="str">
        <f t="array" ref="D1146">IF(VLOOKUP($AF1146,[46]Akuttherapie!$A$2:$B$42,2,0)="Y",CONCATENATE("L",MAX(_xlfn.NUMBERVALUE(MID($D$3:$D1145,2,5)))+1)," ")</f>
        <v xml:space="preserve"> </v>
      </c>
      <c r="E1146" s="16">
        <v>10528215</v>
      </c>
      <c r="F1146" s="12" t="s">
        <v>1844</v>
      </c>
      <c r="G1146" s="12" t="s">
        <v>1984</v>
      </c>
      <c r="H1146" s="18">
        <v>34573</v>
      </c>
      <c r="I1146" s="18">
        <v>45540</v>
      </c>
      <c r="J1146" s="12">
        <v>0</v>
      </c>
      <c r="K1146" s="36"/>
    </row>
    <row r="1147" spans="1:11" ht="14.25" customHeight="1" x14ac:dyDescent="0.15">
      <c r="A1147" s="13" t="s">
        <v>11</v>
      </c>
      <c r="B1147" s="14">
        <v>28788</v>
      </c>
      <c r="C1147" s="19">
        <v>14402</v>
      </c>
      <c r="D1147" s="15" t="str">
        <f t="array" ref="D1147">IF(VLOOKUP($AF1147,[46]Akuttherapie!$A$2:$B$42,2,0)="Y",CONCATENATE("L",MAX(_xlfn.NUMBERVALUE(MID($D$3:$D1146,2,5)))+1)," ")</f>
        <v xml:space="preserve"> </v>
      </c>
      <c r="E1147" s="16">
        <v>10530076</v>
      </c>
      <c r="F1147" s="12" t="s">
        <v>1985</v>
      </c>
      <c r="G1147" s="12" t="s">
        <v>1986</v>
      </c>
      <c r="H1147" s="18">
        <v>15304</v>
      </c>
      <c r="I1147" s="18">
        <v>45541</v>
      </c>
      <c r="J1147" s="12">
        <v>0</v>
      </c>
      <c r="K1147" s="36"/>
    </row>
    <row r="1148" spans="1:11" ht="14.25" customHeight="1" x14ac:dyDescent="0.15">
      <c r="A1148" s="13" t="s">
        <v>137</v>
      </c>
      <c r="B1148" s="14">
        <v>28789</v>
      </c>
      <c r="C1148" s="19">
        <v>14403</v>
      </c>
      <c r="D1148" s="15" t="s">
        <v>1991</v>
      </c>
      <c r="E1148" s="16">
        <v>10531009</v>
      </c>
      <c r="F1148" s="12" t="s">
        <v>780</v>
      </c>
      <c r="G1148" s="12" t="s">
        <v>23</v>
      </c>
      <c r="H1148" s="18">
        <v>25131</v>
      </c>
      <c r="I1148" s="18">
        <v>45543</v>
      </c>
      <c r="J1148" s="12">
        <v>0</v>
      </c>
      <c r="K1148" s="36" t="s">
        <v>65</v>
      </c>
    </row>
    <row r="1149" spans="1:11" ht="14.25" customHeight="1" x14ac:dyDescent="0.15">
      <c r="A1149" s="13" t="s">
        <v>11</v>
      </c>
      <c r="B1149" s="14">
        <v>28790</v>
      </c>
      <c r="C1149" s="19">
        <v>14404</v>
      </c>
      <c r="D1149" s="15" t="str">
        <f t="array" ref="D1149">IF(VLOOKUP($AF1149,[46]Akuttherapie!$A$2:$B$42,2,0)="Y",CONCATENATE("L",MAX(_xlfn.NUMBERVALUE(MID($D$3:$D1148,2,5)))+1)," ")</f>
        <v xml:space="preserve"> </v>
      </c>
      <c r="E1149" s="16">
        <v>10531117</v>
      </c>
      <c r="F1149" s="12" t="s">
        <v>1019</v>
      </c>
      <c r="G1149" s="12" t="s">
        <v>1992</v>
      </c>
      <c r="H1149" s="18">
        <v>32374</v>
      </c>
      <c r="I1149" s="18">
        <v>45544</v>
      </c>
      <c r="J1149" s="12">
        <v>0</v>
      </c>
      <c r="K1149" s="36"/>
    </row>
    <row r="1150" spans="1:11" ht="14.25" customHeight="1" x14ac:dyDescent="0.15">
      <c r="A1150" s="13" t="s">
        <v>2019</v>
      </c>
      <c r="B1150" s="14">
        <v>28791</v>
      </c>
      <c r="C1150" s="19">
        <v>14405</v>
      </c>
      <c r="D1150" s="15" t="s">
        <v>2001</v>
      </c>
      <c r="E1150" s="16">
        <v>10531361</v>
      </c>
      <c r="F1150" s="12" t="s">
        <v>1242</v>
      </c>
      <c r="G1150" s="12" t="s">
        <v>23</v>
      </c>
      <c r="H1150" s="18">
        <v>16818</v>
      </c>
      <c r="I1150" s="18">
        <v>45544</v>
      </c>
      <c r="J1150" s="12">
        <v>0</v>
      </c>
      <c r="K1150" s="36" t="s">
        <v>65</v>
      </c>
    </row>
    <row r="1151" spans="1:11" ht="14.25" customHeight="1" x14ac:dyDescent="0.15">
      <c r="A1151" s="13" t="s">
        <v>11</v>
      </c>
      <c r="B1151" s="14">
        <v>28792</v>
      </c>
      <c r="C1151" s="19">
        <v>14406</v>
      </c>
      <c r="D1151" s="15" t="str">
        <f t="array" ref="D1151">IF(VLOOKUP($AF1151,[46]Akuttherapie!$A$2:$B$42,2,0)="Y",CONCATENATE("L",MAX(_xlfn.NUMBERVALUE(MID($D$3:$D1150,2,5)))+1)," ")</f>
        <v xml:space="preserve"> </v>
      </c>
      <c r="E1151" s="16">
        <v>10531370</v>
      </c>
      <c r="F1151" s="12" t="s">
        <v>674</v>
      </c>
      <c r="G1151" s="12" t="s">
        <v>1993</v>
      </c>
      <c r="H1151" s="18">
        <v>13854</v>
      </c>
      <c r="I1151" s="18">
        <v>45544</v>
      </c>
      <c r="J1151" s="12">
        <v>1</v>
      </c>
      <c r="K1151" s="36"/>
    </row>
    <row r="1152" spans="1:11" ht="14.25" customHeight="1" x14ac:dyDescent="0.15">
      <c r="A1152" s="13" t="s">
        <v>11</v>
      </c>
      <c r="B1152" s="14">
        <v>28793</v>
      </c>
      <c r="C1152" s="19">
        <v>14407</v>
      </c>
      <c r="D1152" s="15" t="str">
        <f t="array" ref="D1152">IF(VLOOKUP($AF1152,[46]Akuttherapie!$A$2:$B$42,2,0)="Y",CONCATENATE("L",MAX(_xlfn.NUMBERVALUE(MID($D$3:$D1151,2,5)))+1)," ")</f>
        <v xml:space="preserve"> </v>
      </c>
      <c r="E1152" s="16">
        <v>10532030</v>
      </c>
      <c r="F1152" s="12" t="s">
        <v>1067</v>
      </c>
      <c r="G1152" s="12" t="s">
        <v>1994</v>
      </c>
      <c r="H1152" s="18">
        <v>15062</v>
      </c>
      <c r="I1152" s="18">
        <v>45544</v>
      </c>
      <c r="J1152" s="12">
        <v>1</v>
      </c>
      <c r="K1152" s="36"/>
    </row>
    <row r="1153" spans="1:11" ht="14.25" customHeight="1" x14ac:dyDescent="0.15">
      <c r="A1153" s="13" t="s">
        <v>11</v>
      </c>
      <c r="B1153" s="14">
        <v>28794</v>
      </c>
      <c r="C1153" s="19">
        <v>14408</v>
      </c>
      <c r="D1153" s="15" t="s">
        <v>2002</v>
      </c>
      <c r="E1153" s="16">
        <v>10532193</v>
      </c>
      <c r="F1153" s="12" t="s">
        <v>1995</v>
      </c>
      <c r="G1153" s="12" t="s">
        <v>1996</v>
      </c>
      <c r="H1153" s="18">
        <v>19606</v>
      </c>
      <c r="I1153" s="18">
        <v>45544</v>
      </c>
      <c r="J1153" s="12">
        <v>1</v>
      </c>
      <c r="K1153" s="36"/>
    </row>
    <row r="1154" spans="1:11" ht="14.25" customHeight="1" x14ac:dyDescent="0.15">
      <c r="A1154" s="13" t="s">
        <v>11</v>
      </c>
      <c r="B1154" s="14">
        <v>28795</v>
      </c>
      <c r="C1154" s="19">
        <v>14409</v>
      </c>
      <c r="D1154" s="15" t="s">
        <v>2003</v>
      </c>
      <c r="E1154" s="16">
        <v>10532227</v>
      </c>
      <c r="F1154" s="12" t="s">
        <v>1997</v>
      </c>
      <c r="G1154" s="12" t="s">
        <v>157</v>
      </c>
      <c r="H1154" s="18">
        <v>15478</v>
      </c>
      <c r="I1154" s="18">
        <v>45544</v>
      </c>
      <c r="J1154" s="12">
        <v>1</v>
      </c>
      <c r="K1154" s="36"/>
    </row>
    <row r="1155" spans="1:11" ht="14.25" customHeight="1" x14ac:dyDescent="0.15">
      <c r="A1155" s="13" t="s">
        <v>11</v>
      </c>
      <c r="B1155" s="14">
        <v>28796</v>
      </c>
      <c r="C1155" s="19">
        <v>14410</v>
      </c>
      <c r="D1155" s="15" t="s">
        <v>2004</v>
      </c>
      <c r="E1155" s="16">
        <v>10532769</v>
      </c>
      <c r="F1155" s="12" t="s">
        <v>1998</v>
      </c>
      <c r="G1155" s="12" t="s">
        <v>1350</v>
      </c>
      <c r="H1155" s="18">
        <v>14076</v>
      </c>
      <c r="I1155" s="18">
        <v>45544</v>
      </c>
      <c r="J1155" s="12">
        <v>1</v>
      </c>
      <c r="K1155" s="36"/>
    </row>
    <row r="1156" spans="1:11" ht="14.25" customHeight="1" x14ac:dyDescent="0.15">
      <c r="A1156" s="13" t="s">
        <v>11</v>
      </c>
      <c r="B1156" s="14">
        <v>28797</v>
      </c>
      <c r="C1156" s="19">
        <v>14411</v>
      </c>
      <c r="D1156" s="15" t="str">
        <f t="array" ref="D1156">IF(VLOOKUP($AF1156,[46]Akuttherapie!$A$2:$B$42,2,0)="Y",CONCATENATE("L",MAX(_xlfn.NUMBERVALUE(MID($D$3:$D1155,2,5)))+1)," ")</f>
        <v xml:space="preserve"> </v>
      </c>
      <c r="E1156" s="16">
        <v>10534014</v>
      </c>
      <c r="F1156" s="12" t="s">
        <v>1999</v>
      </c>
      <c r="G1156" s="12" t="s">
        <v>988</v>
      </c>
      <c r="H1156" s="18">
        <v>18357</v>
      </c>
      <c r="I1156" s="18">
        <v>45544</v>
      </c>
      <c r="J1156" s="12">
        <v>1</v>
      </c>
      <c r="K1156" s="36"/>
    </row>
    <row r="1157" spans="1:11" ht="14.25" customHeight="1" x14ac:dyDescent="0.15">
      <c r="A1157" s="13" t="s">
        <v>11</v>
      </c>
      <c r="B1157" s="14">
        <v>28798</v>
      </c>
      <c r="C1157" s="19">
        <v>14412</v>
      </c>
      <c r="D1157" s="15" t="str">
        <f t="array" ref="D1157">IF(VLOOKUP($AF1157,[46]Akuttherapie!$A$2:$B$42,2,0)="Y",CONCATENATE("L",MAX(_xlfn.NUMBERVALUE(MID($D$3:$D1156,2,5)))+1)," ")</f>
        <v xml:space="preserve"> </v>
      </c>
      <c r="E1157" s="16">
        <v>10533199</v>
      </c>
      <c r="F1157" s="12" t="s">
        <v>984</v>
      </c>
      <c r="G1157" s="12" t="s">
        <v>54</v>
      </c>
      <c r="H1157" s="18">
        <v>15399</v>
      </c>
      <c r="I1157" s="18">
        <v>45544</v>
      </c>
      <c r="J1157" s="12">
        <v>1</v>
      </c>
      <c r="K1157" s="36"/>
    </row>
    <row r="1158" spans="1:11" ht="14.25" customHeight="1" x14ac:dyDescent="0.15">
      <c r="A1158" s="13" t="s">
        <v>11</v>
      </c>
      <c r="B1158" s="14">
        <v>28799</v>
      </c>
      <c r="C1158" s="19">
        <v>14413</v>
      </c>
      <c r="D1158" s="15" t="s">
        <v>2005</v>
      </c>
      <c r="E1158" s="16">
        <v>10533242</v>
      </c>
      <c r="F1158" s="12" t="s">
        <v>2000</v>
      </c>
      <c r="G1158" s="12" t="s">
        <v>278</v>
      </c>
      <c r="H1158" s="18">
        <v>18374</v>
      </c>
      <c r="I1158" s="18">
        <v>45545</v>
      </c>
      <c r="J1158" s="12">
        <v>0</v>
      </c>
      <c r="K1158" s="36"/>
    </row>
    <row r="1159" spans="1:11" ht="14.25" customHeight="1" x14ac:dyDescent="0.15">
      <c r="A1159" s="13" t="s">
        <v>11</v>
      </c>
      <c r="B1159" s="14">
        <v>28800</v>
      </c>
      <c r="C1159" s="19">
        <v>14414</v>
      </c>
      <c r="D1159" s="15" t="str">
        <f t="array" ref="D1159">IF(VLOOKUP($AF1159,[46]Akuttherapie!$A$2:$B$42,2,0)="Y",CONCATENATE("L",MAX(_xlfn.NUMBERVALUE(MID($D$3:$D1158,2,5)))+1)," ")</f>
        <v xml:space="preserve"> </v>
      </c>
      <c r="E1159" s="16">
        <v>10535173</v>
      </c>
      <c r="F1159" s="12" t="s">
        <v>1055</v>
      </c>
      <c r="G1159" s="12" t="s">
        <v>26</v>
      </c>
      <c r="H1159" s="18">
        <v>13829</v>
      </c>
      <c r="I1159" s="18">
        <v>45545</v>
      </c>
      <c r="J1159" s="12">
        <v>1</v>
      </c>
      <c r="K1159" s="36"/>
    </row>
    <row r="1160" spans="1:11" ht="14.25" customHeight="1" x14ac:dyDescent="0.15">
      <c r="A1160" s="13" t="s">
        <v>11</v>
      </c>
      <c r="B1160" s="14">
        <v>28801</v>
      </c>
      <c r="C1160" s="19">
        <v>14415</v>
      </c>
      <c r="D1160" s="15" t="s">
        <v>2008</v>
      </c>
      <c r="E1160" s="16">
        <v>10535296</v>
      </c>
      <c r="F1160" s="12" t="s">
        <v>1406</v>
      </c>
      <c r="G1160" s="12" t="s">
        <v>48</v>
      </c>
      <c r="H1160" s="18">
        <v>18371</v>
      </c>
      <c r="I1160" s="18">
        <v>45545</v>
      </c>
      <c r="J1160" s="12">
        <v>0</v>
      </c>
      <c r="K1160" s="36"/>
    </row>
    <row r="1161" spans="1:11" ht="14.25" customHeight="1" x14ac:dyDescent="0.15">
      <c r="A1161" s="13" t="s">
        <v>16</v>
      </c>
      <c r="B1161" s="14">
        <v>28802</v>
      </c>
      <c r="C1161" s="19">
        <v>14416</v>
      </c>
      <c r="D1161" s="15" t="str">
        <f t="array" ref="D1161">IF(VLOOKUP($AF1161,[46]Akuttherapie!$A$2:$B$42,2,0)="Y",CONCATENATE("L",MAX(_xlfn.NUMBERVALUE(MID($D$3:$D1160,2,5)))+1)," ")</f>
        <v xml:space="preserve"> </v>
      </c>
      <c r="E1161" s="16">
        <v>10535309</v>
      </c>
      <c r="F1161" s="12" t="s">
        <v>2006</v>
      </c>
      <c r="G1161" s="12" t="s">
        <v>2007</v>
      </c>
      <c r="H1161" s="18">
        <v>27015</v>
      </c>
      <c r="I1161" s="18">
        <v>45545</v>
      </c>
      <c r="J1161" s="12">
        <v>1</v>
      </c>
      <c r="K1161" s="36"/>
    </row>
    <row r="1162" spans="1:11" ht="14.25" customHeight="1" x14ac:dyDescent="0.15">
      <c r="A1162" s="13" t="s">
        <v>11</v>
      </c>
      <c r="B1162" s="14">
        <v>28803</v>
      </c>
      <c r="C1162" s="19">
        <v>14417</v>
      </c>
      <c r="D1162" s="15" t="s">
        <v>2009</v>
      </c>
      <c r="E1162" s="16">
        <v>10535437</v>
      </c>
      <c r="F1162" s="12" t="s">
        <v>1934</v>
      </c>
      <c r="G1162" s="12" t="s">
        <v>1026</v>
      </c>
      <c r="H1162" s="18">
        <v>21953</v>
      </c>
      <c r="I1162" s="18">
        <v>45546</v>
      </c>
      <c r="J1162" s="12">
        <v>1</v>
      </c>
      <c r="K1162" s="36"/>
    </row>
    <row r="1163" spans="1:11" ht="14.25" customHeight="1" x14ac:dyDescent="0.15">
      <c r="A1163" s="13" t="s">
        <v>11</v>
      </c>
      <c r="B1163" s="14">
        <v>28804</v>
      </c>
      <c r="C1163" s="19">
        <v>14418</v>
      </c>
      <c r="D1163" s="15" t="str">
        <f t="array" ref="D1163">IF(VLOOKUP($AF1163,[46]Akuttherapie!$A$2:$B$42,2,0)="Y",CONCATENATE("L",MAX(_xlfn.NUMBERVALUE(MID($D$3:$D1162,2,5)))+1)," ")</f>
        <v xml:space="preserve"> </v>
      </c>
      <c r="E1163" s="16">
        <v>10536001</v>
      </c>
      <c r="F1163" s="12" t="s">
        <v>2010</v>
      </c>
      <c r="G1163" s="12" t="s">
        <v>2011</v>
      </c>
      <c r="H1163" s="18">
        <v>14533</v>
      </c>
      <c r="I1163" s="18">
        <v>45546</v>
      </c>
      <c r="J1163" s="12">
        <v>1</v>
      </c>
      <c r="K1163" s="36"/>
    </row>
    <row r="1164" spans="1:11" ht="14.25" customHeight="1" x14ac:dyDescent="0.15">
      <c r="A1164" s="13" t="s">
        <v>137</v>
      </c>
      <c r="B1164" s="14">
        <v>28805</v>
      </c>
      <c r="C1164" s="19">
        <v>14419</v>
      </c>
      <c r="D1164" s="15" t="str">
        <f t="array" ref="D1164">IF(VLOOKUP($AF1164,[46]Akuttherapie!$A$2:$B$42,2,0)="Y",CONCATENATE("L",MAX(_xlfn.NUMBERVALUE(MID($D$3:$D1163,2,5)))+1)," ")</f>
        <v xml:space="preserve"> </v>
      </c>
      <c r="E1164" s="16">
        <v>10536122</v>
      </c>
      <c r="F1164" s="12" t="s">
        <v>1867</v>
      </c>
      <c r="G1164" s="12" t="s">
        <v>2012</v>
      </c>
      <c r="H1164" s="18">
        <v>29057</v>
      </c>
      <c r="I1164" s="18">
        <v>45546</v>
      </c>
      <c r="J1164" s="12">
        <v>0</v>
      </c>
      <c r="K1164" s="36" t="s">
        <v>65</v>
      </c>
    </row>
    <row r="1165" spans="1:11" ht="14.25" customHeight="1" x14ac:dyDescent="0.15">
      <c r="A1165" s="13" t="s">
        <v>11</v>
      </c>
      <c r="B1165" s="14">
        <v>28806</v>
      </c>
      <c r="C1165" s="19">
        <v>14420</v>
      </c>
      <c r="D1165" s="15" t="str">
        <f t="array" ref="D1165">IF(VLOOKUP($AF1165,[46]Akuttherapie!$A$2:$B$42,2,0)="Y",CONCATENATE("L",MAX(_xlfn.NUMBERVALUE(MID($D$3:$D1164,2,5)))+1)," ")</f>
        <v xml:space="preserve"> </v>
      </c>
      <c r="E1165" s="16">
        <v>10536556</v>
      </c>
      <c r="F1165" s="12" t="s">
        <v>2013</v>
      </c>
      <c r="G1165" s="12" t="s">
        <v>106</v>
      </c>
      <c r="H1165" s="18">
        <v>16845</v>
      </c>
      <c r="I1165" s="18">
        <v>45546</v>
      </c>
      <c r="J1165" s="12">
        <v>1</v>
      </c>
      <c r="K1165" s="36"/>
    </row>
    <row r="1166" spans="1:11" ht="14.25" customHeight="1" x14ac:dyDescent="0.15">
      <c r="A1166" s="13" t="s">
        <v>11</v>
      </c>
      <c r="B1166" s="14">
        <v>28807</v>
      </c>
      <c r="C1166" s="19">
        <v>14421</v>
      </c>
      <c r="D1166" s="15" t="str">
        <f t="array" ref="D1166">IF(VLOOKUP($AF1166,[47]Akuttherapie!$A$2:$B$42,2,0)="Y",CONCATENATE("L",MAX(_xlfn.NUMBERVALUE(MID($D$3:$D1165,2,5)))+1)," ")</f>
        <v xml:space="preserve"> </v>
      </c>
      <c r="E1166" s="16">
        <v>10538441</v>
      </c>
      <c r="F1166" s="12" t="s">
        <v>1642</v>
      </c>
      <c r="G1166" s="12" t="s">
        <v>944</v>
      </c>
      <c r="H1166" s="18">
        <v>23854</v>
      </c>
      <c r="I1166" s="18">
        <v>45547</v>
      </c>
      <c r="J1166" s="12">
        <v>0</v>
      </c>
      <c r="K1166" s="36"/>
    </row>
    <row r="1167" spans="1:11" ht="14.25" customHeight="1" x14ac:dyDescent="0.15">
      <c r="A1167" s="13" t="s">
        <v>11</v>
      </c>
      <c r="B1167" s="14">
        <v>28808</v>
      </c>
      <c r="C1167" s="19">
        <v>14422</v>
      </c>
      <c r="D1167" s="15" t="s">
        <v>2018</v>
      </c>
      <c r="E1167" s="16">
        <v>10539396</v>
      </c>
      <c r="F1167" s="12" t="s">
        <v>2014</v>
      </c>
      <c r="G1167" s="12" t="s">
        <v>2015</v>
      </c>
      <c r="H1167" s="18">
        <v>17328</v>
      </c>
      <c r="I1167" s="18">
        <v>45547</v>
      </c>
      <c r="J1167" s="12">
        <v>1</v>
      </c>
      <c r="K1167" s="36"/>
    </row>
    <row r="1168" spans="1:11" ht="14.25" customHeight="1" x14ac:dyDescent="0.15">
      <c r="A1168" s="13" t="s">
        <v>11</v>
      </c>
      <c r="B1168" s="14">
        <v>28809</v>
      </c>
      <c r="C1168" s="19">
        <v>14423</v>
      </c>
      <c r="D1168" s="15" t="str">
        <f t="array" ref="D1168">IF(VLOOKUP($AF1168,[47]Akuttherapie!$A$2:$B$42,2,0)="Y",CONCATENATE("L",MAX(_xlfn.NUMBERVALUE(MID($D$3:$D1167,2,5)))+1)," ")</f>
        <v xml:space="preserve"> </v>
      </c>
      <c r="E1168" s="16">
        <v>10539645</v>
      </c>
      <c r="F1168" s="12" t="s">
        <v>201</v>
      </c>
      <c r="G1168" s="12" t="s">
        <v>230</v>
      </c>
      <c r="H1168" s="18">
        <v>19773</v>
      </c>
      <c r="I1168" s="18">
        <v>45547</v>
      </c>
      <c r="J1168" s="12">
        <v>0</v>
      </c>
      <c r="K1168" s="36"/>
    </row>
    <row r="1169" spans="1:11" ht="14.25" customHeight="1" x14ac:dyDescent="0.15">
      <c r="A1169" s="13" t="s">
        <v>11</v>
      </c>
      <c r="B1169" s="14">
        <v>28810</v>
      </c>
      <c r="C1169" s="19">
        <v>14424</v>
      </c>
      <c r="D1169" s="15" t="str">
        <f t="array" ref="D1169">IF(VLOOKUP($AF1169,[47]Akuttherapie!$A$2:$B$42,2,0)="Y",CONCATENATE("L",MAX(_xlfn.NUMBERVALUE(MID($D$3:$D1168,2,5)))+1)," ")</f>
        <v xml:space="preserve"> </v>
      </c>
      <c r="E1169" s="16">
        <v>10539675</v>
      </c>
      <c r="F1169" s="12" t="s">
        <v>2016</v>
      </c>
      <c r="G1169" s="12" t="s">
        <v>43</v>
      </c>
      <c r="H1169" s="18">
        <v>18320</v>
      </c>
      <c r="I1169" s="18">
        <v>45548</v>
      </c>
      <c r="J1169" s="12">
        <v>0</v>
      </c>
      <c r="K1169" s="36"/>
    </row>
    <row r="1170" spans="1:11" ht="14.25" customHeight="1" x14ac:dyDescent="0.15">
      <c r="A1170" s="13" t="s">
        <v>137</v>
      </c>
      <c r="B1170" s="14">
        <v>28811</v>
      </c>
      <c r="C1170" s="19">
        <v>14425</v>
      </c>
      <c r="D1170" s="15" t="str">
        <f t="array" ref="D1170">IF(VLOOKUP($AF1170,[47]Akuttherapie!$A$2:$B$42,2,0)="Y",CONCATENATE("L",MAX(_xlfn.NUMBERVALUE(MID($D$3:$D1169,2,5)))+1)," ")</f>
        <v xml:space="preserve"> </v>
      </c>
      <c r="E1170" s="16">
        <v>10539530</v>
      </c>
      <c r="F1170" s="12" t="s">
        <v>838</v>
      </c>
      <c r="G1170" s="12" t="s">
        <v>2017</v>
      </c>
      <c r="H1170" s="18">
        <v>28446</v>
      </c>
      <c r="I1170" s="18">
        <v>45547</v>
      </c>
      <c r="J1170" s="12">
        <v>0</v>
      </c>
      <c r="K1170" s="36" t="s">
        <v>65</v>
      </c>
    </row>
    <row r="1171" spans="1:11" ht="14.25" customHeight="1" x14ac:dyDescent="0.15">
      <c r="A1171" s="13" t="s">
        <v>2041</v>
      </c>
      <c r="B1171" s="14">
        <v>28812</v>
      </c>
      <c r="C1171" s="19">
        <v>14426</v>
      </c>
      <c r="D1171" s="15" t="s">
        <v>2028</v>
      </c>
      <c r="E1171" s="16">
        <v>10540279</v>
      </c>
      <c r="F1171" s="12" t="s">
        <v>2020</v>
      </c>
      <c r="G1171" s="12" t="s">
        <v>70</v>
      </c>
      <c r="H1171" s="18">
        <v>17065</v>
      </c>
      <c r="I1171" s="18">
        <v>45548</v>
      </c>
      <c r="J1171" s="12">
        <v>0</v>
      </c>
      <c r="K1171" s="36" t="s">
        <v>65</v>
      </c>
    </row>
    <row r="1172" spans="1:11" ht="14.25" customHeight="1" x14ac:dyDescent="0.15">
      <c r="A1172" s="13" t="s">
        <v>11</v>
      </c>
      <c r="B1172" s="14">
        <v>28813</v>
      </c>
      <c r="C1172" s="19">
        <v>14427</v>
      </c>
      <c r="D1172" s="15" t="str">
        <f t="array" ref="D1172">IF(VLOOKUP($AF1172,[47]Akuttherapie!$A$2:$B$42,2,0)="Y",CONCATENATE("L",MAX(_xlfn.NUMBERVALUE(MID($D$3:$D1171,2,5)))+1)," ")</f>
        <v xml:space="preserve"> </v>
      </c>
      <c r="E1172" s="16">
        <v>10540311</v>
      </c>
      <c r="F1172" s="12" t="s">
        <v>2021</v>
      </c>
      <c r="G1172" s="12" t="s">
        <v>2022</v>
      </c>
      <c r="H1172" s="18">
        <v>18058</v>
      </c>
      <c r="I1172" s="18">
        <v>45548</v>
      </c>
      <c r="J1172" s="12">
        <v>1</v>
      </c>
      <c r="K1172" s="36"/>
    </row>
    <row r="1173" spans="1:11" ht="14.25" customHeight="1" x14ac:dyDescent="0.15">
      <c r="A1173" s="13" t="s">
        <v>11</v>
      </c>
      <c r="B1173" s="14">
        <v>28814</v>
      </c>
      <c r="C1173" s="19">
        <v>14428</v>
      </c>
      <c r="D1173" s="15" t="str">
        <f t="array" ref="D1173">IF(VLOOKUP($AF1173,[47]Akuttherapie!$A$2:$B$42,2,0)="Y",CONCATENATE("L",MAX(_xlfn.NUMBERVALUE(MID($D$3:$D1172,2,5)))+1)," ")</f>
        <v xml:space="preserve"> </v>
      </c>
      <c r="E1173" s="16">
        <v>10540451</v>
      </c>
      <c r="F1173" s="12" t="s">
        <v>1101</v>
      </c>
      <c r="G1173" s="12" t="s">
        <v>1294</v>
      </c>
      <c r="H1173" s="18">
        <v>17597</v>
      </c>
      <c r="I1173" s="18">
        <v>45548</v>
      </c>
      <c r="J1173" s="12">
        <v>0</v>
      </c>
      <c r="K1173" s="36"/>
    </row>
    <row r="1174" spans="1:11" ht="14.25" customHeight="1" x14ac:dyDescent="0.15">
      <c r="A1174" s="13" t="s">
        <v>11</v>
      </c>
      <c r="B1174" s="14">
        <v>28815</v>
      </c>
      <c r="C1174" s="19">
        <v>14429</v>
      </c>
      <c r="D1174" s="15" t="str">
        <f t="array" ref="D1174">IF(VLOOKUP($AF1174,[47]Akuttherapie!$A$2:$B$42,2,0)="Y",CONCATENATE("L",MAX(_xlfn.NUMBERVALUE(MID($D$3:$D1173,2,5)))+1)," ")</f>
        <v xml:space="preserve"> </v>
      </c>
      <c r="E1174" s="16">
        <v>10540594</v>
      </c>
      <c r="F1174" s="12" t="s">
        <v>919</v>
      </c>
      <c r="G1174" s="12" t="s">
        <v>607</v>
      </c>
      <c r="H1174" s="18">
        <v>13718</v>
      </c>
      <c r="I1174" s="18">
        <v>45548</v>
      </c>
      <c r="J1174" s="12">
        <v>1</v>
      </c>
      <c r="K1174" s="36"/>
    </row>
    <row r="1175" spans="1:11" ht="14.25" customHeight="1" x14ac:dyDescent="0.15">
      <c r="A1175" s="13" t="s">
        <v>1928</v>
      </c>
      <c r="B1175" s="14">
        <v>28816</v>
      </c>
      <c r="C1175" s="19">
        <v>14430</v>
      </c>
      <c r="D1175" s="15" t="s">
        <v>2029</v>
      </c>
      <c r="E1175" s="16">
        <v>10540897</v>
      </c>
      <c r="F1175" s="12" t="s">
        <v>200</v>
      </c>
      <c r="G1175" s="12" t="s">
        <v>2023</v>
      </c>
      <c r="H1175" s="18">
        <v>12014</v>
      </c>
      <c r="I1175" s="18">
        <v>45548</v>
      </c>
      <c r="J1175" s="12">
        <v>1</v>
      </c>
      <c r="K1175" s="36"/>
    </row>
    <row r="1176" spans="1:11" ht="14.25" customHeight="1" x14ac:dyDescent="0.15">
      <c r="A1176" s="13" t="s">
        <v>11</v>
      </c>
      <c r="B1176" s="14">
        <v>28817</v>
      </c>
      <c r="C1176" s="19">
        <v>14431</v>
      </c>
      <c r="D1176" s="15" t="str">
        <f t="array" ref="D1176">IF(VLOOKUP($AF1176,[47]Akuttherapie!$A$2:$B$42,2,0)="Y",CONCATENATE("L",MAX(_xlfn.NUMBERVALUE(MID($D$3:$D1175,2,5)))+1)," ")</f>
        <v xml:space="preserve"> </v>
      </c>
      <c r="E1176" s="16">
        <v>10541568</v>
      </c>
      <c r="F1176" s="12" t="s">
        <v>334</v>
      </c>
      <c r="G1176" s="12" t="s">
        <v>230</v>
      </c>
      <c r="H1176" s="18">
        <v>18735</v>
      </c>
      <c r="I1176" s="18">
        <v>45548</v>
      </c>
      <c r="J1176" s="12">
        <v>0</v>
      </c>
      <c r="K1176" s="36"/>
    </row>
    <row r="1177" spans="1:11" ht="14.25" customHeight="1" x14ac:dyDescent="0.15">
      <c r="A1177" s="13" t="s">
        <v>16</v>
      </c>
      <c r="B1177" s="14">
        <v>28818</v>
      </c>
      <c r="C1177" s="19">
        <v>14432</v>
      </c>
      <c r="D1177" s="15" t="str">
        <f t="array" ref="D1177">IF(VLOOKUP($AF1177,[47]Akuttherapie!$A$2:$B$42,2,0)="Y",CONCATENATE("L",MAX(_xlfn.NUMBERVALUE(MID($D$3:$D1176,2,5)))+1)," ")</f>
        <v xml:space="preserve"> </v>
      </c>
      <c r="E1177" s="16">
        <v>10541690</v>
      </c>
      <c r="F1177" s="12" t="s">
        <v>2024</v>
      </c>
      <c r="G1177" s="12" t="s">
        <v>26</v>
      </c>
      <c r="H1177" s="18">
        <v>18098</v>
      </c>
      <c r="I1177" s="18">
        <v>45549</v>
      </c>
      <c r="J1177" s="12">
        <v>1</v>
      </c>
      <c r="K1177" s="36"/>
    </row>
    <row r="1178" spans="1:11" ht="14.25" customHeight="1" x14ac:dyDescent="0.15">
      <c r="A1178" s="13" t="s">
        <v>11</v>
      </c>
      <c r="B1178" s="14">
        <v>28819</v>
      </c>
      <c r="C1178" s="19">
        <v>14433</v>
      </c>
      <c r="D1178" s="15" t="s">
        <v>2030</v>
      </c>
      <c r="E1178" s="16">
        <v>10541867</v>
      </c>
      <c r="F1178" s="12" t="s">
        <v>2025</v>
      </c>
      <c r="G1178" s="12" t="s">
        <v>516</v>
      </c>
      <c r="H1178" s="18">
        <v>20124</v>
      </c>
      <c r="I1178" s="18">
        <v>45549</v>
      </c>
      <c r="J1178" s="12">
        <v>0</v>
      </c>
      <c r="K1178" s="36"/>
    </row>
    <row r="1179" spans="1:11" ht="14.25" customHeight="1" x14ac:dyDescent="0.15">
      <c r="A1179" s="13" t="s">
        <v>11</v>
      </c>
      <c r="B1179" s="14">
        <v>28820</v>
      </c>
      <c r="C1179" s="19">
        <v>14434</v>
      </c>
      <c r="D1179" s="15" t="str">
        <f t="array" ref="D1179">IF(VLOOKUP($AF1179,[47]Akuttherapie!$A$2:$B$42,2,0)="Y",CONCATENATE("L",MAX(_xlfn.NUMBERVALUE(MID($D$3:$D1178,2,5)))+1)," ")</f>
        <v xml:space="preserve"> </v>
      </c>
      <c r="E1179" s="16">
        <v>10542036</v>
      </c>
      <c r="F1179" s="12" t="s">
        <v>126</v>
      </c>
      <c r="G1179" s="12" t="s">
        <v>40</v>
      </c>
      <c r="H1179" s="18">
        <v>16265</v>
      </c>
      <c r="I1179" s="18">
        <v>45549</v>
      </c>
      <c r="J1179" s="12">
        <v>0</v>
      </c>
      <c r="K1179" s="36"/>
    </row>
    <row r="1180" spans="1:11" ht="14.25" customHeight="1" x14ac:dyDescent="0.15">
      <c r="A1180" s="13" t="s">
        <v>11</v>
      </c>
      <c r="B1180" s="14">
        <v>28822</v>
      </c>
      <c r="C1180" s="19">
        <v>14435</v>
      </c>
      <c r="D1180" s="15" t="s">
        <v>2031</v>
      </c>
      <c r="E1180" s="16">
        <v>10542203</v>
      </c>
      <c r="F1180" s="12" t="s">
        <v>2026</v>
      </c>
      <c r="G1180" s="12" t="s">
        <v>13</v>
      </c>
      <c r="H1180" s="18">
        <v>17586</v>
      </c>
      <c r="I1180" s="18">
        <v>45550</v>
      </c>
      <c r="J1180" s="12">
        <v>1</v>
      </c>
      <c r="K1180" s="36"/>
    </row>
    <row r="1181" spans="1:11" ht="14.25" customHeight="1" x14ac:dyDescent="0.15">
      <c r="A1181" s="13" t="s">
        <v>11</v>
      </c>
      <c r="B1181" s="14">
        <v>28823</v>
      </c>
      <c r="C1181" s="19">
        <v>14436</v>
      </c>
      <c r="D1181" s="15" t="s">
        <v>2032</v>
      </c>
      <c r="E1181" s="16">
        <v>10542211</v>
      </c>
      <c r="F1181" s="12" t="s">
        <v>1843</v>
      </c>
      <c r="G1181" s="12" t="s">
        <v>106</v>
      </c>
      <c r="H1181" s="18">
        <v>19429</v>
      </c>
      <c r="I1181" s="18">
        <v>45550</v>
      </c>
      <c r="J1181" s="12">
        <v>1</v>
      </c>
      <c r="K1181" s="36"/>
    </row>
    <row r="1182" spans="1:11" ht="14.25" customHeight="1" x14ac:dyDescent="0.15">
      <c r="A1182" s="13" t="s">
        <v>11</v>
      </c>
      <c r="B1182" s="14">
        <v>28824</v>
      </c>
      <c r="C1182" s="19">
        <v>14437</v>
      </c>
      <c r="D1182" s="15" t="str">
        <f t="array" ref="D1182">IF(VLOOKUP($AF1182,[47]Akuttherapie!$A$2:$B$42,2,0)="Y",CONCATENATE("L",MAX(_xlfn.NUMBERVALUE(MID($D$3:$D1181,2,5)))+1)," ")</f>
        <v xml:space="preserve"> </v>
      </c>
      <c r="E1182" s="16">
        <v>10542308</v>
      </c>
      <c r="F1182" s="12" t="s">
        <v>2027</v>
      </c>
      <c r="G1182" s="12" t="s">
        <v>320</v>
      </c>
      <c r="H1182" s="18">
        <v>14085</v>
      </c>
      <c r="I1182" s="18">
        <v>45550</v>
      </c>
      <c r="J1182" s="12">
        <v>1</v>
      </c>
      <c r="K1182" s="36"/>
    </row>
    <row r="1183" spans="1:11" ht="14.25" customHeight="1" x14ac:dyDescent="0.15">
      <c r="A1183" s="13" t="s">
        <v>16</v>
      </c>
      <c r="B1183" s="14">
        <v>28825</v>
      </c>
      <c r="C1183" s="19">
        <v>14438</v>
      </c>
      <c r="D1183" s="15" t="str">
        <f t="array" ref="D1183">IF(VLOOKUP($AF1183,[47]Akuttherapie!$A$2:$B$42,2,0)="Y",CONCATENATE("L",MAX(_xlfn.NUMBERVALUE(MID($D$3:$D1182,2,5)))+1)," ")</f>
        <v xml:space="preserve"> </v>
      </c>
      <c r="E1183" s="16">
        <v>10542363</v>
      </c>
      <c r="F1183" s="12" t="s">
        <v>279</v>
      </c>
      <c r="G1183" s="12" t="s">
        <v>988</v>
      </c>
      <c r="H1183" s="18">
        <v>16155</v>
      </c>
      <c r="I1183" s="18">
        <v>45550</v>
      </c>
      <c r="J1183" s="12">
        <v>1</v>
      </c>
      <c r="K1183" s="36"/>
    </row>
    <row r="1184" spans="1:11" ht="14.25" customHeight="1" x14ac:dyDescent="0.15">
      <c r="A1184" s="13" t="s">
        <v>11</v>
      </c>
      <c r="B1184" s="14">
        <v>28826</v>
      </c>
      <c r="C1184" s="19">
        <v>14439</v>
      </c>
      <c r="D1184" s="15" t="s">
        <v>2033</v>
      </c>
      <c r="E1184" s="16">
        <v>10542448</v>
      </c>
      <c r="F1184" s="12" t="s">
        <v>1979</v>
      </c>
      <c r="G1184" s="12" t="s">
        <v>746</v>
      </c>
      <c r="H1184" s="18">
        <v>16160</v>
      </c>
      <c r="I1184" s="18">
        <v>45550</v>
      </c>
      <c r="J1184" s="12">
        <v>1</v>
      </c>
      <c r="K1184" s="36"/>
    </row>
    <row r="1185" spans="1:11" ht="14.25" customHeight="1" x14ac:dyDescent="0.15">
      <c r="A1185" s="13" t="s">
        <v>11</v>
      </c>
      <c r="B1185" s="14">
        <v>28827</v>
      </c>
      <c r="C1185" s="19">
        <v>14440</v>
      </c>
      <c r="D1185" s="15" t="str">
        <f t="array" ref="D1185">IF(VLOOKUP($AF1185,[47]Akuttherapie!$A$2:$B$42,2,0)="Y",CONCATENATE("L",MAX(_xlfn.NUMBERVALUE(MID($D$3:$D1184,2,5)))+1)," ")</f>
        <v xml:space="preserve"> </v>
      </c>
      <c r="E1185" s="16">
        <v>10542579</v>
      </c>
      <c r="F1185" s="12" t="s">
        <v>807</v>
      </c>
      <c r="G1185" s="12" t="s">
        <v>278</v>
      </c>
      <c r="H1185" s="18">
        <v>25095</v>
      </c>
      <c r="I1185" s="18">
        <v>45551</v>
      </c>
      <c r="J1185" s="12">
        <v>0</v>
      </c>
      <c r="K1185" s="36"/>
    </row>
    <row r="1186" spans="1:11" ht="14.25" customHeight="1" x14ac:dyDescent="0.15">
      <c r="A1186" s="13" t="s">
        <v>16</v>
      </c>
      <c r="B1186" s="14">
        <v>28828</v>
      </c>
      <c r="C1186" s="19">
        <v>14441</v>
      </c>
      <c r="D1186" s="15" t="str">
        <f t="array" ref="D1186">IF(VLOOKUP($AF1186,[47]Akuttherapie!$A$2:$B$42,2,0)="Y",CONCATENATE("L",MAX(_xlfn.NUMBERVALUE(MID($D$3:$D1185,2,5)))+1)," ")</f>
        <v xml:space="preserve"> </v>
      </c>
      <c r="E1186" s="16">
        <v>10543368</v>
      </c>
      <c r="F1186" s="12" t="s">
        <v>279</v>
      </c>
      <c r="G1186" s="12" t="s">
        <v>783</v>
      </c>
      <c r="H1186" s="18">
        <v>13682</v>
      </c>
      <c r="I1186" s="18">
        <v>45551</v>
      </c>
      <c r="J1186" s="12">
        <v>0</v>
      </c>
      <c r="K1186" s="36"/>
    </row>
    <row r="1187" spans="1:11" ht="14.25" customHeight="1" x14ac:dyDescent="0.15">
      <c r="A1187" s="13" t="s">
        <v>11</v>
      </c>
      <c r="B1187" s="14">
        <v>28829</v>
      </c>
      <c r="C1187" s="19">
        <v>14442</v>
      </c>
      <c r="D1187" s="15" t="str">
        <f t="array" ref="D1187">IF(VLOOKUP($AF1187,[47]Akuttherapie!$A$2:$B$42,2,0)="Y",CONCATENATE("L",MAX(_xlfn.NUMBERVALUE(MID($D$3:$D1186,2,5)))+1)," ")</f>
        <v xml:space="preserve"> </v>
      </c>
      <c r="E1187" s="16">
        <v>10544482</v>
      </c>
      <c r="F1187" s="12" t="s">
        <v>807</v>
      </c>
      <c r="G1187" s="12" t="s">
        <v>533</v>
      </c>
      <c r="H1187" s="18">
        <v>14835</v>
      </c>
      <c r="I1187" s="18">
        <v>45551</v>
      </c>
      <c r="J1187" s="12">
        <v>0</v>
      </c>
      <c r="K1187" s="36"/>
    </row>
    <row r="1188" spans="1:11" ht="14.25" customHeight="1" x14ac:dyDescent="0.15">
      <c r="A1188" s="13" t="s">
        <v>11</v>
      </c>
      <c r="B1188" s="14">
        <v>28830</v>
      </c>
      <c r="C1188" s="19">
        <v>14443</v>
      </c>
      <c r="D1188" s="15" t="str">
        <f t="array" ref="D1188">IF(VLOOKUP($AF1188,[47]Akuttherapie!$A$2:$B$42,2,0)="Y",CONCATENATE("L",MAX(_xlfn.NUMBERVALUE(MID($D$3:$D1187,2,5)))+1)," ")</f>
        <v xml:space="preserve"> </v>
      </c>
      <c r="E1188" s="16">
        <v>10544486</v>
      </c>
      <c r="F1188" s="12" t="s">
        <v>1619</v>
      </c>
      <c r="G1188" s="12" t="s">
        <v>129</v>
      </c>
      <c r="H1188" s="18">
        <v>19338</v>
      </c>
      <c r="I1188" s="18">
        <v>45551</v>
      </c>
      <c r="J1188" s="12">
        <v>1</v>
      </c>
      <c r="K1188" s="36"/>
    </row>
    <row r="1189" spans="1:11" ht="14.25" customHeight="1" x14ac:dyDescent="0.15">
      <c r="A1189" s="13" t="s">
        <v>11</v>
      </c>
      <c r="B1189" s="14">
        <v>28831</v>
      </c>
      <c r="C1189" s="19">
        <v>14444</v>
      </c>
      <c r="D1189" s="15" t="str">
        <f t="array" ref="D1189">IF(VLOOKUP($AF1189,[47]Akuttherapie!$A$2:$B$42,2,0)="Y",CONCATENATE("L",MAX(_xlfn.NUMBERVALUE(MID($D$3:$D1188,2,5)))+1)," ")</f>
        <v xml:space="preserve"> </v>
      </c>
      <c r="E1189" s="16">
        <v>10544723</v>
      </c>
      <c r="F1189" s="12" t="s">
        <v>1381</v>
      </c>
      <c r="G1189" s="12" t="s">
        <v>2034</v>
      </c>
      <c r="H1189" s="18">
        <v>15135</v>
      </c>
      <c r="I1189" s="18">
        <v>45552</v>
      </c>
      <c r="J1189" s="12">
        <v>1</v>
      </c>
      <c r="K1189" s="36"/>
    </row>
    <row r="1190" spans="1:11" ht="14.25" customHeight="1" x14ac:dyDescent="0.15">
      <c r="A1190" s="13" t="s">
        <v>11</v>
      </c>
      <c r="B1190" s="14">
        <v>28832</v>
      </c>
      <c r="C1190" s="19">
        <v>14445</v>
      </c>
      <c r="D1190" s="15" t="str">
        <f t="array" ref="D1190">IF(VLOOKUP($AF1190,[47]Akuttherapie!$A$2:$B$42,2,0)="Y",CONCATENATE("L",MAX(_xlfn.NUMBERVALUE(MID($D$3:$D1189,2,5)))+1)," ")</f>
        <v xml:space="preserve"> </v>
      </c>
      <c r="E1190" s="16">
        <v>10544724</v>
      </c>
      <c r="F1190" s="12" t="s">
        <v>2035</v>
      </c>
      <c r="G1190" s="12" t="s">
        <v>23</v>
      </c>
      <c r="H1190" s="18">
        <v>23566</v>
      </c>
      <c r="I1190" s="18">
        <v>45552</v>
      </c>
      <c r="J1190" s="12">
        <v>0</v>
      </c>
      <c r="K1190" s="36"/>
    </row>
    <row r="1191" spans="1:11" ht="14.25" customHeight="1" x14ac:dyDescent="0.15">
      <c r="A1191" s="13" t="s">
        <v>2036</v>
      </c>
      <c r="B1191" s="14">
        <v>28833</v>
      </c>
      <c r="C1191" s="41" t="s">
        <v>2039</v>
      </c>
      <c r="D1191" s="15" t="s">
        <v>2040</v>
      </c>
      <c r="E1191" s="16">
        <v>10541867</v>
      </c>
      <c r="F1191" s="12" t="s">
        <v>2025</v>
      </c>
      <c r="G1191" s="12" t="s">
        <v>516</v>
      </c>
      <c r="H1191" s="18">
        <v>20124</v>
      </c>
      <c r="I1191" s="18">
        <v>45551</v>
      </c>
      <c r="J1191" s="12">
        <v>0</v>
      </c>
      <c r="K1191" s="36"/>
    </row>
    <row r="1192" spans="1:11" ht="14.25" customHeight="1" x14ac:dyDescent="0.15">
      <c r="A1192" s="13" t="s">
        <v>11</v>
      </c>
      <c r="B1192" s="14">
        <v>28835</v>
      </c>
      <c r="C1192" s="19">
        <v>14446</v>
      </c>
      <c r="D1192" s="15" t="str">
        <f t="array" ref="D1192">IF(VLOOKUP($AF1192,[47]Akuttherapie!$A$2:$B$42,2,0)="Y",CONCATENATE("L",MAX(_xlfn.NUMBERVALUE(MID($D$3:$D1191,2,5)))+1)," ")</f>
        <v xml:space="preserve"> </v>
      </c>
      <c r="E1192" s="16">
        <v>10544347</v>
      </c>
      <c r="F1192" s="12" t="s">
        <v>2037</v>
      </c>
      <c r="G1192" s="12" t="s">
        <v>2038</v>
      </c>
      <c r="H1192" s="18">
        <v>26674</v>
      </c>
      <c r="I1192" s="18">
        <v>45551</v>
      </c>
      <c r="J1192" s="12">
        <v>0</v>
      </c>
      <c r="K1192" s="36"/>
    </row>
    <row r="1193" spans="1:11" ht="14.25" customHeight="1" x14ac:dyDescent="0.15">
      <c r="A1193" s="13" t="s">
        <v>11</v>
      </c>
      <c r="B1193" s="14">
        <v>28836</v>
      </c>
      <c r="C1193" s="19">
        <v>14447</v>
      </c>
      <c r="D1193" s="15" t="s">
        <v>2057</v>
      </c>
      <c r="E1193" s="16">
        <v>10545094</v>
      </c>
      <c r="F1193" s="12" t="s">
        <v>2042</v>
      </c>
      <c r="G1193" s="12" t="s">
        <v>2043</v>
      </c>
      <c r="H1193" s="18">
        <v>21347</v>
      </c>
      <c r="I1193" s="18">
        <v>45552</v>
      </c>
      <c r="J1193" s="12">
        <v>0</v>
      </c>
      <c r="K1193" s="36"/>
    </row>
    <row r="1194" spans="1:11" ht="14.25" customHeight="1" x14ac:dyDescent="0.15">
      <c r="A1194" s="13" t="s">
        <v>11</v>
      </c>
      <c r="B1194" s="14">
        <v>28837</v>
      </c>
      <c r="C1194" s="19">
        <v>14448</v>
      </c>
      <c r="D1194" s="15" t="str">
        <f t="array" ref="D1194">IF(VLOOKUP($AF1194,[48]Akuttherapie!$A$2:$B$42,2,0)="Y",CONCATENATE("L",MAX(_xlfn.NUMBERVALUE(MID($D$3:$D1193,2,5)))+1)," ")</f>
        <v xml:space="preserve"> </v>
      </c>
      <c r="E1194" s="16">
        <v>10546110</v>
      </c>
      <c r="F1194" s="12" t="s">
        <v>2044</v>
      </c>
      <c r="G1194" s="12" t="s">
        <v>23</v>
      </c>
      <c r="H1194" s="18">
        <v>15732</v>
      </c>
      <c r="I1194" s="18">
        <v>45552</v>
      </c>
      <c r="J1194" s="12">
        <v>0</v>
      </c>
      <c r="K1194" s="36"/>
    </row>
    <row r="1195" spans="1:11" ht="14.25" customHeight="1" x14ac:dyDescent="0.15">
      <c r="A1195" s="13" t="s">
        <v>2066</v>
      </c>
      <c r="B1195" s="14">
        <v>28838</v>
      </c>
      <c r="C1195" s="19">
        <v>14449</v>
      </c>
      <c r="D1195" s="15" t="str">
        <f t="array" ref="D1195">IF(VLOOKUP($AF1195,[48]Akuttherapie!$A$2:$B$42,2,0)="Y",CONCATENATE("L",MAX(_xlfn.NUMBERVALUE(MID($D$3:$D1194,2,5)))+1)," ")</f>
        <v xml:space="preserve"> </v>
      </c>
      <c r="E1195" s="16">
        <v>10546555</v>
      </c>
      <c r="F1195" s="12" t="s">
        <v>2045</v>
      </c>
      <c r="G1195" s="12" t="s">
        <v>2046</v>
      </c>
      <c r="H1195" s="18">
        <v>28856</v>
      </c>
      <c r="I1195" s="18">
        <v>45552</v>
      </c>
      <c r="J1195" s="12">
        <v>1</v>
      </c>
      <c r="K1195" s="36"/>
    </row>
    <row r="1196" spans="1:11" ht="14.25" customHeight="1" x14ac:dyDescent="0.15">
      <c r="A1196" s="13" t="s">
        <v>16</v>
      </c>
      <c r="B1196" s="14">
        <v>28839</v>
      </c>
      <c r="C1196" s="19">
        <v>14450</v>
      </c>
      <c r="D1196" s="15" t="str">
        <f t="array" ref="D1196">IF(VLOOKUP($AF1196,[48]Akuttherapie!$A$2:$B$42,2,0)="Y",CONCATENATE("L",MAX(_xlfn.NUMBERVALUE(MID($D$3:$D1195,2,5)))+1)," ")</f>
        <v xml:space="preserve"> </v>
      </c>
      <c r="E1196" s="16">
        <v>10546787</v>
      </c>
      <c r="F1196" s="12" t="s">
        <v>2047</v>
      </c>
      <c r="G1196" s="12" t="s">
        <v>2048</v>
      </c>
      <c r="H1196" s="18">
        <v>15479</v>
      </c>
      <c r="I1196" s="18">
        <v>45552</v>
      </c>
      <c r="J1196" s="12">
        <v>1</v>
      </c>
      <c r="K1196" s="36"/>
    </row>
    <row r="1197" spans="1:11" ht="14.25" customHeight="1" x14ac:dyDescent="0.15">
      <c r="A1197" s="13" t="s">
        <v>11</v>
      </c>
      <c r="B1197" s="14">
        <v>28840</v>
      </c>
      <c r="C1197" s="19">
        <v>14451</v>
      </c>
      <c r="D1197" s="15" t="str">
        <f t="array" ref="D1197">IF(VLOOKUP($AF1197,[48]Akuttherapie!$A$2:$B$42,2,0)="Y",CONCATENATE("L",MAX(_xlfn.NUMBERVALUE(MID($D$3:$D1196,2,5)))+1)," ")</f>
        <v xml:space="preserve"> </v>
      </c>
      <c r="E1197" s="16">
        <v>10546792</v>
      </c>
      <c r="F1197" s="12" t="s">
        <v>2049</v>
      </c>
      <c r="G1197" s="12" t="s">
        <v>1674</v>
      </c>
      <c r="H1197" s="18">
        <v>12960</v>
      </c>
      <c r="I1197" s="18">
        <v>45552</v>
      </c>
      <c r="J1197" s="12">
        <v>1</v>
      </c>
      <c r="K1197" s="36"/>
    </row>
    <row r="1198" spans="1:11" ht="14.25" customHeight="1" x14ac:dyDescent="0.15">
      <c r="A1198" s="13" t="s">
        <v>2064</v>
      </c>
      <c r="B1198" s="14">
        <v>28841</v>
      </c>
      <c r="C1198" s="19">
        <v>14452</v>
      </c>
      <c r="D1198" s="15" t="s">
        <v>2058</v>
      </c>
      <c r="E1198" s="16">
        <v>10546890</v>
      </c>
      <c r="F1198" s="12" t="s">
        <v>2050</v>
      </c>
      <c r="G1198" s="12" t="s">
        <v>2051</v>
      </c>
      <c r="H1198" s="18">
        <v>19380</v>
      </c>
      <c r="I1198" s="18">
        <v>45552</v>
      </c>
      <c r="J1198" s="12">
        <v>0</v>
      </c>
      <c r="K1198" s="36"/>
    </row>
    <row r="1199" spans="1:11" ht="14.25" customHeight="1" x14ac:dyDescent="0.15">
      <c r="A1199" s="13" t="s">
        <v>11</v>
      </c>
      <c r="B1199" s="14">
        <v>28842</v>
      </c>
      <c r="C1199" s="19">
        <v>14453</v>
      </c>
      <c r="D1199" s="15" t="str">
        <f t="array" ref="D1199">IF(VLOOKUP($AF1199,[48]Akuttherapie!$A$2:$B$42,2,0)="Y",CONCATENATE("L",MAX(_xlfn.NUMBERVALUE(MID($D$3:$D1198,2,5)))+1)," ")</f>
        <v xml:space="preserve"> </v>
      </c>
      <c r="E1199" s="16">
        <v>10546894</v>
      </c>
      <c r="F1199" s="12" t="s">
        <v>2052</v>
      </c>
      <c r="G1199" s="12" t="s">
        <v>2053</v>
      </c>
      <c r="H1199" s="18">
        <v>19117</v>
      </c>
      <c r="I1199" s="18">
        <v>45552</v>
      </c>
      <c r="J1199" s="12">
        <v>1</v>
      </c>
      <c r="K1199" s="36"/>
    </row>
    <row r="1200" spans="1:11" ht="14.25" customHeight="1" x14ac:dyDescent="0.15">
      <c r="A1200" s="13" t="s">
        <v>2065</v>
      </c>
      <c r="B1200" s="14">
        <v>28843</v>
      </c>
      <c r="C1200" s="19">
        <v>14454</v>
      </c>
      <c r="D1200" s="15" t="s">
        <v>2059</v>
      </c>
      <c r="E1200" s="16">
        <v>10547010</v>
      </c>
      <c r="F1200" s="12" t="s">
        <v>2054</v>
      </c>
      <c r="G1200" s="12" t="s">
        <v>104</v>
      </c>
      <c r="H1200" s="18">
        <v>17003</v>
      </c>
      <c r="I1200" s="18">
        <v>45553</v>
      </c>
      <c r="J1200" s="12">
        <v>1</v>
      </c>
      <c r="K1200" s="36" t="s">
        <v>65</v>
      </c>
    </row>
    <row r="1201" spans="1:11" ht="14.25" customHeight="1" x14ac:dyDescent="0.15">
      <c r="A1201" s="13" t="s">
        <v>11</v>
      </c>
      <c r="B1201" s="14">
        <v>28844</v>
      </c>
      <c r="C1201" s="19">
        <v>14455</v>
      </c>
      <c r="D1201" s="15" t="str">
        <f t="array" ref="D1201">IF(VLOOKUP($AF1201,[48]Akuttherapie!$A$2:$B$42,2,0)="Y",CONCATENATE("L",MAX(_xlfn.NUMBERVALUE(MID($D$3:$D1200,2,5)))+1)," ")</f>
        <v xml:space="preserve"> </v>
      </c>
      <c r="E1201" s="16">
        <v>10519192</v>
      </c>
      <c r="F1201" s="12" t="s">
        <v>2055</v>
      </c>
      <c r="G1201" s="12" t="s">
        <v>2056</v>
      </c>
      <c r="H1201" s="18">
        <v>21226</v>
      </c>
      <c r="I1201" s="18">
        <v>45536</v>
      </c>
      <c r="J1201" s="12">
        <v>1</v>
      </c>
      <c r="K1201" s="36"/>
    </row>
    <row r="1202" spans="1:11" ht="14.25" customHeight="1" x14ac:dyDescent="0.15">
      <c r="A1202" s="13" t="s">
        <v>2067</v>
      </c>
      <c r="B1202" s="14">
        <v>28845</v>
      </c>
      <c r="C1202" s="19">
        <v>14456</v>
      </c>
      <c r="D1202" s="15" t="str">
        <f>IF(VLOOKUP($AF1202,[48]Akuttherapie!$A$2:$B$42,2,0)="Y",CONCATENATE("L",MAX(_xlfn.NUMBERVALUE(MID($D$3:$D1201,2,5)))+1)," ")</f>
        <v xml:space="preserve"> </v>
      </c>
      <c r="E1202" s="16">
        <v>10544408</v>
      </c>
      <c r="F1202" s="12" t="s">
        <v>1820</v>
      </c>
      <c r="G1202" s="12" t="s">
        <v>1732</v>
      </c>
      <c r="H1202" s="18">
        <v>34546</v>
      </c>
      <c r="I1202" s="18">
        <v>45551</v>
      </c>
      <c r="J1202" s="12">
        <v>1</v>
      </c>
      <c r="K1202" s="36"/>
    </row>
    <row r="1203" spans="1:11" ht="14.25" customHeight="1" x14ac:dyDescent="0.15">
      <c r="A1203" s="13" t="s">
        <v>1928</v>
      </c>
      <c r="B1203" s="14">
        <v>28847</v>
      </c>
      <c r="C1203" s="19">
        <v>14457</v>
      </c>
      <c r="D1203" s="15" t="s">
        <v>2061</v>
      </c>
      <c r="E1203" s="16">
        <v>10547605</v>
      </c>
      <c r="F1203" s="12" t="s">
        <v>2060</v>
      </c>
      <c r="G1203" s="12" t="s">
        <v>161</v>
      </c>
      <c r="H1203" s="18">
        <v>19527</v>
      </c>
      <c r="I1203" s="18">
        <v>45553</v>
      </c>
      <c r="J1203" s="12">
        <v>0</v>
      </c>
      <c r="K1203" s="36" t="s">
        <v>65</v>
      </c>
    </row>
    <row r="1204" spans="1:11" ht="14.25" customHeight="1" x14ac:dyDescent="0.15">
      <c r="A1204" s="13" t="s">
        <v>11</v>
      </c>
      <c r="B1204" s="14">
        <v>28848</v>
      </c>
      <c r="C1204" s="19">
        <v>14458</v>
      </c>
      <c r="D1204" s="15" t="s">
        <v>2062</v>
      </c>
      <c r="E1204" s="16">
        <v>10547988</v>
      </c>
      <c r="F1204" s="12" t="s">
        <v>626</v>
      </c>
      <c r="G1204" s="12" t="s">
        <v>2012</v>
      </c>
      <c r="H1204" s="18">
        <v>17010</v>
      </c>
      <c r="I1204" s="18">
        <v>45553</v>
      </c>
      <c r="J1204" s="12">
        <v>0</v>
      </c>
      <c r="K1204" s="36"/>
    </row>
    <row r="1205" spans="1:11" ht="14.25" customHeight="1" x14ac:dyDescent="0.15">
      <c r="A1205" s="13" t="s">
        <v>11</v>
      </c>
      <c r="B1205" s="14">
        <v>28850</v>
      </c>
      <c r="C1205" s="19">
        <v>14459</v>
      </c>
      <c r="D1205" s="15" t="str">
        <f t="array" ref="D1205">IF(VLOOKUP($AF1205,[48]Akuttherapie!$A$2:$B$42,2,0)="Y",CONCATENATE("L",MAX(_xlfn.NUMBERVALUE(MID($D$3:$D1204,2,5)))+1)," ")</f>
        <v xml:space="preserve"> </v>
      </c>
      <c r="E1205" s="16">
        <v>10549044</v>
      </c>
      <c r="F1205" s="12" t="s">
        <v>1046</v>
      </c>
      <c r="G1205" s="12" t="s">
        <v>48</v>
      </c>
      <c r="H1205" s="18">
        <v>17486</v>
      </c>
      <c r="I1205" s="18">
        <v>45554</v>
      </c>
      <c r="J1205" s="12">
        <v>0</v>
      </c>
      <c r="K1205" s="36"/>
    </row>
    <row r="1206" spans="1:11" ht="14.25" customHeight="1" x14ac:dyDescent="0.15">
      <c r="A1206" s="13" t="s">
        <v>11</v>
      </c>
      <c r="B1206" s="14">
        <v>28851</v>
      </c>
      <c r="C1206" s="19">
        <v>14460</v>
      </c>
      <c r="D1206" s="15" t="s">
        <v>2063</v>
      </c>
      <c r="E1206" s="16">
        <v>10549070</v>
      </c>
      <c r="F1206" s="12" t="s">
        <v>906</v>
      </c>
      <c r="G1206" s="12" t="s">
        <v>178</v>
      </c>
      <c r="H1206" s="18">
        <v>16216</v>
      </c>
      <c r="I1206" s="18">
        <v>45554</v>
      </c>
      <c r="J1206" s="12">
        <v>0</v>
      </c>
      <c r="K1206" s="36"/>
    </row>
    <row r="1207" spans="1:11" ht="14.25" customHeight="1" x14ac:dyDescent="0.15">
      <c r="A1207" s="13" t="s">
        <v>1928</v>
      </c>
      <c r="B1207" s="14">
        <v>28852</v>
      </c>
      <c r="C1207" s="19">
        <v>14461</v>
      </c>
      <c r="D1207" s="15" t="s">
        <v>2073</v>
      </c>
      <c r="E1207" s="16">
        <v>10549535</v>
      </c>
      <c r="F1207" s="12" t="s">
        <v>2068</v>
      </c>
      <c r="G1207" s="12" t="s">
        <v>758</v>
      </c>
      <c r="H1207" s="18">
        <v>16365</v>
      </c>
      <c r="I1207" s="18">
        <v>45554</v>
      </c>
      <c r="J1207" s="12">
        <v>0</v>
      </c>
      <c r="K1207" s="36" t="s">
        <v>65</v>
      </c>
    </row>
    <row r="1208" spans="1:11" ht="14.25" customHeight="1" x14ac:dyDescent="0.15">
      <c r="A1208" s="13" t="s">
        <v>11</v>
      </c>
      <c r="B1208" s="14">
        <v>28853</v>
      </c>
      <c r="C1208" s="19">
        <v>14462</v>
      </c>
      <c r="D1208" s="15" t="s">
        <v>2074</v>
      </c>
      <c r="E1208" s="16">
        <v>10550204</v>
      </c>
      <c r="F1208" s="12" t="s">
        <v>396</v>
      </c>
      <c r="G1208" s="12" t="s">
        <v>2069</v>
      </c>
      <c r="H1208" s="18">
        <v>24162</v>
      </c>
      <c r="I1208" s="18">
        <v>45554</v>
      </c>
      <c r="J1208" s="12">
        <v>1</v>
      </c>
      <c r="K1208" s="36"/>
    </row>
    <row r="1209" spans="1:11" ht="14.25" customHeight="1" x14ac:dyDescent="0.15">
      <c r="A1209" s="13" t="s">
        <v>11</v>
      </c>
      <c r="B1209" s="14">
        <v>28854</v>
      </c>
      <c r="C1209" s="19">
        <v>14463</v>
      </c>
      <c r="D1209" s="15" t="str">
        <f t="array" ref="D1209">IF(VLOOKUP($AF1209,[48]Akuttherapie!$A$2:$B$42,2,0)="Y",CONCATENATE("L",MAX(_xlfn.NUMBERVALUE(MID($D$3:$D1208,2,5)))+1)," ")</f>
        <v xml:space="preserve"> </v>
      </c>
      <c r="E1209" s="16">
        <v>10550519</v>
      </c>
      <c r="F1209" s="12" t="s">
        <v>2070</v>
      </c>
      <c r="G1209" s="12" t="s">
        <v>127</v>
      </c>
      <c r="H1209" s="18">
        <v>19831</v>
      </c>
      <c r="I1209" s="18">
        <v>45554</v>
      </c>
      <c r="J1209" s="12">
        <v>1</v>
      </c>
      <c r="K1209" s="36"/>
    </row>
    <row r="1210" spans="1:11" ht="14.25" customHeight="1" x14ac:dyDescent="0.15">
      <c r="A1210" s="13" t="s">
        <v>11</v>
      </c>
      <c r="B1210" s="14">
        <v>28855</v>
      </c>
      <c r="C1210" s="19">
        <v>14464</v>
      </c>
      <c r="D1210" s="15" t="str">
        <f t="array" ref="D1210">IF(VLOOKUP($AF1210,[48]Akuttherapie!$A$2:$B$42,2,0)="Y",CONCATENATE("L",MAX(_xlfn.NUMBERVALUE(MID($D$3:$D1209,2,5)))+1)," ")</f>
        <v xml:space="preserve"> </v>
      </c>
      <c r="E1210" s="16">
        <v>10551052</v>
      </c>
      <c r="F1210" s="12" t="s">
        <v>2071</v>
      </c>
      <c r="G1210" s="12" t="s">
        <v>2072</v>
      </c>
      <c r="H1210" s="18">
        <v>29349</v>
      </c>
      <c r="I1210" s="18">
        <v>45554</v>
      </c>
      <c r="J1210" s="12">
        <v>0</v>
      </c>
      <c r="K1210" s="36"/>
    </row>
    <row r="1211" spans="1:11" ht="14.25" customHeight="1" x14ac:dyDescent="0.15">
      <c r="A1211" s="13" t="s">
        <v>11</v>
      </c>
      <c r="B1211" s="14">
        <v>28856</v>
      </c>
      <c r="C1211" s="19">
        <v>14465</v>
      </c>
      <c r="D1211" s="15" t="str">
        <f t="array" ref="D1211">IF(VLOOKUP($AF1211,[49]Akuttherapie!$A$2:$B$42,2,0)="Y",CONCATENATE("L",MAX(_xlfn.NUMBERVALUE(MID($D$3:$D1210,2,5)))+1)," ")</f>
        <v xml:space="preserve"> </v>
      </c>
      <c r="E1211" s="16">
        <v>10551669</v>
      </c>
      <c r="F1211" s="12" t="s">
        <v>2075</v>
      </c>
      <c r="G1211" s="12" t="s">
        <v>718</v>
      </c>
      <c r="H1211" s="18">
        <v>28216</v>
      </c>
      <c r="I1211" s="18">
        <v>45555</v>
      </c>
      <c r="J1211" s="12">
        <v>0</v>
      </c>
      <c r="K1211" s="36"/>
    </row>
    <row r="1212" spans="1:11" ht="14.25" customHeight="1" x14ac:dyDescent="0.15">
      <c r="A1212" s="13" t="s">
        <v>11</v>
      </c>
      <c r="B1212" s="14">
        <v>28857</v>
      </c>
      <c r="C1212" s="19">
        <v>14466</v>
      </c>
      <c r="D1212" s="15" t="s">
        <v>2090</v>
      </c>
      <c r="E1212" s="16">
        <v>10551817</v>
      </c>
      <c r="F1212" s="12" t="s">
        <v>2076</v>
      </c>
      <c r="G1212" s="12" t="s">
        <v>2077</v>
      </c>
      <c r="H1212" s="18">
        <v>18317</v>
      </c>
      <c r="I1212" s="18">
        <v>45555</v>
      </c>
      <c r="J1212" s="12">
        <v>1</v>
      </c>
      <c r="K1212" s="36"/>
    </row>
    <row r="1213" spans="1:11" ht="14.25" customHeight="1" x14ac:dyDescent="0.15">
      <c r="A1213" s="13" t="s">
        <v>11</v>
      </c>
      <c r="B1213" s="14">
        <v>28859</v>
      </c>
      <c r="C1213" s="19">
        <v>14467</v>
      </c>
      <c r="D1213" s="15" t="str">
        <f t="array" ref="D1213">IF(VLOOKUP($AF1213,[49]Akuttherapie!$A$2:$B$42,2,0)="Y",CONCATENATE("L",MAX(_xlfn.NUMBERVALUE(MID($D$3:$D1212,2,5)))+1)," ")</f>
        <v xml:space="preserve"> </v>
      </c>
      <c r="E1213" s="16">
        <v>10552191</v>
      </c>
      <c r="F1213" s="12" t="s">
        <v>601</v>
      </c>
      <c r="G1213" s="12" t="s">
        <v>568</v>
      </c>
      <c r="H1213" s="18">
        <v>11111</v>
      </c>
      <c r="I1213" s="18">
        <v>45555</v>
      </c>
      <c r="J1213" s="12">
        <v>1</v>
      </c>
      <c r="K1213" s="36"/>
    </row>
    <row r="1214" spans="1:11" ht="14.25" customHeight="1" x14ac:dyDescent="0.15">
      <c r="A1214" s="13" t="s">
        <v>1928</v>
      </c>
      <c r="B1214" s="14">
        <v>28860</v>
      </c>
      <c r="C1214" s="19">
        <v>14468</v>
      </c>
      <c r="D1214" s="15" t="s">
        <v>2091</v>
      </c>
      <c r="E1214" s="16">
        <v>10552593</v>
      </c>
      <c r="F1214" s="12" t="s">
        <v>70</v>
      </c>
      <c r="G1214" s="12" t="s">
        <v>2078</v>
      </c>
      <c r="H1214" s="18">
        <v>21224</v>
      </c>
      <c r="I1214" s="18">
        <v>45555</v>
      </c>
      <c r="J1214" s="12">
        <v>1</v>
      </c>
      <c r="K1214" s="36" t="s">
        <v>65</v>
      </c>
    </row>
    <row r="1215" spans="1:11" ht="14.25" customHeight="1" x14ac:dyDescent="0.15">
      <c r="A1215" s="13" t="s">
        <v>11</v>
      </c>
      <c r="B1215" s="14">
        <v>28861</v>
      </c>
      <c r="C1215" s="19">
        <v>14469</v>
      </c>
      <c r="D1215" s="15" t="str">
        <f t="array" ref="D1215">IF(VLOOKUP($AF1215,[49]Akuttherapie!$A$2:$B$42,2,0)="Y",CONCATENATE("L",MAX(_xlfn.NUMBERVALUE(MID($D$3:$D1214,2,5)))+1)," ")</f>
        <v xml:space="preserve"> </v>
      </c>
      <c r="E1215" s="16">
        <v>10552697</v>
      </c>
      <c r="F1215" s="12" t="s">
        <v>2079</v>
      </c>
      <c r="G1215" s="12" t="s">
        <v>566</v>
      </c>
      <c r="H1215" s="18">
        <v>16930</v>
      </c>
      <c r="I1215" s="18">
        <v>45555</v>
      </c>
      <c r="J1215" s="12">
        <v>1</v>
      </c>
      <c r="K1215" s="36"/>
    </row>
    <row r="1216" spans="1:11" ht="14.25" customHeight="1" x14ac:dyDescent="0.15">
      <c r="A1216" s="13" t="s">
        <v>16</v>
      </c>
      <c r="B1216" s="14">
        <v>28862</v>
      </c>
      <c r="C1216" s="19">
        <v>14470</v>
      </c>
      <c r="D1216" s="15" t="str">
        <f t="array" ref="D1216">IF(VLOOKUP($AF1216,[49]Akuttherapie!$A$2:$B$42,2,0)="Y",CONCATENATE("L",MAX(_xlfn.NUMBERVALUE(MID($D$3:$D1215,2,5)))+1)," ")</f>
        <v xml:space="preserve"> </v>
      </c>
      <c r="E1216" s="16">
        <v>10552979</v>
      </c>
      <c r="F1216" s="12" t="s">
        <v>2080</v>
      </c>
      <c r="G1216" s="12" t="s">
        <v>1788</v>
      </c>
      <c r="H1216" s="18">
        <v>17552</v>
      </c>
      <c r="I1216" s="18">
        <v>45555</v>
      </c>
      <c r="J1216" s="12">
        <v>1</v>
      </c>
      <c r="K1216" s="36"/>
    </row>
    <row r="1217" spans="1:11" ht="14.25" customHeight="1" x14ac:dyDescent="0.15">
      <c r="A1217" s="13" t="s">
        <v>11</v>
      </c>
      <c r="B1217" s="14">
        <v>28863</v>
      </c>
      <c r="C1217" s="19">
        <v>14471</v>
      </c>
      <c r="D1217" s="15" t="s">
        <v>2092</v>
      </c>
      <c r="E1217" s="16">
        <v>10553470</v>
      </c>
      <c r="F1217" s="12" t="s">
        <v>2081</v>
      </c>
      <c r="G1217" s="12" t="s">
        <v>233</v>
      </c>
      <c r="H1217" s="18">
        <v>18475</v>
      </c>
      <c r="I1217" s="18">
        <v>45556</v>
      </c>
      <c r="J1217" s="12">
        <v>1</v>
      </c>
      <c r="K1217" s="36"/>
    </row>
    <row r="1218" spans="1:11" ht="14.25" customHeight="1" x14ac:dyDescent="0.15">
      <c r="A1218" s="13" t="s">
        <v>11</v>
      </c>
      <c r="B1218" s="14">
        <v>28864</v>
      </c>
      <c r="C1218" s="19">
        <v>14472</v>
      </c>
      <c r="D1218" s="15" t="s">
        <v>2093</v>
      </c>
      <c r="E1218" s="16">
        <v>10553590</v>
      </c>
      <c r="F1218" s="12" t="s">
        <v>867</v>
      </c>
      <c r="G1218" s="12" t="s">
        <v>2082</v>
      </c>
      <c r="H1218" s="18">
        <v>13352</v>
      </c>
      <c r="I1218" s="18">
        <v>45557</v>
      </c>
      <c r="J1218" s="12">
        <v>0</v>
      </c>
      <c r="K1218" s="36"/>
    </row>
    <row r="1219" spans="1:11" ht="14.25" customHeight="1" x14ac:dyDescent="0.15">
      <c r="A1219" s="13" t="s">
        <v>11</v>
      </c>
      <c r="B1219" s="14">
        <v>28865</v>
      </c>
      <c r="C1219" s="19">
        <v>14473</v>
      </c>
      <c r="D1219" s="15" t="s">
        <v>2094</v>
      </c>
      <c r="E1219" s="16">
        <v>10553634</v>
      </c>
      <c r="F1219" s="12" t="s">
        <v>2083</v>
      </c>
      <c r="G1219" s="12" t="s">
        <v>2084</v>
      </c>
      <c r="H1219" s="18">
        <v>20047</v>
      </c>
      <c r="I1219" s="18">
        <v>45557</v>
      </c>
      <c r="J1219" s="12">
        <v>0</v>
      </c>
      <c r="K1219" s="36"/>
    </row>
    <row r="1220" spans="1:11" ht="14.25" customHeight="1" x14ac:dyDescent="0.15">
      <c r="A1220" s="13" t="s">
        <v>11</v>
      </c>
      <c r="B1220" s="14">
        <v>28866</v>
      </c>
      <c r="C1220" s="19">
        <v>14474</v>
      </c>
      <c r="D1220" s="15" t="str">
        <f t="array" ref="D1220">IF(VLOOKUP($AF1220,[49]Akuttherapie!$A$2:$B$42,2,0)="Y",CONCATENATE("L",MAX(_xlfn.NUMBERVALUE(MID($D$3:$D1219,2,5)))+1)," ")</f>
        <v xml:space="preserve"> </v>
      </c>
      <c r="E1220" s="16">
        <v>10553928</v>
      </c>
      <c r="F1220" s="12" t="s">
        <v>2085</v>
      </c>
      <c r="G1220" s="12" t="s">
        <v>151</v>
      </c>
      <c r="H1220" s="18">
        <v>17275</v>
      </c>
      <c r="I1220" s="18">
        <v>45557</v>
      </c>
      <c r="J1220" s="12">
        <v>1</v>
      </c>
      <c r="K1220" s="36"/>
    </row>
    <row r="1221" spans="1:11" ht="14.25" customHeight="1" x14ac:dyDescent="0.15">
      <c r="A1221" s="13" t="s">
        <v>11</v>
      </c>
      <c r="B1221" s="14">
        <v>28867</v>
      </c>
      <c r="C1221" s="19">
        <v>14475</v>
      </c>
      <c r="D1221" s="15" t="s">
        <v>2095</v>
      </c>
      <c r="E1221" s="16">
        <v>10553943</v>
      </c>
      <c r="F1221" s="12" t="s">
        <v>2086</v>
      </c>
      <c r="G1221" s="12" t="s">
        <v>2087</v>
      </c>
      <c r="H1221" s="18">
        <v>23031</v>
      </c>
      <c r="I1221" s="18">
        <v>45557</v>
      </c>
      <c r="J1221" s="12">
        <v>1</v>
      </c>
      <c r="K1221" s="36"/>
    </row>
    <row r="1222" spans="1:11" ht="14.25" customHeight="1" x14ac:dyDescent="0.15">
      <c r="A1222" s="13" t="s">
        <v>16</v>
      </c>
      <c r="B1222" s="14">
        <v>28868</v>
      </c>
      <c r="C1222" s="19">
        <v>14476</v>
      </c>
      <c r="D1222" s="15" t="str">
        <f t="array" ref="D1222">IF(VLOOKUP($AF1222,[49]Akuttherapie!$A$2:$B$42,2,0)="Y",CONCATENATE("L",MAX(_xlfn.NUMBERVALUE(MID($D$3:$D1221,2,5)))+1)," ")</f>
        <v xml:space="preserve"> </v>
      </c>
      <c r="E1222" s="16">
        <v>10553435</v>
      </c>
      <c r="F1222" s="12" t="s">
        <v>2088</v>
      </c>
      <c r="G1222" s="12" t="s">
        <v>2089</v>
      </c>
      <c r="H1222" s="18">
        <v>12256</v>
      </c>
      <c r="I1222" s="18">
        <v>45556</v>
      </c>
      <c r="J1222" s="12">
        <v>0</v>
      </c>
      <c r="K1222" s="36"/>
    </row>
    <row r="1223" spans="1:11" ht="14.25" customHeight="1" x14ac:dyDescent="0.15">
      <c r="A1223" s="13" t="s">
        <v>2096</v>
      </c>
      <c r="B1223" s="14">
        <v>28869</v>
      </c>
      <c r="C1223" s="19">
        <v>14477</v>
      </c>
      <c r="D1223" s="15" t="str">
        <f t="array" ref="D1223">IF(VLOOKUP($AF1223,[49]Akuttherapie!$A$2:$B$42,2,0)="Y",CONCATENATE("L",MAX(_xlfn.NUMBERVALUE(MID($D$3:$D1222,2,5)))+1)," ")</f>
        <v xml:space="preserve"> </v>
      </c>
      <c r="E1223" s="16">
        <v>10493562</v>
      </c>
      <c r="F1223" s="12" t="s">
        <v>1101</v>
      </c>
      <c r="G1223" s="12" t="s">
        <v>2097</v>
      </c>
      <c r="H1223" s="18">
        <v>17982</v>
      </c>
      <c r="I1223" s="18">
        <v>45520</v>
      </c>
      <c r="J1223" s="12">
        <v>0</v>
      </c>
      <c r="K1223" s="36"/>
    </row>
    <row r="1224" spans="1:11" ht="14.25" customHeight="1" x14ac:dyDescent="0.15">
      <c r="A1224" s="13" t="s">
        <v>2096</v>
      </c>
      <c r="B1224" s="14">
        <v>28870</v>
      </c>
      <c r="C1224" s="19">
        <v>14478</v>
      </c>
      <c r="D1224" s="15" t="str">
        <f t="array" ref="D1224">IF(VLOOKUP($AF1224,[49]Akuttherapie!$A$2:$B$42,2,0)="Y",CONCATENATE("L",MAX(_xlfn.NUMBERVALUE(MID($D$3:$D1223,2,5)))+1)," ")</f>
        <v xml:space="preserve"> </v>
      </c>
      <c r="E1224" s="16">
        <v>10494333</v>
      </c>
      <c r="F1224" s="12" t="s">
        <v>2098</v>
      </c>
      <c r="G1224" s="12" t="s">
        <v>2099</v>
      </c>
      <c r="H1224" s="18">
        <v>11700</v>
      </c>
      <c r="I1224" s="18">
        <v>45521</v>
      </c>
      <c r="J1224" s="12">
        <v>0</v>
      </c>
      <c r="K1224" s="36"/>
    </row>
    <row r="1225" spans="1:11" ht="14.25" customHeight="1" x14ac:dyDescent="0.15">
      <c r="A1225" s="13" t="s">
        <v>2096</v>
      </c>
      <c r="B1225" s="14">
        <v>28871</v>
      </c>
      <c r="C1225" s="19">
        <v>14479</v>
      </c>
      <c r="D1225" s="15" t="str">
        <f t="array" ref="D1225">IF(VLOOKUP($AF1225,[49]Akuttherapie!$A$2:$B$42,2,0)="Y",CONCATENATE("L",MAX(_xlfn.NUMBERVALUE(MID($D$3:$D1224,2,5)))+1)," ")</f>
        <v xml:space="preserve"> </v>
      </c>
      <c r="E1225" s="16">
        <v>10495924</v>
      </c>
      <c r="F1225" s="12" t="s">
        <v>1381</v>
      </c>
      <c r="G1225" s="12" t="s">
        <v>2100</v>
      </c>
      <c r="H1225" s="18">
        <v>18660</v>
      </c>
      <c r="I1225" s="18">
        <v>45523</v>
      </c>
      <c r="J1225" s="12">
        <v>1</v>
      </c>
      <c r="K1225" s="36"/>
    </row>
    <row r="1226" spans="1:11" ht="14.25" customHeight="1" x14ac:dyDescent="0.15">
      <c r="A1226" s="13" t="s">
        <v>2096</v>
      </c>
      <c r="B1226" s="14">
        <v>28872</v>
      </c>
      <c r="C1226" s="19">
        <v>14480</v>
      </c>
      <c r="D1226" s="15" t="str">
        <f t="array" ref="D1226">IF(VLOOKUP($AF1226,[49]Akuttherapie!$A$2:$B$42,2,0)="Y",CONCATENATE("L",MAX(_xlfn.NUMBERVALUE(MID($D$3:$D1225,2,5)))+1)," ")</f>
        <v xml:space="preserve"> </v>
      </c>
      <c r="E1226" s="16">
        <v>10502703</v>
      </c>
      <c r="F1226" s="12" t="s">
        <v>1055</v>
      </c>
      <c r="G1226" s="12" t="s">
        <v>2101</v>
      </c>
      <c r="H1226" s="18">
        <v>9221</v>
      </c>
      <c r="I1226" s="18">
        <v>45526</v>
      </c>
      <c r="J1226" s="12">
        <v>1</v>
      </c>
      <c r="K1226" s="36"/>
    </row>
    <row r="1227" spans="1:11" ht="14.25" customHeight="1" x14ac:dyDescent="0.15">
      <c r="A1227" s="13" t="s">
        <v>2096</v>
      </c>
      <c r="B1227" s="14">
        <v>28873</v>
      </c>
      <c r="C1227" s="19">
        <v>14481</v>
      </c>
      <c r="D1227" s="15" t="str">
        <f t="array" ref="D1227">IF(VLOOKUP($AF1227,[49]Akuttherapie!$A$2:$B$42,2,0)="Y",CONCATENATE("L",MAX(_xlfn.NUMBERVALUE(MID($D$3:$D1226,2,5)))+1)," ")</f>
        <v xml:space="preserve"> </v>
      </c>
      <c r="E1227" s="16">
        <v>10513039</v>
      </c>
      <c r="F1227" s="12" t="s">
        <v>2102</v>
      </c>
      <c r="G1227" s="12" t="s">
        <v>2103</v>
      </c>
      <c r="H1227" s="18">
        <v>23518</v>
      </c>
      <c r="I1227" s="18">
        <v>45532</v>
      </c>
      <c r="J1227" s="12">
        <v>0</v>
      </c>
      <c r="K1227" s="36"/>
    </row>
    <row r="1228" spans="1:11" ht="14.25" customHeight="1" x14ac:dyDescent="0.15">
      <c r="A1228" s="13" t="s">
        <v>11</v>
      </c>
      <c r="B1228" s="14">
        <v>28874</v>
      </c>
      <c r="C1228" s="19">
        <v>14482</v>
      </c>
      <c r="D1228" s="15" t="s">
        <v>2111</v>
      </c>
      <c r="E1228" s="16">
        <v>10554578</v>
      </c>
      <c r="F1228" s="12" t="s">
        <v>2104</v>
      </c>
      <c r="G1228" s="12" t="s">
        <v>2105</v>
      </c>
      <c r="H1228" s="18">
        <v>12790</v>
      </c>
      <c r="I1228" s="18">
        <v>45558</v>
      </c>
      <c r="J1228" s="12">
        <v>1</v>
      </c>
      <c r="K1228" s="36"/>
    </row>
    <row r="1229" spans="1:11" ht="14.25" customHeight="1" x14ac:dyDescent="0.15">
      <c r="A1229" s="13" t="s">
        <v>11</v>
      </c>
      <c r="B1229" s="14">
        <v>28875</v>
      </c>
      <c r="C1229" s="19">
        <v>14483</v>
      </c>
      <c r="D1229" s="15" t="str">
        <f t="array" ref="D1229">IF(VLOOKUP($AF1229,[50]Akuttherapie!$A$2:$B$42,2,0)="Y",CONCATENATE("L",MAX(_xlfn.NUMBERVALUE(MID($D$3:$D1228,2,5)))+1)," ")</f>
        <v xml:space="preserve"> </v>
      </c>
      <c r="E1229" s="16">
        <v>10555177</v>
      </c>
      <c r="F1229" s="12" t="s">
        <v>432</v>
      </c>
      <c r="G1229" s="12" t="s">
        <v>85</v>
      </c>
      <c r="H1229" s="18">
        <v>24921</v>
      </c>
      <c r="I1229" s="18">
        <v>45558</v>
      </c>
      <c r="J1229" s="12">
        <v>0</v>
      </c>
      <c r="K1229" s="36"/>
    </row>
    <row r="1230" spans="1:11" ht="14.25" customHeight="1" x14ac:dyDescent="0.15">
      <c r="A1230" s="13" t="s">
        <v>11</v>
      </c>
      <c r="B1230" s="14">
        <v>28876</v>
      </c>
      <c r="C1230" s="19">
        <v>14484</v>
      </c>
      <c r="D1230" s="15" t="s">
        <v>2112</v>
      </c>
      <c r="E1230" s="16">
        <v>10555276</v>
      </c>
      <c r="F1230" s="12" t="s">
        <v>2106</v>
      </c>
      <c r="G1230" s="12" t="s">
        <v>2107</v>
      </c>
      <c r="H1230" s="18">
        <v>17951</v>
      </c>
      <c r="I1230" s="18">
        <v>45558</v>
      </c>
      <c r="J1230" s="12">
        <v>1</v>
      </c>
      <c r="K1230" s="36"/>
    </row>
    <row r="1231" spans="1:11" ht="14.25" customHeight="1" x14ac:dyDescent="0.15">
      <c r="A1231" s="13" t="s">
        <v>11</v>
      </c>
      <c r="B1231" s="14">
        <v>28877</v>
      </c>
      <c r="C1231" s="19">
        <v>14485</v>
      </c>
      <c r="D1231" s="15" t="s">
        <v>2113</v>
      </c>
      <c r="E1231" s="16">
        <v>10556006</v>
      </c>
      <c r="F1231" s="12" t="s">
        <v>2108</v>
      </c>
      <c r="G1231" s="12" t="s">
        <v>2109</v>
      </c>
      <c r="H1231" s="18">
        <v>11958</v>
      </c>
      <c r="I1231" s="18">
        <v>45559</v>
      </c>
      <c r="J1231" s="12">
        <v>1</v>
      </c>
      <c r="K1231" s="36"/>
    </row>
    <row r="1232" spans="1:11" ht="14.25" customHeight="1" x14ac:dyDescent="0.15">
      <c r="A1232" s="13" t="s">
        <v>11</v>
      </c>
      <c r="B1232" s="14">
        <v>28878</v>
      </c>
      <c r="C1232" s="19">
        <v>14486</v>
      </c>
      <c r="D1232" s="15" t="str">
        <f t="array" ref="D1232">IF(VLOOKUP($AF1232,[50]Akuttherapie!$A$2:$B$42,2,0)="Y",CONCATENATE("L",MAX(_xlfn.NUMBERVALUE(MID($D$3:$D1231,2,5)))+1)," ")</f>
        <v xml:space="preserve"> </v>
      </c>
      <c r="E1232" s="16">
        <v>10556014</v>
      </c>
      <c r="F1232" s="12" t="s">
        <v>2110</v>
      </c>
      <c r="G1232" s="12" t="s">
        <v>318</v>
      </c>
      <c r="H1232" s="18">
        <v>19423</v>
      </c>
      <c r="I1232" s="18">
        <v>45559</v>
      </c>
      <c r="J1232" s="12">
        <v>0</v>
      </c>
      <c r="K1232" s="36"/>
    </row>
    <row r="1233" spans="1:11" ht="14.25" customHeight="1" x14ac:dyDescent="0.15">
      <c r="A1233" s="13" t="s">
        <v>11</v>
      </c>
      <c r="B1233" s="14">
        <v>28879</v>
      </c>
      <c r="C1233" s="19">
        <v>14487</v>
      </c>
      <c r="D1233" s="15" t="s">
        <v>2115</v>
      </c>
      <c r="E1233" s="16">
        <v>10556094</v>
      </c>
      <c r="F1233" s="12" t="s">
        <v>909</v>
      </c>
      <c r="G1233" s="12" t="s">
        <v>254</v>
      </c>
      <c r="H1233" s="18">
        <v>20842</v>
      </c>
      <c r="I1233" s="18">
        <v>45559</v>
      </c>
      <c r="J1233" s="12">
        <v>0</v>
      </c>
      <c r="K1233" s="36"/>
    </row>
    <row r="1234" spans="1:11" ht="14.25" customHeight="1" x14ac:dyDescent="0.15">
      <c r="A1234" s="13" t="s">
        <v>1928</v>
      </c>
      <c r="B1234" s="14">
        <v>28880</v>
      </c>
      <c r="C1234" s="19">
        <v>14488</v>
      </c>
      <c r="D1234" s="15" t="s">
        <v>2116</v>
      </c>
      <c r="E1234" s="16">
        <v>10556030</v>
      </c>
      <c r="F1234" s="12" t="s">
        <v>2114</v>
      </c>
      <c r="G1234" s="12" t="s">
        <v>471</v>
      </c>
      <c r="H1234" s="18">
        <v>18854</v>
      </c>
      <c r="I1234" s="18">
        <v>45559</v>
      </c>
      <c r="J1234" s="12">
        <v>0</v>
      </c>
      <c r="K1234" s="36" t="s">
        <v>65</v>
      </c>
    </row>
    <row r="1235" spans="1:11" ht="14.25" customHeight="1" x14ac:dyDescent="0.15">
      <c r="A1235" s="13" t="s">
        <v>11</v>
      </c>
      <c r="B1235" s="14">
        <v>28881</v>
      </c>
      <c r="C1235" s="19">
        <v>14489</v>
      </c>
      <c r="D1235" s="15" t="str">
        <f t="array" ref="D1235">IF(VLOOKUP($AF1235,[50]Akuttherapie!$A$2:$B$42,2,0)="Y",CONCATENATE("L",MAX(_xlfn.NUMBERVALUE(MID($D$3:$D1234,2,5)))+1)," ")</f>
        <v xml:space="preserve"> </v>
      </c>
      <c r="E1235" s="16">
        <v>10557763</v>
      </c>
      <c r="F1235" s="12" t="s">
        <v>662</v>
      </c>
      <c r="G1235" s="12" t="s">
        <v>13</v>
      </c>
      <c r="H1235" s="18">
        <v>14675</v>
      </c>
      <c r="I1235" s="18">
        <v>45559</v>
      </c>
      <c r="J1235" s="12">
        <v>1</v>
      </c>
      <c r="K1235" s="36"/>
    </row>
    <row r="1236" spans="1:11" ht="14.25" customHeight="1" x14ac:dyDescent="0.15">
      <c r="A1236" s="13" t="s">
        <v>11</v>
      </c>
      <c r="B1236" s="14">
        <v>28883</v>
      </c>
      <c r="C1236" s="19">
        <v>14490</v>
      </c>
      <c r="D1236" s="15" t="str">
        <f t="array" ref="D1236">IF(VLOOKUP($AF1236,[51]Akuttherapie!$A$2:$B$42,2,0)="Y",CONCATENATE("L",MAX(_xlfn.NUMBERVALUE(MID($D$3:$D1235,2,5)))+1)," ")</f>
        <v xml:space="preserve"> </v>
      </c>
      <c r="E1236" s="16">
        <v>10559207</v>
      </c>
      <c r="F1236" s="12" t="s">
        <v>2117</v>
      </c>
      <c r="G1236" s="12" t="s">
        <v>1579</v>
      </c>
      <c r="H1236" s="18">
        <v>24258</v>
      </c>
      <c r="I1236" s="18">
        <v>45560</v>
      </c>
      <c r="J1236" s="12">
        <v>0</v>
      </c>
      <c r="K1236" s="36"/>
    </row>
    <row r="1237" spans="1:11" ht="14.25" customHeight="1" x14ac:dyDescent="0.15">
      <c r="A1237" s="13" t="s">
        <v>11</v>
      </c>
      <c r="B1237" s="14">
        <v>28884</v>
      </c>
      <c r="C1237" s="19">
        <v>14491</v>
      </c>
      <c r="D1237" s="15" t="s">
        <v>2122</v>
      </c>
      <c r="E1237" s="16">
        <v>10558779</v>
      </c>
      <c r="F1237" s="12" t="s">
        <v>2118</v>
      </c>
      <c r="G1237" s="12" t="s">
        <v>230</v>
      </c>
      <c r="H1237" s="18">
        <v>15139</v>
      </c>
      <c r="I1237" s="18">
        <v>45560</v>
      </c>
      <c r="J1237" s="12">
        <v>0</v>
      </c>
      <c r="K1237" s="36"/>
    </row>
    <row r="1238" spans="1:11" ht="14.25" customHeight="1" x14ac:dyDescent="0.15">
      <c r="A1238" s="13" t="s">
        <v>11</v>
      </c>
      <c r="B1238" s="14">
        <v>28885</v>
      </c>
      <c r="C1238" s="19">
        <v>14492</v>
      </c>
      <c r="D1238" s="15" t="str">
        <f t="array" ref="D1238">IF(VLOOKUP($AF1238,[51]Akuttherapie!$A$2:$B$42,2,0)="Y",CONCATENATE("L",MAX(_xlfn.NUMBERVALUE(MID($D$3:$D1237,2,5)))+1)," ")</f>
        <v xml:space="preserve"> </v>
      </c>
      <c r="E1238" s="16">
        <v>10555901</v>
      </c>
      <c r="F1238" s="12" t="s">
        <v>2119</v>
      </c>
      <c r="G1238" s="12" t="s">
        <v>2120</v>
      </c>
      <c r="H1238" s="18">
        <v>22796</v>
      </c>
      <c r="I1238" s="18">
        <v>45558</v>
      </c>
      <c r="J1238" s="12">
        <v>0</v>
      </c>
      <c r="K1238" s="36"/>
    </row>
    <row r="1239" spans="1:11" ht="14.25" customHeight="1" x14ac:dyDescent="0.15">
      <c r="A1239" s="13" t="s">
        <v>11</v>
      </c>
      <c r="B1239" s="14">
        <v>28886</v>
      </c>
      <c r="C1239" s="19">
        <v>14493</v>
      </c>
      <c r="D1239" s="15" t="str">
        <f t="array" ref="D1239">IF(VLOOKUP($AF1239,[51]Akuttherapie!$A$2:$B$42,2,0)="Y",CONCATENATE("L",MAX(_xlfn.NUMBERVALUE(MID($D$3:$D1238,2,5)))+1)," ")</f>
        <v xml:space="preserve"> </v>
      </c>
      <c r="E1239" s="16">
        <v>10558998</v>
      </c>
      <c r="F1239" s="12" t="s">
        <v>2121</v>
      </c>
      <c r="G1239" s="12" t="s">
        <v>226</v>
      </c>
      <c r="H1239" s="18">
        <v>23703</v>
      </c>
      <c r="I1239" s="18">
        <v>45560</v>
      </c>
      <c r="J1239" s="12">
        <v>1</v>
      </c>
      <c r="K1239" s="36"/>
    </row>
    <row r="1240" spans="1:11" ht="14.25" customHeight="1" x14ac:dyDescent="0.15">
      <c r="A1240" s="13" t="s">
        <v>11</v>
      </c>
      <c r="B1240" s="14">
        <v>28888</v>
      </c>
      <c r="C1240" s="19">
        <v>14494</v>
      </c>
      <c r="D1240" s="15" t="s">
        <v>2146</v>
      </c>
      <c r="E1240" s="16">
        <v>10561287</v>
      </c>
      <c r="F1240" s="12" t="s">
        <v>2124</v>
      </c>
      <c r="G1240" s="12" t="s">
        <v>368</v>
      </c>
      <c r="H1240" s="18">
        <v>17197</v>
      </c>
      <c r="I1240" s="18">
        <v>45561</v>
      </c>
      <c r="J1240" s="12">
        <v>0</v>
      </c>
      <c r="K1240" s="36"/>
    </row>
    <row r="1241" spans="1:11" ht="14.25" customHeight="1" x14ac:dyDescent="0.15">
      <c r="A1241" s="13" t="s">
        <v>11</v>
      </c>
      <c r="B1241" s="14">
        <v>28889</v>
      </c>
      <c r="C1241" s="19">
        <v>14495</v>
      </c>
      <c r="D1241" s="15" t="s">
        <v>2147</v>
      </c>
      <c r="E1241" s="16">
        <v>10561322</v>
      </c>
      <c r="F1241" s="12" t="s">
        <v>2125</v>
      </c>
      <c r="G1241" s="12" t="s">
        <v>181</v>
      </c>
      <c r="H1241" s="18">
        <v>14735</v>
      </c>
      <c r="I1241" s="18">
        <v>45561</v>
      </c>
      <c r="J1241" s="12">
        <v>0</v>
      </c>
      <c r="K1241" s="36"/>
    </row>
    <row r="1242" spans="1:11" ht="14.25" customHeight="1" x14ac:dyDescent="0.15">
      <c r="A1242" s="13" t="s">
        <v>11</v>
      </c>
      <c r="B1242" s="14">
        <v>28890</v>
      </c>
      <c r="C1242" s="19">
        <v>14496</v>
      </c>
      <c r="D1242" s="15" t="s">
        <v>2148</v>
      </c>
      <c r="E1242" s="16">
        <v>10561478</v>
      </c>
      <c r="F1242" s="12" t="s">
        <v>1671</v>
      </c>
      <c r="G1242" s="12" t="s">
        <v>2126</v>
      </c>
      <c r="H1242" s="18">
        <v>15557</v>
      </c>
      <c r="I1242" s="18">
        <v>45561</v>
      </c>
      <c r="J1242" s="12">
        <v>1</v>
      </c>
      <c r="K1242" s="36"/>
    </row>
    <row r="1243" spans="1:11" ht="14.25" customHeight="1" x14ac:dyDescent="0.15">
      <c r="A1243" s="13" t="s">
        <v>11</v>
      </c>
      <c r="B1243" s="14">
        <v>28892</v>
      </c>
      <c r="C1243" s="19">
        <v>14497</v>
      </c>
      <c r="D1243" s="15" t="str">
        <f t="array" ref="D1243">IF(VLOOKUP($AF1243,[51]Akuttherapie!$A$2:$B$42,2,0)="Y",CONCATENATE("L",MAX(_xlfn.NUMBERVALUE(MID($D$3:$D1242,2,5)))+1)," ")</f>
        <v xml:space="preserve"> </v>
      </c>
      <c r="E1243" s="16">
        <v>10553035</v>
      </c>
      <c r="F1243" s="12" t="s">
        <v>2127</v>
      </c>
      <c r="G1243" s="12" t="s">
        <v>1280</v>
      </c>
      <c r="H1243" s="18">
        <v>19694</v>
      </c>
      <c r="I1243" s="18">
        <v>45559</v>
      </c>
      <c r="J1243" s="12">
        <v>0</v>
      </c>
      <c r="K1243" s="36"/>
    </row>
    <row r="1244" spans="1:11" ht="14.25" customHeight="1" x14ac:dyDescent="0.15">
      <c r="A1244" s="13" t="s">
        <v>11</v>
      </c>
      <c r="B1244" s="14">
        <v>28893</v>
      </c>
      <c r="C1244" s="19">
        <v>14498</v>
      </c>
      <c r="D1244" s="15" t="str">
        <f t="array" ref="D1244">IF(VLOOKUP($AF1244,[52]Akuttherapie!$A$2:$B$42,2,0)="Y",CONCATENATE("L",MAX(_xlfn.NUMBERVALUE(MID($D$3:$D1243,2,5)))+1)," ")</f>
        <v xml:space="preserve"> </v>
      </c>
      <c r="E1244" s="16">
        <v>10562242</v>
      </c>
      <c r="F1244" s="12" t="s">
        <v>2128</v>
      </c>
      <c r="G1244" s="12" t="s">
        <v>2129</v>
      </c>
      <c r="H1244" s="18">
        <v>15470</v>
      </c>
      <c r="I1244" s="18">
        <v>45562</v>
      </c>
      <c r="J1244" s="12">
        <v>0</v>
      </c>
      <c r="K1244" s="36"/>
    </row>
    <row r="1245" spans="1:11" ht="14.25" customHeight="1" x14ac:dyDescent="0.15">
      <c r="A1245" s="13" t="s">
        <v>11</v>
      </c>
      <c r="B1245" s="14">
        <v>28894</v>
      </c>
      <c r="C1245" s="19">
        <v>14499</v>
      </c>
      <c r="D1245" s="15" t="s">
        <v>2145</v>
      </c>
      <c r="E1245" s="16">
        <v>10562262</v>
      </c>
      <c r="F1245" s="12" t="s">
        <v>2130</v>
      </c>
      <c r="G1245" s="12" t="s">
        <v>2131</v>
      </c>
      <c r="H1245" s="18">
        <v>26753</v>
      </c>
      <c r="I1245" s="18">
        <v>45562</v>
      </c>
      <c r="J1245" s="12">
        <v>0</v>
      </c>
      <c r="K1245" s="36"/>
    </row>
    <row r="1246" spans="1:11" ht="14.25" customHeight="1" x14ac:dyDescent="0.15">
      <c r="A1246" s="13" t="s">
        <v>11</v>
      </c>
      <c r="B1246" s="14">
        <v>28896</v>
      </c>
      <c r="C1246" s="19">
        <v>14500</v>
      </c>
      <c r="D1246" s="15" t="s">
        <v>2149</v>
      </c>
      <c r="E1246" s="16">
        <v>10562477</v>
      </c>
      <c r="F1246" s="12" t="s">
        <v>2132</v>
      </c>
      <c r="G1246" s="12" t="s">
        <v>254</v>
      </c>
      <c r="H1246" s="18">
        <v>12384</v>
      </c>
      <c r="I1246" s="18">
        <v>45562</v>
      </c>
      <c r="J1246" s="12">
        <v>0</v>
      </c>
      <c r="K1246" s="36" t="s">
        <v>65</v>
      </c>
    </row>
    <row r="1247" spans="1:11" ht="14.25" customHeight="1" x14ac:dyDescent="0.15">
      <c r="A1247" s="13" t="s">
        <v>16</v>
      </c>
      <c r="B1247" s="14">
        <v>28897</v>
      </c>
      <c r="C1247" s="19">
        <v>14501</v>
      </c>
      <c r="D1247" s="15" t="str">
        <f t="array" ref="D1247">IF(VLOOKUP($AF1247,[52]Akuttherapie!$A$2:$B$42,2,0)="Y",CONCATENATE("L",MAX(_xlfn.NUMBERVALUE(MID($D$3:$D1246,2,5)))+1)," ")</f>
        <v xml:space="preserve"> </v>
      </c>
      <c r="E1247" s="16">
        <v>10562554</v>
      </c>
      <c r="F1247" s="12" t="s">
        <v>2133</v>
      </c>
      <c r="G1247" s="12" t="s">
        <v>159</v>
      </c>
      <c r="H1247" s="18">
        <v>26046</v>
      </c>
      <c r="I1247" s="18">
        <v>45562</v>
      </c>
      <c r="J1247" s="12">
        <v>0</v>
      </c>
      <c r="K1247" s="36"/>
    </row>
    <row r="1248" spans="1:11" ht="14.25" customHeight="1" x14ac:dyDescent="0.15">
      <c r="A1248" s="13" t="s">
        <v>11</v>
      </c>
      <c r="B1248" s="14">
        <v>28898</v>
      </c>
      <c r="C1248" s="19">
        <v>14502</v>
      </c>
      <c r="D1248" s="15" t="str">
        <f t="array" ref="D1248">IF(VLOOKUP($AF1248,[52]Akuttherapie!$A$2:$B$42,2,0)="Y",CONCATENATE("L",MAX(_xlfn.NUMBERVALUE(MID($D$3:$D1247,2,5)))+1)," ")</f>
        <v xml:space="preserve"> </v>
      </c>
      <c r="E1248" s="16">
        <v>10562940</v>
      </c>
      <c r="F1248" s="12" t="s">
        <v>1677</v>
      </c>
      <c r="G1248" s="12" t="s">
        <v>144</v>
      </c>
      <c r="H1248" s="18">
        <v>10989</v>
      </c>
      <c r="I1248" s="18">
        <v>45562</v>
      </c>
      <c r="J1248" s="12">
        <v>1</v>
      </c>
      <c r="K1248" s="36"/>
    </row>
    <row r="1249" spans="1:11" ht="14.25" customHeight="1" x14ac:dyDescent="0.15">
      <c r="A1249" s="13" t="s">
        <v>11</v>
      </c>
      <c r="B1249" s="14">
        <v>28900</v>
      </c>
      <c r="C1249" s="19">
        <v>14503</v>
      </c>
      <c r="D1249" s="15" t="str">
        <f t="array" ref="D1249">IF(VLOOKUP($AF1249,[52]Akuttherapie!$A$2:$B$42,2,0)="Y",CONCATENATE("L",MAX(_xlfn.NUMBERVALUE(MID($D$3:$D1248,2,5)))+1)," ")</f>
        <v xml:space="preserve"> </v>
      </c>
      <c r="E1249" s="16">
        <v>10563989</v>
      </c>
      <c r="F1249" s="12" t="s">
        <v>1627</v>
      </c>
      <c r="G1249" s="12" t="s">
        <v>1628</v>
      </c>
      <c r="H1249" s="18">
        <v>12601</v>
      </c>
      <c r="I1249" s="18">
        <v>45563</v>
      </c>
      <c r="J1249" s="12">
        <v>1</v>
      </c>
      <c r="K1249" s="36" t="s">
        <v>65</v>
      </c>
    </row>
    <row r="1250" spans="1:11" ht="14.25" customHeight="1" x14ac:dyDescent="0.15">
      <c r="A1250" s="13" t="s">
        <v>11</v>
      </c>
      <c r="B1250" s="14">
        <v>28901</v>
      </c>
      <c r="C1250" s="19">
        <v>14504</v>
      </c>
      <c r="D1250" s="15" t="str">
        <f t="array" ref="D1250">IF(VLOOKUP($AF1250,[52]Akuttherapie!$A$2:$B$42,2,0)="Y",CONCATENATE("L",MAX(_xlfn.NUMBERVALUE(MID($D$3:$D1249,2,5)))+1)," ")</f>
        <v xml:space="preserve"> </v>
      </c>
      <c r="E1250" s="16">
        <v>10564037</v>
      </c>
      <c r="F1250" s="12" t="s">
        <v>2134</v>
      </c>
      <c r="G1250" s="12" t="s">
        <v>26</v>
      </c>
      <c r="H1250" s="18">
        <v>17884</v>
      </c>
      <c r="I1250" s="18">
        <v>45563</v>
      </c>
      <c r="J1250" s="12">
        <v>1</v>
      </c>
      <c r="K1250" s="36"/>
    </row>
    <row r="1251" spans="1:11" ht="14.25" customHeight="1" x14ac:dyDescent="0.15">
      <c r="A1251" s="13" t="s">
        <v>11</v>
      </c>
      <c r="B1251" s="14">
        <v>28902</v>
      </c>
      <c r="C1251" s="19">
        <v>14505</v>
      </c>
      <c r="D1251" s="15" t="str">
        <f t="array" ref="D1251">IF(VLOOKUP($AF1251,[52]Akuttherapie!$A$2:$B$42,2,0)="Y",CONCATENATE("L",MAX(_xlfn.NUMBERVALUE(MID($D$3:$D1250,2,5)))+1)," ")</f>
        <v xml:space="preserve"> </v>
      </c>
      <c r="E1251" s="16">
        <v>10564079</v>
      </c>
      <c r="F1251" s="12" t="s">
        <v>2135</v>
      </c>
      <c r="G1251" s="12" t="s">
        <v>106</v>
      </c>
      <c r="H1251" s="18">
        <v>19611</v>
      </c>
      <c r="I1251" s="18">
        <v>45563</v>
      </c>
      <c r="J1251" s="12">
        <v>1</v>
      </c>
      <c r="K1251" s="36"/>
    </row>
    <row r="1252" spans="1:11" ht="14.25" customHeight="1" x14ac:dyDescent="0.15">
      <c r="A1252" s="13" t="s">
        <v>11</v>
      </c>
      <c r="B1252" s="14">
        <v>28903</v>
      </c>
      <c r="C1252" s="19">
        <v>14506</v>
      </c>
      <c r="D1252" s="15" t="str">
        <f t="array" ref="D1252">IF(VLOOKUP($AF1252,[52]Akuttherapie!$A$2:$B$42,2,0)="Y",CONCATENATE("L",MAX(_xlfn.NUMBERVALUE(MID($D$3:$D1251,2,5)))+1)," ")</f>
        <v xml:space="preserve"> </v>
      </c>
      <c r="E1252" s="16">
        <v>10564241</v>
      </c>
      <c r="F1252" s="12" t="s">
        <v>77</v>
      </c>
      <c r="G1252" s="12" t="s">
        <v>48</v>
      </c>
      <c r="H1252" s="18">
        <v>18420</v>
      </c>
      <c r="I1252" s="18">
        <v>45564</v>
      </c>
      <c r="J1252" s="12">
        <v>0</v>
      </c>
      <c r="K1252" s="36"/>
    </row>
    <row r="1253" spans="1:11" ht="14.25" customHeight="1" x14ac:dyDescent="0.15">
      <c r="A1253" s="13" t="s">
        <v>11</v>
      </c>
      <c r="B1253" s="14">
        <v>28904</v>
      </c>
      <c r="C1253" s="19">
        <v>14507</v>
      </c>
      <c r="D1253" s="15" t="s">
        <v>2150</v>
      </c>
      <c r="E1253" s="16">
        <v>10564276</v>
      </c>
      <c r="F1253" s="12" t="s">
        <v>778</v>
      </c>
      <c r="G1253" s="12" t="s">
        <v>104</v>
      </c>
      <c r="H1253" s="18">
        <v>23783</v>
      </c>
      <c r="I1253" s="18">
        <v>45564</v>
      </c>
      <c r="J1253" s="12">
        <v>1</v>
      </c>
      <c r="K1253" s="36"/>
    </row>
    <row r="1254" spans="1:11" ht="14.25" customHeight="1" x14ac:dyDescent="0.15">
      <c r="A1254" s="13" t="s">
        <v>11</v>
      </c>
      <c r="B1254" s="14">
        <v>28905</v>
      </c>
      <c r="C1254" s="19">
        <v>14508</v>
      </c>
      <c r="D1254" s="15" t="str">
        <f t="array" ref="D1254">IF(VLOOKUP($AF1254,[52]Akuttherapie!$A$2:$B$42,2,0)="Y",CONCATENATE("L",MAX(_xlfn.NUMBERVALUE(MID($D$3:$D1253,2,5)))+1)," ")</f>
        <v xml:space="preserve"> </v>
      </c>
      <c r="E1254" s="16">
        <v>10564293</v>
      </c>
      <c r="F1254" s="12" t="s">
        <v>2136</v>
      </c>
      <c r="G1254" s="12" t="s">
        <v>2137</v>
      </c>
      <c r="H1254" s="18">
        <v>14597</v>
      </c>
      <c r="I1254" s="18">
        <v>45564</v>
      </c>
      <c r="J1254" s="12">
        <v>0</v>
      </c>
      <c r="K1254" s="36"/>
    </row>
    <row r="1255" spans="1:11" ht="14.25" customHeight="1" x14ac:dyDescent="0.15">
      <c r="A1255" s="13" t="s">
        <v>11</v>
      </c>
      <c r="B1255" s="14">
        <v>28906</v>
      </c>
      <c r="C1255" s="19">
        <v>14509</v>
      </c>
      <c r="D1255" s="15" t="s">
        <v>2151</v>
      </c>
      <c r="E1255" s="16">
        <v>10564353</v>
      </c>
      <c r="F1255" s="12" t="s">
        <v>2138</v>
      </c>
      <c r="G1255" s="12" t="s">
        <v>2139</v>
      </c>
      <c r="H1255" s="18">
        <v>15183</v>
      </c>
      <c r="I1255" s="18">
        <v>45564</v>
      </c>
      <c r="J1255" s="12">
        <v>1</v>
      </c>
      <c r="K1255" s="36"/>
    </row>
    <row r="1256" spans="1:11" ht="14.25" customHeight="1" x14ac:dyDescent="0.15">
      <c r="A1256" s="13" t="s">
        <v>11</v>
      </c>
      <c r="B1256" s="14">
        <v>28907</v>
      </c>
      <c r="C1256" s="19">
        <v>14510</v>
      </c>
      <c r="D1256" s="15" t="str">
        <f t="array" ref="D1256">IF(VLOOKUP($AF1256,[52]Akuttherapie!$A$2:$B$42,2,0)="Y",CONCATENATE("L",MAX(_xlfn.NUMBERVALUE(MID($D$3:$D1255,2,5)))+1)," ")</f>
        <v xml:space="preserve"> </v>
      </c>
      <c r="E1256" s="16">
        <v>10564460</v>
      </c>
      <c r="F1256" s="12" t="s">
        <v>2140</v>
      </c>
      <c r="G1256" s="12" t="s">
        <v>76</v>
      </c>
      <c r="H1256" s="18">
        <v>18790</v>
      </c>
      <c r="I1256" s="18">
        <v>45564</v>
      </c>
      <c r="J1256" s="12">
        <v>0</v>
      </c>
      <c r="K1256" s="36"/>
    </row>
    <row r="1257" spans="1:11" ht="14.25" customHeight="1" x14ac:dyDescent="0.15">
      <c r="A1257" s="13" t="s">
        <v>11</v>
      </c>
      <c r="B1257" s="14">
        <v>28908</v>
      </c>
      <c r="C1257" s="19">
        <v>14511</v>
      </c>
      <c r="D1257" s="15" t="s">
        <v>2152</v>
      </c>
      <c r="E1257" s="16">
        <v>10564697</v>
      </c>
      <c r="F1257" s="12" t="s">
        <v>2141</v>
      </c>
      <c r="G1257" s="12" t="s">
        <v>2142</v>
      </c>
      <c r="H1257" s="18">
        <v>24288</v>
      </c>
      <c r="I1257" s="18">
        <v>45565</v>
      </c>
      <c r="J1257" s="12">
        <v>0</v>
      </c>
      <c r="K1257" s="36"/>
    </row>
    <row r="1258" spans="1:11" ht="14.25" customHeight="1" x14ac:dyDescent="0.15">
      <c r="A1258" s="13" t="s">
        <v>11</v>
      </c>
      <c r="B1258" s="14">
        <v>28909</v>
      </c>
      <c r="C1258" s="19">
        <v>14512</v>
      </c>
      <c r="D1258" s="15" t="str">
        <f t="array" ref="D1258">IF(VLOOKUP($AF1258,[52]Akuttherapie!$A$2:$B$42,2,0)="Y",CONCATENATE("L",MAX(_xlfn.NUMBERVALUE(MID($D$3:$D1257,2,5)))+1)," ")</f>
        <v xml:space="preserve"> </v>
      </c>
      <c r="E1258" s="16">
        <v>10561978</v>
      </c>
      <c r="F1258" s="12" t="s">
        <v>237</v>
      </c>
      <c r="G1258" s="12" t="s">
        <v>161</v>
      </c>
      <c r="H1258" s="18">
        <v>17934</v>
      </c>
      <c r="I1258" s="18">
        <v>45561</v>
      </c>
      <c r="J1258" s="12">
        <v>0</v>
      </c>
      <c r="K1258" s="36"/>
    </row>
    <row r="1259" spans="1:11" ht="14.25" customHeight="1" x14ac:dyDescent="0.15">
      <c r="A1259" s="13" t="s">
        <v>11</v>
      </c>
      <c r="B1259" s="14">
        <v>28910</v>
      </c>
      <c r="C1259" s="19">
        <v>14513</v>
      </c>
      <c r="D1259" s="15" t="str">
        <f t="array" ref="D1259">IF(VLOOKUP($AF1259,[52]Akuttherapie!$A$2:$B$42,2,0)="Y",CONCATENATE("L",MAX(_xlfn.NUMBERVALUE(MID($D$3:$D1258,2,5)))+1)," ")</f>
        <v xml:space="preserve"> </v>
      </c>
      <c r="E1259" s="16">
        <v>10561993</v>
      </c>
      <c r="F1259" s="12" t="s">
        <v>2143</v>
      </c>
      <c r="G1259" s="12" t="s">
        <v>1237</v>
      </c>
      <c r="H1259" s="18">
        <v>26085</v>
      </c>
      <c r="I1259" s="18">
        <v>45563</v>
      </c>
      <c r="J1259" s="12">
        <v>0</v>
      </c>
      <c r="K1259" s="36"/>
    </row>
    <row r="1260" spans="1:11" ht="14.25" customHeight="1" x14ac:dyDescent="0.15">
      <c r="A1260" s="13" t="s">
        <v>11</v>
      </c>
      <c r="B1260" s="14">
        <v>28911</v>
      </c>
      <c r="C1260" s="19">
        <v>14514</v>
      </c>
      <c r="D1260" s="15" t="str">
        <f t="array" ref="D1260">IF(VLOOKUP($AF1260,[52]Akuttherapie!$A$2:$B$42,2,0)="Y",CONCATENATE("L",MAX(_xlfn.NUMBERVALUE(MID($D$3:$D1259,2,5)))+1)," ")</f>
        <v xml:space="preserve"> </v>
      </c>
      <c r="E1260" s="16">
        <v>10562063</v>
      </c>
      <c r="F1260" s="12" t="s">
        <v>2144</v>
      </c>
      <c r="G1260" s="12" t="s">
        <v>551</v>
      </c>
      <c r="H1260" s="18">
        <v>27507</v>
      </c>
      <c r="I1260" s="18">
        <v>45562</v>
      </c>
      <c r="J1260" s="12">
        <v>0</v>
      </c>
      <c r="K1260" s="36"/>
    </row>
    <row r="1261" spans="1:11" ht="14.25" customHeight="1" x14ac:dyDescent="0.15">
      <c r="A1261" s="13" t="s">
        <v>11</v>
      </c>
      <c r="B1261" s="14">
        <v>28912</v>
      </c>
      <c r="C1261" s="19">
        <v>14515</v>
      </c>
      <c r="D1261" s="15" t="str">
        <f t="array" ref="D1261">IF(VLOOKUP($AF1261,[52]Akuttherapie!$A$2:$B$42,2,0)="Y",CONCATENATE("L",MAX(_xlfn.NUMBERVALUE(MID($D$3:$D1260,2,5)))+1)," ")</f>
        <v xml:space="preserve"> </v>
      </c>
      <c r="E1261" s="16">
        <v>10549569</v>
      </c>
      <c r="F1261" s="12" t="s">
        <v>1510</v>
      </c>
      <c r="G1261" s="12" t="s">
        <v>1569</v>
      </c>
      <c r="H1261" s="18">
        <v>18219</v>
      </c>
      <c r="I1261" s="18">
        <v>45563</v>
      </c>
      <c r="J1261" s="12">
        <v>1</v>
      </c>
      <c r="K1261" s="36"/>
    </row>
    <row r="1262" spans="1:11" ht="14.25" customHeight="1" x14ac:dyDescent="0.15">
      <c r="A1262" s="13" t="s">
        <v>11</v>
      </c>
      <c r="B1262" s="14">
        <v>28913</v>
      </c>
      <c r="C1262" s="19">
        <v>14516</v>
      </c>
      <c r="D1262" s="15" t="s">
        <v>2162</v>
      </c>
      <c r="E1262" s="16">
        <v>10565001</v>
      </c>
      <c r="F1262" s="12" t="s">
        <v>638</v>
      </c>
      <c r="G1262" s="12" t="s">
        <v>2153</v>
      </c>
      <c r="H1262" s="18">
        <v>12210</v>
      </c>
      <c r="I1262" s="18">
        <v>45565</v>
      </c>
      <c r="J1262" s="12">
        <v>1</v>
      </c>
      <c r="K1262" s="36"/>
    </row>
    <row r="1263" spans="1:11" ht="14.25" customHeight="1" x14ac:dyDescent="0.15">
      <c r="A1263" s="13" t="s">
        <v>16</v>
      </c>
      <c r="B1263" s="14">
        <v>28914</v>
      </c>
      <c r="C1263" s="19">
        <v>14517</v>
      </c>
      <c r="D1263" s="15" t="str">
        <f t="array" ref="D1263">IF(VLOOKUP($AF1263,[53]Akuttherapie!$A$2:$B$42,2,0)="Y",CONCATENATE("L",MAX(_xlfn.NUMBERVALUE(MID($D$3:$D1262,2,5)))+1)," ")</f>
        <v xml:space="preserve"> </v>
      </c>
      <c r="E1263" s="16">
        <v>10565158</v>
      </c>
      <c r="F1263" s="12" t="s">
        <v>201</v>
      </c>
      <c r="G1263" s="12" t="s">
        <v>34</v>
      </c>
      <c r="H1263" s="18">
        <v>18732</v>
      </c>
      <c r="I1263" s="18">
        <v>45565</v>
      </c>
      <c r="J1263" s="12">
        <v>0</v>
      </c>
      <c r="K1263" s="36"/>
    </row>
    <row r="1264" spans="1:11" ht="14.25" customHeight="1" x14ac:dyDescent="0.15">
      <c r="A1264" s="13" t="s">
        <v>11</v>
      </c>
      <c r="B1264" s="14">
        <v>28915</v>
      </c>
      <c r="C1264" s="19">
        <v>14518</v>
      </c>
      <c r="D1264" s="15" t="s">
        <v>2163</v>
      </c>
      <c r="E1264" s="16">
        <v>10565717</v>
      </c>
      <c r="F1264" s="12" t="s">
        <v>2154</v>
      </c>
      <c r="G1264" s="12" t="s">
        <v>2155</v>
      </c>
      <c r="H1264" s="18">
        <v>16391</v>
      </c>
      <c r="I1264" s="18">
        <v>45565</v>
      </c>
      <c r="J1264" s="12">
        <v>1</v>
      </c>
      <c r="K1264" s="36"/>
    </row>
    <row r="1265" spans="1:11" ht="14.25" customHeight="1" x14ac:dyDescent="0.15">
      <c r="A1265" s="13" t="s">
        <v>11</v>
      </c>
      <c r="B1265" s="14">
        <v>28916</v>
      </c>
      <c r="C1265" s="19">
        <v>14519</v>
      </c>
      <c r="D1265" s="15" t="s">
        <v>2164</v>
      </c>
      <c r="E1265" s="16">
        <v>10565763</v>
      </c>
      <c r="F1265" s="12" t="s">
        <v>2156</v>
      </c>
      <c r="G1265" s="12" t="s">
        <v>233</v>
      </c>
      <c r="H1265" s="18">
        <v>15600</v>
      </c>
      <c r="I1265" s="18">
        <v>45565</v>
      </c>
      <c r="J1265" s="12">
        <v>1</v>
      </c>
      <c r="K1265" s="36"/>
    </row>
    <row r="1266" spans="1:11" ht="14.25" customHeight="1" x14ac:dyDescent="0.15">
      <c r="A1266" s="13" t="s">
        <v>11</v>
      </c>
      <c r="B1266" s="14">
        <v>28917</v>
      </c>
      <c r="C1266" s="19">
        <v>14520</v>
      </c>
      <c r="D1266" s="15" t="s">
        <v>2165</v>
      </c>
      <c r="E1266" s="16">
        <v>10566780</v>
      </c>
      <c r="F1266" s="12" t="s">
        <v>1106</v>
      </c>
      <c r="G1266" s="12" t="s">
        <v>2157</v>
      </c>
      <c r="H1266" s="18">
        <v>14052</v>
      </c>
      <c r="I1266" s="18">
        <v>45565</v>
      </c>
      <c r="J1266" s="12">
        <v>1</v>
      </c>
      <c r="K1266" s="36"/>
    </row>
    <row r="1267" spans="1:11" ht="14.25" customHeight="1" x14ac:dyDescent="0.15">
      <c r="A1267" s="13" t="s">
        <v>11</v>
      </c>
      <c r="B1267" s="14">
        <v>28918</v>
      </c>
      <c r="C1267" s="19">
        <v>14521</v>
      </c>
      <c r="D1267" s="15" t="str">
        <f t="array" ref="D1267">IF(VLOOKUP($AF1267,[53]Akuttherapie!$A$2:$B$42,2,0)="Y",CONCATENATE("L",MAX(_xlfn.NUMBERVALUE(MID($D$3:$D1266,2,5)))+1)," ")</f>
        <v xml:space="preserve"> </v>
      </c>
      <c r="E1267" s="16">
        <v>10566772</v>
      </c>
      <c r="F1267" s="12" t="s">
        <v>972</v>
      </c>
      <c r="G1267" s="12" t="s">
        <v>20</v>
      </c>
      <c r="H1267" s="18">
        <v>16609</v>
      </c>
      <c r="I1267" s="18">
        <v>45565</v>
      </c>
      <c r="J1267" s="12">
        <v>0</v>
      </c>
      <c r="K1267" s="36"/>
    </row>
    <row r="1268" spans="1:11" ht="14.25" customHeight="1" x14ac:dyDescent="0.15">
      <c r="A1268" s="13" t="s">
        <v>11</v>
      </c>
      <c r="B1268" s="14">
        <v>28919</v>
      </c>
      <c r="C1268" s="19">
        <v>14522</v>
      </c>
      <c r="D1268" s="15" t="str">
        <f t="array" ref="D1268">IF(VLOOKUP($AF1268,[53]Akuttherapie!$A$2:$B$42,2,0)="Y",CONCATENATE("L",MAX(_xlfn.NUMBERVALUE(MID($D$3:$D1267,2,5)))+1)," ")</f>
        <v xml:space="preserve"> </v>
      </c>
      <c r="E1268" s="16">
        <v>10566835</v>
      </c>
      <c r="F1268" s="12" t="s">
        <v>2158</v>
      </c>
      <c r="G1268" s="12" t="s">
        <v>637</v>
      </c>
      <c r="H1268" s="18">
        <v>21820</v>
      </c>
      <c r="I1268" s="18">
        <v>45566</v>
      </c>
      <c r="J1268" s="12">
        <v>1</v>
      </c>
      <c r="K1268" s="36"/>
    </row>
    <row r="1269" spans="1:11" ht="14.25" customHeight="1" x14ac:dyDescent="0.15">
      <c r="A1269" s="13" t="s">
        <v>11</v>
      </c>
      <c r="B1269" s="14">
        <v>28920</v>
      </c>
      <c r="C1269" s="19">
        <v>14523</v>
      </c>
      <c r="D1269" s="15" t="str">
        <f t="array" ref="D1269">IF(VLOOKUP($AF1269,[53]Akuttherapie!$A$2:$B$42,2,0)="Y",CONCATENATE("L",MAX(_xlfn.NUMBERVALUE(MID($D$3:$D1268,2,5)))+1)," ")</f>
        <v xml:space="preserve"> </v>
      </c>
      <c r="E1269" s="16">
        <v>10566554</v>
      </c>
      <c r="F1269" s="12" t="s">
        <v>2159</v>
      </c>
      <c r="G1269" s="12" t="s">
        <v>254</v>
      </c>
      <c r="H1269" s="18">
        <v>15323</v>
      </c>
      <c r="I1269" s="18">
        <v>45565</v>
      </c>
      <c r="J1269" s="12">
        <v>0</v>
      </c>
      <c r="K1269" s="36"/>
    </row>
    <row r="1270" spans="1:11" ht="14.25" customHeight="1" x14ac:dyDescent="0.15">
      <c r="A1270" s="13" t="s">
        <v>11</v>
      </c>
      <c r="B1270" s="14">
        <v>28921</v>
      </c>
      <c r="C1270" s="19">
        <v>14524</v>
      </c>
      <c r="D1270" s="15" t="str">
        <f t="array" ref="D1270">IF(VLOOKUP($AF1270,[53]Akuttherapie!$A$2:$B$42,2,0)="Y",CONCATENATE("L",MAX(_xlfn.NUMBERVALUE(MID($D$3:$D1269,2,5)))+1)," ")</f>
        <v xml:space="preserve"> </v>
      </c>
      <c r="E1270" s="16">
        <v>10563917</v>
      </c>
      <c r="F1270" s="12" t="s">
        <v>2160</v>
      </c>
      <c r="G1270" s="12" t="s">
        <v>2161</v>
      </c>
      <c r="H1270" s="18">
        <v>30008</v>
      </c>
      <c r="I1270" s="18">
        <v>45563</v>
      </c>
      <c r="J1270" s="12">
        <v>0</v>
      </c>
      <c r="K1270" s="36"/>
    </row>
    <row r="1271" spans="1:11" ht="14.25" customHeight="1" x14ac:dyDescent="0.15">
      <c r="A1271" s="13" t="s">
        <v>11</v>
      </c>
      <c r="B1271" s="14">
        <v>28923</v>
      </c>
      <c r="C1271" s="19">
        <v>14525</v>
      </c>
      <c r="D1271" s="15" t="str">
        <f t="array" ref="D1271">IF(VLOOKUP($AF1271,[53]Akuttherapie!$A$2:$B$42,2,0)="Y",CONCATENATE("L",MAX(_xlfn.NUMBERVALUE(MID($D$3:$D1270,2,5)))+1)," ")</f>
        <v xml:space="preserve"> </v>
      </c>
      <c r="E1271" s="16">
        <v>10567848</v>
      </c>
      <c r="F1271" s="12" t="s">
        <v>2166</v>
      </c>
      <c r="G1271" s="12" t="s">
        <v>205</v>
      </c>
      <c r="H1271" s="18">
        <v>17993</v>
      </c>
      <c r="I1271" s="18">
        <v>45566</v>
      </c>
      <c r="J1271" s="12">
        <v>0</v>
      </c>
      <c r="K1271" s="36"/>
    </row>
    <row r="1272" spans="1:11" ht="14.25" customHeight="1" x14ac:dyDescent="0.15">
      <c r="A1272" s="13" t="s">
        <v>2041</v>
      </c>
      <c r="B1272" s="14">
        <v>28924</v>
      </c>
      <c r="C1272" s="19">
        <v>14526</v>
      </c>
      <c r="D1272" s="15" t="s">
        <v>2169</v>
      </c>
      <c r="E1272" s="16">
        <v>10568088</v>
      </c>
      <c r="F1272" s="12" t="s">
        <v>2167</v>
      </c>
      <c r="G1272" s="12" t="s">
        <v>127</v>
      </c>
      <c r="H1272" s="18">
        <v>20485</v>
      </c>
      <c r="I1272" s="18">
        <v>45566</v>
      </c>
      <c r="J1272" s="12">
        <v>1</v>
      </c>
      <c r="K1272" s="36" t="s">
        <v>65</v>
      </c>
    </row>
    <row r="1273" spans="1:11" ht="14.25" customHeight="1" x14ac:dyDescent="0.15">
      <c r="A1273" s="13" t="s">
        <v>16</v>
      </c>
      <c r="B1273" s="14">
        <v>28926</v>
      </c>
      <c r="C1273" s="19">
        <v>14527</v>
      </c>
      <c r="D1273" s="15" t="str">
        <f t="array" ref="D1273">IF(VLOOKUP($AF1273,[53]Akuttherapie!$A$2:$B$42,2,0)="Y",CONCATENATE("L",MAX(_xlfn.NUMBERVALUE(MID($D$3:$D1272,2,5)))+1)," ")</f>
        <v xml:space="preserve"> </v>
      </c>
      <c r="E1273" s="16">
        <v>10568933</v>
      </c>
      <c r="F1273" s="12" t="s">
        <v>2168</v>
      </c>
      <c r="G1273" s="12" t="s">
        <v>85</v>
      </c>
      <c r="H1273" s="18">
        <v>18760</v>
      </c>
      <c r="I1273" s="18">
        <v>45566</v>
      </c>
      <c r="J1273" s="12">
        <v>0</v>
      </c>
      <c r="K1273" s="36"/>
    </row>
    <row r="1274" spans="1:11" ht="14.25" customHeight="1" x14ac:dyDescent="0.15">
      <c r="A1274" s="13" t="s">
        <v>11</v>
      </c>
      <c r="B1274" s="14">
        <v>28927</v>
      </c>
      <c r="C1274" s="19">
        <v>14528</v>
      </c>
      <c r="D1274" s="15" t="str">
        <f t="array" ref="D1274">IF(VLOOKUP($AF1274,[54]Akuttherapie!$A$2:$B$42,2,0)="Y",CONCATENATE("L",MAX(_xlfn.NUMBERVALUE(MID($D$3:$D1273,2,5)))+1)," ")</f>
        <v xml:space="preserve"> </v>
      </c>
      <c r="E1274" s="16">
        <v>10569721</v>
      </c>
      <c r="F1274" s="12" t="s">
        <v>2170</v>
      </c>
      <c r="G1274" s="12" t="s">
        <v>2171</v>
      </c>
      <c r="H1274" s="18">
        <v>22878</v>
      </c>
      <c r="I1274" s="18">
        <v>45567</v>
      </c>
      <c r="J1274" s="12">
        <v>1</v>
      </c>
      <c r="K1274" s="36"/>
    </row>
    <row r="1275" spans="1:11" ht="14.25" customHeight="1" x14ac:dyDescent="0.15">
      <c r="A1275" s="13" t="s">
        <v>11</v>
      </c>
      <c r="B1275" s="14">
        <v>28928</v>
      </c>
      <c r="C1275" s="19">
        <v>14529</v>
      </c>
      <c r="D1275" s="15" t="str">
        <f t="array" ref="D1275">IF(VLOOKUP($AF1275,[54]Akuttherapie!$A$2:$B$42,2,0)="Y",CONCATENATE("L",MAX(_xlfn.NUMBERVALUE(MID($D$3:$D1274,2,5)))+1)," ")</f>
        <v xml:space="preserve"> </v>
      </c>
      <c r="E1275" s="16">
        <v>10570150</v>
      </c>
      <c r="F1275" s="12" t="s">
        <v>2172</v>
      </c>
      <c r="G1275" s="12" t="s">
        <v>2173</v>
      </c>
      <c r="H1275" s="18">
        <v>14630</v>
      </c>
      <c r="I1275" s="18">
        <v>45567</v>
      </c>
      <c r="J1275" s="12">
        <v>1</v>
      </c>
      <c r="K1275" s="36"/>
    </row>
    <row r="1276" spans="1:11" ht="14.25" customHeight="1" x14ac:dyDescent="0.15">
      <c r="A1276" s="13" t="s">
        <v>2185</v>
      </c>
      <c r="B1276" s="14">
        <v>28929</v>
      </c>
      <c r="C1276" s="19">
        <v>14530</v>
      </c>
      <c r="D1276" s="15" t="s">
        <v>2179</v>
      </c>
      <c r="E1276" s="16">
        <v>10570728</v>
      </c>
      <c r="F1276" s="12" t="s">
        <v>2174</v>
      </c>
      <c r="G1276" s="12" t="s">
        <v>2175</v>
      </c>
      <c r="H1276" s="18">
        <v>31322</v>
      </c>
      <c r="I1276" s="18">
        <v>45567</v>
      </c>
      <c r="J1276" s="12">
        <v>0</v>
      </c>
      <c r="K1276" s="36" t="s">
        <v>65</v>
      </c>
    </row>
    <row r="1277" spans="1:11" ht="14.25" customHeight="1" x14ac:dyDescent="0.15">
      <c r="A1277" s="13" t="s">
        <v>11</v>
      </c>
      <c r="B1277" s="14">
        <v>28930</v>
      </c>
      <c r="C1277" s="19">
        <v>14531</v>
      </c>
      <c r="D1277" s="15" t="str">
        <f t="array" ref="D1277">IF(VLOOKUP($AF1277,[54]Akuttherapie!$A$2:$B$42,2,0)="Y",CONCATENATE("L",MAX(_xlfn.NUMBERVALUE(MID($D$3:$D1276,2,5)))+1)," ")</f>
        <v xml:space="preserve"> </v>
      </c>
      <c r="E1277" s="16">
        <v>10570740</v>
      </c>
      <c r="F1277" s="12" t="s">
        <v>98</v>
      </c>
      <c r="G1277" s="12" t="s">
        <v>2176</v>
      </c>
      <c r="H1277" s="18">
        <v>16874</v>
      </c>
      <c r="I1277" s="18">
        <v>45567</v>
      </c>
      <c r="J1277" s="12">
        <v>0</v>
      </c>
      <c r="K1277" s="36"/>
    </row>
    <row r="1278" spans="1:11" ht="14.25" customHeight="1" x14ac:dyDescent="0.15">
      <c r="A1278" s="13" t="s">
        <v>11</v>
      </c>
      <c r="B1278" s="14">
        <v>28931</v>
      </c>
      <c r="C1278" s="19">
        <v>14532</v>
      </c>
      <c r="D1278" s="15" t="str">
        <f t="array" ref="D1278">IF(VLOOKUP($AF1278,[54]Akuttherapie!$A$2:$B$42,2,0)="Y",CONCATENATE("L",MAX(_xlfn.NUMBERVALUE(MID($D$3:$D1277,2,5)))+1)," ")</f>
        <v xml:space="preserve"> </v>
      </c>
      <c r="E1278" s="16">
        <v>10570815</v>
      </c>
      <c r="F1278" s="12" t="s">
        <v>2177</v>
      </c>
      <c r="G1278" s="12" t="s">
        <v>2178</v>
      </c>
      <c r="H1278" s="18">
        <v>17190</v>
      </c>
      <c r="I1278" s="18">
        <v>45568</v>
      </c>
      <c r="J1278" s="12">
        <v>1</v>
      </c>
      <c r="K1278" s="36"/>
    </row>
    <row r="1279" spans="1:11" ht="14.25" customHeight="1" x14ac:dyDescent="0.15">
      <c r="A1279" s="13" t="s">
        <v>2223</v>
      </c>
      <c r="B1279" s="14">
        <v>28932</v>
      </c>
      <c r="C1279" s="19">
        <v>14533</v>
      </c>
      <c r="D1279" s="15" t="str">
        <f t="array" ref="D1279">IF(VLOOKUP($AF1279,[54]Akuttherapie!$A$2:$B$42,2,0)="Y",CONCATENATE("L",MAX(_xlfn.NUMBERVALUE(MID($D$3:$D1278,2,5)))+1)," ")</f>
        <v xml:space="preserve"> </v>
      </c>
      <c r="E1279" s="16">
        <v>10570952</v>
      </c>
      <c r="F1279" s="12" t="s">
        <v>103</v>
      </c>
      <c r="G1279" s="12" t="s">
        <v>376</v>
      </c>
      <c r="H1279" s="18">
        <v>18550</v>
      </c>
      <c r="I1279" s="18">
        <v>45568</v>
      </c>
      <c r="J1279" s="12">
        <v>1</v>
      </c>
      <c r="K1279" s="36"/>
    </row>
    <row r="1280" spans="1:11" ht="14.25" customHeight="1" x14ac:dyDescent="0.15">
      <c r="A1280" s="13" t="s">
        <v>16</v>
      </c>
      <c r="B1280" s="14">
        <v>28933</v>
      </c>
      <c r="C1280" s="19">
        <v>14534</v>
      </c>
      <c r="D1280" s="15" t="str">
        <f t="array" ref="D1280">IF(VLOOKUP($AF1280,[54]Akuttherapie!$A$2:$B$42,2,0)="Y",CONCATENATE("L",MAX(_xlfn.NUMBERVALUE(MID($D$3:$D1279,2,5)))+1)," ")</f>
        <v xml:space="preserve"> </v>
      </c>
      <c r="E1280" s="16">
        <v>10568543</v>
      </c>
      <c r="F1280" s="12" t="s">
        <v>513</v>
      </c>
      <c r="G1280" s="12" t="s">
        <v>178</v>
      </c>
      <c r="H1280" s="18">
        <v>20198</v>
      </c>
      <c r="I1280" s="18">
        <v>45566</v>
      </c>
      <c r="J1280" s="12">
        <v>0</v>
      </c>
      <c r="K1280" s="36"/>
    </row>
    <row r="1281" spans="1:11" ht="14.25" customHeight="1" x14ac:dyDescent="0.15">
      <c r="A1281" s="13" t="s">
        <v>16</v>
      </c>
      <c r="B1281" s="14">
        <v>28934</v>
      </c>
      <c r="C1281" s="19">
        <v>14535</v>
      </c>
      <c r="D1281" s="15" t="str">
        <f t="array" ref="D1281">IF(VLOOKUP($AF1281,[55]Akuttherapie!$A$2:$B$42,2,0)="Y",CONCATENATE("L",MAX(_xlfn.NUMBERVALUE(MID($D$3:$D1280,2,5)))+1)," ")</f>
        <v xml:space="preserve"> </v>
      </c>
      <c r="E1281" s="16">
        <v>10572827</v>
      </c>
      <c r="F1281" s="12" t="s">
        <v>2180</v>
      </c>
      <c r="G1281" s="12" t="s">
        <v>2181</v>
      </c>
      <c r="H1281" s="18">
        <v>16804</v>
      </c>
      <c r="I1281" s="18">
        <v>45568</v>
      </c>
      <c r="J1281" s="12">
        <v>0</v>
      </c>
      <c r="K1281" s="36"/>
    </row>
    <row r="1282" spans="1:11" ht="14.25" customHeight="1" x14ac:dyDescent="0.15">
      <c r="A1282" s="13" t="s">
        <v>16</v>
      </c>
      <c r="B1282" s="14">
        <v>28935</v>
      </c>
      <c r="C1282" s="19">
        <v>14536</v>
      </c>
      <c r="D1282" s="15" t="str">
        <f t="array" ref="D1282">IF(VLOOKUP($AF1282,[55]Akuttherapie!$A$2:$B$42,2,0)="Y",CONCATENATE("L",MAX(_xlfn.NUMBERVALUE(MID($D$3:$D1281,2,5)))+1)," ")</f>
        <v xml:space="preserve"> </v>
      </c>
      <c r="E1282" s="16">
        <v>10572856</v>
      </c>
      <c r="F1282" s="12" t="s">
        <v>2182</v>
      </c>
      <c r="G1282" s="12" t="s">
        <v>2183</v>
      </c>
      <c r="H1282" s="18">
        <v>24892</v>
      </c>
      <c r="I1282" s="18">
        <v>45569</v>
      </c>
      <c r="J1282" s="12">
        <v>0</v>
      </c>
      <c r="K1282" s="36"/>
    </row>
    <row r="1283" spans="1:11" ht="14.25" customHeight="1" x14ac:dyDescent="0.15">
      <c r="A1283" s="13" t="s">
        <v>11</v>
      </c>
      <c r="B1283" s="14">
        <v>28936</v>
      </c>
      <c r="C1283" s="19">
        <v>14537</v>
      </c>
      <c r="D1283" s="15" t="str">
        <f t="array" ref="D1283">IF(VLOOKUP($AF1283,[55]Akuttherapie!$A$2:$B$42,2,0)="Y",CONCATENATE("L",MAX(_xlfn.NUMBERVALUE(MID($D$3:$D1282,2,5)))+1)," ")</f>
        <v xml:space="preserve"> </v>
      </c>
      <c r="E1283" s="16">
        <v>10572684</v>
      </c>
      <c r="F1283" s="12" t="s">
        <v>614</v>
      </c>
      <c r="G1283" s="12" t="s">
        <v>178</v>
      </c>
      <c r="H1283" s="18">
        <v>21030</v>
      </c>
      <c r="I1283" s="18">
        <v>45568</v>
      </c>
      <c r="J1283" s="12">
        <v>0</v>
      </c>
      <c r="K1283" s="36"/>
    </row>
    <row r="1284" spans="1:11" ht="14.25" customHeight="1" x14ac:dyDescent="0.15">
      <c r="A1284" s="13" t="s">
        <v>11</v>
      </c>
      <c r="B1284" s="14">
        <v>28937</v>
      </c>
      <c r="C1284" s="19">
        <v>14538</v>
      </c>
      <c r="D1284" s="15" t="str">
        <f t="array" ref="D1284">IF(VLOOKUP($AF1284,[55]Akuttherapie!$A$2:$B$42,2,0)="Y",CONCATENATE("L",MAX(_xlfn.NUMBERVALUE(MID($D$3:$D1283,2,5)))+1)," ")</f>
        <v xml:space="preserve"> </v>
      </c>
      <c r="E1284" s="16">
        <v>10572123</v>
      </c>
      <c r="F1284" s="12" t="s">
        <v>2184</v>
      </c>
      <c r="G1284" s="12" t="s">
        <v>687</v>
      </c>
      <c r="H1284" s="18">
        <v>14471</v>
      </c>
      <c r="I1284" s="18">
        <v>45568</v>
      </c>
      <c r="J1284" s="12">
        <v>1</v>
      </c>
      <c r="K1284" s="36"/>
    </row>
    <row r="1285" spans="1:11" ht="14.25" customHeight="1" x14ac:dyDescent="0.15">
      <c r="A1285" s="13" t="s">
        <v>11</v>
      </c>
      <c r="B1285" s="14">
        <v>28938</v>
      </c>
      <c r="C1285" s="19">
        <v>14539</v>
      </c>
      <c r="D1285" s="15" t="s">
        <v>2203</v>
      </c>
      <c r="E1285" s="16">
        <v>10573666</v>
      </c>
      <c r="F1285" s="12" t="s">
        <v>200</v>
      </c>
      <c r="G1285" s="12" t="s">
        <v>309</v>
      </c>
      <c r="H1285" s="18">
        <v>19952</v>
      </c>
      <c r="I1285" s="18">
        <v>45569</v>
      </c>
      <c r="J1285" s="12">
        <v>0</v>
      </c>
      <c r="K1285" s="36"/>
    </row>
    <row r="1286" spans="1:11" ht="14.25" customHeight="1" x14ac:dyDescent="0.15">
      <c r="A1286" s="13" t="s">
        <v>11</v>
      </c>
      <c r="B1286" s="14">
        <v>28939</v>
      </c>
      <c r="C1286" s="19">
        <v>14540</v>
      </c>
      <c r="D1286" s="15" t="str">
        <f t="array" ref="D1286">IF(VLOOKUP($AF1286,[56]Akuttherapie!$A$2:$B$42,2,0)="Y",CONCATENATE("L",MAX(_xlfn.NUMBERVALUE(MID($D$3:$D1285,2,5)))+1)," ")</f>
        <v xml:space="preserve"> </v>
      </c>
      <c r="E1286" s="16">
        <v>10573939</v>
      </c>
      <c r="F1286" s="12" t="s">
        <v>2186</v>
      </c>
      <c r="G1286" s="12" t="s">
        <v>576</v>
      </c>
      <c r="H1286" s="18">
        <v>23535</v>
      </c>
      <c r="I1286" s="18">
        <v>45569</v>
      </c>
      <c r="J1286" s="12">
        <v>0</v>
      </c>
      <c r="K1286" s="36"/>
    </row>
    <row r="1287" spans="1:11" ht="14.25" customHeight="1" x14ac:dyDescent="0.15">
      <c r="A1287" s="13" t="s">
        <v>11</v>
      </c>
      <c r="B1287" s="14">
        <v>28940</v>
      </c>
      <c r="C1287" s="19">
        <v>14541</v>
      </c>
      <c r="D1287" s="15" t="s">
        <v>2204</v>
      </c>
      <c r="E1287" s="16">
        <v>10574664</v>
      </c>
      <c r="F1287" s="12" t="s">
        <v>67</v>
      </c>
      <c r="G1287" s="12" t="s">
        <v>1993</v>
      </c>
      <c r="H1287" s="18">
        <v>12348</v>
      </c>
      <c r="I1287" s="18">
        <v>45569</v>
      </c>
      <c r="J1287" s="12">
        <v>1</v>
      </c>
      <c r="K1287" s="36"/>
    </row>
    <row r="1288" spans="1:11" ht="14.25" customHeight="1" x14ac:dyDescent="0.15">
      <c r="A1288" s="42" t="s">
        <v>11</v>
      </c>
      <c r="B1288" s="14">
        <v>28941</v>
      </c>
      <c r="C1288" s="19">
        <v>14542</v>
      </c>
      <c r="D1288" s="15" t="str">
        <f t="array" ref="D1288">IF(VLOOKUP($AF1288,[56]Akuttherapie!$A$2:$B$42,2,0)="Y",CONCATENATE("L",MAX(_xlfn.NUMBERVALUE(MID($D$3:$D1287,2,5)))+1)," ")</f>
        <v xml:space="preserve"> </v>
      </c>
      <c r="E1288" s="16">
        <v>10574739</v>
      </c>
      <c r="F1288" s="12" t="s">
        <v>2187</v>
      </c>
      <c r="G1288" s="12" t="s">
        <v>2188</v>
      </c>
      <c r="H1288" s="18">
        <v>13952</v>
      </c>
      <c r="I1288" s="18">
        <v>45569</v>
      </c>
      <c r="J1288" s="12">
        <v>1</v>
      </c>
      <c r="K1288" s="36"/>
    </row>
    <row r="1289" spans="1:11" ht="14.25" customHeight="1" x14ac:dyDescent="0.15">
      <c r="A1289" s="13" t="s">
        <v>11</v>
      </c>
      <c r="B1289" s="14">
        <v>28942</v>
      </c>
      <c r="C1289" s="19">
        <v>14543</v>
      </c>
      <c r="D1289" s="15" t="s">
        <v>2205</v>
      </c>
      <c r="E1289" s="16">
        <v>10574777</v>
      </c>
      <c r="F1289" s="12" t="s">
        <v>2189</v>
      </c>
      <c r="G1289" s="12" t="s">
        <v>718</v>
      </c>
      <c r="H1289" s="18">
        <v>20468</v>
      </c>
      <c r="I1289" s="18">
        <v>45569</v>
      </c>
      <c r="J1289" s="12">
        <v>0</v>
      </c>
      <c r="K1289" s="36"/>
    </row>
    <row r="1290" spans="1:11" ht="14.25" customHeight="1" x14ac:dyDescent="0.15">
      <c r="A1290" s="13" t="s">
        <v>460</v>
      </c>
      <c r="B1290" s="14">
        <v>28943</v>
      </c>
      <c r="C1290" s="19">
        <v>14544</v>
      </c>
      <c r="D1290" s="15" t="str">
        <f t="array" ref="D1290">IF(VLOOKUP($AF1290,[56]Akuttherapie!$A$2:$B$42,2,0)="Y",CONCATENATE("L",MAX(_xlfn.NUMBERVALUE(MID($D$3:$D1289,2,5)))+1)," ")</f>
        <v xml:space="preserve"> </v>
      </c>
      <c r="E1290" s="16">
        <v>10574788</v>
      </c>
      <c r="F1290" s="12" t="s">
        <v>332</v>
      </c>
      <c r="G1290" s="12" t="s">
        <v>2190</v>
      </c>
      <c r="H1290" s="18">
        <v>31075</v>
      </c>
      <c r="I1290" s="18">
        <v>45569</v>
      </c>
      <c r="J1290" s="12">
        <v>1</v>
      </c>
      <c r="K1290" s="36"/>
    </row>
    <row r="1291" spans="1:11" ht="14.25" customHeight="1" x14ac:dyDescent="0.15">
      <c r="A1291" s="13" t="s">
        <v>11</v>
      </c>
      <c r="B1291" s="14">
        <v>28944</v>
      </c>
      <c r="C1291" s="19">
        <v>14545</v>
      </c>
      <c r="D1291" s="15" t="str">
        <f t="array" ref="D1291">IF(VLOOKUP($AF1291,[56]Akuttherapie!$A$2:$B$42,2,0)="Y",CONCATENATE("L",MAX(_xlfn.NUMBERVALUE(MID($D$3:$D1290,2,5)))+1)," ")</f>
        <v xml:space="preserve"> </v>
      </c>
      <c r="E1291" s="16">
        <v>10574834</v>
      </c>
      <c r="F1291" s="12" t="s">
        <v>2191</v>
      </c>
      <c r="G1291" s="12" t="s">
        <v>2192</v>
      </c>
      <c r="H1291" s="18">
        <v>10722</v>
      </c>
      <c r="I1291" s="18">
        <v>45570</v>
      </c>
      <c r="J1291" s="12">
        <v>1</v>
      </c>
      <c r="K1291" s="36"/>
    </row>
    <row r="1292" spans="1:11" ht="14.25" customHeight="1" x14ac:dyDescent="0.15">
      <c r="A1292" s="13" t="s">
        <v>11</v>
      </c>
      <c r="B1292" s="14">
        <v>28945</v>
      </c>
      <c r="C1292" s="19">
        <v>14546</v>
      </c>
      <c r="D1292" s="15" t="str">
        <f t="array" ref="D1292">IF(VLOOKUP($AF1292,[56]Akuttherapie!$A$2:$B$42,2,0)="Y",CONCATENATE("L",MAX(_xlfn.NUMBERVALUE(MID($D$3:$D1291,2,5)))+1)," ")</f>
        <v xml:space="preserve"> </v>
      </c>
      <c r="E1292" s="16">
        <v>10874842</v>
      </c>
      <c r="F1292" s="12" t="s">
        <v>1619</v>
      </c>
      <c r="G1292" s="12" t="s">
        <v>175</v>
      </c>
      <c r="H1292" s="18">
        <v>15114</v>
      </c>
      <c r="I1292" s="18">
        <v>45570</v>
      </c>
      <c r="J1292" s="12">
        <v>1</v>
      </c>
      <c r="K1292" s="36"/>
    </row>
    <row r="1293" spans="1:11" ht="14.25" customHeight="1" x14ac:dyDescent="0.15">
      <c r="A1293" s="13" t="s">
        <v>460</v>
      </c>
      <c r="B1293" s="14">
        <v>28946</v>
      </c>
      <c r="C1293" s="19">
        <v>14547</v>
      </c>
      <c r="D1293" s="15" t="str">
        <f t="array" ref="D1293">IF(VLOOKUP($AF1293,[56]Akuttherapie!$A$2:$B$42,2,0)="Y",CONCATENATE("L",MAX(_xlfn.NUMBERVALUE(MID($D$3:$D1292,2,5)))+1)," ")</f>
        <v xml:space="preserve"> </v>
      </c>
      <c r="E1293" s="16">
        <v>10574955</v>
      </c>
      <c r="F1293" s="12" t="s">
        <v>1089</v>
      </c>
      <c r="G1293" s="12" t="s">
        <v>1237</v>
      </c>
      <c r="H1293" s="18">
        <v>28356</v>
      </c>
      <c r="I1293" s="18">
        <v>45570</v>
      </c>
      <c r="J1293" s="12">
        <v>0</v>
      </c>
      <c r="K1293" s="36"/>
    </row>
    <row r="1294" spans="1:11" ht="14.25" customHeight="1" x14ac:dyDescent="0.15">
      <c r="A1294" s="13" t="s">
        <v>1928</v>
      </c>
      <c r="B1294" s="14">
        <v>28947</v>
      </c>
      <c r="C1294" s="19">
        <v>14548</v>
      </c>
      <c r="D1294" s="15" t="s">
        <v>2206</v>
      </c>
      <c r="E1294" s="16">
        <v>10574966</v>
      </c>
      <c r="F1294" s="12" t="s">
        <v>2193</v>
      </c>
      <c r="G1294" s="12" t="s">
        <v>106</v>
      </c>
      <c r="H1294" s="18">
        <v>20779</v>
      </c>
      <c r="I1294" s="18">
        <v>45570</v>
      </c>
      <c r="J1294" s="12">
        <v>1</v>
      </c>
      <c r="K1294" s="36" t="s">
        <v>65</v>
      </c>
    </row>
    <row r="1295" spans="1:11" ht="14.25" customHeight="1" x14ac:dyDescent="0.15">
      <c r="A1295" s="13" t="s">
        <v>1928</v>
      </c>
      <c r="B1295" s="14">
        <v>28948</v>
      </c>
      <c r="C1295" s="19">
        <v>14549</v>
      </c>
      <c r="D1295" s="15" t="s">
        <v>2207</v>
      </c>
      <c r="E1295" s="16">
        <v>10575026</v>
      </c>
      <c r="F1295" s="12" t="s">
        <v>2194</v>
      </c>
      <c r="G1295" s="12" t="s">
        <v>339</v>
      </c>
      <c r="H1295" s="18">
        <v>21524</v>
      </c>
      <c r="I1295" s="18">
        <v>45570</v>
      </c>
      <c r="J1295" s="12">
        <v>0</v>
      </c>
      <c r="K1295" s="36" t="s">
        <v>65</v>
      </c>
    </row>
    <row r="1296" spans="1:11" ht="14.25" customHeight="1" x14ac:dyDescent="0.15">
      <c r="A1296" s="13" t="s">
        <v>11</v>
      </c>
      <c r="B1296" s="14">
        <v>28949</v>
      </c>
      <c r="C1296" s="19">
        <v>14550</v>
      </c>
      <c r="D1296" s="15" t="s">
        <v>2208</v>
      </c>
      <c r="E1296" s="16">
        <v>10575242</v>
      </c>
      <c r="F1296" s="12" t="s">
        <v>2195</v>
      </c>
      <c r="G1296" s="12" t="s">
        <v>36</v>
      </c>
      <c r="H1296" s="18">
        <v>17462</v>
      </c>
      <c r="I1296" s="18">
        <v>45571</v>
      </c>
      <c r="J1296" s="12">
        <v>0</v>
      </c>
      <c r="K1296" s="36"/>
    </row>
    <row r="1297" spans="1:11" ht="14.25" customHeight="1" x14ac:dyDescent="0.15">
      <c r="A1297" s="13" t="s">
        <v>11</v>
      </c>
      <c r="B1297" s="14">
        <v>28951</v>
      </c>
      <c r="C1297" s="19">
        <v>14551</v>
      </c>
      <c r="D1297" s="15" t="str">
        <f t="array" ref="D1297">IF(VLOOKUP($AF1297,[56]Akuttherapie!$A$2:$B$42,2,0)="Y",CONCATENATE("L",MAX(_xlfn.NUMBERVALUE(MID($D$3:$D1296,2,5)))+1)," ")</f>
        <v xml:space="preserve"> </v>
      </c>
      <c r="E1297" s="16">
        <v>10575434</v>
      </c>
      <c r="F1297" s="12" t="s">
        <v>2196</v>
      </c>
      <c r="G1297" s="12" t="s">
        <v>68</v>
      </c>
      <c r="H1297" s="18">
        <v>16958</v>
      </c>
      <c r="I1297" s="18">
        <v>45571</v>
      </c>
      <c r="J1297" s="12">
        <v>0</v>
      </c>
      <c r="K1297" s="36"/>
    </row>
    <row r="1298" spans="1:11" ht="14.25" customHeight="1" x14ac:dyDescent="0.15">
      <c r="A1298" s="13" t="s">
        <v>11</v>
      </c>
      <c r="B1298" s="14">
        <v>28952</v>
      </c>
      <c r="C1298" s="19">
        <v>14552</v>
      </c>
      <c r="D1298" s="15" t="str">
        <f t="array" ref="D1298">IF(VLOOKUP($AF1298,[56]Akuttherapie!$A$2:$B$42,2,0)="Y",CONCATENATE("L",MAX(_xlfn.NUMBERVALUE(MID($D$3:$D1297,2,5)))+1)," ")</f>
        <v xml:space="preserve"> </v>
      </c>
      <c r="E1298" s="16">
        <v>10575185</v>
      </c>
      <c r="F1298" s="12" t="s">
        <v>2156</v>
      </c>
      <c r="G1298" s="12" t="s">
        <v>2197</v>
      </c>
      <c r="H1298" s="18">
        <v>17104</v>
      </c>
      <c r="I1298" s="18">
        <v>45571</v>
      </c>
      <c r="J1298" s="12">
        <v>0</v>
      </c>
      <c r="K1298" s="36"/>
    </row>
    <row r="1299" spans="1:11" ht="14.25" customHeight="1" x14ac:dyDescent="0.15">
      <c r="A1299" s="13" t="s">
        <v>11</v>
      </c>
      <c r="B1299" s="14">
        <v>28953</v>
      </c>
      <c r="C1299" s="19">
        <v>14553</v>
      </c>
      <c r="D1299" s="15" t="str">
        <f t="array" ref="D1299">IF(VLOOKUP($AF1299,[56]Akuttherapie!$A$2:$B$42,2,0)="Y",CONCATENATE("L",MAX(_xlfn.NUMBERVALUE(MID($D$3:$D1298,2,5)))+1)," ")</f>
        <v xml:space="preserve"> </v>
      </c>
      <c r="E1299" s="16">
        <v>10566727</v>
      </c>
      <c r="F1299" s="12" t="s">
        <v>2198</v>
      </c>
      <c r="G1299" s="12" t="s">
        <v>584</v>
      </c>
      <c r="H1299" s="18">
        <v>20904</v>
      </c>
      <c r="I1299" s="18">
        <v>45569</v>
      </c>
      <c r="J1299" s="12">
        <v>0</v>
      </c>
      <c r="K1299" s="36"/>
    </row>
    <row r="1300" spans="1:11" ht="14.25" customHeight="1" x14ac:dyDescent="0.15">
      <c r="A1300" s="13" t="s">
        <v>137</v>
      </c>
      <c r="B1300" s="14">
        <v>28954</v>
      </c>
      <c r="C1300" s="19">
        <v>14554</v>
      </c>
      <c r="D1300" s="15" t="str">
        <f t="array" ref="D1300">IF(VLOOKUP($AF1300,[56]Akuttherapie!$A$2:$B$42,2,0)="Y",CONCATENATE("L",MAX(_xlfn.NUMBERVALUE(MID($D$3:$D1299,2,5)))+1)," ")</f>
        <v xml:space="preserve"> </v>
      </c>
      <c r="E1300" s="16">
        <v>10449458</v>
      </c>
      <c r="F1300" s="12" t="s">
        <v>2199</v>
      </c>
      <c r="G1300" s="12" t="s">
        <v>2200</v>
      </c>
      <c r="H1300" s="18">
        <v>27261</v>
      </c>
      <c r="I1300" s="18">
        <v>45569</v>
      </c>
      <c r="J1300" s="12">
        <v>0</v>
      </c>
      <c r="K1300" s="36" t="s">
        <v>65</v>
      </c>
    </row>
    <row r="1301" spans="1:11" ht="14.25" customHeight="1" x14ac:dyDescent="0.15">
      <c r="A1301" s="13" t="s">
        <v>11</v>
      </c>
      <c r="B1301" s="14">
        <v>28956</v>
      </c>
      <c r="C1301" s="19">
        <v>14555</v>
      </c>
      <c r="D1301" s="15" t="str">
        <f t="array" ref="D1301">IF(VLOOKUP($AF1301,[56]Akuttherapie!$A$2:$B$42,2,0)="Y",CONCATENATE("L",MAX(_xlfn.NUMBERVALUE(MID($D$3:$D1300,2,5)))+1)," ")</f>
        <v xml:space="preserve"> </v>
      </c>
      <c r="E1301" s="16">
        <v>10486281</v>
      </c>
      <c r="F1301" s="12" t="s">
        <v>1671</v>
      </c>
      <c r="G1301" s="12" t="s">
        <v>1294</v>
      </c>
      <c r="H1301" s="18">
        <v>22129</v>
      </c>
      <c r="I1301" s="18">
        <v>45569</v>
      </c>
      <c r="J1301" s="12">
        <v>0</v>
      </c>
      <c r="K1301" s="36"/>
    </row>
    <row r="1302" spans="1:11" ht="14.25" customHeight="1" x14ac:dyDescent="0.15">
      <c r="A1302" s="13" t="s">
        <v>2201</v>
      </c>
      <c r="B1302" s="14">
        <v>28957</v>
      </c>
      <c r="C1302" s="19">
        <v>14556</v>
      </c>
      <c r="D1302" s="15" t="str">
        <f t="array" ref="D1302">IF(VLOOKUP($AF1302,[56]Akuttherapie!$A$2:$B$42,2,0)="Y",CONCATENATE("L",MAX(_xlfn.NUMBERVALUE(MID($D$3:$D1301,2,5)))+1)," ")</f>
        <v xml:space="preserve"> </v>
      </c>
      <c r="E1302" s="16">
        <v>10574752</v>
      </c>
      <c r="F1302" s="12" t="s">
        <v>2202</v>
      </c>
      <c r="G1302" s="12" t="s">
        <v>1608</v>
      </c>
      <c r="H1302" s="18">
        <v>29220</v>
      </c>
      <c r="I1302" s="18">
        <v>45569</v>
      </c>
      <c r="J1302" s="12">
        <v>0</v>
      </c>
      <c r="K1302" s="36"/>
    </row>
    <row r="1303" spans="1:11" ht="14.25" customHeight="1" x14ac:dyDescent="0.15">
      <c r="A1303" s="13" t="s">
        <v>16</v>
      </c>
      <c r="B1303" s="14">
        <v>28958</v>
      </c>
      <c r="C1303" s="19">
        <v>14557</v>
      </c>
      <c r="D1303" s="15" t="str">
        <f t="array" ref="D1303">IF(VLOOKUP($AF1303,[56]Akuttherapie!$A$2:$B$42,2,0)="Y",CONCATENATE("L",MAX(_xlfn.NUMBERVALUE(MID($D$3:$D1302,2,5)))+1)," ")</f>
        <v xml:space="preserve"> </v>
      </c>
      <c r="E1303" s="16">
        <v>10575742</v>
      </c>
      <c r="F1303" s="12" t="s">
        <v>2209</v>
      </c>
      <c r="G1303" s="12" t="s">
        <v>376</v>
      </c>
      <c r="H1303" s="24">
        <v>12914</v>
      </c>
      <c r="I1303" s="24">
        <v>45572</v>
      </c>
      <c r="J1303" s="33">
        <v>1</v>
      </c>
      <c r="K1303" s="36"/>
    </row>
    <row r="1304" spans="1:11" ht="14.25" customHeight="1" x14ac:dyDescent="0.15">
      <c r="A1304" s="13" t="s">
        <v>11</v>
      </c>
      <c r="B1304" s="14">
        <v>28959</v>
      </c>
      <c r="C1304" s="19">
        <v>14558</v>
      </c>
      <c r="D1304" s="15" t="str">
        <f t="array" ref="D1304">IF(VLOOKUP($AF1304,[56]Akuttherapie!$A$2:$B$42,2,0)="Y",CONCATENATE("L",MAX(_xlfn.NUMBERVALUE(MID($D$3:$D1303,2,5)))+1)," ")</f>
        <v xml:space="preserve"> </v>
      </c>
      <c r="E1304" s="16">
        <v>10575867</v>
      </c>
      <c r="F1304" s="12" t="s">
        <v>2210</v>
      </c>
      <c r="G1304" s="12" t="s">
        <v>2211</v>
      </c>
      <c r="H1304" s="18">
        <v>24640</v>
      </c>
      <c r="I1304" s="18">
        <v>45572</v>
      </c>
      <c r="J1304" s="12">
        <v>1</v>
      </c>
      <c r="K1304" s="36"/>
    </row>
    <row r="1305" spans="1:11" ht="14.25" customHeight="1" x14ac:dyDescent="0.15">
      <c r="A1305" s="13" t="s">
        <v>16</v>
      </c>
      <c r="B1305" s="14">
        <v>28960</v>
      </c>
      <c r="C1305" s="19">
        <v>14559</v>
      </c>
      <c r="D1305" s="15" t="str">
        <f t="array" ref="D1305">IF(VLOOKUP($AF1305,[56]Akuttherapie!$A$2:$B$42,2,0)="Y",CONCATENATE("L",MAX(_xlfn.NUMBERVALUE(MID($D$3:$D1304,2,5)))+1)," ")</f>
        <v xml:space="preserve"> </v>
      </c>
      <c r="E1305" s="16">
        <v>10575989</v>
      </c>
      <c r="F1305" s="12" t="s">
        <v>874</v>
      </c>
      <c r="G1305" s="12" t="s">
        <v>2212</v>
      </c>
      <c r="H1305" s="18">
        <v>19110</v>
      </c>
      <c r="I1305" s="18">
        <v>45572</v>
      </c>
      <c r="J1305" s="12">
        <v>1</v>
      </c>
      <c r="K1305" s="36"/>
    </row>
    <row r="1306" spans="1:11" ht="14.25" customHeight="1" x14ac:dyDescent="0.15">
      <c r="A1306" s="13" t="s">
        <v>16</v>
      </c>
      <c r="B1306" s="14">
        <v>28961</v>
      </c>
      <c r="C1306" s="19">
        <v>14560</v>
      </c>
      <c r="D1306" s="15" t="str">
        <f t="array" ref="D1306">IF(VLOOKUP($AF1306,[56]Akuttherapie!$A$2:$B$42,2,0)="Y",CONCATENATE("L",MAX(_xlfn.NUMBERVALUE(MID($D$3:$D1305,2,5)))+1)," ")</f>
        <v xml:space="preserve"> </v>
      </c>
      <c r="E1306" s="16">
        <v>10576259</v>
      </c>
      <c r="F1306" s="12" t="s">
        <v>2213</v>
      </c>
      <c r="G1306" s="12" t="s">
        <v>2214</v>
      </c>
      <c r="H1306" s="18">
        <v>22367</v>
      </c>
      <c r="I1306" s="18">
        <v>45572</v>
      </c>
      <c r="J1306" s="12">
        <v>0</v>
      </c>
      <c r="K1306" s="36"/>
    </row>
    <row r="1307" spans="1:11" ht="14.25" customHeight="1" x14ac:dyDescent="0.15">
      <c r="A1307" s="13" t="s">
        <v>11</v>
      </c>
      <c r="B1307" s="14">
        <v>28962</v>
      </c>
      <c r="C1307" s="19">
        <v>14561</v>
      </c>
      <c r="D1307" s="15" t="s">
        <v>2220</v>
      </c>
      <c r="E1307" s="16">
        <v>10576540</v>
      </c>
      <c r="F1307" s="12" t="s">
        <v>2215</v>
      </c>
      <c r="G1307" s="12" t="s">
        <v>1284</v>
      </c>
      <c r="H1307" s="18">
        <v>16523</v>
      </c>
      <c r="I1307" s="18">
        <v>45572</v>
      </c>
      <c r="J1307" s="12">
        <v>1</v>
      </c>
      <c r="K1307" s="36"/>
    </row>
    <row r="1308" spans="1:11" ht="14.25" customHeight="1" x14ac:dyDescent="0.15">
      <c r="A1308" s="13" t="s">
        <v>11</v>
      </c>
      <c r="B1308" s="14">
        <v>28963</v>
      </c>
      <c r="C1308" s="19">
        <v>14562</v>
      </c>
      <c r="D1308" s="15" t="str">
        <f t="array" ref="D1308">IF(VLOOKUP($AF1308,[56]Akuttherapie!$A$2:$B$42,2,0)="Y",CONCATENATE("L",MAX(_xlfn.NUMBERVALUE(MID($D$3:$D1307,2,5)))+1)," ")</f>
        <v xml:space="preserve"> </v>
      </c>
      <c r="E1308" s="16">
        <v>10577344</v>
      </c>
      <c r="F1308" s="12" t="s">
        <v>2216</v>
      </c>
      <c r="G1308" s="12" t="s">
        <v>2217</v>
      </c>
      <c r="H1308" s="18">
        <v>31284</v>
      </c>
      <c r="I1308" s="18">
        <v>45572</v>
      </c>
      <c r="J1308" s="12">
        <v>0</v>
      </c>
      <c r="K1308" s="36"/>
    </row>
    <row r="1309" spans="1:11" ht="14.25" customHeight="1" x14ac:dyDescent="0.15">
      <c r="A1309" s="13" t="s">
        <v>11</v>
      </c>
      <c r="B1309" s="14">
        <v>28964</v>
      </c>
      <c r="C1309" s="19">
        <v>14563</v>
      </c>
      <c r="D1309" s="15" t="s">
        <v>2221</v>
      </c>
      <c r="E1309" s="16">
        <v>10577457</v>
      </c>
      <c r="F1309" s="12" t="s">
        <v>2218</v>
      </c>
      <c r="G1309" s="12" t="s">
        <v>106</v>
      </c>
      <c r="H1309" s="18">
        <v>13873</v>
      </c>
      <c r="I1309" s="18">
        <v>45572</v>
      </c>
      <c r="J1309" s="12">
        <v>1</v>
      </c>
      <c r="K1309" s="36"/>
    </row>
    <row r="1310" spans="1:11" ht="14.25" customHeight="1" x14ac:dyDescent="0.15">
      <c r="A1310" s="13" t="s">
        <v>11</v>
      </c>
      <c r="B1310" s="14">
        <v>28965</v>
      </c>
      <c r="C1310" s="19">
        <v>14564</v>
      </c>
      <c r="D1310" s="15" t="s">
        <v>2222</v>
      </c>
      <c r="E1310" s="16">
        <v>10558690</v>
      </c>
      <c r="F1310" s="12" t="s">
        <v>2219</v>
      </c>
      <c r="G1310" s="12" t="s">
        <v>649</v>
      </c>
      <c r="H1310" s="18">
        <v>14045</v>
      </c>
      <c r="I1310" s="18">
        <v>45572</v>
      </c>
      <c r="J1310" s="12">
        <v>1</v>
      </c>
      <c r="K1310" s="36"/>
    </row>
    <row r="1311" spans="1:11" ht="14.25" customHeight="1" x14ac:dyDescent="0.15">
      <c r="A1311" s="13" t="s">
        <v>11</v>
      </c>
      <c r="B1311" s="14">
        <v>28966</v>
      </c>
      <c r="C1311" s="19">
        <v>14565</v>
      </c>
      <c r="D1311" s="15" t="str">
        <f t="array" ref="D1311">IF(VLOOKUP($AF1311,[56]Akuttherapie!$A$2:$B$42,2,0)="Y",CONCATENATE("L",MAX(_xlfn.NUMBERVALUE(MID($D$3:$D1310,2,5)))+1)," ")</f>
        <v xml:space="preserve"> </v>
      </c>
      <c r="E1311" s="16">
        <v>10580785</v>
      </c>
      <c r="F1311" s="12" t="s">
        <v>2226</v>
      </c>
      <c r="G1311" s="12" t="s">
        <v>120</v>
      </c>
      <c r="H1311" s="18">
        <v>14369</v>
      </c>
      <c r="I1311" s="18">
        <v>45574</v>
      </c>
      <c r="J1311" s="12">
        <v>1</v>
      </c>
      <c r="K1311" s="36"/>
    </row>
    <row r="1312" spans="1:11" ht="14.25" customHeight="1" x14ac:dyDescent="0.15">
      <c r="A1312" s="13" t="s">
        <v>1928</v>
      </c>
      <c r="B1312" s="14">
        <v>28967</v>
      </c>
      <c r="C1312" s="19">
        <v>14566</v>
      </c>
      <c r="D1312" s="15" t="s">
        <v>2232</v>
      </c>
      <c r="E1312" s="16">
        <v>10580841</v>
      </c>
      <c r="F1312" s="12" t="s">
        <v>2227</v>
      </c>
      <c r="G1312" s="12" t="s">
        <v>696</v>
      </c>
      <c r="H1312" s="18">
        <v>15557</v>
      </c>
      <c r="I1312" s="18">
        <v>45574</v>
      </c>
      <c r="J1312" s="12">
        <v>0</v>
      </c>
      <c r="K1312" s="36" t="s">
        <v>65</v>
      </c>
    </row>
    <row r="1313" spans="1:11" ht="14.25" customHeight="1" x14ac:dyDescent="0.15">
      <c r="A1313" s="13" t="s">
        <v>11</v>
      </c>
      <c r="B1313" s="14">
        <v>28968</v>
      </c>
      <c r="C1313" s="19">
        <v>14567</v>
      </c>
      <c r="D1313" s="15" t="s">
        <v>2233</v>
      </c>
      <c r="E1313" s="16">
        <v>10580955</v>
      </c>
      <c r="F1313" s="12" t="s">
        <v>2228</v>
      </c>
      <c r="G1313" s="12" t="s">
        <v>915</v>
      </c>
      <c r="H1313" s="18">
        <v>15978</v>
      </c>
      <c r="I1313" s="18">
        <v>45574</v>
      </c>
      <c r="J1313" s="12">
        <v>1</v>
      </c>
      <c r="K1313" s="36"/>
    </row>
    <row r="1314" spans="1:11" ht="14.25" customHeight="1" x14ac:dyDescent="0.15">
      <c r="A1314" s="13" t="s">
        <v>11</v>
      </c>
      <c r="B1314" s="14">
        <v>28969</v>
      </c>
      <c r="C1314" s="19">
        <v>14568</v>
      </c>
      <c r="D1314" s="15" t="str">
        <f t="array" ref="D1314">IF(VLOOKUP($AF1314,[56]Akuttherapie!$A$2:$B$42,2,0)="Y",CONCATENATE("L",MAX(_xlfn.NUMBERVALUE(MID($D$3:$D1313,2,5)))+1)," ")</f>
        <v xml:space="preserve"> </v>
      </c>
      <c r="E1314" s="16">
        <v>10580968</v>
      </c>
      <c r="F1314" s="12" t="s">
        <v>1954</v>
      </c>
      <c r="G1314" s="12" t="s">
        <v>1955</v>
      </c>
      <c r="H1314" s="18">
        <v>18009</v>
      </c>
      <c r="I1314" s="18">
        <v>45574</v>
      </c>
      <c r="J1314" s="12">
        <v>0</v>
      </c>
      <c r="K1314" s="36"/>
    </row>
    <row r="1315" spans="1:11" ht="14.25" customHeight="1" x14ac:dyDescent="0.15">
      <c r="A1315" s="13" t="s">
        <v>11</v>
      </c>
      <c r="B1315" s="14">
        <v>28970</v>
      </c>
      <c r="C1315" s="19">
        <v>14569</v>
      </c>
      <c r="D1315" s="15" t="s">
        <v>2234</v>
      </c>
      <c r="E1315" s="16">
        <v>10581649</v>
      </c>
      <c r="F1315" s="12" t="s">
        <v>2229</v>
      </c>
      <c r="G1315" s="12" t="s">
        <v>36</v>
      </c>
      <c r="H1315" s="18">
        <v>17539</v>
      </c>
      <c r="I1315" s="18">
        <v>45574</v>
      </c>
      <c r="J1315" s="12">
        <v>0</v>
      </c>
      <c r="K1315" s="36"/>
    </row>
    <row r="1316" spans="1:11" ht="14.25" customHeight="1" x14ac:dyDescent="0.15">
      <c r="A1316" s="13" t="s">
        <v>11</v>
      </c>
      <c r="B1316" s="14">
        <v>28972</v>
      </c>
      <c r="C1316" s="19">
        <v>14570</v>
      </c>
      <c r="D1316" s="15" t="str">
        <f t="array" ref="D1316">IF(VLOOKUP($AF1316,[56]Akuttherapie!$A$2:$B$42,2,0)="Y",CONCATENATE("L",MAX(_xlfn.NUMBERVALUE(MID($D$3:$D1315,2,5)))+1)," ")</f>
        <v xml:space="preserve"> </v>
      </c>
      <c r="E1316" s="16">
        <v>10578678</v>
      </c>
      <c r="F1316" s="12" t="s">
        <v>2230</v>
      </c>
      <c r="G1316" s="12" t="s">
        <v>2231</v>
      </c>
      <c r="H1316" s="18">
        <v>24006</v>
      </c>
      <c r="I1316" s="18">
        <v>45573</v>
      </c>
      <c r="J1316" s="12">
        <v>0</v>
      </c>
      <c r="K1316" s="36"/>
    </row>
    <row r="1317" spans="1:11" ht="14.25" customHeight="1" x14ac:dyDescent="0.15">
      <c r="A1317" s="13" t="s">
        <v>2096</v>
      </c>
      <c r="B1317" s="14">
        <v>28973</v>
      </c>
      <c r="C1317" s="19">
        <v>14571</v>
      </c>
      <c r="D1317" s="15" t="str">
        <f t="array" ref="D1317">IF(VLOOKUP($AF1317,[56]Akuttherapie!$A$2:$B$42,2,0)="Y",CONCATENATE("L",MAX(_xlfn.NUMBERVALUE(MID($D$3:$D1316,2,5)))+1)," ")</f>
        <v xml:space="preserve"> </v>
      </c>
      <c r="E1317" s="16">
        <v>10518879</v>
      </c>
      <c r="F1317" s="12" t="s">
        <v>2235</v>
      </c>
      <c r="G1317" s="12" t="s">
        <v>120</v>
      </c>
      <c r="H1317" s="18">
        <v>20262</v>
      </c>
      <c r="I1317" s="18">
        <v>45535</v>
      </c>
      <c r="J1317" s="12">
        <v>1</v>
      </c>
      <c r="K1317" s="36"/>
    </row>
    <row r="1318" spans="1:11" ht="14.25" customHeight="1" x14ac:dyDescent="0.15">
      <c r="A1318" s="13" t="s">
        <v>2096</v>
      </c>
      <c r="B1318" s="14">
        <v>28974</v>
      </c>
      <c r="C1318" s="19">
        <v>14572</v>
      </c>
      <c r="D1318" s="15" t="str">
        <f t="array" ref="D1318">IF(VLOOKUP($AF1318,[56]Akuttherapie!$A$2:$B$42,2,0)="Y",CONCATENATE("L",MAX(_xlfn.NUMBERVALUE(MID($D$3:$D1317,2,5)))+1)," ")</f>
        <v xml:space="preserve"> </v>
      </c>
      <c r="E1318" s="16">
        <v>10530738</v>
      </c>
      <c r="F1318" s="12" t="s">
        <v>2236</v>
      </c>
      <c r="G1318" s="12" t="s">
        <v>2237</v>
      </c>
      <c r="H1318" s="18">
        <v>22245</v>
      </c>
      <c r="I1318" s="18">
        <v>45543</v>
      </c>
      <c r="J1318" s="12">
        <v>0</v>
      </c>
      <c r="K1318" s="36"/>
    </row>
    <row r="1319" spans="1:11" ht="14.25" customHeight="1" x14ac:dyDescent="0.15">
      <c r="A1319" s="13" t="s">
        <v>2096</v>
      </c>
      <c r="B1319" s="14">
        <v>28975</v>
      </c>
      <c r="C1319" s="19">
        <v>14573</v>
      </c>
      <c r="D1319" s="15" t="str">
        <f t="array" ref="D1319">IF(VLOOKUP($AF1319,[56]Akuttherapie!$A$2:$B$42,2,0)="Y",CONCATENATE("L",MAX(_xlfn.NUMBERVALUE(MID($D$3:$D1318,2,5)))+1)," ")</f>
        <v xml:space="preserve"> </v>
      </c>
      <c r="E1319" s="16">
        <v>10541129</v>
      </c>
      <c r="F1319" s="12" t="s">
        <v>919</v>
      </c>
      <c r="G1319" s="12" t="s">
        <v>2238</v>
      </c>
      <c r="H1319" s="18">
        <v>23087</v>
      </c>
      <c r="I1319" s="18">
        <v>45548</v>
      </c>
      <c r="J1319" s="12">
        <v>0</v>
      </c>
      <c r="K1319" s="36"/>
    </row>
    <row r="1320" spans="1:11" ht="14.25" customHeight="1" x14ac:dyDescent="0.15">
      <c r="A1320" s="13" t="s">
        <v>2096</v>
      </c>
      <c r="B1320" s="14">
        <v>28976</v>
      </c>
      <c r="C1320" s="19">
        <v>14574</v>
      </c>
      <c r="D1320" s="15" t="str">
        <f t="array" ref="D1320">IF(VLOOKUP($AF1320,[56]Akuttherapie!$A$2:$B$42,2,0)="Y",CONCATENATE("L",MAX(_xlfn.NUMBERVALUE(MID($D$3:$D1319,2,5)))+1)," ")</f>
        <v xml:space="preserve"> </v>
      </c>
      <c r="E1320" s="16">
        <v>10541315</v>
      </c>
      <c r="F1320" s="12" t="s">
        <v>957</v>
      </c>
      <c r="G1320" s="12" t="s">
        <v>362</v>
      </c>
      <c r="H1320" s="18">
        <v>24858</v>
      </c>
      <c r="I1320" s="18">
        <v>45548</v>
      </c>
      <c r="J1320" s="12">
        <v>0</v>
      </c>
      <c r="K1320" s="36"/>
    </row>
    <row r="1321" spans="1:11" ht="14.25" customHeight="1" x14ac:dyDescent="0.15">
      <c r="A1321" s="13" t="s">
        <v>2096</v>
      </c>
      <c r="B1321" s="14">
        <v>28977</v>
      </c>
      <c r="C1321" s="19">
        <v>14575</v>
      </c>
      <c r="D1321" s="15" t="str">
        <f t="array" ref="D1321">IF(VLOOKUP($AF1321,[56]Akuttherapie!$A$2:$B$42,2,0)="Y",CONCATENATE("L",MAX(_xlfn.NUMBERVALUE(MID($D$3:$D1320,2,5)))+1)," ")</f>
        <v xml:space="preserve"> </v>
      </c>
      <c r="E1321" s="16">
        <v>10568116</v>
      </c>
      <c r="F1321" s="12" t="s">
        <v>2189</v>
      </c>
      <c r="G1321" s="12" t="s">
        <v>2239</v>
      </c>
      <c r="H1321" s="18">
        <v>25630</v>
      </c>
      <c r="I1321" s="18">
        <v>45566</v>
      </c>
      <c r="J1321" s="12">
        <v>1</v>
      </c>
      <c r="K1321" s="36"/>
    </row>
    <row r="1322" spans="1:11" ht="14.25" customHeight="1" x14ac:dyDescent="0.15">
      <c r="A1322" s="13" t="s">
        <v>16</v>
      </c>
      <c r="B1322" s="14">
        <v>28978</v>
      </c>
      <c r="C1322" s="19">
        <v>14576</v>
      </c>
      <c r="D1322" s="15" t="str">
        <f t="array" ref="D1322">IF(VLOOKUP($AF1322,[57]Akuttherapie!$A$2:$B$42,2,0)="Y",CONCATENATE("L",MAX(_xlfn.NUMBERVALUE(MID($D$3:$D1321,2,5)))+1)," ")</f>
        <v xml:space="preserve"> </v>
      </c>
      <c r="E1322" s="16">
        <v>10582326</v>
      </c>
      <c r="F1322" s="12" t="s">
        <v>2240</v>
      </c>
      <c r="G1322" s="12" t="s">
        <v>2241</v>
      </c>
      <c r="H1322" s="18">
        <v>20183</v>
      </c>
      <c r="I1322" s="18">
        <v>45575</v>
      </c>
      <c r="J1322" s="12">
        <v>0</v>
      </c>
      <c r="K1322" s="36"/>
    </row>
    <row r="1323" spans="1:11" ht="14.25" customHeight="1" x14ac:dyDescent="0.15">
      <c r="A1323" s="13" t="s">
        <v>11</v>
      </c>
      <c r="B1323" s="14">
        <v>28979</v>
      </c>
      <c r="C1323" s="19">
        <v>14577</v>
      </c>
      <c r="D1323" s="15" t="str">
        <f t="array" ref="D1323">IF(VLOOKUP($AF1323,[57]Akuttherapie!$A$2:$B$42,2,0)="Y",CONCATENATE("L",MAX(_xlfn.NUMBERVALUE(MID($D$3:$D1322,2,5)))+1)," ")</f>
        <v xml:space="preserve"> </v>
      </c>
      <c r="E1323" s="16">
        <v>10583107</v>
      </c>
      <c r="F1323" s="12" t="s">
        <v>2242</v>
      </c>
      <c r="G1323" s="12" t="s">
        <v>2243</v>
      </c>
      <c r="H1323" s="18">
        <v>27519</v>
      </c>
      <c r="I1323" s="18">
        <v>45575</v>
      </c>
      <c r="J1323" s="12">
        <v>1</v>
      </c>
      <c r="K1323" s="36"/>
    </row>
    <row r="1324" spans="1:11" ht="14.25" customHeight="1" x14ac:dyDescent="0.15">
      <c r="A1324" s="13" t="s">
        <v>11</v>
      </c>
      <c r="B1324" s="14">
        <v>28980</v>
      </c>
      <c r="C1324" s="19">
        <v>14578</v>
      </c>
      <c r="D1324" s="15" t="str">
        <f t="array" ref="D1324">IF(VLOOKUP($AF1324,[57]Akuttherapie!$A$2:$B$42,2,0)="Y",CONCATENATE("L",MAX(_xlfn.NUMBERVALUE(MID($D$3:$D1323,2,5)))+1)," ")</f>
        <v xml:space="preserve"> </v>
      </c>
      <c r="E1324" s="16">
        <v>10583389</v>
      </c>
      <c r="F1324" s="12" t="s">
        <v>1167</v>
      </c>
      <c r="G1324" s="12" t="s">
        <v>1168</v>
      </c>
      <c r="H1324" s="18">
        <v>21685</v>
      </c>
      <c r="I1324" s="18">
        <v>45575</v>
      </c>
      <c r="J1324" s="12">
        <v>0</v>
      </c>
      <c r="K1324" s="36"/>
    </row>
    <row r="1325" spans="1:11" ht="14.25" customHeight="1" x14ac:dyDescent="0.15">
      <c r="A1325" s="13" t="s">
        <v>11</v>
      </c>
      <c r="B1325" s="14">
        <v>28981</v>
      </c>
      <c r="C1325" s="19">
        <v>14579</v>
      </c>
      <c r="D1325" s="15" t="str">
        <f t="array" ref="D1325">IF(VLOOKUP($AF1325,[57]Akuttherapie!$A$2:$B$42,2,0)="Y",CONCATENATE("L",MAX(_xlfn.NUMBERVALUE(MID($D$3:$D1324,2,5)))+1)," ")</f>
        <v xml:space="preserve"> </v>
      </c>
      <c r="E1325" s="16">
        <v>10583714</v>
      </c>
      <c r="F1325" s="12" t="s">
        <v>2244</v>
      </c>
      <c r="G1325" s="12" t="s">
        <v>2245</v>
      </c>
      <c r="H1325" s="18">
        <v>18824</v>
      </c>
      <c r="I1325" s="18">
        <v>45575</v>
      </c>
      <c r="J1325" s="12">
        <v>1</v>
      </c>
      <c r="K1325" s="36"/>
    </row>
    <row r="1326" spans="1:11" ht="14.25" customHeight="1" x14ac:dyDescent="0.15">
      <c r="A1326" s="13" t="s">
        <v>11</v>
      </c>
      <c r="B1326" s="14">
        <v>28983</v>
      </c>
      <c r="C1326" s="19">
        <v>14580</v>
      </c>
      <c r="D1326" s="15" t="str">
        <f t="array" ref="D1326">IF(VLOOKUP($AF1326,[57]Akuttherapie!$A$2:$B$42,2,0)="Y",CONCATENATE("L",MAX(_xlfn.NUMBERVALUE(MID($D$3:$D1325,2,5)))+1)," ")</f>
        <v xml:space="preserve"> </v>
      </c>
      <c r="E1326" s="16">
        <v>10579622</v>
      </c>
      <c r="F1326" s="12" t="s">
        <v>272</v>
      </c>
      <c r="G1326" s="12" t="s">
        <v>2246</v>
      </c>
      <c r="H1326" s="18">
        <v>29503</v>
      </c>
      <c r="I1326" s="18">
        <v>45573</v>
      </c>
      <c r="J1326" s="12">
        <v>0</v>
      </c>
      <c r="K1326" s="36"/>
    </row>
    <row r="1327" spans="1:11" ht="14.25" customHeight="1" x14ac:dyDescent="0.15">
      <c r="A1327" s="13" t="s">
        <v>11</v>
      </c>
      <c r="B1327" s="14">
        <v>28984</v>
      </c>
      <c r="C1327" s="19">
        <v>14581</v>
      </c>
      <c r="D1327" s="15" t="str">
        <f t="array" ref="D1327">IF(VLOOKUP($AF1327,[57]Akuttherapie!$A$2:$B$42,2,0)="Y",CONCATENATE("L",MAX(_xlfn.NUMBERVALUE(MID($D$3:$D1326,2,5)))+1)," ")</f>
        <v xml:space="preserve"> </v>
      </c>
      <c r="E1327" s="16">
        <v>10584839</v>
      </c>
      <c r="F1327" s="12" t="s">
        <v>2247</v>
      </c>
      <c r="G1327" s="12" t="s">
        <v>1215</v>
      </c>
      <c r="H1327" s="18">
        <v>22824</v>
      </c>
      <c r="I1327" s="18">
        <v>45576</v>
      </c>
      <c r="J1327" s="12">
        <v>1</v>
      </c>
      <c r="K1327" s="36"/>
    </row>
    <row r="1328" spans="1:11" ht="14.25" customHeight="1" x14ac:dyDescent="0.15">
      <c r="A1328" s="13" t="s">
        <v>11</v>
      </c>
      <c r="B1328" s="14">
        <v>28985</v>
      </c>
      <c r="C1328" s="19">
        <v>14582</v>
      </c>
      <c r="D1328" s="15" t="str">
        <f t="array" ref="D1328">IF(VLOOKUP($AF1328,[57]Akuttherapie!$A$2:$B$42,2,0)="Y",CONCATENATE("L",MAX(_xlfn.NUMBERVALUE(MID($D$3:$D1327,2,5)))+1)," ")</f>
        <v xml:space="preserve"> </v>
      </c>
      <c r="E1328" s="16">
        <v>10585627</v>
      </c>
      <c r="F1328" s="12" t="s">
        <v>2248</v>
      </c>
      <c r="G1328" s="12" t="s">
        <v>1563</v>
      </c>
      <c r="H1328" s="18">
        <v>28211</v>
      </c>
      <c r="I1328" s="18">
        <v>45576</v>
      </c>
      <c r="J1328" s="12">
        <v>1</v>
      </c>
      <c r="K1328" s="36"/>
    </row>
    <row r="1329" spans="1:11" ht="14.25" customHeight="1" x14ac:dyDescent="0.15">
      <c r="A1329" s="13" t="s">
        <v>11</v>
      </c>
      <c r="B1329" s="14">
        <v>28987</v>
      </c>
      <c r="C1329" s="19">
        <v>14583</v>
      </c>
      <c r="D1329" s="15" t="str">
        <f t="array" ref="D1329">IF(VLOOKUP($AF1329,[57]Akuttherapie!$A$2:$B$42,2,0)="Y",CONCATENATE("L",MAX(_xlfn.NUMBERVALUE(MID($D$3:$D1328,2,5)))+1)," ")</f>
        <v xml:space="preserve"> </v>
      </c>
      <c r="E1329" s="16">
        <v>10585749</v>
      </c>
      <c r="F1329" s="12" t="s">
        <v>2249</v>
      </c>
      <c r="G1329" s="12" t="s">
        <v>2250</v>
      </c>
      <c r="H1329" s="18">
        <v>12413</v>
      </c>
      <c r="I1329" s="18">
        <v>45576</v>
      </c>
      <c r="J1329" s="12">
        <v>1</v>
      </c>
      <c r="K1329" s="36"/>
    </row>
    <row r="1330" spans="1:11" ht="14.25" customHeight="1" x14ac:dyDescent="0.15">
      <c r="A1330" s="13" t="s">
        <v>11</v>
      </c>
      <c r="B1330" s="14">
        <v>28989</v>
      </c>
      <c r="C1330" s="19">
        <v>14584</v>
      </c>
      <c r="D1330" s="15" t="s">
        <v>2256</v>
      </c>
      <c r="E1330" s="16">
        <v>10585871</v>
      </c>
      <c r="F1330" s="12" t="s">
        <v>229</v>
      </c>
      <c r="G1330" s="12" t="s">
        <v>205</v>
      </c>
      <c r="H1330" s="18">
        <v>14559</v>
      </c>
      <c r="I1330" s="18">
        <v>45577</v>
      </c>
      <c r="J1330" s="12">
        <v>0</v>
      </c>
      <c r="K1330" s="36"/>
    </row>
    <row r="1331" spans="1:11" ht="14.25" customHeight="1" x14ac:dyDescent="0.15">
      <c r="A1331" s="13" t="s">
        <v>11</v>
      </c>
      <c r="B1331" s="14">
        <v>28990</v>
      </c>
      <c r="C1331" s="19">
        <v>14585</v>
      </c>
      <c r="D1331" s="15" t="str">
        <f t="array" ref="D1331">IF(VLOOKUP($AF1331,[57]Akuttherapie!$A$2:$B$42,2,0)="Y",CONCATENATE("L",MAX(_xlfn.NUMBERVALUE(MID($D$3:$D1330,2,5)))+1)," ")</f>
        <v xml:space="preserve"> </v>
      </c>
      <c r="E1331" s="16">
        <v>10585892</v>
      </c>
      <c r="F1331" s="12" t="s">
        <v>2251</v>
      </c>
      <c r="G1331" s="12" t="s">
        <v>1034</v>
      </c>
      <c r="H1331" s="18">
        <v>18347</v>
      </c>
      <c r="I1331" s="18">
        <v>45577</v>
      </c>
      <c r="J1331" s="12">
        <v>0</v>
      </c>
      <c r="K1331" s="36"/>
    </row>
    <row r="1332" spans="1:11" ht="14.25" customHeight="1" x14ac:dyDescent="0.15">
      <c r="A1332" s="13" t="s">
        <v>11</v>
      </c>
      <c r="B1332" s="14">
        <v>28992</v>
      </c>
      <c r="C1332" s="19">
        <v>14586</v>
      </c>
      <c r="D1332" s="15" t="str">
        <f t="array" ref="D1332">IF(VLOOKUP($AF1332,[57]Akuttherapie!$A$2:$B$42,2,0)="Y",CONCATENATE("L",MAX(_xlfn.NUMBERVALUE(MID($D$3:$D1331,2,5)))+1)," ")</f>
        <v xml:space="preserve"> </v>
      </c>
      <c r="E1332" s="16">
        <v>10586102</v>
      </c>
      <c r="F1332" s="12" t="s">
        <v>1753</v>
      </c>
      <c r="G1332" s="12" t="s">
        <v>26</v>
      </c>
      <c r="H1332" s="18">
        <v>16082</v>
      </c>
      <c r="I1332" s="18">
        <v>45577</v>
      </c>
      <c r="J1332" s="12">
        <v>1</v>
      </c>
      <c r="K1332" s="36"/>
    </row>
    <row r="1333" spans="1:11" ht="14.25" customHeight="1" x14ac:dyDescent="0.15">
      <c r="A1333" s="13" t="s">
        <v>16</v>
      </c>
      <c r="B1333" s="14">
        <v>28993</v>
      </c>
      <c r="C1333" s="19">
        <v>14587</v>
      </c>
      <c r="D1333" s="15" t="str">
        <f t="array" ref="D1333">IF(VLOOKUP($AF1333,[57]Akuttherapie!$A$2:$B$42,2,0)="Y",CONCATENATE("L",MAX(_xlfn.NUMBERVALUE(MID($D$3:$D1332,2,5)))+1)," ")</f>
        <v xml:space="preserve"> </v>
      </c>
      <c r="E1333" s="16">
        <v>10586278</v>
      </c>
      <c r="F1333" s="12" t="s">
        <v>2252</v>
      </c>
      <c r="G1333" s="12" t="s">
        <v>566</v>
      </c>
      <c r="H1333" s="18">
        <v>17958</v>
      </c>
      <c r="I1333" s="18">
        <v>45578</v>
      </c>
      <c r="J1333" s="12">
        <v>1</v>
      </c>
      <c r="K1333" s="36"/>
    </row>
    <row r="1334" spans="1:11" ht="14.25" customHeight="1" x14ac:dyDescent="0.15">
      <c r="A1334" s="13" t="s">
        <v>11</v>
      </c>
      <c r="B1334" s="14">
        <v>28994</v>
      </c>
      <c r="C1334" s="19">
        <v>14588</v>
      </c>
      <c r="D1334" s="15" t="str">
        <f t="array" ref="D1334">IF(VLOOKUP($AF1334,[57]Akuttherapie!$A$2:$B$42,2,0)="Y",CONCATENATE("L",MAX(_xlfn.NUMBERVALUE(MID($D$3:$D1333,2,5)))+1)," ")</f>
        <v xml:space="preserve"> </v>
      </c>
      <c r="E1334" s="16">
        <v>10586394</v>
      </c>
      <c r="F1334" s="12" t="s">
        <v>2253</v>
      </c>
      <c r="G1334" s="12" t="s">
        <v>471</v>
      </c>
      <c r="H1334" s="18">
        <v>20893</v>
      </c>
      <c r="I1334" s="18">
        <v>45578</v>
      </c>
      <c r="J1334" s="12">
        <v>1</v>
      </c>
      <c r="K1334" s="36"/>
    </row>
    <row r="1335" spans="1:11" ht="14.25" customHeight="1" x14ac:dyDescent="0.15">
      <c r="A1335" s="13" t="s">
        <v>11</v>
      </c>
      <c r="B1335" s="14">
        <v>28995</v>
      </c>
      <c r="C1335" s="19">
        <v>14589</v>
      </c>
      <c r="D1335" s="15" t="s">
        <v>2257</v>
      </c>
      <c r="E1335" s="16">
        <v>10586396</v>
      </c>
      <c r="F1335" s="12" t="s">
        <v>2254</v>
      </c>
      <c r="G1335" s="12" t="s">
        <v>104</v>
      </c>
      <c r="H1335" s="18">
        <v>19354</v>
      </c>
      <c r="I1335" s="18">
        <v>45578</v>
      </c>
      <c r="J1335" s="12">
        <v>1</v>
      </c>
      <c r="K1335" s="36"/>
    </row>
    <row r="1336" spans="1:11" ht="14.25" customHeight="1" x14ac:dyDescent="0.15">
      <c r="A1336" s="13" t="s">
        <v>11</v>
      </c>
      <c r="B1336" s="14">
        <v>28997</v>
      </c>
      <c r="C1336" s="19">
        <v>14590</v>
      </c>
      <c r="D1336" s="15" t="str">
        <f t="array" ref="D1336">IF(VLOOKUP($AF1336,[57]Akuttherapie!$A$2:$B$42,2,0)="Y",CONCATENATE("L",MAX(_xlfn.NUMBERVALUE(MID($D$3:$D1335,2,5)))+1)," ")</f>
        <v xml:space="preserve"> </v>
      </c>
      <c r="E1336" s="16">
        <v>10586605</v>
      </c>
      <c r="F1336" s="12" t="s">
        <v>308</v>
      </c>
      <c r="G1336" s="12" t="s">
        <v>2255</v>
      </c>
      <c r="H1336" s="18">
        <v>14845</v>
      </c>
      <c r="I1336" s="18">
        <v>45578</v>
      </c>
      <c r="J1336" s="12">
        <v>1</v>
      </c>
      <c r="K1336" s="36"/>
    </row>
    <row r="1337" spans="1:11" ht="14.25" customHeight="1" x14ac:dyDescent="0.15">
      <c r="A1337" s="13" t="s">
        <v>11</v>
      </c>
      <c r="B1337" s="14">
        <v>28998</v>
      </c>
      <c r="C1337" s="19">
        <v>14591</v>
      </c>
      <c r="D1337" s="15"/>
      <c r="E1337" s="16">
        <v>10581003</v>
      </c>
      <c r="F1337" s="12" t="s">
        <v>2143</v>
      </c>
      <c r="G1337" s="12" t="s">
        <v>1237</v>
      </c>
      <c r="H1337" s="18">
        <v>26085</v>
      </c>
      <c r="I1337" s="18">
        <v>45578</v>
      </c>
      <c r="J1337" s="12">
        <v>0</v>
      </c>
      <c r="K1337" s="36"/>
    </row>
    <row r="1338" spans="1:11" ht="14.25" customHeight="1" x14ac:dyDescent="0.15">
      <c r="A1338" s="13" t="s">
        <v>11</v>
      </c>
      <c r="B1338" s="14">
        <v>28999</v>
      </c>
      <c r="C1338" s="19">
        <v>14592</v>
      </c>
      <c r="D1338" s="15" t="s">
        <v>2262</v>
      </c>
      <c r="E1338" s="16">
        <v>10587867</v>
      </c>
      <c r="F1338" s="12" t="s">
        <v>220</v>
      </c>
      <c r="G1338" s="12" t="s">
        <v>36</v>
      </c>
      <c r="H1338" s="18">
        <v>15978</v>
      </c>
      <c r="I1338" s="18">
        <v>45579</v>
      </c>
      <c r="J1338" s="12">
        <v>0</v>
      </c>
      <c r="K1338" s="36"/>
    </row>
    <row r="1339" spans="1:11" ht="14.25" customHeight="1" x14ac:dyDescent="0.15">
      <c r="A1339" s="13" t="s">
        <v>11</v>
      </c>
      <c r="B1339" s="14">
        <v>29000</v>
      </c>
      <c r="C1339" s="19">
        <v>14593</v>
      </c>
      <c r="D1339" s="15" t="str">
        <f t="array" ref="D1339">IF(VLOOKUP($AF1339,[57]Akuttherapie!$A$2:$B$42,2,0)="Y",CONCATENATE("L",MAX(_xlfn.NUMBERVALUE(MID($D$3:$D1338,2,5)))+1)," ")</f>
        <v xml:space="preserve"> </v>
      </c>
      <c r="E1339" s="16">
        <v>10587873</v>
      </c>
      <c r="F1339" s="12" t="s">
        <v>2258</v>
      </c>
      <c r="G1339" s="12" t="s">
        <v>36</v>
      </c>
      <c r="H1339" s="18">
        <v>19847</v>
      </c>
      <c r="I1339" s="18">
        <v>45579</v>
      </c>
      <c r="J1339" s="12">
        <v>0</v>
      </c>
      <c r="K1339" s="36"/>
    </row>
    <row r="1340" spans="1:11" ht="14.25" customHeight="1" x14ac:dyDescent="0.15">
      <c r="A1340" s="13" t="s">
        <v>1928</v>
      </c>
      <c r="B1340" s="14">
        <v>29001</v>
      </c>
      <c r="C1340" s="19">
        <v>14594</v>
      </c>
      <c r="D1340" s="15" t="s">
        <v>2263</v>
      </c>
      <c r="E1340" s="16">
        <v>10588320</v>
      </c>
      <c r="F1340" s="12" t="s">
        <v>2259</v>
      </c>
      <c r="G1340" s="12" t="s">
        <v>129</v>
      </c>
      <c r="H1340" s="18">
        <v>21802</v>
      </c>
      <c r="I1340" s="18">
        <v>45579</v>
      </c>
      <c r="J1340" s="12">
        <v>1</v>
      </c>
      <c r="K1340" s="36" t="s">
        <v>65</v>
      </c>
    </row>
    <row r="1341" spans="1:11" ht="14.25" customHeight="1" x14ac:dyDescent="0.15">
      <c r="A1341" s="13" t="s">
        <v>11</v>
      </c>
      <c r="B1341" s="14">
        <v>29002</v>
      </c>
      <c r="C1341" s="19">
        <v>14595</v>
      </c>
      <c r="D1341" s="15" t="str">
        <f t="array" ref="D1341">IF(VLOOKUP($AF1341,[57]Akuttherapie!$A$2:$B$42,2,0)="Y",CONCATENATE("L",MAX(_xlfn.NUMBERVALUE(MID($D$3:$D1340,2,5)))+1)," ")</f>
        <v xml:space="preserve"> </v>
      </c>
      <c r="E1341" s="16">
        <v>10587923</v>
      </c>
      <c r="F1341" s="12" t="s">
        <v>2260</v>
      </c>
      <c r="G1341" s="12" t="s">
        <v>2173</v>
      </c>
      <c r="H1341" s="18">
        <v>17736</v>
      </c>
      <c r="I1341" s="18">
        <v>45579</v>
      </c>
      <c r="J1341" s="12">
        <v>1</v>
      </c>
      <c r="K1341" s="36"/>
    </row>
    <row r="1342" spans="1:11" ht="14.25" customHeight="1" x14ac:dyDescent="0.15">
      <c r="A1342" s="13" t="s">
        <v>11</v>
      </c>
      <c r="B1342" s="14">
        <v>29003</v>
      </c>
      <c r="C1342" s="19">
        <v>14596</v>
      </c>
      <c r="D1342" s="15" t="str">
        <f t="array" ref="D1342">IF(VLOOKUP($AF1342,[57]Akuttherapie!$A$2:$B$42,2,0)="Y",CONCATENATE("L",MAX(_xlfn.NUMBERVALUE(MID($D$3:$D1341,2,5)))+1)," ")</f>
        <v xml:space="preserve"> </v>
      </c>
      <c r="E1342" s="16">
        <v>10589209</v>
      </c>
      <c r="F1342" s="12" t="s">
        <v>2261</v>
      </c>
      <c r="G1342" s="12" t="s">
        <v>855</v>
      </c>
      <c r="H1342" s="18">
        <v>28588</v>
      </c>
      <c r="I1342" s="18">
        <v>45580</v>
      </c>
      <c r="J1342" s="12">
        <v>1</v>
      </c>
      <c r="K1342" s="36"/>
    </row>
    <row r="1343" spans="1:11" ht="14.25" customHeight="1" x14ac:dyDescent="0.15">
      <c r="A1343" s="13" t="s">
        <v>11</v>
      </c>
      <c r="B1343" s="14">
        <v>29004</v>
      </c>
      <c r="C1343" s="19">
        <v>14597</v>
      </c>
      <c r="D1343" s="15" t="s">
        <v>2267</v>
      </c>
      <c r="E1343" s="16">
        <v>10589370</v>
      </c>
      <c r="F1343" s="12" t="s">
        <v>2264</v>
      </c>
      <c r="G1343" s="12" t="s">
        <v>1280</v>
      </c>
      <c r="H1343" s="18">
        <v>17650</v>
      </c>
      <c r="I1343" s="18">
        <v>45580</v>
      </c>
      <c r="J1343" s="12">
        <v>0</v>
      </c>
      <c r="K1343" s="36"/>
    </row>
    <row r="1344" spans="1:11" ht="14.25" customHeight="1" x14ac:dyDescent="0.15">
      <c r="A1344" s="13" t="s">
        <v>11</v>
      </c>
      <c r="B1344" s="14">
        <v>29005</v>
      </c>
      <c r="C1344" s="19">
        <v>14598</v>
      </c>
      <c r="D1344" s="15" t="str">
        <f t="array" ref="D1344">IF(VLOOKUP($AF1344,[57]Akuttherapie!$A$2:$B$42,2,0)="Y",CONCATENATE("L",MAX(_xlfn.NUMBERVALUE(MID($D$3:$D1343,2,5)))+1)," ")</f>
        <v xml:space="preserve"> </v>
      </c>
      <c r="E1344" s="16">
        <v>10590339</v>
      </c>
      <c r="F1344" s="12" t="s">
        <v>2265</v>
      </c>
      <c r="G1344" s="12" t="s">
        <v>104</v>
      </c>
      <c r="H1344" s="18">
        <v>15880</v>
      </c>
      <c r="I1344" s="18">
        <v>45580</v>
      </c>
      <c r="J1344" s="12">
        <v>1</v>
      </c>
      <c r="K1344" s="36"/>
    </row>
    <row r="1345" spans="1:11" ht="14.25" customHeight="1" x14ac:dyDescent="0.15">
      <c r="A1345" s="13" t="s">
        <v>460</v>
      </c>
      <c r="B1345" s="14">
        <v>29006</v>
      </c>
      <c r="C1345" s="19">
        <v>14599</v>
      </c>
      <c r="D1345" s="15" t="str">
        <f t="array" ref="D1345">IF(VLOOKUP($AF1345,[57]Akuttherapie!$A$2:$B$42,2,0)="Y",CONCATENATE("L",MAX(_xlfn.NUMBERVALUE(MID($D$3:$D1344,2,5)))+1)," ")</f>
        <v xml:space="preserve"> </v>
      </c>
      <c r="E1345" s="16">
        <v>10590709</v>
      </c>
      <c r="F1345" s="12" t="s">
        <v>39</v>
      </c>
      <c r="G1345" s="12" t="s">
        <v>771</v>
      </c>
      <c r="H1345" s="18">
        <v>22204</v>
      </c>
      <c r="I1345" s="18">
        <v>45580</v>
      </c>
      <c r="J1345" s="12">
        <v>1</v>
      </c>
      <c r="K1345" s="36"/>
    </row>
    <row r="1346" spans="1:11" ht="14.25" customHeight="1" x14ac:dyDescent="0.15">
      <c r="A1346" s="13" t="s">
        <v>16</v>
      </c>
      <c r="B1346" s="14">
        <v>29007</v>
      </c>
      <c r="C1346" s="19">
        <v>14600</v>
      </c>
      <c r="D1346" s="15" t="str">
        <f t="array" ref="D1346">IF(VLOOKUP($AF1346,[57]Akuttherapie!$A$2:$B$42,2,0)="Y",CONCATENATE("L",MAX(_xlfn.NUMBERVALUE(MID($D$3:$D1345,2,5)))+1)," ")</f>
        <v xml:space="preserve"> </v>
      </c>
      <c r="E1346" s="16">
        <v>10591299</v>
      </c>
      <c r="F1346" s="12" t="s">
        <v>1121</v>
      </c>
      <c r="G1346" s="12" t="s">
        <v>23</v>
      </c>
      <c r="H1346" s="18">
        <v>23816</v>
      </c>
      <c r="I1346" s="18">
        <v>45580</v>
      </c>
      <c r="J1346" s="12">
        <v>0</v>
      </c>
      <c r="K1346" s="36"/>
    </row>
    <row r="1347" spans="1:11" ht="14.25" customHeight="1" x14ac:dyDescent="0.15">
      <c r="A1347" s="13" t="s">
        <v>11</v>
      </c>
      <c r="B1347" s="14">
        <v>29008</v>
      </c>
      <c r="C1347" s="19">
        <v>14601</v>
      </c>
      <c r="D1347" s="15" t="str">
        <f t="array" ref="D1347">IF(VLOOKUP($AF1347,[57]Akuttherapie!$A$2:$B$42,2,0)="Y",CONCATENATE("L",MAX(_xlfn.NUMBERVALUE(MID($D$3:$D1346,2,5)))+1)," ")</f>
        <v xml:space="preserve"> </v>
      </c>
      <c r="E1347" s="16">
        <v>10591338</v>
      </c>
      <c r="F1347" s="12" t="s">
        <v>2013</v>
      </c>
      <c r="G1347" s="12" t="s">
        <v>40</v>
      </c>
      <c r="H1347" s="18">
        <v>12224</v>
      </c>
      <c r="I1347" s="18">
        <v>45580</v>
      </c>
      <c r="J1347" s="12">
        <v>0</v>
      </c>
      <c r="K1347" s="36"/>
    </row>
    <row r="1348" spans="1:11" ht="14.25" customHeight="1" x14ac:dyDescent="0.15">
      <c r="A1348" s="13" t="s">
        <v>11</v>
      </c>
      <c r="B1348" s="14">
        <v>29009</v>
      </c>
      <c r="C1348" s="19">
        <v>14602</v>
      </c>
      <c r="D1348" s="15" t="str">
        <f t="array" ref="D1348">IF(VLOOKUP($AF1348,[57]Akuttherapie!$A$2:$B$42,2,0)="Y",CONCATENATE("L",MAX(_xlfn.NUMBERVALUE(MID($D$3:$D1347,2,5)))+1)," ")</f>
        <v xml:space="preserve"> </v>
      </c>
      <c r="E1348" s="16">
        <v>10586609</v>
      </c>
      <c r="F1348" s="12" t="s">
        <v>2266</v>
      </c>
      <c r="G1348" s="12" t="s">
        <v>54</v>
      </c>
      <c r="H1348" s="18">
        <v>23660</v>
      </c>
      <c r="I1348" s="18">
        <v>45578</v>
      </c>
      <c r="J1348" s="12">
        <v>1</v>
      </c>
      <c r="K1348" s="36"/>
    </row>
    <row r="1349" spans="1:11" ht="14.25" customHeight="1" x14ac:dyDescent="0.15">
      <c r="A1349" s="13" t="s">
        <v>11</v>
      </c>
      <c r="B1349" s="14">
        <v>29015</v>
      </c>
      <c r="C1349" s="19">
        <v>14603</v>
      </c>
      <c r="D1349" s="15" t="s">
        <v>2269</v>
      </c>
      <c r="E1349" s="16">
        <v>10592679</v>
      </c>
      <c r="F1349" s="12" t="s">
        <v>308</v>
      </c>
      <c r="G1349" s="12" t="s">
        <v>952</v>
      </c>
      <c r="H1349" s="18">
        <v>18604</v>
      </c>
      <c r="I1349" s="18">
        <v>45581</v>
      </c>
      <c r="J1349" s="12">
        <v>0</v>
      </c>
      <c r="K1349" s="36"/>
    </row>
    <row r="1350" spans="1:11" ht="14.25" customHeight="1" x14ac:dyDescent="0.15">
      <c r="A1350" s="13" t="s">
        <v>1928</v>
      </c>
      <c r="B1350" s="14">
        <v>29016</v>
      </c>
      <c r="C1350" s="19">
        <v>14604</v>
      </c>
      <c r="D1350" s="15" t="s">
        <v>2270</v>
      </c>
      <c r="E1350" s="16">
        <v>10592985</v>
      </c>
      <c r="F1350" s="12" t="s">
        <v>12</v>
      </c>
      <c r="G1350" s="12" t="s">
        <v>1851</v>
      </c>
      <c r="H1350" s="18">
        <v>18280</v>
      </c>
      <c r="I1350" s="18">
        <v>45581</v>
      </c>
      <c r="J1350" s="12">
        <v>0</v>
      </c>
      <c r="K1350" s="36" t="s">
        <v>65</v>
      </c>
    </row>
    <row r="1351" spans="1:11" ht="14.25" customHeight="1" x14ac:dyDescent="0.15">
      <c r="A1351" s="13" t="s">
        <v>11</v>
      </c>
      <c r="B1351" s="14">
        <v>29017</v>
      </c>
      <c r="C1351" s="19">
        <v>14605</v>
      </c>
      <c r="D1351" s="15" t="str">
        <f t="array" ref="D1351">IF(VLOOKUP($AF1351,[58]Akuttherapie!$A$2:$B$42,2,0)="Y",CONCATENATE("L",MAX(_xlfn.NUMBERVALUE(MID($D$3:$D1350,2,5)))+1)," ")</f>
        <v xml:space="preserve"> </v>
      </c>
      <c r="E1351" s="16">
        <v>10495871</v>
      </c>
      <c r="F1351" s="12" t="s">
        <v>996</v>
      </c>
      <c r="G1351" s="12" t="s">
        <v>1253</v>
      </c>
      <c r="H1351" s="18">
        <v>18689</v>
      </c>
      <c r="I1351" s="18">
        <v>45579</v>
      </c>
      <c r="J1351" s="12">
        <v>0</v>
      </c>
      <c r="K1351" s="36"/>
    </row>
    <row r="1352" spans="1:11" ht="14.25" customHeight="1" x14ac:dyDescent="0.15">
      <c r="A1352" s="13" t="s">
        <v>1140</v>
      </c>
      <c r="B1352" s="14">
        <v>29018</v>
      </c>
      <c r="C1352" s="19">
        <v>14606</v>
      </c>
      <c r="D1352" s="15" t="str">
        <f t="array" ref="D1352">IF(VLOOKUP($AF1352,[58]Akuttherapie!$A$2:$B$42,2,0)="Y",CONCATENATE("L",MAX(_xlfn.NUMBERVALUE(MID($D$3:$D1351,2,5)))+1)," ")</f>
        <v xml:space="preserve"> </v>
      </c>
      <c r="E1352" s="16">
        <v>10593600</v>
      </c>
      <c r="F1352" s="12" t="s">
        <v>2268</v>
      </c>
      <c r="G1352" s="12" t="s">
        <v>129</v>
      </c>
      <c r="H1352" s="18">
        <v>14060</v>
      </c>
      <c r="I1352" s="18">
        <v>45581</v>
      </c>
      <c r="J1352" s="12">
        <v>1</v>
      </c>
      <c r="K1352" s="36"/>
    </row>
    <row r="1353" spans="1:11" ht="14.25" customHeight="1" x14ac:dyDescent="0.15">
      <c r="A1353" s="13" t="s">
        <v>1140</v>
      </c>
      <c r="B1353" s="14">
        <v>29020</v>
      </c>
      <c r="C1353" s="19">
        <v>14607</v>
      </c>
      <c r="D1353" s="15" t="str">
        <f t="array" ref="D1353">IF(VLOOKUP($AF1353,[58]Akuttherapie!$A$2:$B$42,2,0)="Y",CONCATENATE("L",MAX(_xlfn.NUMBERVALUE(MID($D$3:$D1352,2,5)))+1)," ")</f>
        <v xml:space="preserve"> </v>
      </c>
      <c r="E1353" s="16">
        <v>10594078</v>
      </c>
      <c r="F1353" s="12" t="s">
        <v>82</v>
      </c>
      <c r="G1353" s="12" t="s">
        <v>801</v>
      </c>
      <c r="H1353" s="18">
        <v>15898</v>
      </c>
      <c r="I1353" s="18">
        <v>45582</v>
      </c>
      <c r="J1353" s="12">
        <v>1</v>
      </c>
      <c r="K1353" s="36"/>
    </row>
    <row r="1354" spans="1:11" ht="14.25" customHeight="1" x14ac:dyDescent="0.15">
      <c r="A1354" s="13" t="s">
        <v>11</v>
      </c>
      <c r="B1354" s="14">
        <v>29021</v>
      </c>
      <c r="C1354" s="19">
        <v>14608</v>
      </c>
      <c r="D1354" s="15" t="s">
        <v>2278</v>
      </c>
      <c r="E1354" s="16">
        <v>10594138</v>
      </c>
      <c r="F1354" s="12" t="s">
        <v>780</v>
      </c>
      <c r="G1354" s="12" t="s">
        <v>106</v>
      </c>
      <c r="H1354" s="18">
        <v>16485</v>
      </c>
      <c r="I1354" s="18">
        <v>45582</v>
      </c>
      <c r="J1354" s="12">
        <v>1</v>
      </c>
      <c r="K1354" s="36"/>
    </row>
    <row r="1355" spans="1:11" ht="14.25" customHeight="1" x14ac:dyDescent="0.15">
      <c r="A1355" s="13" t="s">
        <v>11</v>
      </c>
      <c r="B1355" s="14">
        <v>29022</v>
      </c>
      <c r="C1355" s="19">
        <v>14609</v>
      </c>
      <c r="D1355" s="15" t="str">
        <f t="array" ref="D1355">IF(VLOOKUP($AF1355,[58]Akuttherapie!$A$2:$B$42,2,0)="Y",CONCATENATE("L",MAX(_xlfn.NUMBERVALUE(MID($D$3:$D1354,2,5)))+1)," ")</f>
        <v xml:space="preserve"> </v>
      </c>
      <c r="E1355" s="16">
        <v>10594668</v>
      </c>
      <c r="F1355" s="12" t="s">
        <v>2271</v>
      </c>
      <c r="G1355" s="12" t="s">
        <v>2272</v>
      </c>
      <c r="H1355" s="18">
        <v>17021</v>
      </c>
      <c r="I1355" s="18">
        <v>45582</v>
      </c>
      <c r="J1355" s="12">
        <v>0</v>
      </c>
      <c r="K1355" s="36"/>
    </row>
    <row r="1356" spans="1:11" ht="14.25" customHeight="1" x14ac:dyDescent="0.15">
      <c r="A1356" s="13" t="s">
        <v>11</v>
      </c>
      <c r="B1356" s="14">
        <v>29023</v>
      </c>
      <c r="C1356" s="19">
        <v>14610</v>
      </c>
      <c r="D1356" s="15" t="str">
        <f t="array" ref="D1356">IF(VLOOKUP($AF1356,[58]Akuttherapie!$A$2:$B$42,2,0)="Y",CONCATENATE("L",MAX(_xlfn.NUMBERVALUE(MID($D$3:$D1355,2,5)))+1)," ")</f>
        <v xml:space="preserve"> </v>
      </c>
      <c r="E1356" s="16">
        <v>10595147</v>
      </c>
      <c r="F1356" s="12" t="s">
        <v>673</v>
      </c>
      <c r="G1356" s="12" t="s">
        <v>376</v>
      </c>
      <c r="H1356" s="18">
        <v>17528</v>
      </c>
      <c r="I1356" s="18">
        <v>45582</v>
      </c>
      <c r="J1356" s="12">
        <v>1</v>
      </c>
      <c r="K1356" s="36"/>
    </row>
    <row r="1357" spans="1:11" ht="14.25" customHeight="1" x14ac:dyDescent="0.15">
      <c r="A1357" s="13" t="s">
        <v>11</v>
      </c>
      <c r="B1357" s="14">
        <v>29024</v>
      </c>
      <c r="C1357" s="19">
        <v>14611</v>
      </c>
      <c r="D1357" s="15" t="s">
        <v>2279</v>
      </c>
      <c r="E1357" s="16">
        <v>10595478</v>
      </c>
      <c r="F1357" s="12" t="s">
        <v>2273</v>
      </c>
      <c r="G1357" s="12" t="s">
        <v>2274</v>
      </c>
      <c r="H1357" s="18">
        <v>28607</v>
      </c>
      <c r="I1357" s="18">
        <v>45582</v>
      </c>
      <c r="J1357" s="12">
        <v>0</v>
      </c>
      <c r="K1357" s="36"/>
    </row>
    <row r="1358" spans="1:11" ht="14.25" customHeight="1" x14ac:dyDescent="0.15">
      <c r="A1358" s="13" t="s">
        <v>11</v>
      </c>
      <c r="B1358" s="14">
        <v>29025</v>
      </c>
      <c r="C1358" s="19">
        <v>14612</v>
      </c>
      <c r="D1358" s="15" t="str">
        <f t="array" ref="D1358">IF(VLOOKUP($AF1358,[58]Akuttherapie!$A$2:$B$42,2,0)="Y",CONCATENATE("L",MAX(_xlfn.NUMBERVALUE(MID($D$3:$D1357,2,5)))+1)," ")</f>
        <v xml:space="preserve"> </v>
      </c>
      <c r="E1358" s="16">
        <v>10593937</v>
      </c>
      <c r="F1358" s="12" t="s">
        <v>2275</v>
      </c>
      <c r="G1358" s="12" t="s">
        <v>181</v>
      </c>
      <c r="H1358" s="18">
        <v>20110</v>
      </c>
      <c r="I1358" s="18">
        <v>45582</v>
      </c>
      <c r="J1358" s="12">
        <v>0</v>
      </c>
      <c r="K1358" s="36"/>
    </row>
    <row r="1359" spans="1:11" ht="14.25" customHeight="1" x14ac:dyDescent="0.15">
      <c r="A1359" s="13" t="s">
        <v>11</v>
      </c>
      <c r="B1359" s="14">
        <v>29026</v>
      </c>
      <c r="C1359" s="19">
        <v>14613</v>
      </c>
      <c r="D1359" s="15" t="s">
        <v>2280</v>
      </c>
      <c r="E1359" s="16">
        <v>10595530</v>
      </c>
      <c r="F1359" s="12" t="s">
        <v>2276</v>
      </c>
      <c r="G1359" s="12" t="s">
        <v>2277</v>
      </c>
      <c r="H1359" s="18">
        <v>28633</v>
      </c>
      <c r="I1359" s="18">
        <v>45582</v>
      </c>
      <c r="J1359" s="12">
        <v>0</v>
      </c>
      <c r="K1359" s="36"/>
    </row>
    <row r="1360" spans="1:11" ht="14.25" customHeight="1" x14ac:dyDescent="0.15">
      <c r="A1360" s="42" t="s">
        <v>11</v>
      </c>
      <c r="B1360" s="14">
        <v>29027</v>
      </c>
      <c r="C1360" s="19">
        <v>14614</v>
      </c>
      <c r="D1360" s="15" t="str">
        <f t="array" ref="D1360">IF(VLOOKUP($AF1360,[58]Akuttherapie!$A$2:$B$42,2,0)="Y",CONCATENATE("L",MAX(_xlfn.NUMBERVALUE(MID($D$3:$D1359,2,5)))+1)," ")</f>
        <v xml:space="preserve"> </v>
      </c>
      <c r="E1360" s="16">
        <v>10590502</v>
      </c>
      <c r="F1360" s="12" t="s">
        <v>1363</v>
      </c>
      <c r="G1360" s="12" t="s">
        <v>48</v>
      </c>
      <c r="H1360" s="18">
        <v>15045</v>
      </c>
      <c r="I1360" s="18">
        <v>45580</v>
      </c>
      <c r="J1360" s="12">
        <v>0</v>
      </c>
      <c r="K1360" s="36"/>
    </row>
    <row r="1361" spans="1:11" ht="14.25" customHeight="1" x14ac:dyDescent="0.15">
      <c r="A1361" s="13" t="s">
        <v>11</v>
      </c>
      <c r="B1361" s="14">
        <v>29028</v>
      </c>
      <c r="C1361" s="19">
        <v>14615</v>
      </c>
      <c r="D1361" s="15" t="str">
        <f t="array" ref="D1361">IF(VLOOKUP($AF1361,[58]Akuttherapie!$A$2:$B$42,2,0)="Y",CONCATENATE("L",MAX(_xlfn.NUMBERVALUE(MID($D$3:$D1360,2,5)))+1)," ")</f>
        <v xml:space="preserve"> </v>
      </c>
      <c r="E1361" s="16">
        <v>10597671</v>
      </c>
      <c r="F1361" s="12" t="s">
        <v>357</v>
      </c>
      <c r="G1361" s="12" t="s">
        <v>1091</v>
      </c>
      <c r="H1361" s="18">
        <v>11348</v>
      </c>
      <c r="I1361" s="18">
        <v>45583</v>
      </c>
      <c r="J1361" s="12">
        <v>0</v>
      </c>
      <c r="K1361" s="36"/>
    </row>
    <row r="1362" spans="1:11" ht="14.25" customHeight="1" x14ac:dyDescent="0.15">
      <c r="A1362" s="13" t="s">
        <v>11</v>
      </c>
      <c r="B1362" s="14">
        <v>29029</v>
      </c>
      <c r="C1362" s="19">
        <v>14616</v>
      </c>
      <c r="D1362" s="15" t="str">
        <f t="array" ref="D1362">IF(VLOOKUP($AF1362,[58]Akuttherapie!$A$2:$B$42,2,0)="Y",CONCATENATE("L",MAX(_xlfn.NUMBERVALUE(MID($D$3:$D1361,2,5)))+1)," ")</f>
        <v xml:space="preserve"> </v>
      </c>
      <c r="E1362" s="16">
        <v>10597701</v>
      </c>
      <c r="F1362" s="12" t="s">
        <v>2281</v>
      </c>
      <c r="G1362" s="12" t="s">
        <v>520</v>
      </c>
      <c r="H1362" s="18">
        <v>16572</v>
      </c>
      <c r="I1362" s="18">
        <v>45583</v>
      </c>
      <c r="J1362" s="12">
        <v>0</v>
      </c>
      <c r="K1362" s="36"/>
    </row>
    <row r="1363" spans="1:11" ht="14.25" customHeight="1" x14ac:dyDescent="0.15">
      <c r="A1363" s="13" t="s">
        <v>11</v>
      </c>
      <c r="B1363" s="14">
        <v>29030</v>
      </c>
      <c r="C1363" s="19">
        <v>14617</v>
      </c>
      <c r="D1363" s="15" t="str">
        <f t="array" ref="D1363">IF(VLOOKUP($AF1363,[58]Akuttherapie!$A$2:$B$42,2,0)="Y",CONCATENATE("L",MAX(_xlfn.NUMBERVALUE(MID($D$3:$D1362,2,5)))+1)," ")</f>
        <v xml:space="preserve"> </v>
      </c>
      <c r="E1363" s="16">
        <v>10597731</v>
      </c>
      <c r="F1363" s="12" t="s">
        <v>451</v>
      </c>
      <c r="G1363" s="12" t="s">
        <v>2282</v>
      </c>
      <c r="H1363" s="18">
        <v>14481</v>
      </c>
      <c r="I1363" s="18">
        <v>45583</v>
      </c>
      <c r="J1363" s="12">
        <v>1</v>
      </c>
      <c r="K1363" s="36"/>
    </row>
    <row r="1364" spans="1:11" ht="14.25" customHeight="1" x14ac:dyDescent="0.15">
      <c r="A1364" s="13" t="s">
        <v>11</v>
      </c>
      <c r="B1364" s="14">
        <v>29031</v>
      </c>
      <c r="C1364" s="19">
        <v>14618</v>
      </c>
      <c r="D1364" s="15" t="str">
        <f t="array" ref="D1364">IF(VLOOKUP($AF1364,[58]Akuttherapie!$A$2:$B$42,2,0)="Y",CONCATENATE("L",MAX(_xlfn.NUMBERVALUE(MID($D$3:$D1363,2,5)))+1)," ")</f>
        <v xml:space="preserve"> </v>
      </c>
      <c r="E1364" s="16">
        <v>10597906</v>
      </c>
      <c r="F1364" s="12" t="s">
        <v>2283</v>
      </c>
      <c r="G1364" s="12" t="s">
        <v>528</v>
      </c>
      <c r="H1364" s="18">
        <v>27708</v>
      </c>
      <c r="I1364" s="18">
        <v>45584</v>
      </c>
      <c r="J1364" s="12">
        <v>1</v>
      </c>
      <c r="K1364" s="36"/>
    </row>
    <row r="1365" spans="1:11" ht="14.25" customHeight="1" x14ac:dyDescent="0.15">
      <c r="A1365" s="13" t="s">
        <v>11</v>
      </c>
      <c r="B1365" s="14">
        <v>29032</v>
      </c>
      <c r="C1365" s="19">
        <v>14619</v>
      </c>
      <c r="D1365" s="15" t="str">
        <f t="array" ref="D1365">IF(VLOOKUP($AF1365,[58]Akuttherapie!$A$2:$B$42,2,0)="Y",CONCATENATE("L",MAX(_xlfn.NUMBERVALUE(MID($D$3:$D1364,2,5)))+1)," ")</f>
        <v xml:space="preserve"> </v>
      </c>
      <c r="E1365" s="16">
        <v>10598186</v>
      </c>
      <c r="F1365" s="12" t="s">
        <v>98</v>
      </c>
      <c r="G1365" s="12" t="s">
        <v>783</v>
      </c>
      <c r="H1365" s="18">
        <v>15062</v>
      </c>
      <c r="I1365" s="18">
        <v>45585</v>
      </c>
      <c r="J1365" s="12">
        <v>0</v>
      </c>
      <c r="K1365" s="36"/>
    </row>
    <row r="1366" spans="1:11" ht="14.25" customHeight="1" x14ac:dyDescent="0.15">
      <c r="A1366" s="13" t="s">
        <v>11</v>
      </c>
      <c r="B1366" s="14">
        <v>29033</v>
      </c>
      <c r="C1366" s="19">
        <v>14620</v>
      </c>
      <c r="D1366" s="15" t="s">
        <v>2296</v>
      </c>
      <c r="E1366" s="16">
        <v>10598198</v>
      </c>
      <c r="F1366" s="12" t="s">
        <v>2284</v>
      </c>
      <c r="G1366" s="12" t="s">
        <v>68</v>
      </c>
      <c r="H1366" s="18">
        <v>20831</v>
      </c>
      <c r="I1366" s="18">
        <v>45585</v>
      </c>
      <c r="J1366" s="12">
        <v>0</v>
      </c>
      <c r="K1366" s="36"/>
    </row>
    <row r="1367" spans="1:11" ht="14.25" customHeight="1" x14ac:dyDescent="0.15">
      <c r="A1367" s="13" t="s">
        <v>11</v>
      </c>
      <c r="B1367" s="14">
        <v>29034</v>
      </c>
      <c r="C1367" s="19">
        <v>14621</v>
      </c>
      <c r="D1367" s="15" t="s">
        <v>2296</v>
      </c>
      <c r="E1367" s="16">
        <v>10598342</v>
      </c>
      <c r="F1367" s="12" t="s">
        <v>2285</v>
      </c>
      <c r="G1367" s="12" t="s">
        <v>2286</v>
      </c>
      <c r="H1367" s="18">
        <v>24031</v>
      </c>
      <c r="I1367" s="18">
        <v>45585</v>
      </c>
      <c r="J1367" s="12">
        <v>1</v>
      </c>
      <c r="K1367" s="36"/>
    </row>
    <row r="1368" spans="1:11" ht="14.25" customHeight="1" x14ac:dyDescent="0.15">
      <c r="A1368" s="13" t="s">
        <v>11</v>
      </c>
      <c r="B1368" s="14">
        <v>29035</v>
      </c>
      <c r="C1368" s="19">
        <v>14622</v>
      </c>
      <c r="D1368" s="15" t="str">
        <f t="array" ref="D1368">IF(VLOOKUP($AF1368,[58]Akuttherapie!$A$2:$B$42,2,0)="Y",CONCATENATE("L",MAX(_xlfn.NUMBERVALUE(MID($D$3:$D1367,2,5)))+1)," ")</f>
        <v xml:space="preserve"> </v>
      </c>
      <c r="E1368" s="16">
        <v>10598549</v>
      </c>
      <c r="F1368" s="12" t="s">
        <v>2287</v>
      </c>
      <c r="G1368" s="12" t="s">
        <v>23</v>
      </c>
      <c r="H1368" s="18">
        <v>30244</v>
      </c>
      <c r="I1368" s="18">
        <v>45585</v>
      </c>
      <c r="J1368" s="12">
        <v>0</v>
      </c>
      <c r="K1368" s="36"/>
    </row>
    <row r="1369" spans="1:11" ht="14.25" customHeight="1" x14ac:dyDescent="0.15">
      <c r="A1369" s="13" t="s">
        <v>11</v>
      </c>
      <c r="B1369" s="14">
        <v>29036</v>
      </c>
      <c r="C1369" s="19">
        <v>14623</v>
      </c>
      <c r="D1369" s="15" t="str">
        <f t="array" ref="D1369">IF(VLOOKUP($AF1369,[58]Akuttherapie!$A$2:$B$42,2,0)="Y",CONCATENATE("L",MAX(_xlfn.NUMBERVALUE(MID($D$3:$D1368,2,5)))+1)," ")</f>
        <v xml:space="preserve"> </v>
      </c>
      <c r="E1369" s="16">
        <v>10598567</v>
      </c>
      <c r="F1369" s="12" t="s">
        <v>2288</v>
      </c>
      <c r="G1369" s="12" t="s">
        <v>23</v>
      </c>
      <c r="H1369" s="18">
        <v>24888</v>
      </c>
      <c r="I1369" s="18">
        <v>45585</v>
      </c>
      <c r="J1369" s="12">
        <v>0</v>
      </c>
      <c r="K1369" s="36"/>
    </row>
    <row r="1370" spans="1:11" ht="14.25" customHeight="1" x14ac:dyDescent="0.15">
      <c r="A1370" s="13" t="s">
        <v>16</v>
      </c>
      <c r="B1370" s="14">
        <v>29037</v>
      </c>
      <c r="C1370" s="19">
        <v>14624</v>
      </c>
      <c r="D1370" s="15" t="str">
        <f t="array" ref="D1370">IF(VLOOKUP($AF1370,[58]Akuttherapie!$A$2:$B$42,2,0)="Y",CONCATENATE("L",MAX(_xlfn.NUMBERVALUE(MID($D$3:$D1369,2,5)))+1)," ")</f>
        <v xml:space="preserve"> </v>
      </c>
      <c r="E1370" s="16">
        <v>10598140</v>
      </c>
      <c r="F1370" s="12" t="s">
        <v>1609</v>
      </c>
      <c r="G1370" s="12" t="s">
        <v>2289</v>
      </c>
      <c r="H1370" s="18">
        <v>29412</v>
      </c>
      <c r="I1370" s="18">
        <v>45585</v>
      </c>
      <c r="J1370" s="12">
        <v>0</v>
      </c>
      <c r="K1370" s="36"/>
    </row>
    <row r="1371" spans="1:11" ht="14.25" customHeight="1" x14ac:dyDescent="0.15">
      <c r="A1371" s="13" t="s">
        <v>16</v>
      </c>
      <c r="B1371" s="14">
        <v>29038</v>
      </c>
      <c r="C1371" s="19">
        <v>14625</v>
      </c>
      <c r="D1371" s="15" t="str">
        <f t="array" ref="D1371">IF(VLOOKUP($AF1371,[58]Akuttherapie!$A$2:$B$42,2,0)="Y",CONCATENATE("L",MAX(_xlfn.NUMBERVALUE(MID($D$3:$D1370,2,5)))+1)," ")</f>
        <v xml:space="preserve"> </v>
      </c>
      <c r="E1371" s="16">
        <v>10598476</v>
      </c>
      <c r="F1371" s="12" t="s">
        <v>2290</v>
      </c>
      <c r="G1371" s="12" t="s">
        <v>829</v>
      </c>
      <c r="H1371" s="18">
        <v>21662</v>
      </c>
      <c r="I1371" s="18">
        <v>45585</v>
      </c>
      <c r="J1371" s="12">
        <v>0</v>
      </c>
      <c r="K1371" s="36"/>
    </row>
    <row r="1372" spans="1:11" ht="14.25" customHeight="1" x14ac:dyDescent="0.15">
      <c r="A1372" s="13" t="s">
        <v>2185</v>
      </c>
      <c r="B1372" s="14">
        <v>29039</v>
      </c>
      <c r="C1372" s="19">
        <v>14626</v>
      </c>
      <c r="D1372" s="15" t="s">
        <v>2297</v>
      </c>
      <c r="E1372" s="16">
        <v>10597713</v>
      </c>
      <c r="F1372" s="12" t="s">
        <v>2291</v>
      </c>
      <c r="G1372" s="12" t="s">
        <v>2292</v>
      </c>
      <c r="H1372" s="18">
        <v>35960</v>
      </c>
      <c r="I1372" s="18">
        <v>45583</v>
      </c>
      <c r="J1372" s="12">
        <v>0</v>
      </c>
      <c r="K1372" s="36" t="s">
        <v>65</v>
      </c>
    </row>
    <row r="1373" spans="1:11" ht="14.25" customHeight="1" x14ac:dyDescent="0.15">
      <c r="A1373" s="13" t="s">
        <v>11</v>
      </c>
      <c r="B1373" s="14">
        <v>29040</v>
      </c>
      <c r="C1373" s="19">
        <v>14627</v>
      </c>
      <c r="D1373" s="15" t="str">
        <f t="array" ref="D1373">IF(VLOOKUP($AF1373,[58]Akuttherapie!$A$2:$B$42,2,0)="Y",CONCATENATE("L",MAX(_xlfn.NUMBERVALUE(MID($D$3:$D1372,2,5)))+1)," ")</f>
        <v xml:space="preserve"> </v>
      </c>
      <c r="E1373" s="16">
        <v>10597626</v>
      </c>
      <c r="F1373" s="12" t="s">
        <v>2293</v>
      </c>
      <c r="G1373" s="12" t="s">
        <v>2294</v>
      </c>
      <c r="H1373" s="18">
        <v>27435</v>
      </c>
      <c r="I1373" s="18">
        <v>45583</v>
      </c>
      <c r="J1373" s="12">
        <v>0</v>
      </c>
      <c r="K1373" s="36"/>
    </row>
    <row r="1374" spans="1:11" ht="14.25" customHeight="1" x14ac:dyDescent="0.15">
      <c r="A1374" s="13" t="s">
        <v>16</v>
      </c>
      <c r="B1374" s="14">
        <v>29041</v>
      </c>
      <c r="C1374" s="19">
        <v>14628</v>
      </c>
      <c r="D1374" s="15" t="str">
        <f t="array" ref="D1374">IF(VLOOKUP($AF1374,[58]Akuttherapie!$A$2:$B$42,2,0)="Y",CONCATENATE("L",MAX(_xlfn.NUMBERVALUE(MID($D$3:$D1373,2,5)))+1)," ")</f>
        <v xml:space="preserve"> </v>
      </c>
      <c r="E1374" s="16">
        <v>10598162</v>
      </c>
      <c r="F1374" s="12" t="s">
        <v>2295</v>
      </c>
      <c r="G1374" s="12" t="s">
        <v>600</v>
      </c>
      <c r="H1374" s="18">
        <v>15945</v>
      </c>
      <c r="I1374" s="18">
        <v>45585</v>
      </c>
      <c r="J1374" s="12">
        <v>0</v>
      </c>
      <c r="K1374" s="36"/>
    </row>
    <row r="1375" spans="1:11" ht="14.25" customHeight="1" x14ac:dyDescent="0.15">
      <c r="A1375" s="13" t="s">
        <v>11</v>
      </c>
      <c r="B1375" s="14">
        <v>29042</v>
      </c>
      <c r="C1375" s="19">
        <v>14629</v>
      </c>
      <c r="D1375" s="15" t="s">
        <v>2305</v>
      </c>
      <c r="E1375" s="16">
        <v>10598740</v>
      </c>
      <c r="F1375" s="12" t="s">
        <v>1707</v>
      </c>
      <c r="G1375" s="12" t="s">
        <v>129</v>
      </c>
      <c r="H1375" s="18">
        <v>13728</v>
      </c>
      <c r="I1375" s="18">
        <v>45586</v>
      </c>
      <c r="J1375" s="12">
        <v>1</v>
      </c>
      <c r="K1375" s="36"/>
    </row>
    <row r="1376" spans="1:11" ht="14.25" customHeight="1" x14ac:dyDescent="0.15">
      <c r="A1376" s="13" t="s">
        <v>1928</v>
      </c>
      <c r="B1376" s="14">
        <v>29043</v>
      </c>
      <c r="C1376" s="19">
        <v>14630</v>
      </c>
      <c r="D1376" s="15" t="s">
        <v>2306</v>
      </c>
      <c r="E1376" s="16">
        <v>10598849</v>
      </c>
      <c r="F1376" s="12" t="s">
        <v>832</v>
      </c>
      <c r="G1376" s="12" t="s">
        <v>566</v>
      </c>
      <c r="H1376" s="18">
        <v>19526</v>
      </c>
      <c r="I1376" s="18">
        <v>45586</v>
      </c>
      <c r="J1376" s="12">
        <v>1</v>
      </c>
      <c r="K1376" s="36" t="s">
        <v>65</v>
      </c>
    </row>
    <row r="1377" spans="1:11" ht="14.25" customHeight="1" x14ac:dyDescent="0.15">
      <c r="A1377" s="13" t="s">
        <v>16</v>
      </c>
      <c r="B1377" s="14">
        <v>29044</v>
      </c>
      <c r="C1377" s="19">
        <v>14631</v>
      </c>
      <c r="D1377" s="15" t="str">
        <f t="array" ref="D1377">IF(VLOOKUP($AF1377,[59]Akuttherapie!$A$2:$B$42,2,0)="Y",CONCATENATE("L",MAX(_xlfn.NUMBERVALUE(MID($D$3:$D1376,2,5)))+1)," ")</f>
        <v xml:space="preserve"> </v>
      </c>
      <c r="E1377" s="16">
        <v>10599396</v>
      </c>
      <c r="F1377" s="12" t="s">
        <v>2298</v>
      </c>
      <c r="G1377" s="12" t="s">
        <v>2299</v>
      </c>
      <c r="H1377" s="18">
        <v>24419</v>
      </c>
      <c r="I1377" s="18">
        <v>45586</v>
      </c>
      <c r="J1377" s="12">
        <v>0</v>
      </c>
      <c r="K1377" s="36"/>
    </row>
    <row r="1378" spans="1:11" ht="14.25" customHeight="1" x14ac:dyDescent="0.15">
      <c r="A1378" s="13" t="s">
        <v>11</v>
      </c>
      <c r="B1378" s="14">
        <v>29045</v>
      </c>
      <c r="C1378" s="19">
        <v>14632</v>
      </c>
      <c r="D1378" s="15" t="str">
        <f t="array" ref="D1378">IF(VLOOKUP($AF1378,[59]Akuttherapie!$A$2:$B$42,2,0)="Y",CONCATENATE("L",MAX(_xlfn.NUMBERVALUE(MID($D$3:$D1377,2,5)))+1)," ")</f>
        <v xml:space="preserve"> </v>
      </c>
      <c r="E1378" s="16">
        <v>10600148</v>
      </c>
      <c r="F1378" s="12" t="s">
        <v>244</v>
      </c>
      <c r="G1378" s="12" t="s">
        <v>2300</v>
      </c>
      <c r="H1378" s="18">
        <v>13315</v>
      </c>
      <c r="I1378" s="18">
        <v>45586</v>
      </c>
      <c r="J1378" s="12">
        <v>1</v>
      </c>
      <c r="K1378" s="36"/>
    </row>
    <row r="1379" spans="1:11" ht="14.25" customHeight="1" x14ac:dyDescent="0.15">
      <c r="A1379" s="13" t="s">
        <v>11</v>
      </c>
      <c r="B1379" s="14">
        <v>29046</v>
      </c>
      <c r="C1379" s="19">
        <v>14633</v>
      </c>
      <c r="D1379" s="15" t="str">
        <f t="array" ref="D1379">IF(VLOOKUP($AF1379,[59]Akuttherapie!$A$2:$B$42,2,0)="Y",CONCATENATE("L",MAX(_xlfn.NUMBERVALUE(MID($D$3:$D1378,2,5)))+1)," ")</f>
        <v xml:space="preserve"> </v>
      </c>
      <c r="E1379" s="16">
        <v>10600333</v>
      </c>
      <c r="F1379" s="12" t="s">
        <v>1534</v>
      </c>
      <c r="G1379" s="12" t="s">
        <v>181</v>
      </c>
      <c r="H1379" s="18">
        <v>23952</v>
      </c>
      <c r="I1379" s="18">
        <v>45586</v>
      </c>
      <c r="J1379" s="12">
        <v>0</v>
      </c>
      <c r="K1379" s="36"/>
    </row>
    <row r="1380" spans="1:11" ht="14.25" customHeight="1" x14ac:dyDescent="0.15">
      <c r="A1380" s="13" t="s">
        <v>11</v>
      </c>
      <c r="B1380" s="14">
        <v>29047</v>
      </c>
      <c r="C1380" s="19">
        <v>14634</v>
      </c>
      <c r="D1380" s="15" t="s">
        <v>2307</v>
      </c>
      <c r="E1380" s="16">
        <v>10600404</v>
      </c>
      <c r="F1380" s="12" t="s">
        <v>2301</v>
      </c>
      <c r="G1380" s="12" t="s">
        <v>1280</v>
      </c>
      <c r="H1380" s="18">
        <v>16487</v>
      </c>
      <c r="I1380" s="18">
        <v>45586</v>
      </c>
      <c r="J1380" s="12">
        <v>0</v>
      </c>
      <c r="K1380" s="36"/>
    </row>
    <row r="1381" spans="1:11" ht="14.25" customHeight="1" x14ac:dyDescent="0.15">
      <c r="A1381" s="13" t="s">
        <v>11</v>
      </c>
      <c r="B1381" s="14">
        <v>29048</v>
      </c>
      <c r="C1381" s="19">
        <v>14635</v>
      </c>
      <c r="D1381" s="15" t="str">
        <f t="array" ref="D1381">IF(VLOOKUP($AF1381,[59]Akuttherapie!$A$2:$B$42,2,0)="Y",CONCATENATE("L",MAX(_xlfn.NUMBERVALUE(MID($D$3:$D1380,2,5)))+1)," ")</f>
        <v xml:space="preserve"> </v>
      </c>
      <c r="E1381" s="16">
        <v>10600633</v>
      </c>
      <c r="F1381" s="12" t="s">
        <v>1822</v>
      </c>
      <c r="G1381" s="12" t="s">
        <v>1163</v>
      </c>
      <c r="H1381" s="18">
        <v>16919</v>
      </c>
      <c r="I1381" s="18">
        <v>45587</v>
      </c>
      <c r="J1381" s="12">
        <v>1</v>
      </c>
      <c r="K1381" s="36"/>
    </row>
    <row r="1382" spans="1:11" ht="14.25" customHeight="1" x14ac:dyDescent="0.15">
      <c r="A1382" s="13" t="s">
        <v>16</v>
      </c>
      <c r="B1382" s="14">
        <v>29049</v>
      </c>
      <c r="C1382" s="19">
        <v>14636</v>
      </c>
      <c r="D1382" s="15" t="str">
        <f t="array" ref="D1382">IF(VLOOKUP($AF1382,[59]Akuttherapie!$A$2:$B$42,2,0)="Y",CONCATENATE("L",MAX(_xlfn.NUMBERVALUE(MID($D$3:$D1381,2,5)))+1)," ")</f>
        <v xml:space="preserve"> </v>
      </c>
      <c r="E1382" s="16">
        <v>10600564</v>
      </c>
      <c r="F1382" s="12" t="s">
        <v>2302</v>
      </c>
      <c r="G1382" s="12" t="s">
        <v>239</v>
      </c>
      <c r="H1382" s="18">
        <v>21425</v>
      </c>
      <c r="I1382" s="18">
        <v>45587</v>
      </c>
      <c r="J1382" s="12">
        <v>0</v>
      </c>
      <c r="K1382" s="36"/>
    </row>
    <row r="1383" spans="1:11" ht="14.25" customHeight="1" x14ac:dyDescent="0.15">
      <c r="A1383" s="13" t="s">
        <v>11</v>
      </c>
      <c r="B1383" s="14">
        <v>29050</v>
      </c>
      <c r="C1383" s="19">
        <v>14637</v>
      </c>
      <c r="D1383" s="15" t="s">
        <v>2308</v>
      </c>
      <c r="E1383" s="16">
        <v>10581526</v>
      </c>
      <c r="F1383" s="12" t="s">
        <v>2303</v>
      </c>
      <c r="G1383" s="12" t="s">
        <v>2304</v>
      </c>
      <c r="H1383" s="18">
        <v>37749</v>
      </c>
      <c r="I1383" s="18">
        <v>45586</v>
      </c>
      <c r="J1383" s="12">
        <v>1</v>
      </c>
      <c r="K1383" s="36"/>
    </row>
    <row r="1384" spans="1:11" ht="14.25" customHeight="1" x14ac:dyDescent="0.15">
      <c r="A1384" s="13" t="s">
        <v>11</v>
      </c>
      <c r="B1384" s="14">
        <v>29051</v>
      </c>
      <c r="C1384" s="19">
        <v>14638</v>
      </c>
      <c r="D1384" s="15" t="str">
        <f t="array" ref="D1384">IF(VLOOKUP($AF1384,[59]Akuttherapie!$A$2:$B$42,2,0)="Y",CONCATENATE("L",MAX(_xlfn.NUMBERVALUE(MID($D$3:$D1383,2,5)))+1)," ")</f>
        <v xml:space="preserve"> </v>
      </c>
      <c r="E1384" s="16">
        <v>10600487</v>
      </c>
      <c r="F1384" s="12" t="s">
        <v>892</v>
      </c>
      <c r="G1384" s="12" t="s">
        <v>471</v>
      </c>
      <c r="H1384" s="18">
        <v>27458</v>
      </c>
      <c r="I1384" s="18">
        <v>45586</v>
      </c>
      <c r="J1384" s="12">
        <v>0</v>
      </c>
      <c r="K1384" s="36"/>
    </row>
    <row r="1385" spans="1:11" ht="14.25" customHeight="1" x14ac:dyDescent="0.15">
      <c r="A1385" s="13" t="s">
        <v>11</v>
      </c>
      <c r="B1385" s="14">
        <v>29052</v>
      </c>
      <c r="C1385" s="19">
        <v>14639</v>
      </c>
      <c r="D1385" s="15" t="str">
        <f t="array" ref="D1385">IF(VLOOKUP($AF1385,[59]Akuttherapie!$A$2:$B$42,2,0)="Y",CONCATENATE("L",MAX(_xlfn.NUMBERVALUE(MID($D$3:$D1384,2,5)))+1)," ")</f>
        <v xml:space="preserve"> </v>
      </c>
      <c r="E1385" s="16">
        <v>10599577</v>
      </c>
      <c r="F1385" s="12" t="s">
        <v>648</v>
      </c>
      <c r="G1385" s="12" t="s">
        <v>649</v>
      </c>
      <c r="H1385" s="18">
        <v>17269</v>
      </c>
      <c r="I1385" s="18">
        <v>45586</v>
      </c>
      <c r="J1385" s="12">
        <v>1</v>
      </c>
      <c r="K1385" s="36"/>
    </row>
    <row r="1386" spans="1:11" ht="14.25" customHeight="1" x14ac:dyDescent="0.15">
      <c r="A1386" s="13" t="s">
        <v>11</v>
      </c>
      <c r="B1386" s="14">
        <v>29053</v>
      </c>
      <c r="C1386" s="19">
        <v>14640</v>
      </c>
      <c r="D1386" s="15" t="str">
        <f t="array" ref="D1386">IF(VLOOKUP($AF1386,[59]Akuttherapie!$A$2:$B$42,2,0)="Y",CONCATENATE("L",MAX(_xlfn.NUMBERVALUE(MID($D$3:$D1385,2,5)))+1)," ")</f>
        <v xml:space="preserve"> </v>
      </c>
      <c r="E1386" s="16">
        <v>10600961</v>
      </c>
      <c r="F1386" s="12" t="s">
        <v>2309</v>
      </c>
      <c r="G1386" s="12" t="s">
        <v>230</v>
      </c>
      <c r="H1386" s="18">
        <v>20244</v>
      </c>
      <c r="I1386" s="18">
        <v>45587</v>
      </c>
      <c r="J1386" s="12">
        <v>0</v>
      </c>
      <c r="K1386" s="36"/>
    </row>
    <row r="1387" spans="1:11" ht="14.25" customHeight="1" x14ac:dyDescent="0.15">
      <c r="A1387" s="13" t="s">
        <v>11</v>
      </c>
      <c r="B1387" s="14">
        <v>29054</v>
      </c>
      <c r="C1387" s="19">
        <v>14641</v>
      </c>
      <c r="D1387" s="15" t="str">
        <f t="array" ref="D1387">IF(VLOOKUP($AF1387,[59]Akuttherapie!$A$2:$B$42,2,0)="Y",CONCATENATE("L",MAX(_xlfn.NUMBERVALUE(MID($D$3:$D1386,2,5)))+1)," ")</f>
        <v xml:space="preserve"> </v>
      </c>
      <c r="E1387" s="16">
        <v>10601135</v>
      </c>
      <c r="F1387" s="12" t="s">
        <v>2310</v>
      </c>
      <c r="G1387" s="12" t="s">
        <v>2311</v>
      </c>
      <c r="H1387" s="18">
        <v>33766</v>
      </c>
      <c r="I1387" s="18">
        <v>45587</v>
      </c>
      <c r="J1387" s="12">
        <v>1</v>
      </c>
      <c r="K1387" s="36"/>
    </row>
    <row r="1388" spans="1:11" ht="14.25" customHeight="1" x14ac:dyDescent="0.15">
      <c r="A1388" s="13" t="s">
        <v>137</v>
      </c>
      <c r="B1388" s="14">
        <v>29055</v>
      </c>
      <c r="C1388" s="19">
        <v>14642</v>
      </c>
      <c r="D1388" s="15" t="s">
        <v>2323</v>
      </c>
      <c r="E1388" s="16">
        <v>10601216</v>
      </c>
      <c r="F1388" s="12" t="s">
        <v>2312</v>
      </c>
      <c r="G1388" s="12" t="s">
        <v>2313</v>
      </c>
      <c r="H1388" s="18">
        <v>35502</v>
      </c>
      <c r="I1388" s="18">
        <v>45587</v>
      </c>
      <c r="J1388" s="12">
        <v>0</v>
      </c>
      <c r="K1388" s="36"/>
    </row>
    <row r="1389" spans="1:11" ht="14.25" customHeight="1" x14ac:dyDescent="0.15">
      <c r="A1389" s="13" t="s">
        <v>137</v>
      </c>
      <c r="B1389" s="14">
        <v>29056</v>
      </c>
      <c r="C1389" s="19">
        <v>14643</v>
      </c>
      <c r="D1389" s="15" t="s">
        <v>2324</v>
      </c>
      <c r="E1389" s="16">
        <v>10601541</v>
      </c>
      <c r="F1389" s="12" t="s">
        <v>2314</v>
      </c>
      <c r="G1389" s="12" t="s">
        <v>2315</v>
      </c>
      <c r="H1389" s="18">
        <v>27470</v>
      </c>
      <c r="I1389" s="18">
        <v>45587</v>
      </c>
      <c r="J1389" s="12">
        <v>1</v>
      </c>
      <c r="K1389" s="36" t="s">
        <v>65</v>
      </c>
    </row>
    <row r="1390" spans="1:11" ht="14.25" customHeight="1" x14ac:dyDescent="0.15">
      <c r="A1390" s="13" t="s">
        <v>11</v>
      </c>
      <c r="B1390" s="14">
        <v>29057</v>
      </c>
      <c r="C1390" s="19">
        <v>14644</v>
      </c>
      <c r="D1390" s="15" t="str">
        <f t="array" ref="D1390">IF(VLOOKUP($AF1390,[59]Akuttherapie!$A$2:$B$42,2,0)="Y",CONCATENATE("L",MAX(_xlfn.NUMBERVALUE(MID($D$3:$D1389,2,5)))+1)," ")</f>
        <v xml:space="preserve"> </v>
      </c>
      <c r="E1390" s="16">
        <v>10601564</v>
      </c>
      <c r="F1390" s="12" t="s">
        <v>2316</v>
      </c>
      <c r="G1390" s="12" t="s">
        <v>2317</v>
      </c>
      <c r="H1390" s="18">
        <v>13906</v>
      </c>
      <c r="I1390" s="18">
        <v>45587</v>
      </c>
      <c r="J1390" s="12">
        <v>1</v>
      </c>
      <c r="K1390" s="36"/>
    </row>
    <row r="1391" spans="1:11" ht="14.25" customHeight="1" x14ac:dyDescent="0.15">
      <c r="A1391" s="13" t="s">
        <v>16</v>
      </c>
      <c r="B1391" s="14">
        <v>29058</v>
      </c>
      <c r="C1391" s="19">
        <v>14645</v>
      </c>
      <c r="D1391" s="15" t="str">
        <f t="array" ref="D1391">IF(VLOOKUP($AF1391,[59]Akuttherapie!$A$2:$B$42,2,0)="Y",CONCATENATE("L",MAX(_xlfn.NUMBERVALUE(MID($D$3:$D1390,2,5)))+1)," ")</f>
        <v xml:space="preserve"> </v>
      </c>
      <c r="E1391" s="16">
        <v>10602979</v>
      </c>
      <c r="F1391" s="12" t="s">
        <v>2318</v>
      </c>
      <c r="G1391" s="12" t="s">
        <v>2319</v>
      </c>
      <c r="H1391" s="18">
        <v>24246</v>
      </c>
      <c r="I1391" s="18">
        <v>45587</v>
      </c>
      <c r="J1391" s="12">
        <v>0</v>
      </c>
      <c r="K1391" s="36"/>
    </row>
    <row r="1392" spans="1:11" ht="14.25" customHeight="1" x14ac:dyDescent="0.15">
      <c r="A1392" s="13" t="s">
        <v>11</v>
      </c>
      <c r="B1392" s="14">
        <v>29059</v>
      </c>
      <c r="C1392" s="19">
        <v>14646</v>
      </c>
      <c r="D1392" s="15" t="s">
        <v>2325</v>
      </c>
      <c r="E1392" s="16">
        <v>10603119</v>
      </c>
      <c r="F1392" s="12" t="s">
        <v>2320</v>
      </c>
      <c r="G1392" s="12" t="s">
        <v>2321</v>
      </c>
      <c r="H1392" s="18">
        <v>33222</v>
      </c>
      <c r="I1392" s="18">
        <v>45588</v>
      </c>
      <c r="J1392" s="12">
        <v>1</v>
      </c>
      <c r="K1392" s="36"/>
    </row>
    <row r="1393" spans="1:11" ht="14.25" customHeight="1" x14ac:dyDescent="0.15">
      <c r="A1393" s="13" t="s">
        <v>11</v>
      </c>
      <c r="B1393" s="14">
        <v>29060</v>
      </c>
      <c r="C1393" s="19">
        <v>14647</v>
      </c>
      <c r="D1393" s="15" t="str">
        <f t="array" ref="D1393">IF(VLOOKUP($AF1393,[59]Akuttherapie!$A$2:$B$42,2,0)="Y",CONCATENATE("L",MAX(_xlfn.NUMBERVALUE(MID($D$3:$D1392,2,5)))+1)," ")</f>
        <v xml:space="preserve"> </v>
      </c>
      <c r="E1393" s="16">
        <v>10589649</v>
      </c>
      <c r="F1393" s="12" t="s">
        <v>2322</v>
      </c>
      <c r="G1393" s="12" t="s">
        <v>1259</v>
      </c>
      <c r="H1393" s="18">
        <v>22371</v>
      </c>
      <c r="I1393" s="18">
        <v>45580</v>
      </c>
      <c r="J1393" s="12">
        <v>1</v>
      </c>
      <c r="K1393" s="36"/>
    </row>
    <row r="1394" spans="1:11" ht="14.25" customHeight="1" x14ac:dyDescent="0.15">
      <c r="A1394" s="13" t="s">
        <v>1928</v>
      </c>
      <c r="B1394" s="14">
        <v>29061</v>
      </c>
      <c r="C1394" s="19">
        <v>14648</v>
      </c>
      <c r="D1394" s="15" t="s">
        <v>2331</v>
      </c>
      <c r="E1394" s="16">
        <v>10603770</v>
      </c>
      <c r="F1394" s="12" t="s">
        <v>1427</v>
      </c>
      <c r="G1394" s="12" t="s">
        <v>20</v>
      </c>
      <c r="H1394" s="18">
        <v>14764</v>
      </c>
      <c r="I1394" s="18">
        <v>45588</v>
      </c>
      <c r="J1394" s="12">
        <v>0</v>
      </c>
      <c r="K1394" s="36"/>
    </row>
    <row r="1395" spans="1:11" ht="14.25" customHeight="1" x14ac:dyDescent="0.15">
      <c r="A1395" s="13" t="s">
        <v>11</v>
      </c>
      <c r="B1395" s="14">
        <v>29062</v>
      </c>
      <c r="C1395" s="19">
        <v>14649</v>
      </c>
      <c r="D1395" s="15" t="s">
        <v>2332</v>
      </c>
      <c r="E1395" s="16">
        <v>10604279</v>
      </c>
      <c r="F1395" s="12" t="s">
        <v>206</v>
      </c>
      <c r="G1395" s="12" t="s">
        <v>26</v>
      </c>
      <c r="H1395" s="18">
        <v>17205</v>
      </c>
      <c r="I1395" s="18">
        <v>45588</v>
      </c>
      <c r="J1395" s="12">
        <v>1</v>
      </c>
      <c r="K1395" s="36"/>
    </row>
    <row r="1396" spans="1:11" ht="14.25" customHeight="1" x14ac:dyDescent="0.15">
      <c r="A1396" s="13" t="s">
        <v>11</v>
      </c>
      <c r="B1396" s="14">
        <v>29063</v>
      </c>
      <c r="C1396" s="19">
        <v>14650</v>
      </c>
      <c r="D1396" s="15" t="s">
        <v>2333</v>
      </c>
      <c r="E1396" s="16">
        <v>10604790</v>
      </c>
      <c r="F1396" s="12" t="s">
        <v>308</v>
      </c>
      <c r="G1396" s="12" t="s">
        <v>1091</v>
      </c>
      <c r="H1396" s="18">
        <v>15374</v>
      </c>
      <c r="I1396" s="18">
        <v>45588</v>
      </c>
      <c r="J1396" s="12">
        <v>0</v>
      </c>
      <c r="K1396" s="36"/>
    </row>
    <row r="1397" spans="1:11" ht="14.25" customHeight="1" x14ac:dyDescent="0.15">
      <c r="A1397" s="13" t="s">
        <v>1928</v>
      </c>
      <c r="B1397" s="14">
        <v>29064</v>
      </c>
      <c r="C1397" s="19">
        <v>14651</v>
      </c>
      <c r="D1397" s="15" t="s">
        <v>2334</v>
      </c>
      <c r="E1397" s="16">
        <v>10605036</v>
      </c>
      <c r="F1397" s="12" t="s">
        <v>2326</v>
      </c>
      <c r="G1397" s="12" t="s">
        <v>339</v>
      </c>
      <c r="H1397" s="18">
        <v>19360</v>
      </c>
      <c r="I1397" s="18">
        <v>45588</v>
      </c>
      <c r="J1397" s="12">
        <v>0</v>
      </c>
      <c r="K1397" s="36" t="s">
        <v>65</v>
      </c>
    </row>
    <row r="1398" spans="1:11" ht="14.25" customHeight="1" x14ac:dyDescent="0.15">
      <c r="A1398" s="13" t="s">
        <v>11</v>
      </c>
      <c r="B1398" s="14">
        <v>29065</v>
      </c>
      <c r="C1398" s="19">
        <v>14652</v>
      </c>
      <c r="D1398" s="15" t="str">
        <f t="array" ref="D1398">IF(VLOOKUP($AF1398,[60]Akuttherapie!$A$2:$B$42,2,0)="Y",CONCATENATE("L",MAX(_xlfn.NUMBERVALUE(MID($D$3:$D1397,2,5)))+1)," ")</f>
        <v xml:space="preserve"> </v>
      </c>
      <c r="E1398" s="16">
        <v>10605048</v>
      </c>
      <c r="F1398" s="12" t="s">
        <v>2327</v>
      </c>
      <c r="G1398" s="12" t="s">
        <v>2328</v>
      </c>
      <c r="H1398" s="18">
        <v>23551</v>
      </c>
      <c r="I1398" s="18">
        <v>45588</v>
      </c>
      <c r="J1398" s="12">
        <v>0</v>
      </c>
      <c r="K1398" s="36"/>
    </row>
    <row r="1399" spans="1:11" ht="14.25" customHeight="1" x14ac:dyDescent="0.15">
      <c r="A1399" s="13" t="s">
        <v>11</v>
      </c>
      <c r="B1399" s="14">
        <v>29066</v>
      </c>
      <c r="C1399" s="19">
        <v>14653</v>
      </c>
      <c r="D1399" s="15" t="str">
        <f t="array" ref="D1399">IF(VLOOKUP($AF1399,[60]Akuttherapie!$A$2:$B$42,2,0)="Y",CONCATENATE("L",MAX(_xlfn.NUMBERVALUE(MID($D$3:$D1398,2,5)))+1)," ")</f>
        <v xml:space="preserve"> </v>
      </c>
      <c r="E1399" s="16">
        <v>10605067</v>
      </c>
      <c r="F1399" s="12" t="s">
        <v>98</v>
      </c>
      <c r="G1399" s="12" t="s">
        <v>2329</v>
      </c>
      <c r="H1399" s="18">
        <v>14079</v>
      </c>
      <c r="I1399" s="18">
        <v>45588</v>
      </c>
      <c r="J1399" s="12">
        <v>1</v>
      </c>
      <c r="K1399" s="36"/>
    </row>
    <row r="1400" spans="1:11" ht="14.25" customHeight="1" x14ac:dyDescent="0.15">
      <c r="A1400" s="13" t="s">
        <v>16</v>
      </c>
      <c r="B1400" s="14">
        <v>29067</v>
      </c>
      <c r="C1400" s="19">
        <v>14654</v>
      </c>
      <c r="D1400" s="15" t="str">
        <f t="array" ref="D1400">IF(VLOOKUP($AF1400,[60]Akuttherapie!$A$2:$B$42,2,0)="Y",CONCATENATE("L",MAX(_xlfn.NUMBERVALUE(MID($D$3:$D1399,2,5)))+1)," ")</f>
        <v xml:space="preserve"> </v>
      </c>
      <c r="E1400" s="16">
        <v>10605278</v>
      </c>
      <c r="F1400" s="12" t="s">
        <v>2330</v>
      </c>
      <c r="G1400" s="12" t="s">
        <v>1084</v>
      </c>
      <c r="H1400" s="18">
        <v>26071</v>
      </c>
      <c r="I1400" s="18">
        <v>45588</v>
      </c>
      <c r="J1400" s="12">
        <v>1</v>
      </c>
      <c r="K1400" s="36"/>
    </row>
    <row r="1401" spans="1:11" ht="14.25" customHeight="1" x14ac:dyDescent="0.15">
      <c r="A1401" s="13" t="s">
        <v>11</v>
      </c>
      <c r="B1401" s="14">
        <v>29068</v>
      </c>
      <c r="C1401" s="19">
        <v>14655</v>
      </c>
      <c r="D1401" s="15" t="str">
        <f t="array" ref="D1401">IF(VLOOKUP($AF1401,[61]Akuttherapie!$A$2:$B$42,2,0)="Y",CONCATENATE("L",MAX(_xlfn.NUMBERVALUE(MID($D$3:$D1400,2,5)))+1)," ")</f>
        <v xml:space="preserve"> </v>
      </c>
      <c r="E1401" s="16">
        <v>10605635</v>
      </c>
      <c r="F1401" s="12" t="s">
        <v>2335</v>
      </c>
      <c r="G1401" s="12" t="s">
        <v>2336</v>
      </c>
      <c r="H1401" s="18">
        <v>30068</v>
      </c>
      <c r="I1401" s="18">
        <v>45589</v>
      </c>
      <c r="J1401" s="12">
        <v>1</v>
      </c>
      <c r="K1401" s="36"/>
    </row>
    <row r="1402" spans="1:11" ht="14.25" customHeight="1" x14ac:dyDescent="0.15">
      <c r="A1402" s="13" t="s">
        <v>11</v>
      </c>
      <c r="B1402" s="14">
        <v>29069</v>
      </c>
      <c r="C1402" s="19">
        <v>14656</v>
      </c>
      <c r="D1402" s="15" t="s">
        <v>2341</v>
      </c>
      <c r="E1402" s="16">
        <v>10605923</v>
      </c>
      <c r="F1402" s="12" t="s">
        <v>1527</v>
      </c>
      <c r="G1402" s="12" t="s">
        <v>178</v>
      </c>
      <c r="H1402" s="18">
        <v>20858</v>
      </c>
      <c r="I1402" s="18">
        <v>45589</v>
      </c>
      <c r="J1402" s="12">
        <v>0</v>
      </c>
      <c r="K1402" s="36"/>
    </row>
    <row r="1403" spans="1:11" ht="14.25" customHeight="1" x14ac:dyDescent="0.15">
      <c r="A1403" s="13" t="s">
        <v>2640</v>
      </c>
      <c r="B1403" s="14">
        <v>29070</v>
      </c>
      <c r="C1403" s="19">
        <v>14657</v>
      </c>
      <c r="D1403" s="15" t="s">
        <v>2342</v>
      </c>
      <c r="E1403" s="16">
        <v>10606124</v>
      </c>
      <c r="F1403" s="12" t="s">
        <v>2337</v>
      </c>
      <c r="G1403" s="12" t="s">
        <v>2338</v>
      </c>
      <c r="H1403" s="18">
        <v>18841</v>
      </c>
      <c r="I1403" s="18">
        <v>45589</v>
      </c>
      <c r="J1403" s="12">
        <v>1</v>
      </c>
      <c r="K1403" s="36" t="s">
        <v>65</v>
      </c>
    </row>
    <row r="1404" spans="1:11" ht="14.25" customHeight="1" x14ac:dyDescent="0.15">
      <c r="A1404" s="13" t="s">
        <v>11</v>
      </c>
      <c r="B1404" s="14">
        <v>29071</v>
      </c>
      <c r="C1404" s="19">
        <v>14658</v>
      </c>
      <c r="D1404" s="15" t="s">
        <v>2343</v>
      </c>
      <c r="E1404" s="16">
        <v>10606410</v>
      </c>
      <c r="F1404" s="12" t="s">
        <v>2339</v>
      </c>
      <c r="G1404" s="12" t="s">
        <v>178</v>
      </c>
      <c r="H1404" s="18">
        <v>14207</v>
      </c>
      <c r="I1404" s="18">
        <v>45589</v>
      </c>
      <c r="J1404" s="12">
        <v>0</v>
      </c>
      <c r="K1404" s="36"/>
    </row>
    <row r="1405" spans="1:11" ht="14.25" customHeight="1" x14ac:dyDescent="0.15">
      <c r="A1405" s="13" t="s">
        <v>11</v>
      </c>
      <c r="B1405" s="14">
        <v>29073</v>
      </c>
      <c r="C1405" s="19">
        <v>14659</v>
      </c>
      <c r="D1405" s="15" t="str">
        <f t="array" ref="D1405">IF(VLOOKUP($AF1405,[61]Akuttherapie!$A$2:$B$42,2,0)="Y",CONCATENATE("L",MAX(_xlfn.NUMBERVALUE(MID($D$3:$D1404,2,5)))+1)," ")</f>
        <v xml:space="preserve"> </v>
      </c>
      <c r="E1405" s="16">
        <v>10607554</v>
      </c>
      <c r="F1405" s="12" t="s">
        <v>2340</v>
      </c>
      <c r="G1405" s="12" t="s">
        <v>354</v>
      </c>
      <c r="H1405" s="18">
        <v>21703</v>
      </c>
      <c r="I1405" s="18">
        <v>45589</v>
      </c>
      <c r="J1405" s="12">
        <v>0</v>
      </c>
      <c r="K1405" s="36"/>
    </row>
    <row r="1406" spans="1:11" ht="14.25" customHeight="1" x14ac:dyDescent="0.15">
      <c r="A1406" s="13" t="s">
        <v>11</v>
      </c>
      <c r="B1406" s="14">
        <v>29074</v>
      </c>
      <c r="C1406" s="19">
        <v>14660</v>
      </c>
      <c r="D1406" s="15" t="s">
        <v>2344</v>
      </c>
      <c r="E1406" s="16">
        <v>10607568</v>
      </c>
      <c r="F1406" s="12" t="s">
        <v>33</v>
      </c>
      <c r="G1406" s="12" t="s">
        <v>471</v>
      </c>
      <c r="H1406" s="18">
        <v>19664</v>
      </c>
      <c r="I1406" s="18">
        <v>45590</v>
      </c>
      <c r="J1406" s="12">
        <v>0</v>
      </c>
      <c r="K1406" s="36"/>
    </row>
    <row r="1407" spans="1:11" ht="14.25" customHeight="1" x14ac:dyDescent="0.15">
      <c r="A1407" s="13" t="s">
        <v>11</v>
      </c>
      <c r="B1407" s="14">
        <v>29075</v>
      </c>
      <c r="C1407" s="19">
        <v>14661</v>
      </c>
      <c r="D1407" s="15" t="str">
        <f t="array" ref="D1407">IF(VLOOKUP($AF1407,[61]Akuttherapie!$A$2:$B$42,2,0)="Y",CONCATENATE("L",MAX(_xlfn.NUMBERVALUE(MID($D$3:$D1406,2,5)))+1)," ")</f>
        <v xml:space="preserve"> </v>
      </c>
      <c r="E1407" s="16">
        <v>10607418</v>
      </c>
      <c r="F1407" s="12" t="s">
        <v>451</v>
      </c>
      <c r="G1407" s="12" t="s">
        <v>104</v>
      </c>
      <c r="H1407" s="18">
        <v>20583</v>
      </c>
      <c r="I1407" s="18">
        <v>45589</v>
      </c>
      <c r="J1407" s="12">
        <v>1</v>
      </c>
      <c r="K1407" s="36"/>
    </row>
    <row r="1408" spans="1:11" ht="14.25" customHeight="1" x14ac:dyDescent="0.15">
      <c r="A1408" s="13" t="s">
        <v>11</v>
      </c>
      <c r="B1408" s="14">
        <v>29077</v>
      </c>
      <c r="C1408" s="19">
        <v>14662</v>
      </c>
      <c r="D1408" s="15" t="s">
        <v>2368</v>
      </c>
      <c r="E1408" s="16">
        <v>10609099</v>
      </c>
      <c r="F1408" s="12" t="s">
        <v>2347</v>
      </c>
      <c r="G1408" s="12" t="s">
        <v>952</v>
      </c>
      <c r="H1408" s="18">
        <v>20695</v>
      </c>
      <c r="I1408" s="18">
        <v>45590</v>
      </c>
      <c r="J1408" s="12">
        <v>0</v>
      </c>
      <c r="K1408" s="36"/>
    </row>
    <row r="1409" spans="1:11" ht="14.25" customHeight="1" x14ac:dyDescent="0.15">
      <c r="A1409" s="13" t="s">
        <v>11</v>
      </c>
      <c r="B1409" s="14">
        <v>29078</v>
      </c>
      <c r="C1409" s="19">
        <v>14663</v>
      </c>
      <c r="D1409" s="15" t="str">
        <f t="array" ref="D1409">IF(VLOOKUP($AF1409,[62]Akuttherapie!$A$2:$B$42,2,0)="Y",CONCATENATE("L",MAX(_xlfn.NUMBERVALUE(MID($D$3:$D1408,2,5)))+1)," ")</f>
        <v xml:space="preserve"> </v>
      </c>
      <c r="E1409" s="16">
        <v>10609338</v>
      </c>
      <c r="F1409" s="12" t="s">
        <v>2348</v>
      </c>
      <c r="G1409" s="12" t="s">
        <v>2282</v>
      </c>
      <c r="H1409" s="18">
        <v>19700</v>
      </c>
      <c r="I1409" s="18">
        <v>45590</v>
      </c>
      <c r="J1409" s="12">
        <v>1</v>
      </c>
      <c r="K1409" s="36"/>
    </row>
    <row r="1410" spans="1:11" ht="14.25" customHeight="1" x14ac:dyDescent="0.15">
      <c r="A1410" s="13" t="s">
        <v>11</v>
      </c>
      <c r="B1410" s="14">
        <v>29079</v>
      </c>
      <c r="C1410" s="19">
        <v>14664</v>
      </c>
      <c r="D1410" s="15" t="str">
        <f t="array" ref="D1410">IF(VLOOKUP($AF1410,[62]Akuttherapie!$A$2:$B$42,2,0)="Y",CONCATENATE("L",MAX(_xlfn.NUMBERVALUE(MID($D$3:$D1409,2,5)))+1)," ")</f>
        <v xml:space="preserve"> </v>
      </c>
      <c r="E1410" s="16">
        <v>10609384</v>
      </c>
      <c r="F1410" s="12" t="s">
        <v>2349</v>
      </c>
      <c r="G1410" s="12" t="s">
        <v>2350</v>
      </c>
      <c r="H1410" s="18">
        <v>27019</v>
      </c>
      <c r="I1410" s="18">
        <v>45590</v>
      </c>
      <c r="J1410" s="12">
        <v>1</v>
      </c>
      <c r="K1410" s="36"/>
    </row>
    <row r="1411" spans="1:11" ht="14.25" customHeight="1" x14ac:dyDescent="0.15">
      <c r="A1411" s="13" t="s">
        <v>11</v>
      </c>
      <c r="B1411" s="14">
        <v>29081</v>
      </c>
      <c r="C1411" s="19">
        <v>14665</v>
      </c>
      <c r="D1411" s="15" t="str">
        <f t="array" ref="D1411">IF(VLOOKUP($AF1411,[62]Akuttherapie!$A$2:$B$42,2,0)="Y",CONCATENATE("L",MAX(_xlfn.NUMBERVALUE(MID($D$3:$D1410,2,5)))+1)," ")</f>
        <v xml:space="preserve"> </v>
      </c>
      <c r="E1411" s="16">
        <v>10609483</v>
      </c>
      <c r="F1411" s="12" t="s">
        <v>2351</v>
      </c>
      <c r="G1411" s="12" t="s">
        <v>929</v>
      </c>
      <c r="H1411" s="18">
        <v>24180</v>
      </c>
      <c r="I1411" s="18">
        <v>45591</v>
      </c>
      <c r="J1411" s="12">
        <v>0</v>
      </c>
      <c r="K1411" s="36"/>
    </row>
    <row r="1412" spans="1:11" ht="14.25" customHeight="1" x14ac:dyDescent="0.15">
      <c r="A1412" s="13" t="s">
        <v>16</v>
      </c>
      <c r="B1412" s="14">
        <v>29082</v>
      </c>
      <c r="C1412" s="19">
        <v>14666</v>
      </c>
      <c r="D1412" s="15" t="str">
        <f t="array" ref="D1412">IF(VLOOKUP($AF1412,[62]Akuttherapie!$A$2:$B$42,2,0)="Y",CONCATENATE("L",MAX(_xlfn.NUMBERVALUE(MID($D$3:$D1411,2,5)))+1)," ")</f>
        <v xml:space="preserve"> </v>
      </c>
      <c r="E1412" s="16">
        <v>10609588</v>
      </c>
      <c r="F1412" s="12" t="s">
        <v>279</v>
      </c>
      <c r="G1412" s="12" t="s">
        <v>32</v>
      </c>
      <c r="H1412" s="18">
        <v>15154</v>
      </c>
      <c r="I1412" s="18">
        <v>45591</v>
      </c>
      <c r="J1412" s="12">
        <v>1</v>
      </c>
      <c r="K1412" s="36"/>
    </row>
    <row r="1413" spans="1:11" ht="14.25" customHeight="1" x14ac:dyDescent="0.15">
      <c r="A1413" s="13" t="s">
        <v>11</v>
      </c>
      <c r="B1413" s="14">
        <v>29083</v>
      </c>
      <c r="C1413" s="19">
        <v>14667</v>
      </c>
      <c r="D1413" s="15" t="str">
        <f t="array" ref="D1413">IF(VLOOKUP($AF1413,[62]Akuttherapie!$A$2:$B$42,2,0)="Y",CONCATENATE("L",MAX(_xlfn.NUMBERVALUE(MID($D$3:$D1412,2,5)))+1)," ")</f>
        <v xml:space="preserve"> </v>
      </c>
      <c r="E1413" s="16">
        <v>10609714</v>
      </c>
      <c r="F1413" s="12" t="s">
        <v>1019</v>
      </c>
      <c r="G1413" s="12" t="s">
        <v>20</v>
      </c>
      <c r="H1413" s="18">
        <v>13389</v>
      </c>
      <c r="I1413" s="18">
        <v>45592</v>
      </c>
      <c r="J1413" s="12">
        <v>0</v>
      </c>
      <c r="K1413" s="36"/>
    </row>
    <row r="1414" spans="1:11" ht="14.25" customHeight="1" x14ac:dyDescent="0.15">
      <c r="A1414" s="13" t="s">
        <v>11</v>
      </c>
      <c r="B1414" s="14">
        <v>29084</v>
      </c>
      <c r="C1414" s="19">
        <v>14668</v>
      </c>
      <c r="D1414" s="15" t="str">
        <f t="array" ref="D1414">IF(VLOOKUP($AF1414,[62]Akuttherapie!$A$2:$B$42,2,0)="Y",CONCATENATE("L",MAX(_xlfn.NUMBERVALUE(MID($D$3:$D1413,2,5)))+1)," ")</f>
        <v xml:space="preserve"> </v>
      </c>
      <c r="E1414" s="16">
        <v>10609770</v>
      </c>
      <c r="F1414" s="12" t="s">
        <v>874</v>
      </c>
      <c r="G1414" s="12" t="s">
        <v>1812</v>
      </c>
      <c r="H1414" s="18">
        <v>17871</v>
      </c>
      <c r="I1414" s="18">
        <v>45592</v>
      </c>
      <c r="J1414" s="12">
        <v>0</v>
      </c>
      <c r="K1414" s="36"/>
    </row>
    <row r="1415" spans="1:11" ht="14.25" customHeight="1" x14ac:dyDescent="0.15">
      <c r="A1415" s="13" t="s">
        <v>11</v>
      </c>
      <c r="B1415" s="14">
        <v>29085</v>
      </c>
      <c r="C1415" s="19">
        <v>14669</v>
      </c>
      <c r="D1415" s="15" t="str">
        <f t="array" ref="D1415">IF(VLOOKUP($AF1415,[62]Akuttherapie!$A$2:$B$42,2,0)="Y",CONCATENATE("L",MAX(_xlfn.NUMBERVALUE(MID($D$3:$D1414,2,5)))+1)," ")</f>
        <v xml:space="preserve"> </v>
      </c>
      <c r="E1415" s="16">
        <v>10609784</v>
      </c>
      <c r="F1415" s="12" t="s">
        <v>2352</v>
      </c>
      <c r="G1415" s="12" t="s">
        <v>127</v>
      </c>
      <c r="H1415" s="18">
        <v>17385</v>
      </c>
      <c r="I1415" s="18">
        <v>45592</v>
      </c>
      <c r="J1415" s="12">
        <v>1</v>
      </c>
      <c r="K1415" s="36"/>
    </row>
    <row r="1416" spans="1:11" ht="14.25" customHeight="1" x14ac:dyDescent="0.15">
      <c r="A1416" s="13" t="s">
        <v>16</v>
      </c>
      <c r="B1416" s="14">
        <v>29086</v>
      </c>
      <c r="C1416" s="19">
        <v>14670</v>
      </c>
      <c r="D1416" s="15" t="str">
        <f t="array" ref="D1416">IF(VLOOKUP($AF1416,[62]Akuttherapie!$A$2:$B$42,2,0)="Y",CONCATENATE("L",MAX(_xlfn.NUMBERVALUE(MID($D$3:$D1415,2,5)))+1)," ")</f>
        <v xml:space="preserve"> </v>
      </c>
      <c r="E1416" s="16">
        <v>10609835</v>
      </c>
      <c r="F1416" s="12" t="s">
        <v>2353</v>
      </c>
      <c r="G1416" s="12" t="s">
        <v>678</v>
      </c>
      <c r="H1416" s="18">
        <v>27002</v>
      </c>
      <c r="I1416" s="18">
        <v>45592</v>
      </c>
      <c r="J1416" s="12">
        <v>0</v>
      </c>
      <c r="K1416" s="36"/>
    </row>
    <row r="1417" spans="1:11" ht="14.25" customHeight="1" x14ac:dyDescent="0.15">
      <c r="A1417" s="13" t="s">
        <v>11</v>
      </c>
      <c r="B1417" s="14">
        <v>29088</v>
      </c>
      <c r="C1417" s="19">
        <v>14671</v>
      </c>
      <c r="D1417" s="15" t="s">
        <v>2369</v>
      </c>
      <c r="E1417" s="16">
        <v>10610025</v>
      </c>
      <c r="F1417" s="12" t="s">
        <v>2354</v>
      </c>
      <c r="G1417" s="12" t="s">
        <v>2355</v>
      </c>
      <c r="H1417" s="18">
        <v>21140</v>
      </c>
      <c r="I1417" s="18">
        <v>45592</v>
      </c>
      <c r="J1417" s="12">
        <v>0</v>
      </c>
      <c r="K1417" s="36"/>
    </row>
    <row r="1418" spans="1:11" ht="14.25" customHeight="1" x14ac:dyDescent="0.15">
      <c r="A1418" s="13" t="s">
        <v>16</v>
      </c>
      <c r="B1418" s="14">
        <v>29090</v>
      </c>
      <c r="C1418" s="19">
        <v>14672</v>
      </c>
      <c r="D1418" s="15" t="str">
        <f t="array" ref="D1418">IF(VLOOKUP($AF1418,[62]Akuttherapie!$A$2:$B$42,2,0)="Y",CONCATENATE("L",MAX(_xlfn.NUMBERVALUE(MID($D$3:$D1417,2,5)))+1)," ")</f>
        <v xml:space="preserve"> </v>
      </c>
      <c r="E1418" s="16">
        <v>10610233</v>
      </c>
      <c r="F1418" s="12" t="s">
        <v>189</v>
      </c>
      <c r="G1418" s="12" t="s">
        <v>1280</v>
      </c>
      <c r="H1418" s="18">
        <v>23311</v>
      </c>
      <c r="I1418" s="18">
        <v>45592</v>
      </c>
      <c r="J1418" s="12">
        <v>0</v>
      </c>
      <c r="K1418" s="36"/>
    </row>
    <row r="1419" spans="1:11" ht="14.25" customHeight="1" x14ac:dyDescent="0.15">
      <c r="A1419" s="13" t="s">
        <v>460</v>
      </c>
      <c r="B1419" s="14">
        <v>29091</v>
      </c>
      <c r="C1419" s="19">
        <v>14673</v>
      </c>
      <c r="D1419" s="15" t="str">
        <f t="array" ref="D1419">IF(VLOOKUP($AF1419,[62]Akuttherapie!$A$2:$B$42,2,0)="Y",CONCATENATE("L",MAX(_xlfn.NUMBERVALUE(MID($D$3:$D1418,2,5)))+1)," ")</f>
        <v xml:space="preserve"> </v>
      </c>
      <c r="E1419" s="16">
        <v>10565579</v>
      </c>
      <c r="F1419" s="12" t="s">
        <v>2356</v>
      </c>
      <c r="G1419" s="12" t="s">
        <v>120</v>
      </c>
      <c r="H1419" s="18">
        <v>14585</v>
      </c>
      <c r="I1419" s="18">
        <v>45566</v>
      </c>
      <c r="J1419" s="12">
        <v>1</v>
      </c>
      <c r="K1419" s="36"/>
    </row>
    <row r="1420" spans="1:11" ht="14.25" customHeight="1" x14ac:dyDescent="0.15">
      <c r="A1420" s="13" t="s">
        <v>11</v>
      </c>
      <c r="B1420" s="14">
        <v>29092</v>
      </c>
      <c r="C1420" s="19">
        <v>14674</v>
      </c>
      <c r="D1420" s="15" t="str">
        <f t="array" ref="D1420">IF(VLOOKUP($AF1420,[62]Akuttherapie!$A$2:$B$42,2,0)="Y",CONCATENATE("L",MAX(_xlfn.NUMBERVALUE(MID($D$3:$D1419,2,5)))+1)," ")</f>
        <v xml:space="preserve"> </v>
      </c>
      <c r="E1420" s="16">
        <v>10610767</v>
      </c>
      <c r="F1420" s="12" t="s">
        <v>1753</v>
      </c>
      <c r="G1420" s="12" t="s">
        <v>2357</v>
      </c>
      <c r="H1420" s="18">
        <v>13024</v>
      </c>
      <c r="I1420" s="18">
        <v>45593</v>
      </c>
      <c r="J1420" s="12">
        <v>1</v>
      </c>
      <c r="K1420" s="36"/>
    </row>
    <row r="1421" spans="1:11" ht="14.25" customHeight="1" x14ac:dyDescent="0.15">
      <c r="A1421" s="13" t="s">
        <v>11</v>
      </c>
      <c r="B1421" s="14">
        <v>29093</v>
      </c>
      <c r="C1421" s="19">
        <v>14675</v>
      </c>
      <c r="D1421" s="15" t="s">
        <v>2370</v>
      </c>
      <c r="E1421" s="16">
        <v>10610769</v>
      </c>
      <c r="F1421" s="12" t="s">
        <v>2184</v>
      </c>
      <c r="G1421" s="12" t="s">
        <v>2358</v>
      </c>
      <c r="H1421" s="18">
        <v>15922</v>
      </c>
      <c r="I1421" s="18">
        <v>45593</v>
      </c>
      <c r="J1421" s="12">
        <v>0</v>
      </c>
      <c r="K1421" s="36"/>
    </row>
    <row r="1422" spans="1:11" ht="14.25" customHeight="1" x14ac:dyDescent="0.15">
      <c r="A1422" s="13" t="s">
        <v>11</v>
      </c>
      <c r="B1422" s="14">
        <v>29094</v>
      </c>
      <c r="C1422" s="19">
        <v>14676</v>
      </c>
      <c r="D1422" s="15" t="str">
        <f t="array" ref="D1422">IF(VLOOKUP($AF1422,[62]Akuttherapie!$A$2:$B$42,2,0)="Y",CONCATENATE("L",MAX(_xlfn.NUMBERVALUE(MID($D$3:$D1421,2,5)))+1)," ")</f>
        <v xml:space="preserve"> </v>
      </c>
      <c r="E1422" s="16">
        <v>10610772</v>
      </c>
      <c r="F1422" s="12" t="s">
        <v>2359</v>
      </c>
      <c r="G1422" s="12" t="s">
        <v>2360</v>
      </c>
      <c r="H1422" s="18">
        <v>24859</v>
      </c>
      <c r="I1422" s="18">
        <v>45593</v>
      </c>
      <c r="J1422" s="12">
        <v>0</v>
      </c>
      <c r="K1422" s="36"/>
    </row>
    <row r="1423" spans="1:11" ht="14.25" customHeight="1" x14ac:dyDescent="0.15">
      <c r="A1423" s="13" t="s">
        <v>11</v>
      </c>
      <c r="B1423" s="14">
        <v>29095</v>
      </c>
      <c r="C1423" s="19">
        <v>14677</v>
      </c>
      <c r="D1423" s="15" t="str">
        <f t="array" ref="D1423">IF(VLOOKUP($AF1423,[62]Akuttherapie!$A$2:$B$42,2,0)="Y",CONCATENATE("L",MAX(_xlfn.NUMBERVALUE(MID($D$3:$D1422,2,5)))+1)," ")</f>
        <v xml:space="preserve"> </v>
      </c>
      <c r="E1423" s="16">
        <v>10611146</v>
      </c>
      <c r="F1423" s="12" t="s">
        <v>237</v>
      </c>
      <c r="G1423" s="12" t="s">
        <v>385</v>
      </c>
      <c r="H1423" s="18">
        <v>8953</v>
      </c>
      <c r="I1423" s="18">
        <v>45593</v>
      </c>
      <c r="J1423" s="12">
        <v>1</v>
      </c>
      <c r="K1423" s="36"/>
    </row>
    <row r="1424" spans="1:11" ht="14.25" customHeight="1" x14ac:dyDescent="0.15">
      <c r="A1424" s="13" t="s">
        <v>11</v>
      </c>
      <c r="B1424" s="14">
        <v>29096</v>
      </c>
      <c r="C1424" s="19">
        <v>14678</v>
      </c>
      <c r="D1424" s="15" t="s">
        <v>2371</v>
      </c>
      <c r="E1424" s="16">
        <v>10611177</v>
      </c>
      <c r="F1424" s="12" t="s">
        <v>2361</v>
      </c>
      <c r="G1424" s="12" t="s">
        <v>2362</v>
      </c>
      <c r="H1424" s="18">
        <v>14150</v>
      </c>
      <c r="I1424" s="18">
        <v>45593</v>
      </c>
      <c r="J1424" s="12">
        <v>0</v>
      </c>
      <c r="K1424" s="36"/>
    </row>
    <row r="1425" spans="1:11" ht="14.25" customHeight="1" x14ac:dyDescent="0.15">
      <c r="A1425" s="13" t="s">
        <v>2185</v>
      </c>
      <c r="B1425" s="14">
        <v>29097</v>
      </c>
      <c r="C1425" s="19">
        <v>14679</v>
      </c>
      <c r="D1425" s="15" t="s">
        <v>2372</v>
      </c>
      <c r="E1425" s="16">
        <v>10611291</v>
      </c>
      <c r="F1425" s="12" t="s">
        <v>2363</v>
      </c>
      <c r="G1425" s="12" t="s">
        <v>2364</v>
      </c>
      <c r="H1425" s="18">
        <v>26524</v>
      </c>
      <c r="I1425" s="18">
        <v>45593</v>
      </c>
      <c r="J1425" s="12">
        <v>0</v>
      </c>
      <c r="K1425" s="36"/>
    </row>
    <row r="1426" spans="1:11" ht="14.25" customHeight="1" x14ac:dyDescent="0.15">
      <c r="A1426" s="13" t="s">
        <v>11</v>
      </c>
      <c r="B1426" s="14">
        <v>29098</v>
      </c>
      <c r="C1426" s="19">
        <v>14680</v>
      </c>
      <c r="D1426" s="15" t="str">
        <f t="array" ref="D1426">IF(VLOOKUP($AF1426,[62]Akuttherapie!$A$2:$B$42,2,0)="Y",CONCATENATE("L",MAX(_xlfn.NUMBERVALUE(MID($D$3:$D1425,2,5)))+1)," ")</f>
        <v xml:space="preserve"> </v>
      </c>
      <c r="E1426" s="16">
        <v>10611354</v>
      </c>
      <c r="F1426" s="12" t="s">
        <v>1101</v>
      </c>
      <c r="G1426" s="12" t="s">
        <v>76</v>
      </c>
      <c r="H1426" s="18">
        <v>23321</v>
      </c>
      <c r="I1426" s="18">
        <v>45593</v>
      </c>
      <c r="J1426" s="12">
        <v>0</v>
      </c>
      <c r="K1426" s="36"/>
    </row>
    <row r="1427" spans="1:11" ht="14.25" customHeight="1" x14ac:dyDescent="0.15">
      <c r="A1427" s="13" t="s">
        <v>11</v>
      </c>
      <c r="B1427" s="14">
        <v>29099</v>
      </c>
      <c r="C1427" s="19">
        <v>14681</v>
      </c>
      <c r="D1427" s="15" t="s">
        <v>2373</v>
      </c>
      <c r="E1427" s="16">
        <v>10612275</v>
      </c>
      <c r="F1427" s="12" t="s">
        <v>2365</v>
      </c>
      <c r="G1427" s="12" t="s">
        <v>183</v>
      </c>
      <c r="H1427" s="18">
        <v>15943</v>
      </c>
      <c r="I1427" s="18">
        <v>45593</v>
      </c>
      <c r="J1427" s="12">
        <v>1</v>
      </c>
      <c r="K1427" s="36"/>
    </row>
    <row r="1428" spans="1:11" ht="14.25" customHeight="1" x14ac:dyDescent="0.15">
      <c r="A1428" s="13" t="s">
        <v>11</v>
      </c>
      <c r="B1428" s="14">
        <v>29100</v>
      </c>
      <c r="C1428" s="19">
        <v>14682</v>
      </c>
      <c r="D1428" s="15" t="s">
        <v>2374</v>
      </c>
      <c r="E1428" s="16">
        <v>10612466</v>
      </c>
      <c r="F1428" s="12" t="s">
        <v>2366</v>
      </c>
      <c r="G1428" s="12" t="s">
        <v>2367</v>
      </c>
      <c r="H1428" s="18">
        <v>11229</v>
      </c>
      <c r="I1428" s="18">
        <v>45593</v>
      </c>
      <c r="J1428" s="12">
        <v>1</v>
      </c>
      <c r="K1428" s="36"/>
    </row>
    <row r="1429" spans="1:11" ht="14.25" customHeight="1" x14ac:dyDescent="0.15">
      <c r="A1429" s="13" t="s">
        <v>137</v>
      </c>
      <c r="B1429" s="14">
        <v>29102</v>
      </c>
      <c r="C1429" s="19">
        <v>14683</v>
      </c>
      <c r="D1429" s="15" t="s">
        <v>2380</v>
      </c>
      <c r="E1429" s="16">
        <v>10613363</v>
      </c>
      <c r="F1429" s="12" t="s">
        <v>2375</v>
      </c>
      <c r="G1429" s="12" t="s">
        <v>533</v>
      </c>
      <c r="H1429" s="18">
        <v>25216</v>
      </c>
      <c r="I1429" s="18">
        <v>45594</v>
      </c>
      <c r="J1429" s="12">
        <v>0</v>
      </c>
      <c r="K1429" s="36" t="s">
        <v>65</v>
      </c>
    </row>
    <row r="1430" spans="1:11" ht="14.25" customHeight="1" x14ac:dyDescent="0.15">
      <c r="A1430" s="13" t="s">
        <v>1928</v>
      </c>
      <c r="B1430" s="14">
        <v>29103</v>
      </c>
      <c r="C1430" s="19">
        <v>14684</v>
      </c>
      <c r="D1430" s="15" t="s">
        <v>2381</v>
      </c>
      <c r="E1430" s="16">
        <v>10613708</v>
      </c>
      <c r="F1430" s="12" t="s">
        <v>1707</v>
      </c>
      <c r="G1430" s="12" t="s">
        <v>1851</v>
      </c>
      <c r="H1430" s="18">
        <v>22181</v>
      </c>
      <c r="I1430" s="18">
        <v>45594</v>
      </c>
      <c r="J1430" s="12">
        <v>0</v>
      </c>
      <c r="K1430" s="36" t="s">
        <v>65</v>
      </c>
    </row>
    <row r="1431" spans="1:11" ht="14.25" customHeight="1" x14ac:dyDescent="0.15">
      <c r="A1431" s="13" t="s">
        <v>16</v>
      </c>
      <c r="B1431" s="14">
        <v>29104</v>
      </c>
      <c r="C1431" s="19">
        <v>14685</v>
      </c>
      <c r="D1431" s="15"/>
      <c r="E1431" s="16">
        <v>10614125</v>
      </c>
      <c r="F1431" s="12" t="s">
        <v>2013</v>
      </c>
      <c r="G1431" s="12" t="s">
        <v>1996</v>
      </c>
      <c r="H1431" s="18">
        <v>22500</v>
      </c>
      <c r="I1431" s="18">
        <v>45594</v>
      </c>
      <c r="J1431" s="12">
        <v>1</v>
      </c>
      <c r="K1431" s="36"/>
    </row>
    <row r="1432" spans="1:11" ht="14.25" customHeight="1" x14ac:dyDescent="0.15">
      <c r="A1432" s="13" t="s">
        <v>11</v>
      </c>
      <c r="B1432" s="14">
        <v>29105</v>
      </c>
      <c r="C1432" s="19">
        <v>14686</v>
      </c>
      <c r="D1432" s="15"/>
      <c r="E1432" s="16">
        <v>10614540</v>
      </c>
      <c r="F1432" s="12" t="s">
        <v>2376</v>
      </c>
      <c r="G1432" s="12" t="s">
        <v>2377</v>
      </c>
      <c r="H1432" s="18">
        <v>26899</v>
      </c>
      <c r="I1432" s="18">
        <v>45594</v>
      </c>
      <c r="J1432" s="12">
        <v>0</v>
      </c>
      <c r="K1432" s="36"/>
    </row>
    <row r="1433" spans="1:11" ht="14.25" customHeight="1" x14ac:dyDescent="0.15">
      <c r="A1433" s="13" t="s">
        <v>11</v>
      </c>
      <c r="B1433" s="14">
        <v>29106</v>
      </c>
      <c r="C1433" s="19">
        <v>14687</v>
      </c>
      <c r="D1433" s="15"/>
      <c r="E1433" s="16">
        <v>10614653</v>
      </c>
      <c r="F1433" s="12" t="s">
        <v>2378</v>
      </c>
      <c r="G1433" s="12" t="s">
        <v>771</v>
      </c>
      <c r="H1433" s="18">
        <v>16123</v>
      </c>
      <c r="I1433" s="18">
        <v>45594</v>
      </c>
      <c r="J1433" s="12">
        <v>1</v>
      </c>
      <c r="K1433" s="36"/>
    </row>
    <row r="1434" spans="1:11" ht="14.25" customHeight="1" x14ac:dyDescent="0.15">
      <c r="A1434" s="13" t="s">
        <v>11</v>
      </c>
      <c r="B1434" s="14">
        <v>29107</v>
      </c>
      <c r="C1434" s="19">
        <v>14688</v>
      </c>
      <c r="D1434" s="15"/>
      <c r="E1434" s="16">
        <v>10399925</v>
      </c>
      <c r="F1434" s="12" t="s">
        <v>2379</v>
      </c>
      <c r="G1434" s="12" t="s">
        <v>362</v>
      </c>
      <c r="H1434" s="18">
        <v>18827</v>
      </c>
      <c r="I1434" s="18">
        <v>45595</v>
      </c>
      <c r="J1434" s="12">
        <v>0</v>
      </c>
      <c r="K1434" s="36"/>
    </row>
    <row r="1435" spans="1:11" ht="14.25" customHeight="1" x14ac:dyDescent="0.15">
      <c r="A1435" s="13" t="s">
        <v>16</v>
      </c>
      <c r="B1435" s="14">
        <v>29108</v>
      </c>
      <c r="C1435" s="19">
        <v>14689</v>
      </c>
      <c r="D1435" s="15"/>
      <c r="E1435" s="16">
        <v>10615032</v>
      </c>
      <c r="F1435" s="12" t="s">
        <v>95</v>
      </c>
      <c r="G1435" s="12" t="s">
        <v>733</v>
      </c>
      <c r="H1435" s="18">
        <v>18743</v>
      </c>
      <c r="I1435" s="18">
        <v>45595</v>
      </c>
      <c r="J1435" s="12">
        <v>1</v>
      </c>
      <c r="K1435" s="36"/>
    </row>
    <row r="1436" spans="1:11" ht="14.25" customHeight="1" x14ac:dyDescent="0.15">
      <c r="A1436" s="13" t="s">
        <v>11</v>
      </c>
      <c r="B1436" s="14">
        <v>29109</v>
      </c>
      <c r="C1436" s="19">
        <v>14690</v>
      </c>
      <c r="D1436" s="15"/>
      <c r="E1436" s="16">
        <v>10615670</v>
      </c>
      <c r="F1436" s="12" t="s">
        <v>2382</v>
      </c>
      <c r="G1436" s="12" t="s">
        <v>2383</v>
      </c>
      <c r="H1436" s="18">
        <v>17497</v>
      </c>
      <c r="I1436" s="18">
        <v>45595</v>
      </c>
      <c r="J1436" s="12">
        <v>0</v>
      </c>
      <c r="K1436" s="36"/>
    </row>
    <row r="1437" spans="1:11" ht="14.25" customHeight="1" x14ac:dyDescent="0.15">
      <c r="A1437" s="13" t="s">
        <v>11</v>
      </c>
      <c r="B1437" s="14">
        <v>29110</v>
      </c>
      <c r="C1437" s="19">
        <v>14691</v>
      </c>
      <c r="D1437" s="15" t="s">
        <v>2391</v>
      </c>
      <c r="E1437" s="16">
        <v>10616366</v>
      </c>
      <c r="F1437" s="12" t="s">
        <v>2384</v>
      </c>
      <c r="G1437" s="12" t="s">
        <v>2385</v>
      </c>
      <c r="H1437" s="18">
        <v>11600</v>
      </c>
      <c r="I1437" s="18">
        <v>45595</v>
      </c>
      <c r="J1437" s="12">
        <v>1</v>
      </c>
      <c r="K1437" s="36"/>
    </row>
    <row r="1438" spans="1:11" ht="14.25" customHeight="1" x14ac:dyDescent="0.15">
      <c r="A1438" s="13" t="s">
        <v>11</v>
      </c>
      <c r="B1438" s="14">
        <v>29111</v>
      </c>
      <c r="C1438" s="19">
        <v>14692</v>
      </c>
      <c r="D1438" s="15"/>
      <c r="E1438" s="16">
        <v>10616516</v>
      </c>
      <c r="F1438" s="12" t="s">
        <v>2386</v>
      </c>
      <c r="G1438" s="12" t="s">
        <v>2387</v>
      </c>
      <c r="H1438" s="18">
        <v>35620</v>
      </c>
      <c r="I1438" s="18">
        <v>45595</v>
      </c>
      <c r="J1438" s="12">
        <v>1</v>
      </c>
      <c r="K1438" s="36"/>
    </row>
    <row r="1439" spans="1:11" ht="14.25" customHeight="1" x14ac:dyDescent="0.15">
      <c r="A1439" s="13" t="s">
        <v>11</v>
      </c>
      <c r="B1439" s="14">
        <v>29112</v>
      </c>
      <c r="C1439" s="19">
        <v>14693</v>
      </c>
      <c r="D1439" s="15" t="s">
        <v>2392</v>
      </c>
      <c r="E1439" s="16">
        <v>10616594</v>
      </c>
      <c r="F1439" s="12" t="s">
        <v>2388</v>
      </c>
      <c r="G1439" s="12" t="s">
        <v>254</v>
      </c>
      <c r="H1439" s="18">
        <v>16528</v>
      </c>
      <c r="I1439" s="18">
        <v>45595</v>
      </c>
      <c r="J1439" s="12">
        <v>0</v>
      </c>
      <c r="K1439" s="36"/>
    </row>
    <row r="1440" spans="1:11" ht="14.25" customHeight="1" x14ac:dyDescent="0.15">
      <c r="A1440" s="13" t="s">
        <v>11</v>
      </c>
      <c r="B1440" s="14">
        <v>29113</v>
      </c>
      <c r="C1440" s="19">
        <v>14694</v>
      </c>
      <c r="D1440" s="15"/>
      <c r="E1440" s="16">
        <v>10616741</v>
      </c>
      <c r="F1440" s="12" t="s">
        <v>1101</v>
      </c>
      <c r="G1440" s="12" t="s">
        <v>566</v>
      </c>
      <c r="H1440" s="18">
        <v>13437</v>
      </c>
      <c r="I1440" s="18">
        <v>45595</v>
      </c>
      <c r="J1440" s="12">
        <v>1</v>
      </c>
      <c r="K1440" s="36"/>
    </row>
    <row r="1441" spans="1:11" ht="14.25" customHeight="1" x14ac:dyDescent="0.15">
      <c r="A1441" s="13" t="s">
        <v>11</v>
      </c>
      <c r="B1441" s="14">
        <v>29114</v>
      </c>
      <c r="C1441" s="19">
        <v>14695</v>
      </c>
      <c r="D1441" s="15"/>
      <c r="E1441" s="16">
        <v>10616815</v>
      </c>
      <c r="F1441" s="12" t="s">
        <v>210</v>
      </c>
      <c r="G1441" s="12" t="s">
        <v>2034</v>
      </c>
      <c r="H1441" s="18">
        <v>16672</v>
      </c>
      <c r="I1441" s="18">
        <v>45595</v>
      </c>
      <c r="J1441" s="12">
        <v>1</v>
      </c>
      <c r="K1441" s="36"/>
    </row>
    <row r="1442" spans="1:11" ht="14.25" customHeight="1" x14ac:dyDescent="0.15">
      <c r="A1442" s="13" t="s">
        <v>1928</v>
      </c>
      <c r="B1442" s="14">
        <v>29115</v>
      </c>
      <c r="C1442" s="19">
        <v>14696</v>
      </c>
      <c r="D1442" s="15" t="s">
        <v>2393</v>
      </c>
      <c r="E1442" s="16">
        <v>10616820</v>
      </c>
      <c r="F1442" s="12" t="s">
        <v>2389</v>
      </c>
      <c r="G1442" s="12" t="s">
        <v>2390</v>
      </c>
      <c r="H1442" s="18">
        <v>13852</v>
      </c>
      <c r="I1442" s="18">
        <v>45595</v>
      </c>
      <c r="J1442" s="12">
        <v>0</v>
      </c>
      <c r="K1442" s="36" t="s">
        <v>65</v>
      </c>
    </row>
    <row r="1443" spans="1:11" ht="14.25" customHeight="1" x14ac:dyDescent="0.15">
      <c r="A1443" s="13" t="s">
        <v>137</v>
      </c>
      <c r="B1443" s="14">
        <v>29116</v>
      </c>
      <c r="C1443" s="19">
        <v>14697</v>
      </c>
      <c r="D1443" s="15" t="s">
        <v>2394</v>
      </c>
      <c r="E1443" s="16">
        <v>10616956</v>
      </c>
      <c r="F1443" s="12" t="s">
        <v>1406</v>
      </c>
      <c r="G1443" s="12" t="s">
        <v>761</v>
      </c>
      <c r="H1443" s="18">
        <v>26222</v>
      </c>
      <c r="I1443" s="18">
        <v>45596</v>
      </c>
      <c r="J1443" s="12">
        <v>0</v>
      </c>
      <c r="K1443" s="36" t="s">
        <v>65</v>
      </c>
    </row>
    <row r="1444" spans="1:11" ht="14.25" customHeight="1" x14ac:dyDescent="0.15">
      <c r="A1444" s="13" t="s">
        <v>11</v>
      </c>
      <c r="B1444" s="14">
        <v>29117</v>
      </c>
      <c r="C1444" s="19">
        <v>14698</v>
      </c>
      <c r="D1444" s="15" t="s">
        <v>2398</v>
      </c>
      <c r="E1444" s="16">
        <v>10617703</v>
      </c>
      <c r="F1444" s="12" t="s">
        <v>2395</v>
      </c>
      <c r="G1444" s="12" t="s">
        <v>929</v>
      </c>
      <c r="H1444" s="24">
        <v>21988</v>
      </c>
      <c r="I1444" s="18">
        <v>45596</v>
      </c>
      <c r="J1444" s="12">
        <v>0</v>
      </c>
      <c r="K1444" s="36"/>
    </row>
    <row r="1445" spans="1:11" ht="14.25" customHeight="1" x14ac:dyDescent="0.15">
      <c r="A1445" s="13" t="s">
        <v>11</v>
      </c>
      <c r="B1445" s="14">
        <v>29118</v>
      </c>
      <c r="C1445" s="19">
        <v>14699</v>
      </c>
      <c r="D1445" s="15" t="s">
        <v>2399</v>
      </c>
      <c r="E1445" s="16">
        <v>10617761</v>
      </c>
      <c r="F1445" s="12" t="s">
        <v>1266</v>
      </c>
      <c r="G1445" s="12" t="s">
        <v>129</v>
      </c>
      <c r="H1445" s="18">
        <v>16229</v>
      </c>
      <c r="I1445" s="18">
        <v>45596</v>
      </c>
      <c r="J1445" s="12">
        <v>1</v>
      </c>
      <c r="K1445" s="36"/>
    </row>
    <row r="1446" spans="1:11" ht="14.25" customHeight="1" x14ac:dyDescent="0.15">
      <c r="A1446" s="13" t="s">
        <v>16</v>
      </c>
      <c r="B1446" s="14">
        <v>29119</v>
      </c>
      <c r="C1446" s="19">
        <v>14700</v>
      </c>
      <c r="D1446" s="15" t="str">
        <f t="array" ref="D1446">IF(VLOOKUP($AF1446,[63]Akuttherapie!$A$2:$B$42,2,0)="Y",CONCATENATE("L",MAX(_xlfn.NUMBERVALUE(MID($D$3:$D1445,2,5)))+1)," ")</f>
        <v xml:space="preserve"> </v>
      </c>
      <c r="E1446" s="16">
        <v>10618020</v>
      </c>
      <c r="F1446" s="12" t="s">
        <v>2287</v>
      </c>
      <c r="G1446" s="12" t="s">
        <v>1178</v>
      </c>
      <c r="H1446" s="18">
        <v>31108</v>
      </c>
      <c r="I1446" s="18">
        <v>45596</v>
      </c>
      <c r="J1446" s="12">
        <v>0</v>
      </c>
      <c r="K1446" s="36"/>
    </row>
    <row r="1447" spans="1:11" ht="14.25" customHeight="1" x14ac:dyDescent="0.15">
      <c r="A1447" s="13" t="s">
        <v>16</v>
      </c>
      <c r="B1447" s="14">
        <v>29120</v>
      </c>
      <c r="C1447" s="19">
        <v>14701</v>
      </c>
      <c r="D1447" s="15" t="str">
        <f t="array" ref="D1447">IF(VLOOKUP($AF1447,[63]Akuttherapie!$A$2:$B$42,2,0)="Y",CONCATENATE("L",MAX(_xlfn.NUMBERVALUE(MID($D$3:$D1446,2,5)))+1)," ")</f>
        <v xml:space="preserve"> </v>
      </c>
      <c r="E1447" s="16">
        <v>10618025</v>
      </c>
      <c r="F1447" s="12" t="s">
        <v>2396</v>
      </c>
      <c r="G1447" s="12" t="s">
        <v>2397</v>
      </c>
      <c r="H1447" s="18">
        <v>16568</v>
      </c>
      <c r="I1447" s="18">
        <v>45596</v>
      </c>
      <c r="J1447" s="12">
        <v>1</v>
      </c>
      <c r="K1447" s="36"/>
    </row>
    <row r="1448" spans="1:11" ht="14.25" customHeight="1" x14ac:dyDescent="0.15">
      <c r="A1448" s="13" t="s">
        <v>1928</v>
      </c>
      <c r="B1448" s="14">
        <v>29121</v>
      </c>
      <c r="C1448" s="19">
        <v>14702</v>
      </c>
      <c r="D1448" s="15" t="s">
        <v>2400</v>
      </c>
      <c r="E1448" s="16">
        <v>10619223</v>
      </c>
      <c r="F1448" s="12" t="s">
        <v>1088</v>
      </c>
      <c r="G1448" s="12" t="s">
        <v>332</v>
      </c>
      <c r="H1448" s="18">
        <v>12825</v>
      </c>
      <c r="I1448" s="18">
        <v>45597</v>
      </c>
      <c r="J1448" s="12">
        <v>0</v>
      </c>
      <c r="K1448" s="36" t="s">
        <v>65</v>
      </c>
    </row>
    <row r="1449" spans="1:11" ht="14.25" customHeight="1" x14ac:dyDescent="0.15">
      <c r="A1449" s="42" t="s">
        <v>2019</v>
      </c>
      <c r="B1449" s="14">
        <v>29122</v>
      </c>
      <c r="C1449" s="19">
        <v>14703</v>
      </c>
      <c r="D1449" s="15" t="s">
        <v>2419</v>
      </c>
      <c r="E1449" s="16">
        <v>10619635</v>
      </c>
      <c r="F1449" s="12" t="s">
        <v>2401</v>
      </c>
      <c r="G1449" s="12" t="s">
        <v>2402</v>
      </c>
      <c r="H1449" s="18">
        <v>15967</v>
      </c>
      <c r="I1449" s="18">
        <v>45597</v>
      </c>
      <c r="J1449" s="12">
        <v>1</v>
      </c>
      <c r="K1449" s="36"/>
    </row>
    <row r="1450" spans="1:11" ht="14.25" customHeight="1" x14ac:dyDescent="0.15">
      <c r="A1450" s="13" t="s">
        <v>16</v>
      </c>
      <c r="B1450" s="14">
        <v>29123</v>
      </c>
      <c r="C1450" s="19">
        <v>14704</v>
      </c>
      <c r="D1450" s="15" t="str">
        <f t="array" ref="D1450">IF(VLOOKUP($AF1450,[63]Akuttherapie!$A$2:$B$42,2,0)="Y",CONCATENATE("L",MAX(_xlfn.NUMBERVALUE(MID($D$3:$D1449,2,5)))+1)," ")</f>
        <v xml:space="preserve"> </v>
      </c>
      <c r="E1450" s="16">
        <v>10620212</v>
      </c>
      <c r="F1450" s="12" t="s">
        <v>2403</v>
      </c>
      <c r="G1450" s="12" t="s">
        <v>1812</v>
      </c>
      <c r="H1450" s="18">
        <v>21864</v>
      </c>
      <c r="I1450" s="18">
        <v>45597</v>
      </c>
      <c r="J1450" s="12">
        <v>0</v>
      </c>
      <c r="K1450" s="36"/>
    </row>
    <row r="1451" spans="1:11" ht="14.25" customHeight="1" x14ac:dyDescent="0.15">
      <c r="A1451" s="13" t="s">
        <v>11</v>
      </c>
      <c r="B1451" s="14">
        <v>29124</v>
      </c>
      <c r="C1451" s="19">
        <v>14705</v>
      </c>
      <c r="D1451" s="15" t="s">
        <v>2420</v>
      </c>
      <c r="E1451" s="16">
        <v>10620280</v>
      </c>
      <c r="F1451" s="12" t="s">
        <v>513</v>
      </c>
      <c r="G1451" s="12" t="s">
        <v>48</v>
      </c>
      <c r="H1451" s="18">
        <v>15573</v>
      </c>
      <c r="I1451" s="18">
        <v>45597</v>
      </c>
      <c r="J1451" s="12">
        <v>0</v>
      </c>
      <c r="K1451" s="36"/>
    </row>
    <row r="1452" spans="1:11" ht="14.25" customHeight="1" x14ac:dyDescent="0.15">
      <c r="A1452" s="13" t="s">
        <v>11</v>
      </c>
      <c r="B1452" s="14">
        <v>29125</v>
      </c>
      <c r="C1452" s="19">
        <v>14706</v>
      </c>
      <c r="D1452" s="15" t="str">
        <f t="array" ref="D1452">IF(VLOOKUP($AF1452,[63]Akuttherapie!$A$2:$B$42,2,0)="Y",CONCATENATE("L",MAX(_xlfn.NUMBERVALUE(MID($D$3:$D1451,2,5)))+1)," ")</f>
        <v xml:space="preserve"> </v>
      </c>
      <c r="E1452" s="16">
        <v>10621112</v>
      </c>
      <c r="F1452" s="12" t="s">
        <v>2404</v>
      </c>
      <c r="G1452" s="12" t="s">
        <v>1128</v>
      </c>
      <c r="H1452" s="18">
        <v>14624</v>
      </c>
      <c r="I1452" s="18">
        <v>45597</v>
      </c>
      <c r="J1452" s="12">
        <v>0</v>
      </c>
      <c r="K1452" s="36"/>
    </row>
    <row r="1453" spans="1:11" ht="14.25" customHeight="1" x14ac:dyDescent="0.15">
      <c r="A1453" s="13" t="s">
        <v>11</v>
      </c>
      <c r="B1453" s="14">
        <v>29126</v>
      </c>
      <c r="C1453" s="19">
        <v>14707</v>
      </c>
      <c r="D1453" s="15" t="str">
        <f t="array" ref="D1453">IF(VLOOKUP($AF1453,[63]Akuttherapie!$A$2:$B$42,2,0)="Y",CONCATENATE("L",MAX(_xlfn.NUMBERVALUE(MID($D$3:$D1452,2,5)))+1)," ")</f>
        <v xml:space="preserve"> </v>
      </c>
      <c r="E1453" s="16">
        <v>10621218</v>
      </c>
      <c r="F1453" s="12" t="s">
        <v>1425</v>
      </c>
      <c r="G1453" s="12" t="s">
        <v>20</v>
      </c>
      <c r="H1453" s="18">
        <v>15586</v>
      </c>
      <c r="I1453" s="18">
        <v>45598</v>
      </c>
      <c r="J1453" s="12">
        <v>0</v>
      </c>
      <c r="K1453" s="36"/>
    </row>
    <row r="1454" spans="1:11" ht="14.25" customHeight="1" x14ac:dyDescent="0.15">
      <c r="A1454" s="13" t="s">
        <v>11</v>
      </c>
      <c r="B1454" s="14">
        <v>29127</v>
      </c>
      <c r="C1454" s="19">
        <v>14708</v>
      </c>
      <c r="D1454" s="15" t="str">
        <f t="array" ref="D1454">IF(VLOOKUP($AF1454,[63]Akuttherapie!$A$2:$B$42,2,0)="Y",CONCATENATE("L",MAX(_xlfn.NUMBERVALUE(MID($D$3:$D1453,2,5)))+1)," ")</f>
        <v xml:space="preserve"> </v>
      </c>
      <c r="E1454" s="16">
        <v>10621267</v>
      </c>
      <c r="F1454" s="12" t="s">
        <v>2405</v>
      </c>
      <c r="G1454" s="12" t="s">
        <v>2406</v>
      </c>
      <c r="H1454" s="18">
        <v>22473</v>
      </c>
      <c r="I1454" s="18">
        <v>45598</v>
      </c>
      <c r="J1454" s="12">
        <v>0</v>
      </c>
      <c r="K1454" s="36"/>
    </row>
    <row r="1455" spans="1:11" ht="14.25" customHeight="1" x14ac:dyDescent="0.15">
      <c r="A1455" s="13" t="s">
        <v>11</v>
      </c>
      <c r="B1455" s="14">
        <v>29128</v>
      </c>
      <c r="C1455" s="19">
        <v>14709</v>
      </c>
      <c r="D1455" s="15" t="str">
        <f t="array" ref="D1455">IF(VLOOKUP($AF1455,[63]Akuttherapie!$A$2:$B$42,2,0)="Y",CONCATENATE("L",MAX(_xlfn.NUMBERVALUE(MID($D$3:$D1454,2,5)))+1)," ")</f>
        <v xml:space="preserve"> </v>
      </c>
      <c r="E1455" s="16">
        <v>10621567</v>
      </c>
      <c r="F1455" s="12" t="s">
        <v>835</v>
      </c>
      <c r="G1455" s="12" t="s">
        <v>295</v>
      </c>
      <c r="H1455" s="18">
        <v>15272</v>
      </c>
      <c r="I1455" s="18">
        <v>45598</v>
      </c>
      <c r="J1455" s="12">
        <v>0</v>
      </c>
      <c r="K1455" s="36"/>
    </row>
    <row r="1456" spans="1:11" ht="14.25" customHeight="1" x14ac:dyDescent="0.15">
      <c r="A1456" s="13" t="s">
        <v>11</v>
      </c>
      <c r="B1456" s="14">
        <v>29129</v>
      </c>
      <c r="C1456" s="19">
        <v>14710</v>
      </c>
      <c r="D1456" s="15" t="s">
        <v>2421</v>
      </c>
      <c r="E1456" s="16">
        <v>10621605</v>
      </c>
      <c r="F1456" s="12" t="s">
        <v>2407</v>
      </c>
      <c r="G1456" s="12" t="s">
        <v>2408</v>
      </c>
      <c r="H1456" s="18">
        <v>21316</v>
      </c>
      <c r="I1456" s="18">
        <v>45598</v>
      </c>
      <c r="J1456" s="12">
        <v>0</v>
      </c>
      <c r="K1456" s="36"/>
    </row>
    <row r="1457" spans="1:11" ht="14.25" customHeight="1" x14ac:dyDescent="0.15">
      <c r="A1457" s="13" t="s">
        <v>11</v>
      </c>
      <c r="B1457" s="14">
        <v>29130</v>
      </c>
      <c r="C1457" s="19">
        <v>14711</v>
      </c>
      <c r="D1457" s="15" t="str">
        <f t="array" ref="D1457">IF(VLOOKUP($AF1457,[63]Akuttherapie!$A$2:$B$42,2,0)="Y",CONCATENATE("L",MAX(_xlfn.NUMBERVALUE(MID($D$3:$D1456,2,5)))+1)," ")</f>
        <v xml:space="preserve"> </v>
      </c>
      <c r="E1457" s="16">
        <v>10621612</v>
      </c>
      <c r="F1457" s="12" t="s">
        <v>2409</v>
      </c>
      <c r="G1457" s="12" t="s">
        <v>387</v>
      </c>
      <c r="H1457" s="18">
        <v>25153</v>
      </c>
      <c r="I1457" s="18">
        <v>45598</v>
      </c>
      <c r="J1457" s="12">
        <v>0</v>
      </c>
      <c r="K1457" s="36"/>
    </row>
    <row r="1458" spans="1:11" ht="14.25" customHeight="1" x14ac:dyDescent="0.15">
      <c r="A1458" s="13" t="s">
        <v>16</v>
      </c>
      <c r="B1458" s="14">
        <v>29131</v>
      </c>
      <c r="C1458" s="19">
        <v>14712</v>
      </c>
      <c r="D1458" s="15" t="str">
        <f t="array" ref="D1458">IF(VLOOKUP($AF1458,[63]Akuttherapie!$A$2:$B$42,2,0)="Y",CONCATENATE("L",MAX(_xlfn.NUMBERVALUE(MID($D$3:$D1457,2,5)))+1)," ")</f>
        <v xml:space="preserve"> </v>
      </c>
      <c r="E1458" s="16">
        <v>10621642</v>
      </c>
      <c r="F1458" s="12" t="s">
        <v>2410</v>
      </c>
      <c r="G1458" s="12" t="s">
        <v>2411</v>
      </c>
      <c r="H1458" s="18">
        <v>15180</v>
      </c>
      <c r="I1458" s="18">
        <v>45598</v>
      </c>
      <c r="J1458" s="12">
        <v>1</v>
      </c>
      <c r="K1458" s="36"/>
    </row>
    <row r="1459" spans="1:11" ht="14.25" customHeight="1" x14ac:dyDescent="0.15">
      <c r="A1459" s="13" t="s">
        <v>11</v>
      </c>
      <c r="B1459" s="14">
        <v>29132</v>
      </c>
      <c r="C1459" s="19">
        <v>14713</v>
      </c>
      <c r="D1459" s="15" t="str">
        <f t="array" ref="D1459">IF(VLOOKUP($AF1459,[63]Akuttherapie!$A$2:$B$42,2,0)="Y",CONCATENATE("L",MAX(_xlfn.NUMBERVALUE(MID($D$3:$D1458,2,5)))+1)," ")</f>
        <v xml:space="preserve"> </v>
      </c>
      <c r="E1459" s="16">
        <v>10621673</v>
      </c>
      <c r="F1459" s="12" t="s">
        <v>874</v>
      </c>
      <c r="G1459" s="12" t="s">
        <v>2412</v>
      </c>
      <c r="H1459" s="18">
        <v>15205</v>
      </c>
      <c r="I1459" s="18">
        <v>45598</v>
      </c>
      <c r="J1459" s="12">
        <v>1</v>
      </c>
      <c r="K1459" s="36"/>
    </row>
    <row r="1460" spans="1:11" ht="14.25" customHeight="1" x14ac:dyDescent="0.15">
      <c r="A1460" s="13" t="s">
        <v>11</v>
      </c>
      <c r="B1460" s="14">
        <v>29133</v>
      </c>
      <c r="C1460" s="19">
        <v>14714</v>
      </c>
      <c r="D1460" s="15" t="str">
        <f t="array" ref="D1460">IF(VLOOKUP($AF1460,[63]Akuttherapie!$A$2:$B$42,2,0)="Y",CONCATENATE("L",MAX(_xlfn.NUMBERVALUE(MID($D$3:$D1459,2,5)))+1)," ")</f>
        <v xml:space="preserve"> </v>
      </c>
      <c r="E1460" s="16">
        <v>10621676</v>
      </c>
      <c r="F1460" s="12" t="s">
        <v>2413</v>
      </c>
      <c r="G1460" s="12" t="s">
        <v>2414</v>
      </c>
      <c r="H1460" s="18">
        <v>23308</v>
      </c>
      <c r="I1460" s="18">
        <v>45598</v>
      </c>
      <c r="J1460" s="12">
        <v>1</v>
      </c>
      <c r="K1460" s="36"/>
    </row>
    <row r="1461" spans="1:11" ht="14.25" customHeight="1" x14ac:dyDescent="0.15">
      <c r="A1461" s="13" t="s">
        <v>11</v>
      </c>
      <c r="B1461" s="14">
        <v>29134</v>
      </c>
      <c r="C1461" s="19">
        <v>14715</v>
      </c>
      <c r="D1461" s="15" t="str">
        <f t="array" ref="D1461">IF(VLOOKUP($AF1461,[63]Akuttherapie!$A$2:$B$42,2,0)="Y",CONCATENATE("L",MAX(_xlfn.NUMBERVALUE(MID($D$3:$D1460,2,5)))+1)," ")</f>
        <v xml:space="preserve"> </v>
      </c>
      <c r="E1461" s="16">
        <v>10621889</v>
      </c>
      <c r="F1461" s="12" t="s">
        <v>2415</v>
      </c>
      <c r="G1461" s="12" t="s">
        <v>376</v>
      </c>
      <c r="H1461" s="18">
        <v>11877</v>
      </c>
      <c r="I1461" s="18">
        <v>45599</v>
      </c>
      <c r="J1461" s="12">
        <v>1</v>
      </c>
      <c r="K1461" s="36"/>
    </row>
    <row r="1462" spans="1:11" ht="14.25" customHeight="1" x14ac:dyDescent="0.15">
      <c r="A1462" s="13" t="s">
        <v>11</v>
      </c>
      <c r="B1462" s="14">
        <v>29135</v>
      </c>
      <c r="C1462" s="19">
        <v>14716</v>
      </c>
      <c r="D1462" s="15" t="str">
        <f t="array" ref="D1462">IF(VLOOKUP($AF1462,[63]Akuttherapie!$A$2:$B$42,2,0)="Y",CONCATENATE("L",MAX(_xlfn.NUMBERVALUE(MID($D$3:$D1461,2,5)))+1)," ")</f>
        <v xml:space="preserve"> </v>
      </c>
      <c r="E1462" s="16">
        <v>10621899</v>
      </c>
      <c r="F1462" s="12" t="s">
        <v>200</v>
      </c>
      <c r="G1462" s="12" t="s">
        <v>2416</v>
      </c>
      <c r="H1462" s="18">
        <v>16243</v>
      </c>
      <c r="I1462" s="18">
        <v>45599</v>
      </c>
      <c r="J1462" s="12">
        <v>1</v>
      </c>
      <c r="K1462" s="36"/>
    </row>
    <row r="1463" spans="1:11" ht="14.25" customHeight="1" x14ac:dyDescent="0.15">
      <c r="A1463" s="13" t="s">
        <v>11</v>
      </c>
      <c r="B1463" s="14">
        <v>29136</v>
      </c>
      <c r="C1463" s="19">
        <v>14717</v>
      </c>
      <c r="D1463" s="15" t="str">
        <f t="array" ref="D1463">IF(VLOOKUP($AF1463,[63]Akuttherapie!$A$2:$B$42,2,0)="Y",CONCATENATE("L",MAX(_xlfn.NUMBERVALUE(MID($D$3:$D1462,2,5)))+1)," ")</f>
        <v xml:space="preserve"> </v>
      </c>
      <c r="E1463" s="16">
        <v>10621931</v>
      </c>
      <c r="F1463" s="12" t="s">
        <v>626</v>
      </c>
      <c r="G1463" s="12" t="s">
        <v>332</v>
      </c>
      <c r="H1463" s="18">
        <v>15249</v>
      </c>
      <c r="I1463" s="18">
        <v>45599</v>
      </c>
      <c r="J1463" s="12">
        <v>0</v>
      </c>
      <c r="K1463" s="36"/>
    </row>
    <row r="1464" spans="1:11" ht="14.25" customHeight="1" x14ac:dyDescent="0.15">
      <c r="A1464" s="13" t="s">
        <v>712</v>
      </c>
      <c r="B1464" s="14">
        <v>29137</v>
      </c>
      <c r="C1464" s="19">
        <v>14718</v>
      </c>
      <c r="D1464" s="15" t="str">
        <f t="array" ref="D1464">IF(VLOOKUP($AF1464,[63]Akuttherapie!$A$2:$B$42,2,0)="Y",CONCATENATE("L",MAX(_xlfn.NUMBERVALUE(MID($D$3:$D1463,2,5)))+1)," ")</f>
        <v xml:space="preserve"> </v>
      </c>
      <c r="E1464" s="16">
        <v>10622018</v>
      </c>
      <c r="F1464" s="12" t="s">
        <v>1046</v>
      </c>
      <c r="G1464" s="12" t="s">
        <v>36</v>
      </c>
      <c r="H1464" s="18">
        <v>16524</v>
      </c>
      <c r="I1464" s="18">
        <v>45599</v>
      </c>
      <c r="J1464" s="12">
        <v>0</v>
      </c>
      <c r="K1464" s="36"/>
    </row>
    <row r="1465" spans="1:11" ht="14.25" customHeight="1" x14ac:dyDescent="0.15">
      <c r="A1465" s="13" t="s">
        <v>11</v>
      </c>
      <c r="B1465" s="14">
        <v>29138</v>
      </c>
      <c r="C1465" s="19">
        <v>14719</v>
      </c>
      <c r="D1465" s="15" t="s">
        <v>2422</v>
      </c>
      <c r="E1465" s="16">
        <v>10622115</v>
      </c>
      <c r="F1465" s="12" t="s">
        <v>1822</v>
      </c>
      <c r="G1465" s="12" t="s">
        <v>31</v>
      </c>
      <c r="H1465" s="18">
        <v>16442</v>
      </c>
      <c r="I1465" s="18">
        <v>45599</v>
      </c>
      <c r="J1465" s="12">
        <v>0</v>
      </c>
      <c r="K1465" s="36"/>
    </row>
    <row r="1466" spans="1:11" ht="14.25" customHeight="1" x14ac:dyDescent="0.15">
      <c r="A1466" s="13" t="s">
        <v>11</v>
      </c>
      <c r="B1466" s="14">
        <v>29139</v>
      </c>
      <c r="C1466" s="19">
        <v>14720</v>
      </c>
      <c r="D1466" s="15" t="s">
        <v>2423</v>
      </c>
      <c r="E1466" s="16">
        <v>10614706</v>
      </c>
      <c r="F1466" s="12" t="s">
        <v>1088</v>
      </c>
      <c r="G1466" s="12" t="s">
        <v>20</v>
      </c>
      <c r="H1466" s="18">
        <v>16607</v>
      </c>
      <c r="I1466" s="18">
        <v>45598</v>
      </c>
      <c r="J1466" s="12">
        <v>0</v>
      </c>
      <c r="K1466" s="36"/>
    </row>
    <row r="1467" spans="1:11" ht="14.25" customHeight="1" x14ac:dyDescent="0.15">
      <c r="A1467" s="13" t="s">
        <v>1584</v>
      </c>
      <c r="B1467" s="14">
        <v>29140</v>
      </c>
      <c r="C1467" s="19">
        <v>14721</v>
      </c>
      <c r="D1467" s="15" t="str">
        <f t="array" ref="D1467">IF(VLOOKUP($AF1467,[63]Akuttherapie!$A$2:$B$42,2,0)="Y",CONCATENATE("L",MAX(_xlfn.NUMBERVALUE(MID($D$3:$D1466,2,5)))+1)," ")</f>
        <v xml:space="preserve"> </v>
      </c>
      <c r="E1467" s="16">
        <v>10621850</v>
      </c>
      <c r="F1467" s="12" t="s">
        <v>2417</v>
      </c>
      <c r="G1467" s="12" t="s">
        <v>2418</v>
      </c>
      <c r="H1467" s="18">
        <v>23023</v>
      </c>
      <c r="I1467" s="18">
        <v>45233</v>
      </c>
      <c r="J1467" s="12">
        <v>0</v>
      </c>
      <c r="K1467" s="36"/>
    </row>
    <row r="1468" spans="1:11" ht="14.25" customHeight="1" x14ac:dyDescent="0.15">
      <c r="A1468" s="13" t="s">
        <v>11</v>
      </c>
      <c r="B1468" s="14">
        <v>29141</v>
      </c>
      <c r="C1468" s="19">
        <v>14722</v>
      </c>
      <c r="D1468" s="15" t="s">
        <v>2427</v>
      </c>
      <c r="E1468" s="16">
        <v>10623275</v>
      </c>
      <c r="F1468" s="12" t="s">
        <v>2424</v>
      </c>
      <c r="G1468" s="12" t="s">
        <v>1506</v>
      </c>
      <c r="H1468" s="18">
        <v>19560</v>
      </c>
      <c r="I1468" s="18">
        <v>45600</v>
      </c>
      <c r="J1468" s="12">
        <v>0</v>
      </c>
      <c r="K1468" s="36"/>
    </row>
    <row r="1469" spans="1:11" ht="14.25" customHeight="1" x14ac:dyDescent="0.15">
      <c r="A1469" s="13" t="s">
        <v>2496</v>
      </c>
      <c r="B1469" s="14">
        <v>29142</v>
      </c>
      <c r="C1469" s="19">
        <v>14723</v>
      </c>
      <c r="D1469" s="15" t="s">
        <v>2428</v>
      </c>
      <c r="E1469" s="16">
        <v>10623634</v>
      </c>
      <c r="F1469" s="12" t="s">
        <v>2425</v>
      </c>
      <c r="G1469" s="12" t="s">
        <v>2426</v>
      </c>
      <c r="H1469" s="18">
        <v>22157</v>
      </c>
      <c r="I1469" s="18">
        <v>45600</v>
      </c>
      <c r="J1469" s="12">
        <v>0</v>
      </c>
      <c r="K1469" s="36" t="s">
        <v>65</v>
      </c>
    </row>
    <row r="1470" spans="1:11" ht="14.25" customHeight="1" x14ac:dyDescent="0.15">
      <c r="A1470" s="13" t="s">
        <v>16</v>
      </c>
      <c r="B1470" s="14">
        <v>29143</v>
      </c>
      <c r="C1470" s="19">
        <v>14724</v>
      </c>
      <c r="D1470" s="15" t="str">
        <f t="array" ref="D1470">IF(VLOOKUP($AF1470,[63]Akuttherapie!$A$2:$B$42,2,0)="Y",CONCATENATE("L",MAX(_xlfn.NUMBERVALUE(MID($D$3:$D1469,2,5)))+1)," ")</f>
        <v xml:space="preserve"> </v>
      </c>
      <c r="E1470" s="16">
        <v>10624441</v>
      </c>
      <c r="F1470" s="12" t="s">
        <v>431</v>
      </c>
      <c r="G1470" s="12" t="s">
        <v>1782</v>
      </c>
      <c r="H1470" s="18">
        <v>24593</v>
      </c>
      <c r="I1470" s="18">
        <v>45601</v>
      </c>
      <c r="J1470" s="12">
        <v>0</v>
      </c>
      <c r="K1470" s="36"/>
    </row>
    <row r="1471" spans="1:11" ht="14.25" customHeight="1" x14ac:dyDescent="0.15">
      <c r="A1471" s="13" t="s">
        <v>11</v>
      </c>
      <c r="B1471" s="14">
        <v>29144</v>
      </c>
      <c r="C1471" s="19">
        <v>14725</v>
      </c>
      <c r="D1471" s="15" t="s">
        <v>2429</v>
      </c>
      <c r="E1471" s="16">
        <v>10624963</v>
      </c>
      <c r="F1471" s="12" t="s">
        <v>1101</v>
      </c>
      <c r="G1471" s="12" t="s">
        <v>651</v>
      </c>
      <c r="H1471" s="18">
        <v>22306</v>
      </c>
      <c r="I1471" s="18">
        <v>45601</v>
      </c>
      <c r="J1471" s="12">
        <v>0</v>
      </c>
      <c r="K1471" s="36"/>
    </row>
    <row r="1472" spans="1:11" ht="14.25" customHeight="1" x14ac:dyDescent="0.15">
      <c r="A1472" s="13" t="s">
        <v>11</v>
      </c>
      <c r="B1472" s="14">
        <v>29145</v>
      </c>
      <c r="C1472" s="19">
        <v>14726</v>
      </c>
      <c r="D1472" s="15" t="s">
        <v>2430</v>
      </c>
      <c r="E1472" s="16">
        <v>10625252</v>
      </c>
      <c r="F1472" s="12" t="s">
        <v>2290</v>
      </c>
      <c r="G1472" s="12" t="s">
        <v>595</v>
      </c>
      <c r="H1472" s="18">
        <v>22035</v>
      </c>
      <c r="I1472" s="18">
        <v>45601</v>
      </c>
      <c r="J1472" s="12">
        <v>0</v>
      </c>
      <c r="K1472" s="36"/>
    </row>
    <row r="1473" spans="1:11" ht="14.25" customHeight="1" x14ac:dyDescent="0.15">
      <c r="A1473" s="13" t="s">
        <v>137</v>
      </c>
      <c r="B1473" s="14">
        <v>29146</v>
      </c>
      <c r="C1473" s="19">
        <v>14727</v>
      </c>
      <c r="D1473" s="15" t="s">
        <v>2431</v>
      </c>
      <c r="E1473" s="16">
        <v>10625725</v>
      </c>
      <c r="F1473" s="12" t="s">
        <v>2432</v>
      </c>
      <c r="G1473" s="12" t="s">
        <v>76</v>
      </c>
      <c r="H1473" s="18">
        <v>29118</v>
      </c>
      <c r="I1473" s="18">
        <v>45601</v>
      </c>
      <c r="J1473" s="12">
        <v>0</v>
      </c>
      <c r="K1473" s="36"/>
    </row>
    <row r="1474" spans="1:11" ht="14.25" customHeight="1" x14ac:dyDescent="0.15">
      <c r="A1474" s="13" t="s">
        <v>11</v>
      </c>
      <c r="B1474" s="14">
        <v>29147</v>
      </c>
      <c r="C1474" s="19">
        <v>14728</v>
      </c>
      <c r="D1474" s="15" t="str">
        <f t="array" ref="D1474">IF(VLOOKUP($AF1474,[63]Akuttherapie!$A$2:$B$42,2,0)="Y",CONCATENATE("L",MAX(_xlfn.NUMBERVALUE(MID($D$3:$D1473,2,5)))+1)," ")</f>
        <v xml:space="preserve"> </v>
      </c>
      <c r="E1474" s="16">
        <v>10626281</v>
      </c>
      <c r="F1474" s="12" t="s">
        <v>2252</v>
      </c>
      <c r="G1474" s="12" t="s">
        <v>178</v>
      </c>
      <c r="H1474" s="18">
        <v>16265</v>
      </c>
      <c r="I1474" s="18">
        <v>45601</v>
      </c>
      <c r="J1474" s="12">
        <v>0</v>
      </c>
      <c r="K1474" s="36"/>
    </row>
    <row r="1475" spans="1:11" ht="14.25" customHeight="1" x14ac:dyDescent="0.15">
      <c r="A1475" s="13" t="s">
        <v>11</v>
      </c>
      <c r="B1475" s="14">
        <v>29148</v>
      </c>
      <c r="C1475" s="19">
        <v>14729</v>
      </c>
      <c r="D1475" s="15" t="str">
        <f t="array" ref="D1475">IF(VLOOKUP($AF1475,[63]Akuttherapie!$A$2:$B$42,2,0)="Y",CONCATENATE("L",MAX(_xlfn.NUMBERVALUE(MID($D$3:$D1474,2,5)))+1)," ")</f>
        <v xml:space="preserve"> </v>
      </c>
      <c r="E1475" s="16">
        <v>10626511</v>
      </c>
      <c r="F1475" s="12" t="s">
        <v>313</v>
      </c>
      <c r="G1475" s="12" t="s">
        <v>2433</v>
      </c>
      <c r="H1475" s="18">
        <v>15421</v>
      </c>
      <c r="I1475" s="18">
        <v>45601</v>
      </c>
      <c r="J1475" s="12">
        <v>0</v>
      </c>
      <c r="K1475" s="36"/>
    </row>
    <row r="1476" spans="1:11" ht="14.25" customHeight="1" x14ac:dyDescent="0.15">
      <c r="A1476" s="13" t="s">
        <v>11</v>
      </c>
      <c r="B1476" s="14">
        <v>29150</v>
      </c>
      <c r="C1476" s="19">
        <v>14730</v>
      </c>
      <c r="D1476" s="15" t="s">
        <v>2435</v>
      </c>
      <c r="E1476" s="16">
        <v>10628807</v>
      </c>
      <c r="F1476" s="12" t="s">
        <v>2229</v>
      </c>
      <c r="G1476" s="12" t="s">
        <v>120</v>
      </c>
      <c r="H1476" s="18">
        <v>14730</v>
      </c>
      <c r="I1476" s="18">
        <v>45603</v>
      </c>
      <c r="J1476" s="12">
        <v>1</v>
      </c>
      <c r="K1476" s="36"/>
    </row>
    <row r="1477" spans="1:11" ht="14.25" customHeight="1" x14ac:dyDescent="0.15">
      <c r="A1477" s="13" t="s">
        <v>11</v>
      </c>
      <c r="B1477" s="14">
        <v>29151</v>
      </c>
      <c r="C1477" s="19">
        <v>14731</v>
      </c>
      <c r="D1477" s="15" t="str">
        <f t="array" ref="D1477">IF(VLOOKUP($AF1477,[63]Akuttherapie!$A$2:$B$42,2,0)="Y",CONCATENATE("L",MAX(_xlfn.NUMBERVALUE(MID($D$3:$D1476,2,5)))+1)," ")</f>
        <v xml:space="preserve"> </v>
      </c>
      <c r="E1477" s="16">
        <v>10628816</v>
      </c>
      <c r="F1477" s="12" t="s">
        <v>2434</v>
      </c>
      <c r="G1477" s="12" t="s">
        <v>733</v>
      </c>
      <c r="H1477" s="18">
        <v>20958</v>
      </c>
      <c r="I1477" s="18">
        <v>45603</v>
      </c>
      <c r="J1477" s="12">
        <v>1</v>
      </c>
      <c r="K1477" s="36"/>
    </row>
    <row r="1478" spans="1:11" ht="14.25" customHeight="1" x14ac:dyDescent="0.15">
      <c r="A1478" s="13" t="s">
        <v>11</v>
      </c>
      <c r="B1478" s="14">
        <v>29152</v>
      </c>
      <c r="C1478" s="19">
        <v>14732</v>
      </c>
      <c r="D1478" s="15" t="s">
        <v>2436</v>
      </c>
      <c r="E1478" s="16">
        <v>10628905</v>
      </c>
      <c r="F1478" s="12" t="s">
        <v>1932</v>
      </c>
      <c r="G1478" s="12" t="s">
        <v>1933</v>
      </c>
      <c r="H1478" s="18">
        <v>13459</v>
      </c>
      <c r="I1478" s="18">
        <v>45603</v>
      </c>
      <c r="J1478" s="12">
        <v>1</v>
      </c>
      <c r="K1478" s="36"/>
    </row>
    <row r="1479" spans="1:11" ht="14.25" customHeight="1" x14ac:dyDescent="0.15">
      <c r="A1479" s="13" t="s">
        <v>11</v>
      </c>
      <c r="B1479" s="14">
        <v>29153</v>
      </c>
      <c r="C1479" s="19">
        <v>14733</v>
      </c>
      <c r="D1479" s="15" t="s">
        <v>2486</v>
      </c>
      <c r="E1479" s="16">
        <v>10629194</v>
      </c>
      <c r="F1479" s="12" t="s">
        <v>2456</v>
      </c>
      <c r="G1479" s="12" t="s">
        <v>324</v>
      </c>
      <c r="H1479" s="18">
        <v>22445</v>
      </c>
      <c r="I1479" s="18">
        <v>45603</v>
      </c>
      <c r="J1479" s="12">
        <v>0</v>
      </c>
      <c r="K1479" s="36"/>
    </row>
    <row r="1480" spans="1:11" ht="14.25" customHeight="1" x14ac:dyDescent="0.15">
      <c r="A1480" s="13" t="s">
        <v>16</v>
      </c>
      <c r="B1480" s="14">
        <v>29154</v>
      </c>
      <c r="C1480" s="19">
        <v>14734</v>
      </c>
      <c r="D1480" s="15" t="str">
        <f t="array" ref="D1480">IF(VLOOKUP($AF1480,[63]Akuttherapie!$A$2:$B$42,2,0)="Y",CONCATENATE("L",MAX(_xlfn.NUMBERVALUE(MID($D$3:$D1479,2,5)))+1)," ")</f>
        <v xml:space="preserve"> </v>
      </c>
      <c r="E1480" s="16">
        <v>10629653</v>
      </c>
      <c r="F1480" s="12" t="s">
        <v>2457</v>
      </c>
      <c r="G1480" s="12" t="s">
        <v>2458</v>
      </c>
      <c r="H1480" s="18">
        <v>15577</v>
      </c>
      <c r="I1480" s="18">
        <v>45603</v>
      </c>
      <c r="J1480" s="12">
        <v>0</v>
      </c>
      <c r="K1480" s="36"/>
    </row>
    <row r="1481" spans="1:11" ht="14.25" customHeight="1" x14ac:dyDescent="0.15">
      <c r="A1481" s="13" t="s">
        <v>11</v>
      </c>
      <c r="B1481" s="14">
        <v>29156</v>
      </c>
      <c r="C1481" s="19">
        <v>14735</v>
      </c>
      <c r="D1481" s="15" t="str">
        <f t="array" ref="D1481">IF(VLOOKUP($AF1481,[63]Akuttherapie!$A$2:$B$42,2,0)="Y",CONCATENATE("L",MAX(_xlfn.NUMBERVALUE(MID($D$3:$D1480,2,5)))+1)," ")</f>
        <v xml:space="preserve"> </v>
      </c>
      <c r="E1481" s="16">
        <v>10630599</v>
      </c>
      <c r="F1481" s="12" t="s">
        <v>2459</v>
      </c>
      <c r="G1481" s="12" t="s">
        <v>1280</v>
      </c>
      <c r="H1481" s="18">
        <v>19411</v>
      </c>
      <c r="I1481" s="18">
        <v>45603</v>
      </c>
      <c r="J1481" s="12">
        <v>0</v>
      </c>
      <c r="K1481" s="36"/>
    </row>
    <row r="1482" spans="1:11" ht="14.25" customHeight="1" x14ac:dyDescent="0.15">
      <c r="A1482" s="13" t="s">
        <v>11</v>
      </c>
      <c r="B1482" s="14">
        <v>29157</v>
      </c>
      <c r="C1482" s="19">
        <v>14736</v>
      </c>
      <c r="D1482" s="15" t="str">
        <f t="array" ref="D1482">IF(VLOOKUP($AF1482,[63]Akuttherapie!$A$2:$B$42,2,0)="Y",CONCATENATE("L",MAX(_xlfn.NUMBERVALUE(MID($D$3:$D1481,2,5)))+1)," ")</f>
        <v xml:space="preserve"> </v>
      </c>
      <c r="E1482" s="16">
        <v>10627908</v>
      </c>
      <c r="F1482" s="12" t="s">
        <v>2460</v>
      </c>
      <c r="G1482" s="12" t="s">
        <v>2461</v>
      </c>
      <c r="H1482" s="18">
        <v>17065</v>
      </c>
      <c r="I1482" s="18">
        <v>45602</v>
      </c>
      <c r="J1482" s="12">
        <v>0</v>
      </c>
      <c r="K1482" s="36"/>
    </row>
    <row r="1483" spans="1:11" ht="14.25" customHeight="1" x14ac:dyDescent="0.15">
      <c r="A1483" s="13" t="s">
        <v>11</v>
      </c>
      <c r="B1483" s="14">
        <v>29158</v>
      </c>
      <c r="C1483" s="19">
        <v>14737</v>
      </c>
      <c r="D1483" s="15" t="str">
        <f t="array" ref="D1483">IF(VLOOKUP($AF1483,[63]Akuttherapie!$A$2:$B$42,2,0)="Y",CONCATENATE("L",MAX(_xlfn.NUMBERVALUE(MID($D$3:$D1482,2,5)))+1)," ")</f>
        <v xml:space="preserve"> </v>
      </c>
      <c r="E1483" s="16">
        <v>10632351</v>
      </c>
      <c r="F1483" s="12" t="s">
        <v>2462</v>
      </c>
      <c r="G1483" s="12" t="s">
        <v>2412</v>
      </c>
      <c r="H1483" s="18">
        <v>17734</v>
      </c>
      <c r="I1483" s="18">
        <v>45604</v>
      </c>
      <c r="J1483" s="12">
        <v>1</v>
      </c>
      <c r="K1483" s="36"/>
    </row>
    <row r="1484" spans="1:11" ht="14.25" customHeight="1" x14ac:dyDescent="0.15">
      <c r="A1484" s="13" t="s">
        <v>11</v>
      </c>
      <c r="B1484" s="14">
        <v>29159</v>
      </c>
      <c r="C1484" s="19">
        <v>14738</v>
      </c>
      <c r="D1484" s="15" t="str">
        <f t="array" ref="D1484">IF(VLOOKUP($AF1484,[63]Akuttherapie!$A$2:$B$42,2,0)="Y",CONCATENATE("L",MAX(_xlfn.NUMBERVALUE(MID($D$3:$D1483,2,5)))+1)," ")</f>
        <v xml:space="preserve"> </v>
      </c>
      <c r="E1484" s="16">
        <v>10632563</v>
      </c>
      <c r="F1484" s="12" t="s">
        <v>2463</v>
      </c>
      <c r="G1484" s="12" t="s">
        <v>2464</v>
      </c>
      <c r="H1484" s="18">
        <v>23105</v>
      </c>
      <c r="I1484" s="18">
        <v>45604</v>
      </c>
      <c r="J1484" s="12">
        <v>0</v>
      </c>
      <c r="K1484" s="36"/>
    </row>
    <row r="1485" spans="1:11" ht="14.25" customHeight="1" x14ac:dyDescent="0.15">
      <c r="A1485" s="13" t="s">
        <v>11</v>
      </c>
      <c r="B1485" s="14">
        <v>29160</v>
      </c>
      <c r="C1485" s="19">
        <v>14739</v>
      </c>
      <c r="D1485" s="15" t="s">
        <v>2487</v>
      </c>
      <c r="E1485" s="16">
        <v>10632619</v>
      </c>
      <c r="F1485" s="12" t="s">
        <v>2326</v>
      </c>
      <c r="G1485" s="12" t="s">
        <v>34</v>
      </c>
      <c r="H1485" s="18">
        <v>19406</v>
      </c>
      <c r="I1485" s="18">
        <v>45604</v>
      </c>
      <c r="J1485" s="12">
        <v>0</v>
      </c>
      <c r="K1485" s="36"/>
    </row>
    <row r="1486" spans="1:11" ht="14.25" customHeight="1" x14ac:dyDescent="0.15">
      <c r="A1486" s="13" t="s">
        <v>11</v>
      </c>
      <c r="B1486" s="14">
        <v>29161</v>
      </c>
      <c r="C1486" s="19">
        <v>14740</v>
      </c>
      <c r="D1486" s="15" t="str">
        <f t="array" ref="D1486">IF(VLOOKUP($AF1486,[63]Akuttherapie!$A$2:$B$42,2,0)="Y",CONCATENATE("L",MAX(_xlfn.NUMBERVALUE(MID($D$3:$D1485,2,5)))+1)," ")</f>
        <v xml:space="preserve"> </v>
      </c>
      <c r="E1486" s="16">
        <v>10632684</v>
      </c>
      <c r="F1486" s="12" t="s">
        <v>2177</v>
      </c>
      <c r="G1486" s="12" t="s">
        <v>2178</v>
      </c>
      <c r="H1486" s="18">
        <v>17190</v>
      </c>
      <c r="I1486" s="18">
        <v>45605</v>
      </c>
      <c r="J1486" s="12">
        <v>1</v>
      </c>
      <c r="K1486" s="36"/>
    </row>
    <row r="1487" spans="1:11" ht="14.25" customHeight="1" x14ac:dyDescent="0.15">
      <c r="A1487" s="13" t="s">
        <v>617</v>
      </c>
      <c r="B1487" s="14">
        <v>29162</v>
      </c>
      <c r="C1487" s="19">
        <v>14741</v>
      </c>
      <c r="D1487" s="15" t="str">
        <f t="array" ref="D1487">IF(VLOOKUP($AF1487,[63]Akuttherapie!$A$2:$B$42,2,0)="Y",CONCATENATE("L",MAX(_xlfn.NUMBERVALUE(MID($D$3:$D1486,2,5)))+1)," ")</f>
        <v xml:space="preserve"> </v>
      </c>
      <c r="E1487" s="16">
        <v>10632712</v>
      </c>
      <c r="F1487" s="12" t="s">
        <v>856</v>
      </c>
      <c r="G1487" s="12" t="s">
        <v>915</v>
      </c>
      <c r="H1487" s="18">
        <v>19277</v>
      </c>
      <c r="I1487" s="18">
        <v>45605</v>
      </c>
      <c r="J1487" s="12">
        <v>1</v>
      </c>
      <c r="K1487" s="36"/>
    </row>
    <row r="1488" spans="1:11" ht="14.25" customHeight="1" x14ac:dyDescent="0.15">
      <c r="A1488" s="13" t="s">
        <v>11</v>
      </c>
      <c r="B1488" s="14">
        <v>29163</v>
      </c>
      <c r="C1488" s="19">
        <v>14742</v>
      </c>
      <c r="D1488" s="15" t="s">
        <v>2488</v>
      </c>
      <c r="E1488" s="16">
        <v>10632723</v>
      </c>
      <c r="F1488" s="12" t="s">
        <v>2465</v>
      </c>
      <c r="G1488" s="12" t="s">
        <v>415</v>
      </c>
      <c r="H1488" s="18">
        <v>10677</v>
      </c>
      <c r="I1488" s="18">
        <v>45605</v>
      </c>
      <c r="J1488" s="12">
        <v>0</v>
      </c>
      <c r="K1488" s="36"/>
    </row>
    <row r="1489" spans="1:11" ht="14.25" customHeight="1" x14ac:dyDescent="0.15">
      <c r="A1489" s="13" t="s">
        <v>11</v>
      </c>
      <c r="B1489" s="14">
        <v>29164</v>
      </c>
      <c r="C1489" s="19">
        <v>14743</v>
      </c>
      <c r="D1489" s="15" t="s">
        <v>2489</v>
      </c>
      <c r="E1489" s="16">
        <v>10632753</v>
      </c>
      <c r="F1489" s="12" t="s">
        <v>103</v>
      </c>
      <c r="G1489" s="12" t="s">
        <v>2466</v>
      </c>
      <c r="H1489" s="18">
        <v>13663</v>
      </c>
      <c r="I1489" s="18">
        <v>45605</v>
      </c>
      <c r="J1489" s="12">
        <v>1</v>
      </c>
      <c r="K1489" s="36"/>
    </row>
    <row r="1490" spans="1:11" ht="14.25" customHeight="1" x14ac:dyDescent="0.15">
      <c r="A1490" s="13" t="s">
        <v>11</v>
      </c>
      <c r="B1490" s="14">
        <v>29165</v>
      </c>
      <c r="C1490" s="19">
        <v>14744</v>
      </c>
      <c r="D1490" s="15" t="str">
        <f t="array" ref="D1490">IF(VLOOKUP($AF1490,[63]Akuttherapie!$A$2:$B$42,2,0)="Y",CONCATENATE("L",MAX(_xlfn.NUMBERVALUE(MID($D$3:$D1489,2,5)))+1)," ")</f>
        <v xml:space="preserve"> </v>
      </c>
      <c r="E1490" s="16">
        <v>10632759</v>
      </c>
      <c r="F1490" s="12" t="s">
        <v>42</v>
      </c>
      <c r="G1490" s="12" t="s">
        <v>230</v>
      </c>
      <c r="H1490" s="18">
        <v>17294</v>
      </c>
      <c r="I1490" s="18">
        <v>45605</v>
      </c>
      <c r="J1490" s="12">
        <v>0</v>
      </c>
      <c r="K1490" s="36"/>
    </row>
    <row r="1491" spans="1:11" ht="14.25" customHeight="1" x14ac:dyDescent="0.15">
      <c r="A1491" s="13" t="s">
        <v>11</v>
      </c>
      <c r="B1491" s="14">
        <v>29166</v>
      </c>
      <c r="C1491" s="19">
        <v>14745</v>
      </c>
      <c r="D1491" s="15" t="str">
        <f t="array" ref="D1491">IF(VLOOKUP($AF1491,[63]Akuttherapie!$A$2:$B$42,2,0)="Y",CONCATENATE("L",MAX(_xlfn.NUMBERVALUE(MID($D$3:$D1490,2,5)))+1)," ")</f>
        <v xml:space="preserve"> </v>
      </c>
      <c r="E1491" s="16">
        <v>10632763</v>
      </c>
      <c r="F1491" s="12" t="s">
        <v>2467</v>
      </c>
      <c r="G1491" s="12" t="s">
        <v>437</v>
      </c>
      <c r="H1491" s="18">
        <v>20910</v>
      </c>
      <c r="I1491" s="18">
        <v>45605</v>
      </c>
      <c r="J1491" s="12">
        <v>0</v>
      </c>
      <c r="K1491" s="36"/>
    </row>
    <row r="1492" spans="1:11" ht="14.25" customHeight="1" x14ac:dyDescent="0.15">
      <c r="A1492" s="13" t="s">
        <v>11</v>
      </c>
      <c r="B1492" s="14">
        <v>29167</v>
      </c>
      <c r="C1492" s="19">
        <v>14746</v>
      </c>
      <c r="D1492" s="15" t="str">
        <f t="array" ref="D1492">IF(VLOOKUP($AF1492,[63]Akuttherapie!$A$2:$B$42,2,0)="Y",CONCATENATE("L",MAX(_xlfn.NUMBERVALUE(MID($D$3:$D1491,2,5)))+1)," ")</f>
        <v xml:space="preserve"> </v>
      </c>
      <c r="E1492" s="16">
        <v>10632777</v>
      </c>
      <c r="F1492" s="12" t="s">
        <v>614</v>
      </c>
      <c r="G1492" s="12" t="s">
        <v>2212</v>
      </c>
      <c r="H1492" s="18">
        <v>18438</v>
      </c>
      <c r="I1492" s="18">
        <v>45605</v>
      </c>
      <c r="J1492" s="12">
        <v>1</v>
      </c>
      <c r="K1492" s="36"/>
    </row>
    <row r="1493" spans="1:11" ht="14.25" customHeight="1" x14ac:dyDescent="0.15">
      <c r="A1493" s="13" t="s">
        <v>2468</v>
      </c>
      <c r="B1493" s="14">
        <v>29168</v>
      </c>
      <c r="C1493" s="19">
        <v>14747</v>
      </c>
      <c r="D1493" s="15" t="str">
        <f t="array" ref="D1493">IF(VLOOKUP($AF1493,[63]Akuttherapie!$A$2:$B$42,2,0)="Y",CONCATENATE("L",MAX(_xlfn.NUMBERVALUE(MID($D$3:$D1492,2,5)))+1)," ")</f>
        <v xml:space="preserve"> </v>
      </c>
      <c r="E1493" s="16">
        <v>10632858</v>
      </c>
      <c r="F1493" s="12" t="s">
        <v>2469</v>
      </c>
      <c r="G1493" s="12" t="s">
        <v>2470</v>
      </c>
      <c r="H1493" s="18">
        <v>12891</v>
      </c>
      <c r="I1493" s="18">
        <v>45605</v>
      </c>
      <c r="J1493" s="12">
        <v>0</v>
      </c>
      <c r="K1493" s="36"/>
    </row>
    <row r="1494" spans="1:11" ht="14.25" customHeight="1" x14ac:dyDescent="0.15">
      <c r="A1494" s="13" t="s">
        <v>11</v>
      </c>
      <c r="B1494" s="14">
        <v>29170</v>
      </c>
      <c r="C1494" s="19">
        <v>14748</v>
      </c>
      <c r="D1494" s="15" t="s">
        <v>2490</v>
      </c>
      <c r="E1494" s="16">
        <v>10632995</v>
      </c>
      <c r="F1494" s="12" t="s">
        <v>2471</v>
      </c>
      <c r="G1494" s="12" t="s">
        <v>2472</v>
      </c>
      <c r="H1494" s="18">
        <v>16619</v>
      </c>
      <c r="I1494" s="18">
        <v>45605</v>
      </c>
      <c r="J1494" s="12">
        <v>0</v>
      </c>
      <c r="K1494" s="36"/>
    </row>
    <row r="1495" spans="1:11" ht="14.25" customHeight="1" x14ac:dyDescent="0.15">
      <c r="A1495" s="13" t="s">
        <v>11</v>
      </c>
      <c r="B1495" s="14">
        <v>29172</v>
      </c>
      <c r="C1495" s="19">
        <v>14749</v>
      </c>
      <c r="D1495" s="15" t="str">
        <f t="array" ref="D1495">IF(VLOOKUP($AF1495,[63]Akuttherapie!$A$2:$B$42,2,0)="Y",CONCATENATE("L",MAX(_xlfn.NUMBERVALUE(MID($D$3:$D1494,2,5)))+1)," ")</f>
        <v xml:space="preserve"> </v>
      </c>
      <c r="E1495" s="16">
        <v>10633221</v>
      </c>
      <c r="F1495" s="12" t="s">
        <v>2473</v>
      </c>
      <c r="G1495" s="12" t="s">
        <v>2474</v>
      </c>
      <c r="H1495" s="18">
        <v>27771</v>
      </c>
      <c r="I1495" s="18">
        <v>45606</v>
      </c>
      <c r="J1495" s="12">
        <v>0</v>
      </c>
      <c r="K1495" s="36"/>
    </row>
    <row r="1496" spans="1:11" ht="14.25" customHeight="1" x14ac:dyDescent="0.15">
      <c r="A1496" s="13" t="s">
        <v>11</v>
      </c>
      <c r="B1496" s="14">
        <v>29174</v>
      </c>
      <c r="C1496" s="19">
        <v>14750</v>
      </c>
      <c r="D1496" s="15" t="str">
        <f t="array" ref="D1496">IF(VLOOKUP($AF1496,[63]Akuttherapie!$A$2:$B$42,2,0)="Y",CONCATENATE("L",MAX(_xlfn.NUMBERVALUE(MID($D$3:$D1495,2,5)))+1)," ")</f>
        <v xml:space="preserve"> </v>
      </c>
      <c r="E1496" s="16">
        <v>10633365</v>
      </c>
      <c r="F1496" s="12" t="s">
        <v>2475</v>
      </c>
      <c r="G1496" s="12" t="s">
        <v>600</v>
      </c>
      <c r="H1496" s="18">
        <v>32028</v>
      </c>
      <c r="I1496" s="18">
        <v>45606</v>
      </c>
      <c r="J1496" s="12">
        <v>0</v>
      </c>
      <c r="K1496" s="36"/>
    </row>
    <row r="1497" spans="1:11" ht="14.25" customHeight="1" x14ac:dyDescent="0.15">
      <c r="A1497" s="13" t="s">
        <v>11</v>
      </c>
      <c r="B1497" s="14">
        <v>29175</v>
      </c>
      <c r="C1497" s="19">
        <v>14751</v>
      </c>
      <c r="D1497" s="15" t="str">
        <f t="array" ref="D1497">IF(VLOOKUP($AF1497,[63]Akuttherapie!$A$2:$B$42,2,0)="Y",CONCATENATE("L",MAX(_xlfn.NUMBERVALUE(MID($D$3:$D1496,2,5)))+1)," ")</f>
        <v xml:space="preserve"> </v>
      </c>
      <c r="E1497" s="16">
        <v>10631528</v>
      </c>
      <c r="F1497" s="12" t="s">
        <v>206</v>
      </c>
      <c r="G1497" s="12" t="s">
        <v>437</v>
      </c>
      <c r="H1497" s="18">
        <v>17233</v>
      </c>
      <c r="I1497" s="18">
        <v>45604</v>
      </c>
      <c r="J1497" s="12">
        <v>0</v>
      </c>
      <c r="K1497" s="36"/>
    </row>
    <row r="1498" spans="1:11" ht="14.25" customHeight="1" x14ac:dyDescent="0.15">
      <c r="A1498" s="13" t="s">
        <v>2476</v>
      </c>
      <c r="B1498" s="14">
        <v>29177</v>
      </c>
      <c r="C1498" s="41" t="s">
        <v>2039</v>
      </c>
      <c r="D1498" s="15" t="s">
        <v>2485</v>
      </c>
      <c r="E1498" s="16">
        <v>10623634</v>
      </c>
      <c r="F1498" s="12" t="s">
        <v>2425</v>
      </c>
      <c r="G1498" s="12" t="s">
        <v>2426</v>
      </c>
      <c r="H1498" s="18">
        <v>22157</v>
      </c>
      <c r="I1498" s="18">
        <v>45604</v>
      </c>
      <c r="J1498" s="12">
        <v>0</v>
      </c>
      <c r="K1498" s="36"/>
    </row>
    <row r="1499" spans="1:11" ht="14.25" customHeight="1" x14ac:dyDescent="0.15">
      <c r="A1499" s="13" t="s">
        <v>16</v>
      </c>
      <c r="B1499" s="14">
        <v>29178</v>
      </c>
      <c r="C1499" s="15">
        <v>14752</v>
      </c>
      <c r="D1499" s="15" t="str">
        <f t="array" ref="D1499">IF(VLOOKUP($AF1499,[63]Akuttherapie!$A$2:$B$42,2,0)="Y",CONCATENATE("L",MAX(_xlfn.NUMBERVALUE(MID($D$3:$D1498,2,5)))+1)," ")</f>
        <v xml:space="preserve"> </v>
      </c>
      <c r="E1499" s="16">
        <v>10632992</v>
      </c>
      <c r="F1499" s="12" t="s">
        <v>662</v>
      </c>
      <c r="G1499" s="12" t="s">
        <v>514</v>
      </c>
      <c r="H1499" s="18">
        <v>13033</v>
      </c>
      <c r="I1499" s="18">
        <v>45605</v>
      </c>
      <c r="J1499" s="12">
        <v>1</v>
      </c>
      <c r="K1499" s="36"/>
    </row>
    <row r="1500" spans="1:11" ht="14.25" customHeight="1" x14ac:dyDescent="0.15">
      <c r="A1500" s="13" t="s">
        <v>16</v>
      </c>
      <c r="B1500" s="14">
        <v>29179</v>
      </c>
      <c r="C1500" s="15">
        <v>14753</v>
      </c>
      <c r="D1500" s="15" t="str">
        <f t="array" ref="D1500">IF(VLOOKUP($AF1500,[63]Akuttherapie!$A$2:$B$42,2,0)="Y",CONCATENATE("L",MAX(_xlfn.NUMBERVALUE(MID($D$3:$D1499,2,5)))+1)," ")</f>
        <v xml:space="preserve"> </v>
      </c>
      <c r="E1500" s="16">
        <v>10633191</v>
      </c>
      <c r="F1500" s="12" t="s">
        <v>2477</v>
      </c>
      <c r="G1500" s="12" t="s">
        <v>1808</v>
      </c>
      <c r="H1500" s="18">
        <v>14643</v>
      </c>
      <c r="I1500" s="18">
        <v>45606</v>
      </c>
      <c r="J1500" s="12">
        <v>1</v>
      </c>
      <c r="K1500" s="36"/>
    </row>
    <row r="1501" spans="1:11" ht="14.25" customHeight="1" x14ac:dyDescent="0.15">
      <c r="A1501" s="13" t="s">
        <v>2478</v>
      </c>
      <c r="B1501" s="14">
        <v>29180</v>
      </c>
      <c r="C1501" s="15">
        <v>14754</v>
      </c>
      <c r="D1501" s="15" t="str">
        <f t="array" ref="D1501">IF(VLOOKUP($AF1501,[63]Akuttherapie!$A$2:$B$42,2,0)="Y",CONCATENATE("L",MAX(_xlfn.NUMBERVALUE(MID($D$3:$D1500,2,5)))+1)," ")</f>
        <v xml:space="preserve"> </v>
      </c>
      <c r="E1501" s="16">
        <v>10572755</v>
      </c>
      <c r="F1501" s="43" t="s">
        <v>2479</v>
      </c>
      <c r="G1501" s="43" t="s">
        <v>2480</v>
      </c>
      <c r="H1501" s="44">
        <v>12979</v>
      </c>
      <c r="I1501" s="44">
        <v>45568</v>
      </c>
      <c r="J1501" s="45">
        <v>1</v>
      </c>
      <c r="K1501" s="36"/>
    </row>
    <row r="1502" spans="1:11" ht="14.25" customHeight="1" x14ac:dyDescent="0.15">
      <c r="A1502" s="13" t="s">
        <v>2478</v>
      </c>
      <c r="B1502" s="14">
        <v>29181</v>
      </c>
      <c r="C1502" s="15">
        <v>14755</v>
      </c>
      <c r="D1502" s="15" t="str">
        <f t="array" ref="D1502">IF(VLOOKUP($AF1502,[63]Akuttherapie!$A$2:$B$42,2,0)="Y",CONCATENATE("L",MAX(_xlfn.NUMBERVALUE(MID($D$3:$D1501,2,5)))+1)," ")</f>
        <v xml:space="preserve"> </v>
      </c>
      <c r="E1502" s="16">
        <v>10575294</v>
      </c>
      <c r="F1502" s="43" t="s">
        <v>1801</v>
      </c>
      <c r="G1502" s="43" t="s">
        <v>40</v>
      </c>
      <c r="H1502" s="44">
        <v>18747</v>
      </c>
      <c r="I1502" s="44">
        <v>45571</v>
      </c>
      <c r="J1502" s="45">
        <v>0</v>
      </c>
      <c r="K1502" s="36"/>
    </row>
    <row r="1503" spans="1:11" ht="14.25" customHeight="1" x14ac:dyDescent="0.15">
      <c r="A1503" s="13" t="s">
        <v>2478</v>
      </c>
      <c r="B1503" s="14">
        <v>29182</v>
      </c>
      <c r="C1503" s="15">
        <v>14756</v>
      </c>
      <c r="D1503" s="15" t="str">
        <f t="array" ref="D1503">IF(VLOOKUP($AF1503,[63]Akuttherapie!$A$2:$B$42,2,0)="Y",CONCATENATE("L",MAX(_xlfn.NUMBERVALUE(MID($D$3:$D1502,2,5)))+1)," ")</f>
        <v xml:space="preserve"> </v>
      </c>
      <c r="E1503" s="16">
        <v>10584808</v>
      </c>
      <c r="F1503" s="43" t="s">
        <v>2481</v>
      </c>
      <c r="G1503" s="43" t="s">
        <v>2482</v>
      </c>
      <c r="H1503" s="44">
        <v>21976</v>
      </c>
      <c r="I1503" s="44">
        <v>45576</v>
      </c>
      <c r="J1503" s="45">
        <v>0</v>
      </c>
      <c r="K1503" s="36"/>
    </row>
    <row r="1504" spans="1:11" ht="14.25" customHeight="1" x14ac:dyDescent="0.15">
      <c r="A1504" s="13" t="s">
        <v>2478</v>
      </c>
      <c r="B1504" s="14">
        <v>29183</v>
      </c>
      <c r="C1504" s="15">
        <v>14757</v>
      </c>
      <c r="D1504" s="15" t="str">
        <f t="array" ref="D1504">IF(VLOOKUP($AF1504,[63]Akuttherapie!$A$2:$B$42,2,0)="Y",CONCATENATE("L",MAX(_xlfn.NUMBERVALUE(MID($D$3:$D1503,2,5)))+1)," ")</f>
        <v xml:space="preserve"> </v>
      </c>
      <c r="E1504" s="16">
        <v>10592663</v>
      </c>
      <c r="F1504" s="43" t="s">
        <v>670</v>
      </c>
      <c r="G1504" s="43" t="s">
        <v>40</v>
      </c>
      <c r="H1504" s="44">
        <v>15236</v>
      </c>
      <c r="I1504" s="44">
        <v>45581</v>
      </c>
      <c r="J1504" s="45">
        <v>0</v>
      </c>
      <c r="K1504" s="36"/>
    </row>
    <row r="1505" spans="1:11" ht="14.25" customHeight="1" x14ac:dyDescent="0.15">
      <c r="A1505" s="13" t="s">
        <v>2478</v>
      </c>
      <c r="B1505" s="14">
        <v>29184</v>
      </c>
      <c r="C1505" s="15">
        <v>14758</v>
      </c>
      <c r="D1505" s="15" t="str">
        <f t="array" ref="D1505">IF(VLOOKUP($AF1505,[63]Akuttherapie!$A$2:$B$42,2,0)="Y",CONCATENATE("L",MAX(_xlfn.NUMBERVALUE(MID($D$3:$D1504,2,5)))+1)," ")</f>
        <v xml:space="preserve"> </v>
      </c>
      <c r="E1505" s="16">
        <v>10598409</v>
      </c>
      <c r="F1505" s="43" t="s">
        <v>2483</v>
      </c>
      <c r="G1505" s="43" t="s">
        <v>2484</v>
      </c>
      <c r="H1505" s="44">
        <v>16681</v>
      </c>
      <c r="I1505" s="44">
        <v>45585</v>
      </c>
      <c r="J1505" s="45">
        <v>1</v>
      </c>
      <c r="K1505" s="36"/>
    </row>
    <row r="1506" spans="1:11" ht="14.25" customHeight="1" x14ac:dyDescent="0.15">
      <c r="A1506" s="13" t="s">
        <v>11</v>
      </c>
      <c r="B1506" s="14">
        <v>29185</v>
      </c>
      <c r="C1506" s="15">
        <v>14759</v>
      </c>
      <c r="D1506" s="15" t="str">
        <f t="array" ref="D1506">IF(VLOOKUP($AF1506,[63]Akuttherapie!$A$2:$B$42,2,0)="Y",CONCATENATE("L",MAX(_xlfn.NUMBERVALUE(MID($D$3:$D1505,2,5)))+1)," ")</f>
        <v xml:space="preserve"> </v>
      </c>
      <c r="E1506" s="16">
        <v>10634774</v>
      </c>
      <c r="F1506" s="46" t="s">
        <v>2491</v>
      </c>
      <c r="G1506" s="46" t="s">
        <v>23</v>
      </c>
      <c r="H1506" s="47">
        <v>21169</v>
      </c>
      <c r="I1506" s="47">
        <v>45607</v>
      </c>
      <c r="J1506" s="12">
        <v>0</v>
      </c>
      <c r="K1506" s="36"/>
    </row>
    <row r="1507" spans="1:11" ht="14.25" customHeight="1" x14ac:dyDescent="0.15">
      <c r="A1507" s="13" t="s">
        <v>11</v>
      </c>
      <c r="B1507" s="14">
        <v>29186</v>
      </c>
      <c r="C1507" s="15">
        <v>14760</v>
      </c>
      <c r="D1507" s="15" t="s">
        <v>2495</v>
      </c>
      <c r="E1507" s="16">
        <v>10635654</v>
      </c>
      <c r="F1507" s="12" t="s">
        <v>2492</v>
      </c>
      <c r="G1507" s="12" t="s">
        <v>2493</v>
      </c>
      <c r="H1507" s="18">
        <v>19129</v>
      </c>
      <c r="I1507" s="18">
        <v>45608</v>
      </c>
      <c r="J1507" s="12">
        <v>1</v>
      </c>
      <c r="K1507" s="36"/>
    </row>
    <row r="1508" spans="1:11" ht="14.25" customHeight="1" x14ac:dyDescent="0.15">
      <c r="A1508" s="13" t="s">
        <v>11</v>
      </c>
      <c r="B1508" s="14">
        <v>29187</v>
      </c>
      <c r="C1508" s="15">
        <v>14761</v>
      </c>
      <c r="D1508" s="15" t="str">
        <f t="array" ref="D1508">IF(VLOOKUP($AF1508,[63]Akuttherapie!$A$2:$B$42,2,0)="Y",CONCATENATE("L",MAX(_xlfn.NUMBERVALUE(MID($D$3:$D1507,2,5)))+1)," ")</f>
        <v xml:space="preserve"> </v>
      </c>
      <c r="E1508" s="16">
        <v>10635658</v>
      </c>
      <c r="F1508" s="12" t="s">
        <v>1285</v>
      </c>
      <c r="G1508" s="12" t="s">
        <v>2494</v>
      </c>
      <c r="H1508" s="18">
        <v>38446</v>
      </c>
      <c r="I1508" s="18">
        <v>45608</v>
      </c>
      <c r="J1508" s="12">
        <v>1</v>
      </c>
      <c r="K1508" s="36"/>
    </row>
    <row r="1509" spans="1:11" ht="14.25" customHeight="1" x14ac:dyDescent="0.15">
      <c r="A1509" s="13" t="s">
        <v>11</v>
      </c>
      <c r="B1509" s="14">
        <v>29188</v>
      </c>
      <c r="C1509" s="15">
        <v>14762</v>
      </c>
      <c r="D1509" s="15" t="s">
        <v>2498</v>
      </c>
      <c r="E1509" s="16">
        <v>10638034</v>
      </c>
      <c r="F1509" s="12" t="s">
        <v>383</v>
      </c>
      <c r="G1509" s="12" t="s">
        <v>1646</v>
      </c>
      <c r="H1509" s="18">
        <v>20150</v>
      </c>
      <c r="I1509" s="18">
        <v>45608</v>
      </c>
      <c r="J1509" s="12">
        <v>1</v>
      </c>
      <c r="K1509" s="36"/>
    </row>
    <row r="1510" spans="1:11" ht="14.25" customHeight="1" x14ac:dyDescent="0.15">
      <c r="A1510" s="13" t="s">
        <v>11</v>
      </c>
      <c r="B1510" s="14">
        <v>29189</v>
      </c>
      <c r="C1510" s="15">
        <v>14763</v>
      </c>
      <c r="D1510" s="15" t="s">
        <v>2499</v>
      </c>
      <c r="E1510" s="16">
        <v>10543994</v>
      </c>
      <c r="F1510" s="12" t="s">
        <v>2497</v>
      </c>
      <c r="G1510" s="12" t="s">
        <v>392</v>
      </c>
      <c r="H1510" s="18">
        <v>19761</v>
      </c>
      <c r="I1510" s="18">
        <v>45608</v>
      </c>
      <c r="J1510" s="12">
        <v>1</v>
      </c>
      <c r="K1510" s="36"/>
    </row>
    <row r="1511" spans="1:11" ht="14.25" customHeight="1" x14ac:dyDescent="0.15">
      <c r="A1511" s="13" t="s">
        <v>11</v>
      </c>
      <c r="B1511" s="14">
        <v>29190</v>
      </c>
      <c r="C1511" s="15">
        <v>14764</v>
      </c>
      <c r="D1511" s="15" t="str">
        <f t="array" ref="D1511">IF(VLOOKUP($AF1511,[63]Akuttherapie!$A$2:$B$42,2,0)="Y",CONCATENATE("L",MAX(_xlfn.NUMBERVALUE(MID($D$3:$D1510,2,5)))+1)," ")</f>
        <v xml:space="preserve"> </v>
      </c>
      <c r="E1511" s="16">
        <v>10638080</v>
      </c>
      <c r="F1511" s="12" t="s">
        <v>2500</v>
      </c>
      <c r="G1511" s="12" t="s">
        <v>2474</v>
      </c>
      <c r="H1511" s="18">
        <v>23941</v>
      </c>
      <c r="I1511" s="18">
        <v>45609</v>
      </c>
      <c r="J1511" s="12">
        <v>0</v>
      </c>
      <c r="K1511" s="36"/>
    </row>
    <row r="1512" spans="1:11" ht="14.25" customHeight="1" x14ac:dyDescent="0.15">
      <c r="A1512" s="13" t="s">
        <v>11</v>
      </c>
      <c r="B1512" s="14">
        <v>29191</v>
      </c>
      <c r="C1512" s="15">
        <v>14765</v>
      </c>
      <c r="D1512" s="15" t="str">
        <f t="array" ref="D1512">IF(VLOOKUP($AF1512,[63]Akuttherapie!$A$2:$B$42,2,0)="Y",CONCATENATE("L",MAX(_xlfn.NUMBERVALUE(MID($D$3:$D1511,2,5)))+1)," ")</f>
        <v xml:space="preserve"> </v>
      </c>
      <c r="E1512" s="16">
        <v>10638238</v>
      </c>
      <c r="F1512" s="12" t="s">
        <v>1618</v>
      </c>
      <c r="G1512" s="12" t="s">
        <v>76</v>
      </c>
      <c r="H1512" s="18">
        <v>17094</v>
      </c>
      <c r="I1512" s="18">
        <v>45609</v>
      </c>
      <c r="J1512" s="12">
        <v>0</v>
      </c>
      <c r="K1512" s="36" t="s">
        <v>65</v>
      </c>
    </row>
    <row r="1513" spans="1:11" ht="14.25" customHeight="1" x14ac:dyDescent="0.15">
      <c r="A1513" s="13" t="s">
        <v>11</v>
      </c>
      <c r="B1513" s="14">
        <v>29192</v>
      </c>
      <c r="C1513" s="15">
        <v>14766</v>
      </c>
      <c r="D1513" s="15" t="s">
        <v>2506</v>
      </c>
      <c r="E1513" s="16">
        <v>10638297</v>
      </c>
      <c r="F1513" s="12" t="s">
        <v>2501</v>
      </c>
      <c r="G1513" s="12" t="s">
        <v>1091</v>
      </c>
      <c r="H1513" s="18">
        <v>16894</v>
      </c>
      <c r="I1513" s="18">
        <v>45609</v>
      </c>
      <c r="J1513" s="12">
        <v>0</v>
      </c>
      <c r="K1513" s="36"/>
    </row>
    <row r="1514" spans="1:11" ht="14.25" customHeight="1" x14ac:dyDescent="0.15">
      <c r="A1514" s="13" t="s">
        <v>1928</v>
      </c>
      <c r="B1514" s="14">
        <v>29193</v>
      </c>
      <c r="C1514" s="15">
        <v>14767</v>
      </c>
      <c r="D1514" s="15" t="s">
        <v>2507</v>
      </c>
      <c r="E1514" s="16">
        <v>10638835</v>
      </c>
      <c r="F1514" s="12" t="s">
        <v>2502</v>
      </c>
      <c r="G1514" s="12" t="s">
        <v>1814</v>
      </c>
      <c r="H1514" s="18">
        <v>15910</v>
      </c>
      <c r="I1514" s="18">
        <v>45609</v>
      </c>
      <c r="J1514" s="12">
        <v>0</v>
      </c>
      <c r="K1514" s="36"/>
    </row>
    <row r="1515" spans="1:11" ht="14.25" customHeight="1" x14ac:dyDescent="0.15">
      <c r="A1515" s="13" t="s">
        <v>11</v>
      </c>
      <c r="B1515" s="14">
        <v>29194</v>
      </c>
      <c r="C1515" s="15">
        <v>14768</v>
      </c>
      <c r="D1515" s="15" t="str">
        <f t="array" ref="D1515">IF(VLOOKUP($AF1515,[63]Akuttherapie!$A$2:$B$42,2,0)="Y",CONCATENATE("L",MAX(_xlfn.NUMBERVALUE(MID($D$3:$D1514,2,5)))+1)," ")</f>
        <v xml:space="preserve"> </v>
      </c>
      <c r="E1515" s="16">
        <v>10639174</v>
      </c>
      <c r="F1515" s="12" t="s">
        <v>2503</v>
      </c>
      <c r="G1515" s="12" t="s">
        <v>2504</v>
      </c>
      <c r="H1515" s="18">
        <v>12661</v>
      </c>
      <c r="I1515" s="18">
        <v>45609</v>
      </c>
      <c r="J1515" s="12">
        <v>0</v>
      </c>
      <c r="K1515" s="36"/>
    </row>
    <row r="1516" spans="1:11" ht="14.25" customHeight="1" x14ac:dyDescent="0.15">
      <c r="A1516" s="13" t="s">
        <v>11</v>
      </c>
      <c r="B1516" s="14">
        <v>29196</v>
      </c>
      <c r="C1516" s="15">
        <v>14769</v>
      </c>
      <c r="D1516" s="15" t="str">
        <f t="array" ref="D1516">IF(VLOOKUP($AF1516,[63]Akuttherapie!$A$2:$B$42,2,0)="Y",CONCATENATE("L",MAX(_xlfn.NUMBERVALUE(MID($D$3:$D1515,2,5)))+1)," ")</f>
        <v xml:space="preserve"> </v>
      </c>
      <c r="E1516" s="16">
        <v>10567675</v>
      </c>
      <c r="F1516" s="12" t="s">
        <v>2505</v>
      </c>
      <c r="G1516" s="12" t="s">
        <v>373</v>
      </c>
      <c r="H1516" s="18">
        <v>15886</v>
      </c>
      <c r="I1516" s="18">
        <v>45609</v>
      </c>
      <c r="J1516" s="12">
        <v>0</v>
      </c>
      <c r="K1516" s="36"/>
    </row>
    <row r="1517" spans="1:11" ht="14.25" customHeight="1" x14ac:dyDescent="0.15">
      <c r="A1517" s="13" t="s">
        <v>11</v>
      </c>
      <c r="B1517" s="14">
        <v>29197</v>
      </c>
      <c r="C1517" s="15">
        <v>14770</v>
      </c>
      <c r="D1517" s="15" t="str">
        <f t="array" ref="D1517">IF(VLOOKUP($AF1517,[63]Akuttherapie!$A$2:$B$42,2,0)="Y",CONCATENATE("L",MAX(_xlfn.NUMBERVALUE(MID($D$3:$D1516,2,5)))+1)," ")</f>
        <v xml:space="preserve"> </v>
      </c>
      <c r="E1517" s="16">
        <v>10640977</v>
      </c>
      <c r="F1517" s="12" t="s">
        <v>2508</v>
      </c>
      <c r="G1517" s="12" t="s">
        <v>2509</v>
      </c>
      <c r="H1517" s="18">
        <v>18917</v>
      </c>
      <c r="I1517" s="18">
        <v>45610</v>
      </c>
      <c r="J1517" s="12">
        <v>1</v>
      </c>
      <c r="K1517" s="36"/>
    </row>
    <row r="1518" spans="1:11" ht="14.25" customHeight="1" x14ac:dyDescent="0.15">
      <c r="A1518" s="13" t="s">
        <v>11</v>
      </c>
      <c r="B1518" s="14">
        <v>29198</v>
      </c>
      <c r="C1518" s="15">
        <v>14771</v>
      </c>
      <c r="D1518" s="15" t="str">
        <f t="array" ref="D1518">IF(VLOOKUP($AF1518,[63]Akuttherapie!$A$2:$B$42,2,0)="Y",CONCATENATE("L",MAX(_xlfn.NUMBERVALUE(MID($D$3:$D1517,2,5)))+1)," ")</f>
        <v xml:space="preserve"> </v>
      </c>
      <c r="E1518" s="16">
        <v>10642167</v>
      </c>
      <c r="F1518" s="12" t="s">
        <v>39</v>
      </c>
      <c r="G1518" s="12" t="s">
        <v>2510</v>
      </c>
      <c r="H1518" s="18">
        <v>21875</v>
      </c>
      <c r="I1518" s="18">
        <v>45610</v>
      </c>
      <c r="J1518" s="12">
        <v>1</v>
      </c>
      <c r="K1518" s="36"/>
    </row>
    <row r="1519" spans="1:11" ht="14.25" customHeight="1" x14ac:dyDescent="0.15">
      <c r="A1519" s="13" t="s">
        <v>11</v>
      </c>
      <c r="B1519" s="14">
        <v>29199</v>
      </c>
      <c r="C1519" s="15">
        <v>14772</v>
      </c>
      <c r="D1519" s="15" t="s">
        <v>2512</v>
      </c>
      <c r="E1519" s="16">
        <v>10641291</v>
      </c>
      <c r="F1519" s="12" t="s">
        <v>2511</v>
      </c>
      <c r="G1519" s="12" t="s">
        <v>944</v>
      </c>
      <c r="H1519" s="18">
        <v>15908</v>
      </c>
      <c r="I1519" s="18">
        <v>45610</v>
      </c>
      <c r="J1519" s="12">
        <v>0</v>
      </c>
      <c r="K1519" s="36"/>
    </row>
    <row r="1520" spans="1:11" ht="14.25" customHeight="1" x14ac:dyDescent="0.15">
      <c r="A1520" s="13" t="s">
        <v>11</v>
      </c>
      <c r="B1520" s="14">
        <v>29200</v>
      </c>
      <c r="C1520" s="15">
        <v>14773</v>
      </c>
      <c r="D1520" s="15" t="str">
        <f t="array" ref="D1520">IF(VLOOKUP($AF1520,[63]Akuttherapie!$A$2:$B$42,2,0)="Y",CONCATENATE("L",MAX(_xlfn.NUMBERVALUE(MID($D$3:$D1519,2,5)))+1)," ")</f>
        <v xml:space="preserve"> </v>
      </c>
      <c r="E1520" s="16">
        <v>10640157</v>
      </c>
      <c r="F1520" s="12" t="s">
        <v>160</v>
      </c>
      <c r="G1520" s="12" t="s">
        <v>40</v>
      </c>
      <c r="H1520" s="18">
        <v>18393</v>
      </c>
      <c r="I1520" s="18">
        <v>45609</v>
      </c>
      <c r="J1520" s="12">
        <v>0</v>
      </c>
      <c r="K1520" s="36"/>
    </row>
    <row r="1521" spans="1:11" ht="14.25" customHeight="1" x14ac:dyDescent="0.15">
      <c r="A1521" s="13" t="s">
        <v>11</v>
      </c>
      <c r="B1521" s="14">
        <v>29201</v>
      </c>
      <c r="C1521" s="15">
        <v>14774</v>
      </c>
      <c r="D1521" s="15" t="s">
        <v>2541</v>
      </c>
      <c r="E1521" s="16">
        <v>10642385</v>
      </c>
      <c r="F1521" s="12" t="s">
        <v>229</v>
      </c>
      <c r="G1521" s="12" t="s">
        <v>40</v>
      </c>
      <c r="H1521" s="18">
        <v>24142</v>
      </c>
      <c r="I1521" s="18">
        <v>45611</v>
      </c>
      <c r="J1521" s="12">
        <v>0</v>
      </c>
      <c r="K1521" s="36"/>
    </row>
    <row r="1522" spans="1:11" ht="14.25" customHeight="1" x14ac:dyDescent="0.15">
      <c r="A1522" s="13" t="s">
        <v>16</v>
      </c>
      <c r="B1522" s="14">
        <v>29203</v>
      </c>
      <c r="C1522" s="15">
        <v>14775</v>
      </c>
      <c r="D1522" s="15" t="str">
        <f t="array" ref="D1522">IF(VLOOKUP($AF1522,[64]Akuttherapie!$A$2:$B$42,2,0)="Y",CONCATENATE("L",MAX(_xlfn.NUMBERVALUE(MID($D$3:$D1521,2,5)))+1)," ")</f>
        <v xml:space="preserve"> </v>
      </c>
      <c r="E1522" s="16">
        <v>10642768</v>
      </c>
      <c r="F1522" s="12" t="s">
        <v>2513</v>
      </c>
      <c r="G1522" s="12" t="s">
        <v>2514</v>
      </c>
      <c r="H1522" s="18">
        <v>22788</v>
      </c>
      <c r="I1522" s="18">
        <v>45611</v>
      </c>
      <c r="J1522" s="12">
        <v>0</v>
      </c>
      <c r="K1522" s="36"/>
    </row>
    <row r="1523" spans="1:11" ht="14.25" customHeight="1" x14ac:dyDescent="0.15">
      <c r="A1523" s="13" t="s">
        <v>11</v>
      </c>
      <c r="B1523" s="14">
        <v>29204</v>
      </c>
      <c r="C1523" s="15">
        <v>14776</v>
      </c>
      <c r="D1523" s="15" t="s">
        <v>2542</v>
      </c>
      <c r="E1523" s="16">
        <v>10642958</v>
      </c>
      <c r="F1523" s="12" t="s">
        <v>2515</v>
      </c>
      <c r="G1523" s="12" t="s">
        <v>1931</v>
      </c>
      <c r="H1523" s="18">
        <v>15686</v>
      </c>
      <c r="I1523" s="18">
        <v>45611</v>
      </c>
      <c r="J1523" s="12">
        <v>1</v>
      </c>
      <c r="K1523" s="36"/>
    </row>
    <row r="1524" spans="1:11" ht="14.25" customHeight="1" x14ac:dyDescent="0.15">
      <c r="A1524" s="13" t="s">
        <v>11</v>
      </c>
      <c r="B1524" s="14">
        <v>29207</v>
      </c>
      <c r="C1524" s="15">
        <v>14777</v>
      </c>
      <c r="D1524" s="15" t="str">
        <f t="array" ref="D1524">IF(VLOOKUP($AF1524,[64]Akuttherapie!$A$2:$B$42,2,0)="Y",CONCATENATE("L",MAX(_xlfn.NUMBERVALUE(MID($D$3:$D1523,2,5)))+1)," ")</f>
        <v xml:space="preserve"> </v>
      </c>
      <c r="E1524" s="16">
        <v>10643848</v>
      </c>
      <c r="F1524" s="12" t="s">
        <v>2516</v>
      </c>
      <c r="G1524" s="12" t="s">
        <v>76</v>
      </c>
      <c r="H1524" s="18">
        <v>23076</v>
      </c>
      <c r="I1524" s="18">
        <v>45611</v>
      </c>
      <c r="J1524" s="12">
        <v>0</v>
      </c>
      <c r="K1524" s="36"/>
    </row>
    <row r="1525" spans="1:11" ht="14.25" customHeight="1" x14ac:dyDescent="0.15">
      <c r="A1525" s="13" t="s">
        <v>11</v>
      </c>
      <c r="B1525" s="14">
        <v>29208</v>
      </c>
      <c r="C1525" s="15">
        <v>14778</v>
      </c>
      <c r="D1525" s="15" t="s">
        <v>2543</v>
      </c>
      <c r="E1525" s="16">
        <v>10644275</v>
      </c>
      <c r="F1525" s="12" t="s">
        <v>1453</v>
      </c>
      <c r="G1525" s="12" t="s">
        <v>278</v>
      </c>
      <c r="H1525" s="18">
        <v>14619</v>
      </c>
      <c r="I1525" s="18">
        <v>45612</v>
      </c>
      <c r="J1525" s="12">
        <v>0</v>
      </c>
      <c r="K1525" s="36"/>
    </row>
    <row r="1526" spans="1:11" ht="14.25" customHeight="1" x14ac:dyDescent="0.15">
      <c r="A1526" s="13" t="s">
        <v>11</v>
      </c>
      <c r="B1526" s="14">
        <v>29209</v>
      </c>
      <c r="C1526" s="15">
        <v>14779</v>
      </c>
      <c r="D1526" s="15" t="s">
        <v>2544</v>
      </c>
      <c r="E1526" s="16">
        <v>10644298</v>
      </c>
      <c r="F1526" s="12" t="s">
        <v>2517</v>
      </c>
      <c r="G1526" s="12" t="s">
        <v>2518</v>
      </c>
      <c r="H1526" s="18">
        <v>24838</v>
      </c>
      <c r="I1526" s="18">
        <v>45612</v>
      </c>
      <c r="J1526" s="12">
        <v>0</v>
      </c>
      <c r="K1526" s="36"/>
    </row>
    <row r="1527" spans="1:11" ht="14.25" customHeight="1" x14ac:dyDescent="0.15">
      <c r="A1527" s="13" t="s">
        <v>11</v>
      </c>
      <c r="B1527" s="14">
        <v>29210</v>
      </c>
      <c r="C1527" s="15">
        <v>14780</v>
      </c>
      <c r="D1527" s="15" t="str">
        <f t="array" ref="D1527">IF(VLOOKUP($AF1527,[64]Akuttherapie!$A$2:$B$42,2,0)="Y",CONCATENATE("L",MAX(_xlfn.NUMBERVALUE(MID($D$3:$D1526,2,5)))+1)," ")</f>
        <v xml:space="preserve"> </v>
      </c>
      <c r="E1527" s="16">
        <v>10644698</v>
      </c>
      <c r="F1527" s="12" t="s">
        <v>623</v>
      </c>
      <c r="G1527" s="12" t="s">
        <v>733</v>
      </c>
      <c r="H1527" s="18">
        <v>21290</v>
      </c>
      <c r="I1527" s="18">
        <v>45612</v>
      </c>
      <c r="J1527" s="12">
        <v>1</v>
      </c>
      <c r="K1527" s="36"/>
    </row>
    <row r="1528" spans="1:11" ht="14.25" customHeight="1" x14ac:dyDescent="0.15">
      <c r="A1528" s="13" t="s">
        <v>11</v>
      </c>
      <c r="B1528" s="14">
        <v>29211</v>
      </c>
      <c r="C1528" s="15">
        <v>14781</v>
      </c>
      <c r="D1528" s="15" t="s">
        <v>2545</v>
      </c>
      <c r="E1528" s="16">
        <v>10644708</v>
      </c>
      <c r="F1528" s="12" t="s">
        <v>203</v>
      </c>
      <c r="G1528" s="12" t="s">
        <v>2519</v>
      </c>
      <c r="H1528" s="18">
        <v>11211</v>
      </c>
      <c r="I1528" s="18">
        <v>45612</v>
      </c>
      <c r="J1528" s="12">
        <v>1</v>
      </c>
      <c r="K1528" s="36"/>
    </row>
    <row r="1529" spans="1:11" ht="14.25" customHeight="1" x14ac:dyDescent="0.15">
      <c r="A1529" s="13" t="s">
        <v>16</v>
      </c>
      <c r="B1529" s="14">
        <v>29212</v>
      </c>
      <c r="C1529" s="15">
        <v>14782</v>
      </c>
      <c r="D1529" s="15" t="str">
        <f t="array" ref="D1529">IF(VLOOKUP($AF1529,[64]Akuttherapie!$A$2:$B$42,2,0)="Y",CONCATENATE("L",MAX(_xlfn.NUMBERVALUE(MID($D$3:$D1528,2,5)))+1)," ")</f>
        <v xml:space="preserve"> </v>
      </c>
      <c r="E1529" s="16">
        <v>10644731</v>
      </c>
      <c r="F1529" s="12" t="s">
        <v>2520</v>
      </c>
      <c r="G1529" s="12" t="s">
        <v>151</v>
      </c>
      <c r="H1529" s="18">
        <v>11675</v>
      </c>
      <c r="I1529" s="18">
        <v>45612</v>
      </c>
      <c r="J1529" s="12">
        <v>1</v>
      </c>
      <c r="K1529" s="36"/>
    </row>
    <row r="1530" spans="1:11" ht="14.25" customHeight="1" x14ac:dyDescent="0.15">
      <c r="A1530" s="13" t="s">
        <v>11</v>
      </c>
      <c r="B1530" s="14">
        <v>29214</v>
      </c>
      <c r="C1530" s="15">
        <v>14783</v>
      </c>
      <c r="D1530" s="15" t="s">
        <v>2546</v>
      </c>
      <c r="E1530" s="16">
        <v>10644794</v>
      </c>
      <c r="F1530" s="12" t="s">
        <v>2521</v>
      </c>
      <c r="G1530" s="12" t="s">
        <v>2051</v>
      </c>
      <c r="H1530" s="18">
        <v>19177</v>
      </c>
      <c r="I1530" s="18">
        <v>45612</v>
      </c>
      <c r="J1530" s="12">
        <v>0</v>
      </c>
      <c r="K1530" s="36"/>
    </row>
    <row r="1531" spans="1:11" ht="14.25" customHeight="1" x14ac:dyDescent="0.15">
      <c r="A1531" s="13" t="s">
        <v>1321</v>
      </c>
      <c r="B1531" s="14">
        <v>29215</v>
      </c>
      <c r="C1531" s="15">
        <v>14784</v>
      </c>
      <c r="D1531" s="15" t="s">
        <v>2547</v>
      </c>
      <c r="E1531" s="16">
        <v>10644812</v>
      </c>
      <c r="F1531" s="12" t="s">
        <v>1449</v>
      </c>
      <c r="G1531" s="12" t="s">
        <v>1131</v>
      </c>
      <c r="H1531" s="18">
        <v>14637</v>
      </c>
      <c r="I1531" s="18">
        <v>45613</v>
      </c>
      <c r="J1531" s="12">
        <v>1</v>
      </c>
      <c r="K1531" s="36"/>
    </row>
    <row r="1532" spans="1:11" ht="14.25" customHeight="1" x14ac:dyDescent="0.15">
      <c r="A1532" s="13" t="s">
        <v>16</v>
      </c>
      <c r="B1532" s="14">
        <v>29216</v>
      </c>
      <c r="C1532" s="15">
        <v>14785</v>
      </c>
      <c r="D1532" s="15" t="str">
        <f t="array" ref="D1532">IF(VLOOKUP($AF1532,[64]Akuttherapie!$A$2:$B$42,2,0)="Y",CONCATENATE("L",MAX(_xlfn.NUMBERVALUE(MID($D$3:$D1531,2,5)))+1)," ")</f>
        <v xml:space="preserve"> </v>
      </c>
      <c r="E1532" s="16">
        <v>10644826</v>
      </c>
      <c r="F1532" s="12" t="s">
        <v>2522</v>
      </c>
      <c r="G1532" s="12" t="s">
        <v>2523</v>
      </c>
      <c r="H1532" s="18">
        <v>25570</v>
      </c>
      <c r="I1532" s="18">
        <v>45613</v>
      </c>
      <c r="J1532" s="12">
        <v>0</v>
      </c>
      <c r="K1532" s="36"/>
    </row>
    <row r="1533" spans="1:11" ht="14.25" customHeight="1" x14ac:dyDescent="0.15">
      <c r="A1533" s="13" t="s">
        <v>11</v>
      </c>
      <c r="B1533" s="14">
        <v>29217</v>
      </c>
      <c r="C1533" s="15">
        <v>14786</v>
      </c>
      <c r="D1533" s="15" t="str">
        <f t="array" ref="D1533">IF(VLOOKUP($AF1533,[64]Akuttherapie!$A$2:$B$42,2,0)="Y",CONCATENATE("L",MAX(_xlfn.NUMBERVALUE(MID($D$3:$D1532,2,5)))+1)," ")</f>
        <v xml:space="preserve"> </v>
      </c>
      <c r="E1533" s="16">
        <v>10644851</v>
      </c>
      <c r="F1533" s="12" t="s">
        <v>2524</v>
      </c>
      <c r="G1533" s="12" t="s">
        <v>2317</v>
      </c>
      <c r="H1533" s="18">
        <v>14167</v>
      </c>
      <c r="I1533" s="18">
        <v>45613</v>
      </c>
      <c r="J1533" s="12">
        <v>1</v>
      </c>
      <c r="K1533" s="36"/>
    </row>
    <row r="1534" spans="1:11" ht="14.25" customHeight="1" x14ac:dyDescent="0.15">
      <c r="A1534" s="13" t="s">
        <v>11</v>
      </c>
      <c r="B1534" s="14">
        <v>29218</v>
      </c>
      <c r="C1534" s="15">
        <v>14787</v>
      </c>
      <c r="D1534" s="15" t="s">
        <v>2548</v>
      </c>
      <c r="E1534" s="16">
        <v>10644865</v>
      </c>
      <c r="F1534" s="12" t="s">
        <v>1666</v>
      </c>
      <c r="G1534" s="12" t="s">
        <v>211</v>
      </c>
      <c r="H1534" s="18">
        <v>11756</v>
      </c>
      <c r="I1534" s="18">
        <v>45613</v>
      </c>
      <c r="J1534" s="12">
        <v>1</v>
      </c>
      <c r="K1534" s="36"/>
    </row>
    <row r="1535" spans="1:11" ht="14.25" customHeight="1" x14ac:dyDescent="0.15">
      <c r="A1535" s="13" t="s">
        <v>11</v>
      </c>
      <c r="B1535" s="14">
        <v>29219</v>
      </c>
      <c r="C1535" s="15">
        <v>14788</v>
      </c>
      <c r="D1535" s="15" t="str">
        <f t="array" ref="D1535">IF(VLOOKUP($AF1535,[64]Akuttherapie!$A$2:$B$42,2,0)="Y",CONCATENATE("L",MAX(_xlfn.NUMBERVALUE(MID($D$3:$D1534,2,5)))+1)," ")</f>
        <v xml:space="preserve"> </v>
      </c>
      <c r="E1535" s="16">
        <v>10644866</v>
      </c>
      <c r="F1535" s="12" t="s">
        <v>2525</v>
      </c>
      <c r="G1535" s="12" t="s">
        <v>28</v>
      </c>
      <c r="H1535" s="18">
        <v>20891</v>
      </c>
      <c r="I1535" s="18">
        <v>45613</v>
      </c>
      <c r="J1535" s="12">
        <v>0</v>
      </c>
      <c r="K1535" s="36"/>
    </row>
    <row r="1536" spans="1:11" ht="14.25" customHeight="1" x14ac:dyDescent="0.15">
      <c r="A1536" s="13" t="s">
        <v>11</v>
      </c>
      <c r="B1536" s="14">
        <v>29220</v>
      </c>
      <c r="C1536" s="15">
        <v>14789</v>
      </c>
      <c r="D1536" s="15" t="str">
        <f t="array" ref="D1536">IF(VLOOKUP($AF1536,[64]Akuttherapie!$A$2:$B$42,2,0)="Y",CONCATENATE("L",MAX(_xlfn.NUMBERVALUE(MID($D$3:$D1535,2,5)))+1)," ")</f>
        <v xml:space="preserve"> </v>
      </c>
      <c r="E1536" s="16">
        <v>10644890</v>
      </c>
      <c r="F1536" s="12" t="s">
        <v>2526</v>
      </c>
      <c r="G1536" s="12" t="s">
        <v>2527</v>
      </c>
      <c r="H1536" s="18">
        <v>11907</v>
      </c>
      <c r="I1536" s="18">
        <v>45613</v>
      </c>
      <c r="J1536" s="12">
        <v>0</v>
      </c>
      <c r="K1536" s="36"/>
    </row>
    <row r="1537" spans="1:11" ht="14.25" customHeight="1" x14ac:dyDescent="0.15">
      <c r="A1537" s="13" t="s">
        <v>16</v>
      </c>
      <c r="B1537" s="14">
        <v>29221</v>
      </c>
      <c r="C1537" s="15">
        <v>14790</v>
      </c>
      <c r="D1537" s="15" t="str">
        <f t="array" ref="D1537">IF(VLOOKUP($AF1537,[64]Akuttherapie!$A$2:$B$42,2,0)="Y",CONCATENATE("L",MAX(_xlfn.NUMBERVALUE(MID($D$3:$D1536,2,5)))+1)," ")</f>
        <v xml:space="preserve"> </v>
      </c>
      <c r="E1537" s="16">
        <v>10644910</v>
      </c>
      <c r="F1537" s="12" t="s">
        <v>2528</v>
      </c>
      <c r="G1537" s="12" t="s">
        <v>2529</v>
      </c>
      <c r="H1537" s="18">
        <v>23566</v>
      </c>
      <c r="I1537" s="18">
        <v>45613</v>
      </c>
      <c r="J1537" s="12">
        <v>0</v>
      </c>
      <c r="K1537" s="36"/>
    </row>
    <row r="1538" spans="1:11" ht="14.25" customHeight="1" x14ac:dyDescent="0.15">
      <c r="A1538" s="13" t="s">
        <v>11</v>
      </c>
      <c r="B1538" s="14">
        <v>29222</v>
      </c>
      <c r="C1538" s="15">
        <v>14791</v>
      </c>
      <c r="D1538" s="15" t="s">
        <v>2549</v>
      </c>
      <c r="E1538" s="16">
        <v>10644912</v>
      </c>
      <c r="F1538" s="12" t="s">
        <v>2530</v>
      </c>
      <c r="G1538" s="12" t="s">
        <v>2531</v>
      </c>
      <c r="H1538" s="18">
        <v>33484</v>
      </c>
      <c r="I1538" s="18">
        <v>45613</v>
      </c>
      <c r="J1538" s="12">
        <v>1</v>
      </c>
      <c r="K1538" s="36"/>
    </row>
    <row r="1539" spans="1:11" ht="14.25" customHeight="1" x14ac:dyDescent="0.15">
      <c r="A1539" s="13" t="s">
        <v>11</v>
      </c>
      <c r="B1539" s="14">
        <v>29223</v>
      </c>
      <c r="C1539" s="15">
        <v>14792</v>
      </c>
      <c r="D1539" s="15" t="s">
        <v>2550</v>
      </c>
      <c r="E1539" s="16">
        <v>10644989</v>
      </c>
      <c r="F1539" s="12" t="s">
        <v>160</v>
      </c>
      <c r="G1539" s="12" t="s">
        <v>2532</v>
      </c>
      <c r="H1539" s="18">
        <v>23512</v>
      </c>
      <c r="I1539" s="18">
        <v>45613</v>
      </c>
      <c r="J1539" s="12">
        <v>0</v>
      </c>
      <c r="K1539" s="36"/>
    </row>
    <row r="1540" spans="1:11" ht="14.25" customHeight="1" x14ac:dyDescent="0.15">
      <c r="A1540" s="13" t="s">
        <v>11</v>
      </c>
      <c r="B1540" s="14">
        <v>29224</v>
      </c>
      <c r="C1540" s="15">
        <v>14793</v>
      </c>
      <c r="D1540" s="15" t="s">
        <v>2551</v>
      </c>
      <c r="E1540" s="16">
        <v>10645024</v>
      </c>
      <c r="F1540" s="12" t="s">
        <v>2533</v>
      </c>
      <c r="G1540" s="12" t="s">
        <v>183</v>
      </c>
      <c r="H1540" s="18">
        <v>15396</v>
      </c>
      <c r="I1540" s="18">
        <v>45613</v>
      </c>
      <c r="J1540" s="12">
        <v>1</v>
      </c>
      <c r="K1540" s="36"/>
    </row>
    <row r="1541" spans="1:11" ht="14.25" customHeight="1" x14ac:dyDescent="0.15">
      <c r="A1541" s="13" t="s">
        <v>11</v>
      </c>
      <c r="B1541" s="14">
        <v>29227</v>
      </c>
      <c r="C1541" s="15">
        <v>14794</v>
      </c>
      <c r="D1541" s="15" t="s">
        <v>2552</v>
      </c>
      <c r="E1541" s="16">
        <v>10645221</v>
      </c>
      <c r="F1541" s="12" t="s">
        <v>2534</v>
      </c>
      <c r="G1541" s="12" t="s">
        <v>2535</v>
      </c>
      <c r="H1541" s="18">
        <v>22110</v>
      </c>
      <c r="I1541" s="18">
        <v>45613</v>
      </c>
      <c r="J1541" s="12">
        <v>1</v>
      </c>
      <c r="K1541" s="36"/>
    </row>
    <row r="1542" spans="1:11" ht="14.25" customHeight="1" x14ac:dyDescent="0.15">
      <c r="A1542" s="13" t="s">
        <v>11</v>
      </c>
      <c r="B1542" s="14">
        <v>29229</v>
      </c>
      <c r="C1542" s="15">
        <v>14795</v>
      </c>
      <c r="D1542" s="15" t="s">
        <v>2553</v>
      </c>
      <c r="E1542" s="16">
        <v>10629423</v>
      </c>
      <c r="F1542" s="12" t="s">
        <v>2536</v>
      </c>
      <c r="G1542" s="12" t="s">
        <v>23</v>
      </c>
      <c r="H1542" s="18">
        <v>18239</v>
      </c>
      <c r="I1542" s="18">
        <v>45611</v>
      </c>
      <c r="J1542" s="12">
        <v>0</v>
      </c>
      <c r="K1542" s="36"/>
    </row>
    <row r="1543" spans="1:11" ht="14.25" customHeight="1" x14ac:dyDescent="0.15">
      <c r="A1543" s="13" t="s">
        <v>11</v>
      </c>
      <c r="B1543" s="14">
        <v>29230</v>
      </c>
      <c r="C1543" s="15">
        <v>14796</v>
      </c>
      <c r="D1543" s="15" t="str">
        <f t="array" ref="D1543">IF(VLOOKUP($AF1543,[64]Akuttherapie!$A$2:$B$42,2,0)="Y",CONCATENATE("L",MAX(_xlfn.NUMBERVALUE(MID($D$3:$D1542,2,5)))+1)," ")</f>
        <v xml:space="preserve"> </v>
      </c>
      <c r="E1543" s="16">
        <v>10637869</v>
      </c>
      <c r="F1543" s="12" t="s">
        <v>2537</v>
      </c>
      <c r="G1543" s="12" t="s">
        <v>2538</v>
      </c>
      <c r="H1543" s="18">
        <v>20803</v>
      </c>
      <c r="I1543" s="18">
        <v>45612</v>
      </c>
      <c r="J1543" s="12">
        <v>1</v>
      </c>
      <c r="K1543" s="36"/>
    </row>
    <row r="1544" spans="1:11" ht="14.25" customHeight="1" x14ac:dyDescent="0.15">
      <c r="A1544" s="13" t="s">
        <v>16</v>
      </c>
      <c r="B1544" s="14">
        <v>29233</v>
      </c>
      <c r="C1544" s="15">
        <v>14797</v>
      </c>
      <c r="D1544" s="15" t="str">
        <f t="array" ref="D1544">IF(VLOOKUP($AF1544,[64]Akuttherapie!$A$2:$B$42,2,0)="Y",CONCATENATE("L",MAX(_xlfn.NUMBERVALUE(MID($D$3:$D1543,2,5)))+1)," ")</f>
        <v xml:space="preserve"> </v>
      </c>
      <c r="E1544" s="16">
        <v>10644981</v>
      </c>
      <c r="F1544" s="12" t="s">
        <v>2539</v>
      </c>
      <c r="G1544" s="12" t="s">
        <v>2540</v>
      </c>
      <c r="H1544" s="18">
        <v>21643</v>
      </c>
      <c r="I1544" s="18">
        <v>45613</v>
      </c>
      <c r="J1544" s="12">
        <v>1</v>
      </c>
      <c r="K1544" s="36"/>
    </row>
    <row r="1545" spans="1:11" ht="14.25" customHeight="1" x14ac:dyDescent="0.15">
      <c r="A1545" s="13" t="s">
        <v>11</v>
      </c>
      <c r="B1545" s="14">
        <v>29234</v>
      </c>
      <c r="C1545" s="15">
        <v>14798</v>
      </c>
      <c r="D1545" s="15"/>
      <c r="E1545" s="16">
        <v>10621940</v>
      </c>
      <c r="F1545" s="12" t="s">
        <v>2554</v>
      </c>
      <c r="G1545" s="12" t="s">
        <v>528</v>
      </c>
      <c r="H1545" s="18">
        <v>27288</v>
      </c>
      <c r="I1545" s="18">
        <v>45610</v>
      </c>
      <c r="J1545" s="12">
        <v>1</v>
      </c>
      <c r="K1545" s="36"/>
    </row>
    <row r="1546" spans="1:11" ht="14.25" customHeight="1" x14ac:dyDescent="0.15">
      <c r="A1546" s="13" t="s">
        <v>11</v>
      </c>
      <c r="B1546" s="14">
        <v>29235</v>
      </c>
      <c r="C1546" s="15">
        <v>14799</v>
      </c>
      <c r="D1546" s="15"/>
      <c r="E1546" s="16">
        <v>10643566</v>
      </c>
      <c r="F1546" s="12" t="s">
        <v>909</v>
      </c>
      <c r="G1546" s="12" t="s">
        <v>106</v>
      </c>
      <c r="H1546" s="18">
        <v>17951</v>
      </c>
      <c r="I1546" s="18">
        <v>45611</v>
      </c>
      <c r="J1546" s="12">
        <v>1</v>
      </c>
      <c r="K1546" s="36"/>
    </row>
    <row r="1547" spans="1:11" ht="14.25" customHeight="1" x14ac:dyDescent="0.15">
      <c r="A1547" s="13" t="s">
        <v>1928</v>
      </c>
      <c r="B1547" s="14">
        <v>29236</v>
      </c>
      <c r="C1547" s="15">
        <v>14800</v>
      </c>
      <c r="D1547" s="15" t="s">
        <v>2560</v>
      </c>
      <c r="E1547" s="16">
        <v>10646121</v>
      </c>
      <c r="F1547" s="48" t="s">
        <v>194</v>
      </c>
      <c r="G1547" s="48" t="s">
        <v>1528</v>
      </c>
      <c r="H1547" s="18">
        <v>18113</v>
      </c>
      <c r="I1547" s="18">
        <v>45614</v>
      </c>
      <c r="J1547" s="12">
        <v>0</v>
      </c>
      <c r="K1547" s="36" t="s">
        <v>65</v>
      </c>
    </row>
    <row r="1548" spans="1:11" ht="14.25" customHeight="1" x14ac:dyDescent="0.15">
      <c r="A1548" s="13" t="s">
        <v>1928</v>
      </c>
      <c r="B1548" s="14">
        <v>29237</v>
      </c>
      <c r="C1548" s="15">
        <v>14801</v>
      </c>
      <c r="D1548" s="15" t="s">
        <v>2561</v>
      </c>
      <c r="E1548" s="16">
        <v>10646439</v>
      </c>
      <c r="F1548" s="48" t="s">
        <v>2555</v>
      </c>
      <c r="G1548" s="48" t="s">
        <v>332</v>
      </c>
      <c r="H1548" s="18">
        <v>20100</v>
      </c>
      <c r="I1548" s="18">
        <v>45614</v>
      </c>
      <c r="J1548" s="12">
        <v>0</v>
      </c>
      <c r="K1548" s="36"/>
    </row>
    <row r="1549" spans="1:11" ht="14.25" customHeight="1" x14ac:dyDescent="0.15">
      <c r="A1549" s="13" t="s">
        <v>11</v>
      </c>
      <c r="B1549" s="14">
        <v>29238</v>
      </c>
      <c r="C1549" s="15">
        <v>14802</v>
      </c>
      <c r="D1549" s="15" t="str">
        <f t="array" ref="D1549">IF(VLOOKUP($AF1549,[64]Akuttherapie!$A$2:$B$42,2,0)="Y",CONCATENATE("L",MAX(_xlfn.NUMBERVALUE(MID($D$3:$D1548,2,5)))+1)," ")</f>
        <v xml:space="preserve"> </v>
      </c>
      <c r="E1549" s="16">
        <v>10645475</v>
      </c>
      <c r="F1549" s="12" t="s">
        <v>160</v>
      </c>
      <c r="G1549" s="12" t="s">
        <v>20</v>
      </c>
      <c r="H1549" s="18">
        <v>23006</v>
      </c>
      <c r="I1549" s="18">
        <v>45614</v>
      </c>
      <c r="J1549" s="12">
        <v>0</v>
      </c>
      <c r="K1549" s="36"/>
    </row>
    <row r="1550" spans="1:11" ht="14.25" customHeight="1" x14ac:dyDescent="0.15">
      <c r="A1550" s="13" t="s">
        <v>11</v>
      </c>
      <c r="B1550" s="14">
        <v>29239</v>
      </c>
      <c r="C1550" s="15">
        <v>14803</v>
      </c>
      <c r="D1550" s="15" t="str">
        <f t="array" ref="D1550">IF(VLOOKUP($AF1550,[64]Akuttherapie!$A$2:$B$42,2,0)="Y",CONCATENATE("L",MAX(_xlfn.NUMBERVALUE(MID($D$3:$D1549,2,5)))+1)," ")</f>
        <v xml:space="preserve"> </v>
      </c>
      <c r="E1550" s="16">
        <v>10646103</v>
      </c>
      <c r="F1550" s="12" t="s">
        <v>1009</v>
      </c>
      <c r="G1550" s="12" t="s">
        <v>1010</v>
      </c>
      <c r="H1550" s="18">
        <v>17094</v>
      </c>
      <c r="I1550" s="18">
        <v>45614</v>
      </c>
      <c r="J1550" s="12">
        <v>1</v>
      </c>
      <c r="K1550" s="36"/>
    </row>
    <row r="1551" spans="1:11" ht="14.25" customHeight="1" x14ac:dyDescent="0.15">
      <c r="A1551" s="13" t="s">
        <v>16</v>
      </c>
      <c r="B1551" s="14">
        <v>29240</v>
      </c>
      <c r="C1551" s="15">
        <v>14804</v>
      </c>
      <c r="D1551" s="15" t="str">
        <f t="array" ref="D1551">IF(VLOOKUP($AF1551,[64]Akuttherapie!$A$2:$B$42,2,0)="Y",CONCATENATE("L",MAX(_xlfn.NUMBERVALUE(MID($D$3:$D1550,2,5)))+1)," ")</f>
        <v xml:space="preserve"> </v>
      </c>
      <c r="E1551" s="16">
        <v>10647041</v>
      </c>
      <c r="F1551" s="12" t="s">
        <v>2556</v>
      </c>
      <c r="G1551" s="12" t="s">
        <v>2557</v>
      </c>
      <c r="H1551" s="18">
        <v>18043</v>
      </c>
      <c r="I1551" s="18">
        <v>45614</v>
      </c>
      <c r="J1551" s="12">
        <v>1</v>
      </c>
      <c r="K1551" s="36"/>
    </row>
    <row r="1552" spans="1:11" ht="14.25" customHeight="1" x14ac:dyDescent="0.15">
      <c r="A1552" s="13" t="s">
        <v>11</v>
      </c>
      <c r="B1552" s="14">
        <v>29241</v>
      </c>
      <c r="C1552" s="15">
        <v>14805</v>
      </c>
      <c r="D1552" s="15" t="str">
        <f t="array" ref="D1552">IF(VLOOKUP($AF1552,[64]Akuttherapie!$A$2:$B$42,2,0)="Y",CONCATENATE("L",MAX(_xlfn.NUMBERVALUE(MID($D$3:$D1551,2,5)))+1)," ")</f>
        <v xml:space="preserve"> </v>
      </c>
      <c r="E1552" s="16">
        <v>10647579</v>
      </c>
      <c r="F1552" s="12" t="s">
        <v>2558</v>
      </c>
      <c r="G1552" s="12" t="s">
        <v>2559</v>
      </c>
      <c r="H1552" s="18">
        <v>21463</v>
      </c>
      <c r="I1552" s="18">
        <v>45615</v>
      </c>
      <c r="J1552" s="12">
        <v>0</v>
      </c>
      <c r="K1552" s="36"/>
    </row>
    <row r="1553" spans="1:11" ht="14.25" customHeight="1" x14ac:dyDescent="0.15">
      <c r="A1553" s="13" t="s">
        <v>1321</v>
      </c>
      <c r="B1553" s="14">
        <v>29242</v>
      </c>
      <c r="C1553" s="15">
        <v>14806</v>
      </c>
      <c r="D1553" s="15" t="s">
        <v>2567</v>
      </c>
      <c r="E1553" s="16">
        <v>10647881</v>
      </c>
      <c r="F1553" s="12" t="s">
        <v>1124</v>
      </c>
      <c r="G1553" s="12" t="s">
        <v>20</v>
      </c>
      <c r="H1553" s="18">
        <v>17196</v>
      </c>
      <c r="I1553" s="18">
        <v>45615</v>
      </c>
      <c r="J1553" s="12">
        <v>0</v>
      </c>
      <c r="K1553" s="36"/>
    </row>
    <row r="1554" spans="1:11" ht="14.25" customHeight="1" x14ac:dyDescent="0.15">
      <c r="A1554" s="13" t="s">
        <v>16</v>
      </c>
      <c r="B1554" s="14">
        <v>29243</v>
      </c>
      <c r="C1554" s="15">
        <v>14807</v>
      </c>
      <c r="D1554" s="15" t="str">
        <f t="array" ref="D1554">IF(VLOOKUP($AF1554,[64]Akuttherapie!$A$2:$B$42,2,0)="Y",CONCATENATE("L",MAX(_xlfn.NUMBERVALUE(MID($D$3:$D1553,2,5)))+1)," ")</f>
        <v xml:space="preserve"> </v>
      </c>
      <c r="E1554" s="16">
        <v>10648052</v>
      </c>
      <c r="F1554" s="12" t="s">
        <v>2562</v>
      </c>
      <c r="G1554" s="12" t="s">
        <v>576</v>
      </c>
      <c r="H1554" s="18">
        <v>19935</v>
      </c>
      <c r="I1554" s="18">
        <v>45615</v>
      </c>
      <c r="J1554" s="12">
        <v>0</v>
      </c>
      <c r="K1554" s="36"/>
    </row>
    <row r="1555" spans="1:11" ht="14.25" customHeight="1" x14ac:dyDescent="0.15">
      <c r="A1555" s="13" t="s">
        <v>1928</v>
      </c>
      <c r="B1555" s="14">
        <v>29244</v>
      </c>
      <c r="C1555" s="15">
        <v>14808</v>
      </c>
      <c r="D1555" s="15" t="s">
        <v>2568</v>
      </c>
      <c r="E1555" s="16">
        <v>10648412</v>
      </c>
      <c r="F1555" s="12" t="s">
        <v>2563</v>
      </c>
      <c r="G1555" s="12" t="s">
        <v>915</v>
      </c>
      <c r="H1555" s="18">
        <v>14778</v>
      </c>
      <c r="I1555" s="18">
        <v>45615</v>
      </c>
      <c r="J1555" s="12">
        <v>1</v>
      </c>
      <c r="K1555" s="36"/>
    </row>
    <row r="1556" spans="1:11" ht="14.25" customHeight="1" x14ac:dyDescent="0.15">
      <c r="A1556" s="13" t="s">
        <v>11</v>
      </c>
      <c r="B1556" s="14">
        <v>29245</v>
      </c>
      <c r="C1556" s="15">
        <v>14809</v>
      </c>
      <c r="D1556" s="15" t="str">
        <f t="array" ref="D1556">IF(VLOOKUP($AF1556,[64]Akuttherapie!$A$2:$B$42,2,0)="Y",CONCATENATE("L",MAX(_xlfn.NUMBERVALUE(MID($D$3:$D1555,2,5)))+1)," ")</f>
        <v xml:space="preserve"> </v>
      </c>
      <c r="E1556" s="16">
        <v>10648999</v>
      </c>
      <c r="F1556" s="12" t="s">
        <v>2564</v>
      </c>
      <c r="G1556" s="12" t="s">
        <v>228</v>
      </c>
      <c r="H1556" s="18">
        <v>14837</v>
      </c>
      <c r="I1556" s="18">
        <v>45615</v>
      </c>
      <c r="J1556" s="12">
        <v>1</v>
      </c>
      <c r="K1556" s="36"/>
    </row>
    <row r="1557" spans="1:11" ht="14.25" customHeight="1" x14ac:dyDescent="0.15">
      <c r="A1557" s="13" t="s">
        <v>11</v>
      </c>
      <c r="B1557" s="14">
        <v>29246</v>
      </c>
      <c r="C1557" s="15">
        <v>14810</v>
      </c>
      <c r="D1557" s="15" t="str">
        <f t="array" ref="D1557">IF(VLOOKUP($AF1557,[64]Akuttherapie!$A$2:$B$42,2,0)="Y",CONCATENATE("L",MAX(_xlfn.NUMBERVALUE(MID($D$3:$D1556,2,5)))+1)," ")</f>
        <v xml:space="preserve"> </v>
      </c>
      <c r="E1557" s="16">
        <v>10649868</v>
      </c>
      <c r="F1557" s="12" t="s">
        <v>1118</v>
      </c>
      <c r="G1557" s="12" t="s">
        <v>915</v>
      </c>
      <c r="H1557" s="18">
        <v>20427</v>
      </c>
      <c r="I1557" s="18">
        <v>45615</v>
      </c>
      <c r="J1557" s="12">
        <v>1</v>
      </c>
      <c r="K1557" s="36"/>
    </row>
    <row r="1558" spans="1:11" ht="14.25" customHeight="1" x14ac:dyDescent="0.15">
      <c r="A1558" s="13" t="s">
        <v>11</v>
      </c>
      <c r="B1558" s="14">
        <v>29247</v>
      </c>
      <c r="C1558" s="15">
        <v>14811</v>
      </c>
      <c r="D1558" s="15" t="s">
        <v>2569</v>
      </c>
      <c r="E1558" s="16">
        <v>10650037</v>
      </c>
      <c r="F1558" s="12" t="s">
        <v>2565</v>
      </c>
      <c r="G1558" s="12" t="s">
        <v>2566</v>
      </c>
      <c r="H1558" s="18">
        <v>23481</v>
      </c>
      <c r="I1558" s="18">
        <v>45615</v>
      </c>
      <c r="J1558" s="12">
        <v>0</v>
      </c>
      <c r="K1558" s="36"/>
    </row>
    <row r="1559" spans="1:11" ht="14.25" customHeight="1" x14ac:dyDescent="0.15">
      <c r="A1559" s="13" t="s">
        <v>11</v>
      </c>
      <c r="B1559" s="14">
        <v>29248</v>
      </c>
      <c r="C1559" s="15">
        <v>14812</v>
      </c>
      <c r="D1559" s="15" t="s">
        <v>2573</v>
      </c>
      <c r="E1559" s="16">
        <v>10650204</v>
      </c>
      <c r="F1559" s="49" t="s">
        <v>1953</v>
      </c>
      <c r="G1559" s="12" t="s">
        <v>2570</v>
      </c>
      <c r="H1559" s="18">
        <v>14738</v>
      </c>
      <c r="I1559" s="18">
        <v>45616</v>
      </c>
      <c r="J1559" s="12">
        <v>1</v>
      </c>
      <c r="K1559" s="36"/>
    </row>
    <row r="1560" spans="1:11" ht="14.25" customHeight="1" x14ac:dyDescent="0.15">
      <c r="A1560" s="13" t="s">
        <v>11</v>
      </c>
      <c r="B1560" s="14">
        <v>29249</v>
      </c>
      <c r="C1560" s="15">
        <v>14813</v>
      </c>
      <c r="D1560" s="15" t="str">
        <f t="array" ref="D1560">IF(VLOOKUP($AF1560,[64]Akuttherapie!$A$2:$B$42,2,0)="Y",CONCATENATE("L",MAX(_xlfn.NUMBERVALUE(MID($D$3:$D1559,2,5)))+1)," ")</f>
        <v xml:space="preserve"> </v>
      </c>
      <c r="E1560" s="16">
        <v>10651210</v>
      </c>
      <c r="F1560" s="49" t="s">
        <v>37</v>
      </c>
      <c r="G1560" s="12" t="s">
        <v>1851</v>
      </c>
      <c r="H1560" s="18">
        <v>17029</v>
      </c>
      <c r="I1560" s="18">
        <v>45616</v>
      </c>
      <c r="J1560" s="12">
        <v>0</v>
      </c>
      <c r="K1560" s="36"/>
    </row>
    <row r="1561" spans="1:11" ht="14.25" customHeight="1" x14ac:dyDescent="0.15">
      <c r="A1561" s="13" t="s">
        <v>11</v>
      </c>
      <c r="B1561" s="14">
        <v>29250</v>
      </c>
      <c r="C1561" s="15">
        <v>14814</v>
      </c>
      <c r="D1561" s="15" t="s">
        <v>2574</v>
      </c>
      <c r="E1561" s="16">
        <v>10652028</v>
      </c>
      <c r="F1561" s="49" t="s">
        <v>2571</v>
      </c>
      <c r="G1561" s="12" t="s">
        <v>471</v>
      </c>
      <c r="H1561" s="18">
        <v>18646</v>
      </c>
      <c r="I1561" s="18">
        <v>45616</v>
      </c>
      <c r="J1561" s="12">
        <v>0</v>
      </c>
      <c r="K1561" s="36"/>
    </row>
    <row r="1562" spans="1:11" ht="14.25" customHeight="1" x14ac:dyDescent="0.15">
      <c r="A1562" s="13" t="s">
        <v>16</v>
      </c>
      <c r="B1562" s="14">
        <v>29251</v>
      </c>
      <c r="C1562" s="15">
        <v>14815</v>
      </c>
      <c r="D1562" s="15" t="str">
        <f t="array" ref="D1562">IF(VLOOKUP($AF1562,[64]Akuttherapie!$A$2:$B$42,2,0)="Y",CONCATENATE("L",MAX(_xlfn.NUMBERVALUE(MID($D$3:$D1561,2,5)))+1)," ")</f>
        <v xml:space="preserve"> </v>
      </c>
      <c r="E1562" s="16">
        <v>10652119</v>
      </c>
      <c r="F1562" s="49" t="s">
        <v>1046</v>
      </c>
      <c r="G1562" s="12" t="s">
        <v>576</v>
      </c>
      <c r="H1562" s="18">
        <v>23004</v>
      </c>
      <c r="I1562" s="18">
        <v>45616</v>
      </c>
      <c r="J1562" s="12">
        <v>0</v>
      </c>
      <c r="K1562" s="36"/>
    </row>
    <row r="1563" spans="1:11" ht="14.25" customHeight="1" x14ac:dyDescent="0.15">
      <c r="A1563" s="13" t="s">
        <v>11</v>
      </c>
      <c r="B1563" s="14">
        <v>29252</v>
      </c>
      <c r="C1563" s="15">
        <v>14816</v>
      </c>
      <c r="D1563" s="15" t="str">
        <f t="array" ref="D1563">IF(VLOOKUP($AF1563,[64]Akuttherapie!$A$2:$B$42,2,0)="Y",CONCATENATE("L",MAX(_xlfn.NUMBERVALUE(MID($D$3:$D1562,2,5)))+1)," ")</f>
        <v xml:space="preserve"> </v>
      </c>
      <c r="E1563" s="16">
        <v>10651074</v>
      </c>
      <c r="F1563" s="49" t="s">
        <v>2572</v>
      </c>
      <c r="G1563" s="12" t="s">
        <v>2416</v>
      </c>
      <c r="H1563" s="18">
        <v>15409</v>
      </c>
      <c r="I1563" s="18">
        <v>45616</v>
      </c>
      <c r="J1563" s="12">
        <v>1</v>
      </c>
      <c r="K1563" s="36"/>
    </row>
    <row r="1564" spans="1:11" ht="14.25" customHeight="1" x14ac:dyDescent="0.15">
      <c r="A1564" s="13" t="s">
        <v>11</v>
      </c>
      <c r="B1564" s="14">
        <v>29253</v>
      </c>
      <c r="C1564" s="15">
        <v>14817</v>
      </c>
      <c r="D1564" s="15" t="str">
        <f t="array" ref="D1564">IF(VLOOKUP($AF1564,[64]Akuttherapie!$A$2:$B$42,2,0)="Y",CONCATENATE("L",MAX(_xlfn.NUMBERVALUE(MID($D$3:$D1563,2,5)))+1)," ")</f>
        <v xml:space="preserve"> </v>
      </c>
      <c r="E1564" s="16">
        <v>10652073</v>
      </c>
      <c r="F1564" s="49" t="s">
        <v>1121</v>
      </c>
      <c r="G1564" s="12" t="s">
        <v>23</v>
      </c>
      <c r="H1564" s="18">
        <v>16817</v>
      </c>
      <c r="I1564" s="18">
        <v>45616</v>
      </c>
      <c r="J1564" s="12">
        <v>0</v>
      </c>
      <c r="K1564" s="36"/>
    </row>
    <row r="1565" spans="1:11" ht="14.25" customHeight="1" x14ac:dyDescent="0.15">
      <c r="A1565" s="13" t="s">
        <v>11</v>
      </c>
      <c r="B1565" s="14">
        <v>29254</v>
      </c>
      <c r="C1565" s="15">
        <v>14818</v>
      </c>
      <c r="D1565" s="15" t="str">
        <f t="array" ref="D1565">IF(VLOOKUP($AF1565,[64]Akuttherapie!$A$2:$B$42,2,0)="Y",CONCATENATE("L",MAX(_xlfn.NUMBERVALUE(MID($D$3:$D1564,2,5)))+1)," ")</f>
        <v xml:space="preserve"> </v>
      </c>
      <c r="E1565" s="16">
        <v>10652838</v>
      </c>
      <c r="F1565" s="12" t="s">
        <v>1101</v>
      </c>
      <c r="G1565" s="12" t="s">
        <v>576</v>
      </c>
      <c r="H1565" s="18">
        <v>17537</v>
      </c>
      <c r="I1565" s="18">
        <v>45617</v>
      </c>
      <c r="J1565" s="12">
        <v>0</v>
      </c>
      <c r="K1565" s="36"/>
    </row>
    <row r="1566" spans="1:11" ht="14.25" customHeight="1" x14ac:dyDescent="0.15">
      <c r="A1566" s="13" t="s">
        <v>1928</v>
      </c>
      <c r="B1566" s="14">
        <v>29255</v>
      </c>
      <c r="C1566" s="15">
        <v>14819</v>
      </c>
      <c r="D1566" s="15" t="s">
        <v>2579</v>
      </c>
      <c r="E1566" s="16">
        <v>10654354</v>
      </c>
      <c r="F1566" s="12" t="s">
        <v>2575</v>
      </c>
      <c r="G1566" s="12" t="s">
        <v>2535</v>
      </c>
      <c r="H1566" s="18">
        <v>18374</v>
      </c>
      <c r="I1566" s="18">
        <v>45617</v>
      </c>
      <c r="J1566" s="12">
        <v>1</v>
      </c>
      <c r="K1566" s="36"/>
    </row>
    <row r="1567" spans="1:11" ht="14.25" customHeight="1" x14ac:dyDescent="0.15">
      <c r="A1567" s="13" t="s">
        <v>1928</v>
      </c>
      <c r="B1567" s="14">
        <v>29256</v>
      </c>
      <c r="C1567" s="15">
        <v>14820</v>
      </c>
      <c r="D1567" s="15" t="s">
        <v>2580</v>
      </c>
      <c r="E1567" s="16">
        <v>10654385</v>
      </c>
      <c r="F1567" s="12" t="s">
        <v>1490</v>
      </c>
      <c r="G1567" s="12" t="s">
        <v>23</v>
      </c>
      <c r="H1567" s="18">
        <v>15528</v>
      </c>
      <c r="I1567" s="18">
        <v>45617</v>
      </c>
      <c r="J1567" s="12">
        <v>0</v>
      </c>
      <c r="K1567" s="36" t="s">
        <v>65</v>
      </c>
    </row>
    <row r="1568" spans="1:11" ht="14.25" customHeight="1" x14ac:dyDescent="0.15">
      <c r="A1568" s="13" t="s">
        <v>1928</v>
      </c>
      <c r="B1568" s="14">
        <v>29257</v>
      </c>
      <c r="C1568" s="15">
        <v>14821</v>
      </c>
      <c r="D1568" s="15" t="s">
        <v>2581</v>
      </c>
      <c r="E1568" s="16">
        <v>10654449</v>
      </c>
      <c r="F1568" s="12" t="s">
        <v>2576</v>
      </c>
      <c r="G1568" s="12" t="s">
        <v>2577</v>
      </c>
      <c r="H1568" s="18">
        <v>26506</v>
      </c>
      <c r="I1568" s="18">
        <v>45618</v>
      </c>
      <c r="J1568" s="12">
        <v>1</v>
      </c>
      <c r="K1568" s="36"/>
    </row>
    <row r="1569" spans="1:11" ht="14.25" customHeight="1" x14ac:dyDescent="0.15">
      <c r="A1569" s="13" t="s">
        <v>16</v>
      </c>
      <c r="B1569" s="14">
        <v>29258</v>
      </c>
      <c r="C1569" s="15">
        <v>14822</v>
      </c>
      <c r="D1569" s="15" t="str">
        <f t="array" ref="D1569">IF(VLOOKUP($AF1569,[64]Akuttherapie!$A$2:$B$42,2,0)="Y",CONCATENATE("L",MAX(_xlfn.NUMBERVALUE(MID($D$3:$D1568,2,5)))+1)," ")</f>
        <v xml:space="preserve"> </v>
      </c>
      <c r="E1569" s="16">
        <v>10654457</v>
      </c>
      <c r="F1569" s="12" t="s">
        <v>2578</v>
      </c>
      <c r="G1569" s="12" t="s">
        <v>318</v>
      </c>
      <c r="H1569" s="18">
        <v>14717</v>
      </c>
      <c r="I1569" s="18">
        <v>45618</v>
      </c>
      <c r="J1569" s="12">
        <v>0</v>
      </c>
      <c r="K1569" s="36"/>
    </row>
    <row r="1570" spans="1:11" ht="14.25" customHeight="1" x14ac:dyDescent="0.15">
      <c r="A1570" s="13" t="s">
        <v>16</v>
      </c>
      <c r="B1570" s="14">
        <v>29259</v>
      </c>
      <c r="C1570" s="15">
        <v>14823</v>
      </c>
      <c r="D1570" s="15" t="str">
        <f t="array" ref="D1570">IF(VLOOKUP($AF1570,[64]Akuttherapie!$A$2:$B$42,2,0)="Y",CONCATENATE("L",MAX(_xlfn.NUMBERVALUE(MID($D$3:$D1569,2,5)))+1)," ")</f>
        <v xml:space="preserve"> </v>
      </c>
      <c r="E1570" s="16">
        <v>10655256</v>
      </c>
      <c r="F1570" s="12" t="s">
        <v>972</v>
      </c>
      <c r="G1570" s="12" t="s">
        <v>295</v>
      </c>
      <c r="H1570" s="18">
        <v>16458</v>
      </c>
      <c r="I1570" s="18">
        <v>45618</v>
      </c>
      <c r="J1570" s="12">
        <v>0</v>
      </c>
      <c r="K1570" s="36"/>
    </row>
    <row r="1571" spans="1:11" ht="14.25" customHeight="1" x14ac:dyDescent="0.15">
      <c r="A1571" s="13" t="s">
        <v>1001</v>
      </c>
      <c r="B1571" s="14">
        <v>29260</v>
      </c>
      <c r="C1571" s="15">
        <v>14824</v>
      </c>
      <c r="D1571" s="15" t="str">
        <f t="array" ref="D1571">IF(VLOOKUP($AF1571,[64]Akuttherapie!$A$2:$B$42,2,0)="Y",CONCATENATE("L",MAX(_xlfn.NUMBERVALUE(MID($D$3:$D1570,2,5)))+1)," ")</f>
        <v xml:space="preserve"> </v>
      </c>
      <c r="E1571" s="16">
        <v>10655617</v>
      </c>
      <c r="F1571" s="12" t="s">
        <v>2582</v>
      </c>
      <c r="G1571" s="12" t="s">
        <v>2583</v>
      </c>
      <c r="H1571" s="18">
        <v>20201</v>
      </c>
      <c r="I1571" s="18">
        <v>45618</v>
      </c>
      <c r="J1571" s="12">
        <v>0</v>
      </c>
      <c r="K1571" s="36" t="s">
        <v>65</v>
      </c>
    </row>
    <row r="1572" spans="1:11" ht="14.25" customHeight="1" x14ac:dyDescent="0.15">
      <c r="A1572" s="13" t="s">
        <v>814</v>
      </c>
      <c r="B1572" s="14">
        <v>29261</v>
      </c>
      <c r="C1572" s="15">
        <v>14825</v>
      </c>
      <c r="D1572" s="15" t="s">
        <v>2600</v>
      </c>
      <c r="E1572" s="16">
        <v>10655833</v>
      </c>
      <c r="F1572" s="12" t="s">
        <v>2584</v>
      </c>
      <c r="G1572" s="12" t="s">
        <v>915</v>
      </c>
      <c r="H1572" s="18">
        <v>18624</v>
      </c>
      <c r="I1572" s="18">
        <v>45618</v>
      </c>
      <c r="J1572" s="12">
        <v>1</v>
      </c>
      <c r="K1572" s="36" t="s">
        <v>65</v>
      </c>
    </row>
    <row r="1573" spans="1:11" ht="14.25" customHeight="1" x14ac:dyDescent="0.15">
      <c r="A1573" s="13" t="s">
        <v>11</v>
      </c>
      <c r="B1573" s="14">
        <v>29262</v>
      </c>
      <c r="C1573" s="15">
        <v>14826</v>
      </c>
      <c r="D1573" s="15" t="str">
        <f t="array" ref="D1573">IF(VLOOKUP($AF1573,[64]Akuttherapie!$A$2:$B$42,2,0)="Y",CONCATENATE("L",MAX(_xlfn.NUMBERVALUE(MID($D$3:$D1572,2,5)))+1)," ")</f>
        <v xml:space="preserve"> </v>
      </c>
      <c r="E1573" s="16">
        <v>10656060</v>
      </c>
      <c r="F1573" s="12" t="s">
        <v>620</v>
      </c>
      <c r="G1573" s="12" t="s">
        <v>332</v>
      </c>
      <c r="H1573" s="18">
        <v>13630</v>
      </c>
      <c r="I1573" s="18">
        <v>45618</v>
      </c>
      <c r="J1573" s="12">
        <v>0</v>
      </c>
      <c r="K1573" s="36"/>
    </row>
    <row r="1574" spans="1:11" ht="14.25" customHeight="1" x14ac:dyDescent="0.15">
      <c r="A1574" s="13" t="s">
        <v>11</v>
      </c>
      <c r="B1574" s="14">
        <v>29263</v>
      </c>
      <c r="C1574" s="15">
        <v>14827</v>
      </c>
      <c r="D1574" s="15" t="s">
        <v>2601</v>
      </c>
      <c r="E1574" s="16">
        <v>10656165</v>
      </c>
      <c r="F1574" s="12" t="s">
        <v>2585</v>
      </c>
      <c r="G1574" s="12" t="s">
        <v>2586</v>
      </c>
      <c r="H1574" s="18">
        <v>11935</v>
      </c>
      <c r="I1574" s="18">
        <v>45619</v>
      </c>
      <c r="J1574" s="12">
        <v>0</v>
      </c>
      <c r="K1574" s="36"/>
    </row>
    <row r="1575" spans="1:11" ht="14.25" customHeight="1" x14ac:dyDescent="0.15">
      <c r="A1575" s="13" t="s">
        <v>1321</v>
      </c>
      <c r="B1575" s="14">
        <v>29264</v>
      </c>
      <c r="C1575" s="15">
        <v>14828</v>
      </c>
      <c r="D1575" s="15" t="str">
        <f t="array" ref="D1575">IF(VLOOKUP($AF1575,[64]Akuttherapie!$A$2:$B$42,2,0)="Y",CONCATENATE("L",MAX(_xlfn.NUMBERVALUE(MID($D$3:$D1574,2,5)))+1)," ")</f>
        <v xml:space="preserve"> </v>
      </c>
      <c r="E1575" s="16">
        <v>10656198</v>
      </c>
      <c r="F1575" s="12" t="s">
        <v>384</v>
      </c>
      <c r="G1575" s="12" t="s">
        <v>254</v>
      </c>
      <c r="H1575" s="18">
        <v>14994</v>
      </c>
      <c r="I1575" s="18">
        <v>45619</v>
      </c>
      <c r="J1575" s="12">
        <v>0</v>
      </c>
      <c r="K1575" s="36"/>
    </row>
    <row r="1576" spans="1:11" ht="14.25" customHeight="1" x14ac:dyDescent="0.15">
      <c r="A1576" s="13" t="s">
        <v>11</v>
      </c>
      <c r="B1576" s="14">
        <v>29265</v>
      </c>
      <c r="C1576" s="15">
        <v>14829</v>
      </c>
      <c r="D1576" s="15" t="str">
        <f t="array" ref="D1576">IF(VLOOKUP($AF1576,[64]Akuttherapie!$A$2:$B$42,2,0)="Y",CONCATENATE("L",MAX(_xlfn.NUMBERVALUE(MID($D$3:$D1575,2,5)))+1)," ")</f>
        <v xml:space="preserve"> </v>
      </c>
      <c r="E1576" s="16">
        <v>10656561</v>
      </c>
      <c r="F1576" s="12" t="s">
        <v>919</v>
      </c>
      <c r="G1576" s="12" t="s">
        <v>2587</v>
      </c>
      <c r="H1576" s="18">
        <v>14267</v>
      </c>
      <c r="I1576" s="18">
        <v>45619</v>
      </c>
      <c r="J1576" s="12">
        <v>1</v>
      </c>
      <c r="K1576" s="36"/>
    </row>
    <row r="1577" spans="1:11" ht="14.25" customHeight="1" x14ac:dyDescent="0.15">
      <c r="A1577" s="13" t="s">
        <v>11</v>
      </c>
      <c r="B1577" s="14">
        <v>29266</v>
      </c>
      <c r="C1577" s="15">
        <v>14830</v>
      </c>
      <c r="D1577" s="15" t="str">
        <f t="array" ref="D1577">IF(VLOOKUP($AF1577,[64]Akuttherapie!$A$2:$B$42,2,0)="Y",CONCATENATE("L",MAX(_xlfn.NUMBERVALUE(MID($D$3:$D1576,2,5)))+1)," ")</f>
        <v xml:space="preserve"> </v>
      </c>
      <c r="E1577" s="16">
        <v>10656583</v>
      </c>
      <c r="F1577" s="12" t="s">
        <v>2588</v>
      </c>
      <c r="G1577" s="12" t="s">
        <v>324</v>
      </c>
      <c r="H1577" s="18">
        <v>25603</v>
      </c>
      <c r="I1577" s="18">
        <v>45619</v>
      </c>
      <c r="J1577" s="12">
        <v>0</v>
      </c>
      <c r="K1577" s="36"/>
    </row>
    <row r="1578" spans="1:11" ht="14.25" customHeight="1" x14ac:dyDescent="0.15">
      <c r="A1578" s="13" t="s">
        <v>16</v>
      </c>
      <c r="B1578" s="14">
        <v>29267</v>
      </c>
      <c r="C1578" s="15">
        <v>14831</v>
      </c>
      <c r="D1578" s="15" t="str">
        <f t="array" ref="D1578">IF(VLOOKUP($AF1578,[64]Akuttherapie!$A$2:$B$42,2,0)="Y",CONCATENATE("L",MAX(_xlfn.NUMBERVALUE(MID($D$3:$D1577,2,5)))+1)," ")</f>
        <v xml:space="preserve"> </v>
      </c>
      <c r="E1578" s="16">
        <v>10656743</v>
      </c>
      <c r="F1578" s="12" t="s">
        <v>2589</v>
      </c>
      <c r="G1578" s="12" t="s">
        <v>13</v>
      </c>
      <c r="H1578" s="18">
        <v>15065</v>
      </c>
      <c r="I1578" s="18">
        <v>45620</v>
      </c>
      <c r="J1578" s="12">
        <v>1</v>
      </c>
      <c r="K1578" s="36"/>
    </row>
    <row r="1579" spans="1:11" ht="14.25" customHeight="1" x14ac:dyDescent="0.15">
      <c r="A1579" s="13" t="s">
        <v>11</v>
      </c>
      <c r="B1579" s="14">
        <v>29268</v>
      </c>
      <c r="C1579" s="15">
        <v>14832</v>
      </c>
      <c r="D1579" s="15" t="s">
        <v>2602</v>
      </c>
      <c r="E1579" s="16">
        <v>10656790</v>
      </c>
      <c r="F1579" s="12" t="s">
        <v>2590</v>
      </c>
      <c r="G1579" s="12" t="s">
        <v>1215</v>
      </c>
      <c r="H1579" s="18">
        <v>12533</v>
      </c>
      <c r="I1579" s="18">
        <v>45620</v>
      </c>
      <c r="J1579" s="12">
        <v>1</v>
      </c>
      <c r="K1579" s="36"/>
    </row>
    <row r="1580" spans="1:11" ht="14.25" customHeight="1" x14ac:dyDescent="0.15">
      <c r="A1580" s="13" t="s">
        <v>11</v>
      </c>
      <c r="B1580" s="14">
        <v>29269</v>
      </c>
      <c r="C1580" s="15">
        <v>14833</v>
      </c>
      <c r="D1580" s="15" t="str">
        <f t="array" ref="D1580">IF(VLOOKUP($AF1580,[64]Akuttherapie!$A$2:$B$42,2,0)="Y",CONCATENATE("L",MAX(_xlfn.NUMBERVALUE(MID($D$3:$D1579,2,5)))+1)," ")</f>
        <v xml:space="preserve"> </v>
      </c>
      <c r="E1580" s="16">
        <v>10656845</v>
      </c>
      <c r="F1580" s="12" t="s">
        <v>2591</v>
      </c>
      <c r="G1580" s="12" t="s">
        <v>2592</v>
      </c>
      <c r="H1580" s="18">
        <v>27390</v>
      </c>
      <c r="I1580" s="18">
        <v>45620</v>
      </c>
      <c r="J1580" s="12">
        <v>0</v>
      </c>
      <c r="K1580" s="36"/>
    </row>
    <row r="1581" spans="1:11" ht="14.25" customHeight="1" x14ac:dyDescent="0.15">
      <c r="A1581" s="13" t="s">
        <v>11</v>
      </c>
      <c r="B1581" s="14">
        <v>29270</v>
      </c>
      <c r="C1581" s="15">
        <v>14834</v>
      </c>
      <c r="D1581" s="15" t="str">
        <f t="array" ref="D1581">IF(VLOOKUP($AF1581,[64]Akuttherapie!$A$2:$B$42,2,0)="Y",CONCATENATE("L",MAX(_xlfn.NUMBERVALUE(MID($D$3:$D1580,2,5)))+1)," ")</f>
        <v xml:space="preserve"> </v>
      </c>
      <c r="E1581" s="16">
        <v>10656910</v>
      </c>
      <c r="F1581" s="12" t="s">
        <v>2593</v>
      </c>
      <c r="G1581" s="12" t="s">
        <v>2594</v>
      </c>
      <c r="H1581" s="18">
        <v>28357</v>
      </c>
      <c r="I1581" s="18">
        <v>45620</v>
      </c>
      <c r="J1581" s="12">
        <v>0</v>
      </c>
      <c r="K1581" s="36"/>
    </row>
    <row r="1582" spans="1:11" ht="14.25" customHeight="1" x14ac:dyDescent="0.15">
      <c r="A1582" s="13" t="s">
        <v>11</v>
      </c>
      <c r="B1582" s="14">
        <v>29271</v>
      </c>
      <c r="C1582" s="15">
        <v>14835</v>
      </c>
      <c r="D1582" s="15" t="s">
        <v>2603</v>
      </c>
      <c r="E1582" s="16">
        <v>10657167</v>
      </c>
      <c r="F1582" s="12" t="s">
        <v>2595</v>
      </c>
      <c r="G1582" s="12" t="s">
        <v>76</v>
      </c>
      <c r="H1582" s="18">
        <v>24893</v>
      </c>
      <c r="I1582" s="18">
        <v>45621</v>
      </c>
      <c r="J1582" s="12">
        <v>0</v>
      </c>
      <c r="K1582" s="36"/>
    </row>
    <row r="1583" spans="1:11" ht="14.25" customHeight="1" x14ac:dyDescent="0.15">
      <c r="A1583" s="13" t="s">
        <v>11</v>
      </c>
      <c r="B1583" s="14">
        <v>29272</v>
      </c>
      <c r="C1583" s="15">
        <v>14836</v>
      </c>
      <c r="D1583" s="15" t="str">
        <f t="array" ref="D1583">IF(VLOOKUP($AF1583,[64]Akuttherapie!$A$2:$B$42,2,0)="Y",CONCATENATE("L",MAX(_xlfn.NUMBERVALUE(MID($D$3:$D1582,2,5)))+1)," ")</f>
        <v xml:space="preserve"> </v>
      </c>
      <c r="E1583" s="16">
        <v>10650273</v>
      </c>
      <c r="F1583" s="12" t="s">
        <v>2596</v>
      </c>
      <c r="G1583" s="12" t="s">
        <v>2597</v>
      </c>
      <c r="H1583" s="18">
        <v>25686</v>
      </c>
      <c r="I1583" s="18">
        <v>45616</v>
      </c>
      <c r="J1583" s="12">
        <v>0</v>
      </c>
      <c r="K1583" s="36"/>
    </row>
    <row r="1584" spans="1:11" ht="14.25" customHeight="1" x14ac:dyDescent="0.15">
      <c r="A1584" s="13" t="s">
        <v>11</v>
      </c>
      <c r="B1584" s="14">
        <v>29273</v>
      </c>
      <c r="C1584" s="15">
        <v>14837</v>
      </c>
      <c r="D1584" s="15" t="str">
        <f t="array" ref="D1584">IF(VLOOKUP($AF1584,[64]Akuttherapie!$A$2:$B$42,2,0)="Y",CONCATENATE("L",MAX(_xlfn.NUMBERVALUE(MID($D$3:$D1583,2,5)))+1)," ")</f>
        <v xml:space="preserve"> </v>
      </c>
      <c r="E1584" s="16">
        <v>10654444</v>
      </c>
      <c r="F1584" s="12" t="s">
        <v>2598</v>
      </c>
      <c r="G1584" s="12" t="s">
        <v>2599</v>
      </c>
      <c r="H1584" s="18">
        <v>19057</v>
      </c>
      <c r="I1584" s="18">
        <v>45617</v>
      </c>
      <c r="J1584" s="12">
        <v>0</v>
      </c>
      <c r="K1584" s="36"/>
    </row>
    <row r="1585" spans="1:11" ht="14.25" customHeight="1" x14ac:dyDescent="0.15">
      <c r="A1585" s="13" t="s">
        <v>11</v>
      </c>
      <c r="B1585" s="14">
        <v>29274</v>
      </c>
      <c r="C1585" s="15">
        <v>14838</v>
      </c>
      <c r="D1585" s="15" t="s">
        <v>2619</v>
      </c>
      <c r="E1585" s="16">
        <v>10658318</v>
      </c>
      <c r="F1585" s="12" t="s">
        <v>2261</v>
      </c>
      <c r="G1585" s="12" t="s">
        <v>2604</v>
      </c>
      <c r="H1585" s="18">
        <v>17241</v>
      </c>
      <c r="I1585" s="18">
        <v>45621</v>
      </c>
      <c r="J1585" s="12">
        <v>0</v>
      </c>
      <c r="K1585" s="36"/>
    </row>
    <row r="1586" spans="1:11" ht="14.25" customHeight="1" x14ac:dyDescent="0.15">
      <c r="A1586" s="13" t="s">
        <v>137</v>
      </c>
      <c r="B1586" s="14">
        <v>29275</v>
      </c>
      <c r="C1586" s="15">
        <v>14839</v>
      </c>
      <c r="D1586" s="15" t="str">
        <f t="array" ref="D1586">IF(VLOOKUP($AF1586,[64]Akuttherapie!$A$2:$B$42,2,0)="Y",CONCATENATE("L",MAX(_xlfn.NUMBERVALUE(MID($D$3:$D1585,2,5)))+1)," ")</f>
        <v xml:space="preserve"> </v>
      </c>
      <c r="E1586" s="16">
        <v>10658497</v>
      </c>
      <c r="F1586" s="12" t="s">
        <v>145</v>
      </c>
      <c r="G1586" s="12" t="s">
        <v>28</v>
      </c>
      <c r="H1586" s="18">
        <v>25274</v>
      </c>
      <c r="I1586" s="18">
        <v>45621</v>
      </c>
      <c r="J1586" s="12">
        <v>0</v>
      </c>
      <c r="K1586" s="36"/>
    </row>
    <row r="1587" spans="1:11" ht="14.25" customHeight="1" x14ac:dyDescent="0.15">
      <c r="A1587" s="13" t="s">
        <v>11</v>
      </c>
      <c r="B1587" s="14">
        <v>29276</v>
      </c>
      <c r="C1587" s="15">
        <v>14840</v>
      </c>
      <c r="D1587" s="15" t="s">
        <v>2620</v>
      </c>
      <c r="E1587" s="16">
        <v>10658742</v>
      </c>
      <c r="F1587" s="12" t="s">
        <v>2605</v>
      </c>
      <c r="G1587" s="12" t="s">
        <v>129</v>
      </c>
      <c r="H1587" s="18">
        <v>22581</v>
      </c>
      <c r="I1587" s="18">
        <v>45621</v>
      </c>
      <c r="J1587" s="12">
        <v>1</v>
      </c>
      <c r="K1587" s="36"/>
    </row>
    <row r="1588" spans="1:11" ht="14.25" customHeight="1" x14ac:dyDescent="0.15">
      <c r="A1588" s="13" t="s">
        <v>11</v>
      </c>
      <c r="B1588" s="14">
        <v>29277</v>
      </c>
      <c r="C1588" s="15">
        <v>14841</v>
      </c>
      <c r="D1588" s="15" t="str">
        <f t="array" ref="D1588">IF(VLOOKUP($AF1588,[64]Akuttherapie!$A$2:$B$42,2,0)="Y",CONCATENATE("L",MAX(_xlfn.NUMBERVALUE(MID($D$3:$D1587,2,5)))+1)," ")</f>
        <v xml:space="preserve"> </v>
      </c>
      <c r="E1588" s="16">
        <v>10659256</v>
      </c>
      <c r="F1588" s="12" t="s">
        <v>835</v>
      </c>
      <c r="G1588" s="12" t="s">
        <v>295</v>
      </c>
      <c r="H1588" s="18">
        <v>15272</v>
      </c>
      <c r="I1588" s="18">
        <v>45621</v>
      </c>
      <c r="J1588" s="12">
        <v>0</v>
      </c>
      <c r="K1588" s="36"/>
    </row>
    <row r="1589" spans="1:11" ht="14.25" customHeight="1" x14ac:dyDescent="0.15">
      <c r="A1589" s="13" t="s">
        <v>11</v>
      </c>
      <c r="B1589" s="14">
        <v>29278</v>
      </c>
      <c r="C1589" s="15">
        <v>14842</v>
      </c>
      <c r="D1589" s="15" t="str">
        <f t="array" ref="D1589">IF(VLOOKUP($AF1589,[64]Akuttherapie!$A$2:$B$42,2,0)="Y",CONCATENATE("L",MAX(_xlfn.NUMBERVALUE(MID($D$3:$D1588,2,5)))+1)," ")</f>
        <v xml:space="preserve"> </v>
      </c>
      <c r="E1589" s="16">
        <v>10659273</v>
      </c>
      <c r="F1589" s="12" t="s">
        <v>2606</v>
      </c>
      <c r="G1589" s="12" t="s">
        <v>2607</v>
      </c>
      <c r="H1589" s="18">
        <v>34840</v>
      </c>
      <c r="I1589" s="18">
        <v>45621</v>
      </c>
      <c r="J1589" s="12">
        <v>1</v>
      </c>
      <c r="K1589" s="36"/>
    </row>
    <row r="1590" spans="1:11" ht="14.25" customHeight="1" x14ac:dyDescent="0.15">
      <c r="A1590" s="13" t="s">
        <v>11</v>
      </c>
      <c r="B1590" s="14">
        <v>29279</v>
      </c>
      <c r="C1590" s="15">
        <v>14843</v>
      </c>
      <c r="D1590" s="15" t="str">
        <f t="array" ref="D1590">IF(VLOOKUP($AF1590,[64]Akuttherapie!$A$2:$B$42,2,0)="Y",CONCATENATE("L",MAX(_xlfn.NUMBERVALUE(MID($D$3:$D1589,2,5)))+1)," ")</f>
        <v xml:space="preserve"> </v>
      </c>
      <c r="E1590" s="16">
        <v>10659281</v>
      </c>
      <c r="F1590" s="12" t="s">
        <v>2608</v>
      </c>
      <c r="G1590" s="12" t="s">
        <v>2609</v>
      </c>
      <c r="H1590" s="18">
        <v>24987</v>
      </c>
      <c r="I1590" s="18">
        <v>45621</v>
      </c>
      <c r="J1590" s="12">
        <v>1</v>
      </c>
      <c r="K1590" s="36"/>
    </row>
    <row r="1591" spans="1:11" ht="14.25" customHeight="1" x14ac:dyDescent="0.15">
      <c r="A1591" s="13" t="s">
        <v>11</v>
      </c>
      <c r="B1591" s="14">
        <v>29280</v>
      </c>
      <c r="C1591" s="15">
        <v>14844</v>
      </c>
      <c r="D1591" s="15" t="str">
        <f t="array" ref="D1591">IF(VLOOKUP($AF1591,[64]Akuttherapie!$A$2:$B$42,2,0)="Y",CONCATENATE("L",MAX(_xlfn.NUMBERVALUE(MID($D$3:$D1590,2,5)))+1)," ")</f>
        <v xml:space="preserve"> </v>
      </c>
      <c r="E1591" s="16">
        <v>10659414</v>
      </c>
      <c r="F1591" s="12" t="s">
        <v>1753</v>
      </c>
      <c r="G1591" s="12" t="s">
        <v>278</v>
      </c>
      <c r="H1591" s="18">
        <v>24538</v>
      </c>
      <c r="I1591" s="18">
        <v>45621</v>
      </c>
      <c r="J1591" s="12">
        <v>0</v>
      </c>
      <c r="K1591" s="36"/>
    </row>
    <row r="1592" spans="1:11" ht="14.25" customHeight="1" x14ac:dyDescent="0.15">
      <c r="A1592" s="13" t="s">
        <v>11</v>
      </c>
      <c r="B1592" s="14">
        <v>29281</v>
      </c>
      <c r="C1592" s="15">
        <v>14845</v>
      </c>
      <c r="D1592" s="15" t="str">
        <f t="array" ref="D1592">IF(VLOOKUP($AF1592,[64]Akuttherapie!$A$2:$B$42,2,0)="Y",CONCATENATE("L",MAX(_xlfn.NUMBERVALUE(MID($D$3:$D1591,2,5)))+1)," ")</f>
        <v xml:space="preserve"> </v>
      </c>
      <c r="E1592" s="16">
        <v>10659518</v>
      </c>
      <c r="F1592" s="12" t="s">
        <v>2610</v>
      </c>
      <c r="G1592" s="12" t="s">
        <v>20</v>
      </c>
      <c r="H1592" s="18">
        <v>22876</v>
      </c>
      <c r="I1592" s="18">
        <v>45622</v>
      </c>
      <c r="J1592" s="12">
        <v>0</v>
      </c>
      <c r="K1592" s="36"/>
    </row>
    <row r="1593" spans="1:11" ht="14.25" customHeight="1" x14ac:dyDescent="0.15">
      <c r="A1593" s="13" t="s">
        <v>11</v>
      </c>
      <c r="B1593" s="14">
        <v>29282</v>
      </c>
      <c r="C1593" s="15">
        <v>14846</v>
      </c>
      <c r="D1593" s="15" t="str">
        <f t="array" ref="D1593">IF(VLOOKUP($AF1593,[64]Akuttherapie!$A$2:$B$42,2,0)="Y",CONCATENATE("L",MAX(_xlfn.NUMBERVALUE(MID($D$3:$D1592,2,5)))+1)," ")</f>
        <v xml:space="preserve"> </v>
      </c>
      <c r="E1593" s="16">
        <v>10661958</v>
      </c>
      <c r="F1593" s="12" t="s">
        <v>2611</v>
      </c>
      <c r="G1593" s="12" t="s">
        <v>38</v>
      </c>
      <c r="H1593" s="18">
        <v>18147</v>
      </c>
      <c r="I1593" s="18">
        <v>45622</v>
      </c>
      <c r="J1593" s="12">
        <v>0</v>
      </c>
      <c r="K1593" s="36"/>
    </row>
    <row r="1594" spans="1:11" ht="14.25" customHeight="1" x14ac:dyDescent="0.15">
      <c r="A1594" s="13" t="s">
        <v>11</v>
      </c>
      <c r="B1594" s="14">
        <v>29283</v>
      </c>
      <c r="C1594" s="15">
        <v>14847</v>
      </c>
      <c r="D1594" s="15" t="s">
        <v>2621</v>
      </c>
      <c r="E1594" s="16">
        <v>10661963</v>
      </c>
      <c r="F1594" s="12" t="s">
        <v>2612</v>
      </c>
      <c r="G1594" s="12" t="s">
        <v>988</v>
      </c>
      <c r="H1594" s="18">
        <v>20021</v>
      </c>
      <c r="I1594" s="18">
        <v>45622</v>
      </c>
      <c r="J1594" s="12">
        <v>1</v>
      </c>
      <c r="K1594" s="36"/>
    </row>
    <row r="1595" spans="1:11" ht="14.25" customHeight="1" x14ac:dyDescent="0.15">
      <c r="A1595" s="13" t="s">
        <v>11</v>
      </c>
      <c r="B1595" s="14">
        <v>29284</v>
      </c>
      <c r="C1595" s="15">
        <v>14848</v>
      </c>
      <c r="D1595" s="15" t="str">
        <f t="array" ref="D1595">IF(VLOOKUP($AF1595,[64]Akuttherapie!$A$2:$B$42,2,0)="Y",CONCATENATE("L",MAX(_xlfn.NUMBERVALUE(MID($D$3:$D1594,2,5)))+1)," ")</f>
        <v xml:space="preserve"> </v>
      </c>
      <c r="E1595" s="16">
        <v>10655540</v>
      </c>
      <c r="F1595" s="12" t="s">
        <v>2613</v>
      </c>
      <c r="G1595" s="12" t="s">
        <v>2614</v>
      </c>
      <c r="H1595" s="18">
        <v>25394</v>
      </c>
      <c r="I1595" s="18">
        <v>45620</v>
      </c>
      <c r="J1595" s="12">
        <v>0</v>
      </c>
      <c r="K1595" s="36"/>
    </row>
    <row r="1596" spans="1:11" ht="14.25" customHeight="1" x14ac:dyDescent="0.15">
      <c r="A1596" s="13" t="s">
        <v>11</v>
      </c>
      <c r="B1596" s="14">
        <v>29285</v>
      </c>
      <c r="C1596" s="15">
        <v>14849</v>
      </c>
      <c r="D1596" s="15" t="str">
        <f t="array" ref="D1596">IF(VLOOKUP($AF1596,[64]Akuttherapie!$A$2:$B$42,2,0)="Y",CONCATENATE("L",MAX(_xlfn.NUMBERVALUE(MID($D$3:$D1595,2,5)))+1)," ")</f>
        <v xml:space="preserve"> </v>
      </c>
      <c r="E1596" s="16">
        <v>10653015</v>
      </c>
      <c r="F1596" s="12" t="s">
        <v>984</v>
      </c>
      <c r="G1596" s="12" t="s">
        <v>2615</v>
      </c>
      <c r="H1596" s="18">
        <v>14060</v>
      </c>
      <c r="I1596" s="18">
        <v>45623</v>
      </c>
      <c r="J1596" s="12">
        <v>1</v>
      </c>
      <c r="K1596" s="36"/>
    </row>
    <row r="1597" spans="1:11" ht="14.25" customHeight="1" x14ac:dyDescent="0.15">
      <c r="A1597" s="13" t="s">
        <v>11</v>
      </c>
      <c r="B1597" s="14">
        <v>29286</v>
      </c>
      <c r="C1597" s="15">
        <v>14850</v>
      </c>
      <c r="D1597" s="15" t="str">
        <f t="array" ref="D1597">IF(VLOOKUP($AF1597,[64]Akuttherapie!$A$2:$B$42,2,0)="Y",CONCATENATE("L",MAX(_xlfn.NUMBERVALUE(MID($D$3:$D1596,2,5)))+1)," ")</f>
        <v xml:space="preserve"> </v>
      </c>
      <c r="E1597" s="16">
        <v>10636878</v>
      </c>
      <c r="F1597" s="12" t="s">
        <v>2616</v>
      </c>
      <c r="G1597" s="12" t="s">
        <v>2617</v>
      </c>
      <c r="H1597" s="18">
        <v>23636</v>
      </c>
      <c r="I1597" s="18">
        <v>45608</v>
      </c>
      <c r="J1597" s="12">
        <v>1</v>
      </c>
      <c r="K1597" s="36"/>
    </row>
    <row r="1598" spans="1:11" ht="14.25" customHeight="1" x14ac:dyDescent="0.15">
      <c r="A1598" s="13" t="s">
        <v>11</v>
      </c>
      <c r="B1598" s="14">
        <v>29287</v>
      </c>
      <c r="C1598" s="15">
        <v>14851</v>
      </c>
      <c r="D1598" s="15" t="str">
        <f t="array" ref="D1598">IF(VLOOKUP($AF1598,[64]Akuttherapie!$A$2:$B$42,2,0)="Y",CONCATENATE("L",MAX(_xlfn.NUMBERVALUE(MID($D$3:$D1597,2,5)))+1)," ")</f>
        <v xml:space="preserve"> </v>
      </c>
      <c r="E1598" s="16">
        <v>10616646</v>
      </c>
      <c r="F1598" s="12" t="s">
        <v>2618</v>
      </c>
      <c r="G1598" s="12" t="s">
        <v>362</v>
      </c>
      <c r="H1598" s="18">
        <v>24852</v>
      </c>
      <c r="I1598" s="18">
        <v>45615</v>
      </c>
      <c r="J1598" s="12">
        <v>0</v>
      </c>
      <c r="K1598" s="36"/>
    </row>
    <row r="1599" spans="1:11" ht="14.25" customHeight="1" x14ac:dyDescent="0.15">
      <c r="A1599" s="13" t="s">
        <v>11</v>
      </c>
      <c r="B1599" s="14">
        <v>29289</v>
      </c>
      <c r="C1599" s="15">
        <v>14852</v>
      </c>
      <c r="D1599" s="15" t="str">
        <f t="array" ref="D1599">IF(VLOOKUP($AF1599,[65]Akuttherapie!$A$2:$B$42,2,0)="Y",CONCATENATE("L",MAX(_xlfn.NUMBERVALUE(MID($D$3:$D1598,2,5)))+1)," ")</f>
        <v xml:space="preserve"> </v>
      </c>
      <c r="E1599" s="16">
        <v>10662109</v>
      </c>
      <c r="F1599" s="12" t="s">
        <v>2622</v>
      </c>
      <c r="G1599" s="12" t="s">
        <v>2623</v>
      </c>
      <c r="H1599" s="18">
        <v>31590</v>
      </c>
      <c r="I1599" s="18">
        <v>45623</v>
      </c>
      <c r="J1599" s="12">
        <v>1</v>
      </c>
      <c r="K1599" s="36"/>
    </row>
    <row r="1600" spans="1:11" ht="14.25" customHeight="1" x14ac:dyDescent="0.15">
      <c r="A1600" s="13" t="s">
        <v>11</v>
      </c>
      <c r="B1600" s="14">
        <v>29290</v>
      </c>
      <c r="C1600" s="15">
        <v>14853</v>
      </c>
      <c r="D1600" s="15" t="s">
        <v>2634</v>
      </c>
      <c r="E1600" s="16">
        <v>10662464</v>
      </c>
      <c r="F1600" s="12" t="s">
        <v>2624</v>
      </c>
      <c r="G1600" s="12" t="s">
        <v>2625</v>
      </c>
      <c r="H1600" s="18">
        <v>17818</v>
      </c>
      <c r="I1600" s="18">
        <v>45623</v>
      </c>
      <c r="J1600" s="12">
        <v>0</v>
      </c>
      <c r="K1600" s="36"/>
    </row>
    <row r="1601" spans="1:11" ht="14.25" customHeight="1" x14ac:dyDescent="0.15">
      <c r="A1601" s="13" t="s">
        <v>11</v>
      </c>
      <c r="B1601" s="14">
        <v>29291</v>
      </c>
      <c r="C1601" s="15">
        <v>14854</v>
      </c>
      <c r="D1601" s="15" t="s">
        <v>2635</v>
      </c>
      <c r="E1601" s="16">
        <v>10662806</v>
      </c>
      <c r="F1601" s="12" t="s">
        <v>2626</v>
      </c>
      <c r="G1601" s="12" t="s">
        <v>2627</v>
      </c>
      <c r="H1601" s="18">
        <v>21184</v>
      </c>
      <c r="I1601" s="18">
        <v>45623</v>
      </c>
      <c r="J1601" s="12">
        <v>1</v>
      </c>
      <c r="K1601" s="36"/>
    </row>
    <row r="1602" spans="1:11" ht="14.25" customHeight="1" x14ac:dyDescent="0.15">
      <c r="A1602" s="13" t="s">
        <v>11</v>
      </c>
      <c r="B1602" s="14">
        <v>29292</v>
      </c>
      <c r="C1602" s="15">
        <v>14855</v>
      </c>
      <c r="D1602" s="15" t="str">
        <f t="array" ref="D1602">IF(VLOOKUP($AF1602,[65]Akuttherapie!$A$2:$B$42,2,0)="Y",CONCATENATE("L",MAX(_xlfn.NUMBERVALUE(MID($D$3:$D1601,2,5)))+1)," ")</f>
        <v xml:space="preserve"> </v>
      </c>
      <c r="E1602" s="16">
        <v>10663310</v>
      </c>
      <c r="F1602" s="12" t="s">
        <v>2628</v>
      </c>
      <c r="G1602" s="12" t="s">
        <v>678</v>
      </c>
      <c r="H1602" s="18">
        <v>22375</v>
      </c>
      <c r="I1602" s="18">
        <v>45623</v>
      </c>
      <c r="J1602" s="12">
        <v>0</v>
      </c>
      <c r="K1602" s="36"/>
    </row>
    <row r="1603" spans="1:11" ht="14.25" customHeight="1" x14ac:dyDescent="0.15">
      <c r="A1603" s="13" t="s">
        <v>11</v>
      </c>
      <c r="B1603" s="14">
        <v>29293</v>
      </c>
      <c r="C1603" s="15">
        <v>14856</v>
      </c>
      <c r="D1603" s="15" t="s">
        <v>2636</v>
      </c>
      <c r="E1603" s="16">
        <v>10663411</v>
      </c>
      <c r="F1603" s="12" t="s">
        <v>1033</v>
      </c>
      <c r="G1603" s="12" t="s">
        <v>952</v>
      </c>
      <c r="H1603" s="18">
        <v>15061</v>
      </c>
      <c r="I1603" s="18">
        <v>45623</v>
      </c>
      <c r="J1603" s="12">
        <v>0</v>
      </c>
      <c r="K1603" s="36"/>
    </row>
    <row r="1604" spans="1:11" ht="14.25" customHeight="1" x14ac:dyDescent="0.15">
      <c r="A1604" s="13" t="s">
        <v>16</v>
      </c>
      <c r="B1604" s="14">
        <v>29294</v>
      </c>
      <c r="C1604" s="15">
        <v>14857</v>
      </c>
      <c r="D1604" s="15" t="str">
        <f t="array" ref="D1604">IF(VLOOKUP($AF1604,[65]Akuttherapie!$A$2:$B$42,2,0)="Y",CONCATENATE("L",MAX(_xlfn.NUMBERVALUE(MID($D$3:$D1603,2,5)))+1)," ")</f>
        <v xml:space="preserve"> </v>
      </c>
      <c r="E1604" s="16">
        <v>10664369</v>
      </c>
      <c r="F1604" s="12" t="s">
        <v>105</v>
      </c>
      <c r="G1604" s="12" t="s">
        <v>144</v>
      </c>
      <c r="H1604" s="18">
        <v>16988</v>
      </c>
      <c r="I1604" s="18">
        <v>45623</v>
      </c>
      <c r="J1604" s="12">
        <v>1</v>
      </c>
      <c r="K1604" s="36"/>
    </row>
    <row r="1605" spans="1:11" ht="14.25" customHeight="1" x14ac:dyDescent="0.15">
      <c r="A1605" s="13" t="s">
        <v>11</v>
      </c>
      <c r="B1605" s="14">
        <v>29295</v>
      </c>
      <c r="C1605" s="15">
        <v>14858</v>
      </c>
      <c r="D1605" s="15" t="str">
        <f t="array" ref="D1605">IF(VLOOKUP($AF1605,[65]Akuttherapie!$A$2:$B$42,2,0)="Y",CONCATENATE("L",MAX(_xlfn.NUMBERVALUE(MID($D$3:$D1604,2,5)))+1)," ")</f>
        <v xml:space="preserve"> </v>
      </c>
      <c r="E1605" s="16">
        <v>10664509</v>
      </c>
      <c r="F1605" s="12" t="s">
        <v>2629</v>
      </c>
      <c r="G1605" s="12" t="s">
        <v>2630</v>
      </c>
      <c r="H1605" s="18">
        <v>24295</v>
      </c>
      <c r="I1605" s="18">
        <v>45624</v>
      </c>
      <c r="J1605" s="12">
        <v>1</v>
      </c>
      <c r="K1605" s="36"/>
    </row>
    <row r="1606" spans="1:11" ht="14.25" customHeight="1" x14ac:dyDescent="0.15">
      <c r="A1606" s="13" t="s">
        <v>137</v>
      </c>
      <c r="B1606" s="14">
        <v>29298</v>
      </c>
      <c r="C1606" s="15">
        <v>14859</v>
      </c>
      <c r="D1606" s="15" t="str">
        <f t="array" ref="D1606">IF(VLOOKUP($AF1606,[65]Akuttherapie!$A$2:$B$42,2,0)="Y",CONCATENATE("L",MAX(_xlfn.NUMBERVALUE(MID($D$3:$D1605,2,5)))+1)," ")</f>
        <v xml:space="preserve"> </v>
      </c>
      <c r="E1606" s="16">
        <v>10664265</v>
      </c>
      <c r="F1606" s="12" t="s">
        <v>2631</v>
      </c>
      <c r="G1606" s="12" t="s">
        <v>2632</v>
      </c>
      <c r="H1606" s="18">
        <v>26221</v>
      </c>
      <c r="I1606" s="18">
        <v>45624</v>
      </c>
      <c r="J1606" s="12">
        <v>0</v>
      </c>
      <c r="K1606" s="36"/>
    </row>
    <row r="1607" spans="1:11" ht="14.25" customHeight="1" x14ac:dyDescent="0.15">
      <c r="A1607" s="13" t="s">
        <v>11</v>
      </c>
      <c r="B1607" s="14">
        <v>29299</v>
      </c>
      <c r="C1607" s="15">
        <v>14860</v>
      </c>
      <c r="D1607" s="15" t="str">
        <f t="array" ref="D1607">IF(VLOOKUP($AF1607,[65]Akuttherapie!$A$2:$B$42,2,0)="Y",CONCATENATE("L",MAX(_xlfn.NUMBERVALUE(MID($D$3:$D1606,2,5)))+1)," ")</f>
        <v xml:space="preserve"> </v>
      </c>
      <c r="E1607" s="16">
        <v>10649131</v>
      </c>
      <c r="F1607" s="12" t="s">
        <v>2633</v>
      </c>
      <c r="G1607" s="12" t="s">
        <v>23</v>
      </c>
      <c r="H1607" s="18">
        <v>19554</v>
      </c>
      <c r="I1607" s="18">
        <v>45621</v>
      </c>
      <c r="J1607" s="12">
        <v>0</v>
      </c>
      <c r="K1607" s="36"/>
    </row>
    <row r="1608" spans="1:11" ht="14.25" customHeight="1" x14ac:dyDescent="0.15">
      <c r="A1608" s="13" t="s">
        <v>11</v>
      </c>
      <c r="B1608" s="14">
        <v>29300</v>
      </c>
      <c r="C1608" s="15">
        <v>14861</v>
      </c>
      <c r="D1608" s="15" t="str">
        <f t="array" ref="D1608">IF(VLOOKUP($AF1608,[65]Akuttherapie!$A$2:$B$42,2,0)="Y",CONCATENATE("L",MAX(_xlfn.NUMBERVALUE(MID($D$3:$D1607,2,5)))+1)," ")</f>
        <v xml:space="preserve"> </v>
      </c>
      <c r="E1608" s="16">
        <v>10665378</v>
      </c>
      <c r="F1608" s="12" t="s">
        <v>2525</v>
      </c>
      <c r="G1608" s="12" t="s">
        <v>514</v>
      </c>
      <c r="H1608" s="18">
        <v>17202</v>
      </c>
      <c r="I1608" s="18">
        <v>45624</v>
      </c>
      <c r="J1608" s="12">
        <v>1</v>
      </c>
      <c r="K1608" s="36"/>
    </row>
    <row r="1609" spans="1:11" ht="14.25" customHeight="1" x14ac:dyDescent="0.15">
      <c r="A1609" s="13" t="s">
        <v>11</v>
      </c>
      <c r="B1609" s="14">
        <v>29301</v>
      </c>
      <c r="C1609" s="15">
        <v>14862</v>
      </c>
      <c r="D1609" s="15" t="s">
        <v>2638</v>
      </c>
      <c r="E1609" s="16">
        <v>10665892</v>
      </c>
      <c r="F1609" s="12" t="s">
        <v>1753</v>
      </c>
      <c r="G1609" s="12" t="s">
        <v>733</v>
      </c>
      <c r="H1609" s="18">
        <v>13347</v>
      </c>
      <c r="I1609" s="18">
        <v>45624</v>
      </c>
      <c r="J1609" s="12">
        <v>1</v>
      </c>
      <c r="K1609" s="36"/>
    </row>
    <row r="1610" spans="1:11" ht="14.25" customHeight="1" x14ac:dyDescent="0.15">
      <c r="A1610" s="13" t="s">
        <v>11</v>
      </c>
      <c r="B1610" s="14">
        <v>29302</v>
      </c>
      <c r="C1610" s="15">
        <v>14863</v>
      </c>
      <c r="D1610" s="15" t="str">
        <f t="array" ref="D1610">IF(VLOOKUP($AF1610,[65]Akuttherapie!$A$2:$B$42,2,0)="Y",CONCATENATE("L",MAX(_xlfn.NUMBERVALUE(MID($D$3:$D1609,2,5)))+1)," ")</f>
        <v xml:space="preserve"> </v>
      </c>
      <c r="E1610" s="16">
        <v>10666438</v>
      </c>
      <c r="F1610" s="12" t="s">
        <v>2637</v>
      </c>
      <c r="G1610" s="12" t="s">
        <v>1871</v>
      </c>
      <c r="H1610" s="18">
        <v>25674</v>
      </c>
      <c r="I1610" s="18">
        <v>45624</v>
      </c>
      <c r="J1610" s="12">
        <v>1</v>
      </c>
      <c r="K1610" s="36"/>
    </row>
    <row r="1611" spans="1:11" ht="14.25" customHeight="1" x14ac:dyDescent="0.15">
      <c r="A1611" s="13" t="s">
        <v>11</v>
      </c>
      <c r="B1611" s="14">
        <v>29303</v>
      </c>
      <c r="C1611" s="15">
        <v>14864</v>
      </c>
      <c r="D1611" s="15" t="s">
        <v>2639</v>
      </c>
      <c r="E1611" s="16">
        <v>10666579</v>
      </c>
      <c r="F1611" s="12" t="s">
        <v>148</v>
      </c>
      <c r="G1611" s="12" t="s">
        <v>1489</v>
      </c>
      <c r="H1611" s="18">
        <v>18402</v>
      </c>
      <c r="I1611" s="18">
        <v>45624</v>
      </c>
      <c r="J1611" s="12">
        <v>0</v>
      </c>
      <c r="K1611" s="36"/>
    </row>
    <row r="1612" spans="1:11" ht="14.25" customHeight="1" x14ac:dyDescent="0.15">
      <c r="A1612" s="13" t="s">
        <v>11</v>
      </c>
      <c r="B1612" s="14">
        <v>29304</v>
      </c>
      <c r="C1612" s="15">
        <v>14865</v>
      </c>
      <c r="D1612" s="15" t="str">
        <f t="array" ref="D1612">IF(VLOOKUP($AF1612,[66]Akuttherapie!$A$2:$B$42,2,0)="Y",CONCATENATE("L",MAX(_xlfn.NUMBERVALUE(MID($D$3:$D1611,2,5)))+1)," ")</f>
        <v xml:space="preserve"> </v>
      </c>
      <c r="E1612" s="16">
        <v>10666621</v>
      </c>
      <c r="F1612" s="12" t="s">
        <v>991</v>
      </c>
      <c r="G1612" s="12" t="s">
        <v>2641</v>
      </c>
      <c r="H1612" s="18">
        <v>20904</v>
      </c>
      <c r="I1612" s="18">
        <v>45625</v>
      </c>
      <c r="J1612" s="12">
        <v>1</v>
      </c>
      <c r="K1612" s="36"/>
    </row>
    <row r="1613" spans="1:11" ht="14.25" customHeight="1" x14ac:dyDescent="0.15">
      <c r="A1613" s="13" t="s">
        <v>1928</v>
      </c>
      <c r="B1613" s="14">
        <v>29305</v>
      </c>
      <c r="C1613" s="15">
        <v>14866</v>
      </c>
      <c r="D1613" s="15" t="s">
        <v>2651</v>
      </c>
      <c r="E1613" s="16">
        <v>10666985</v>
      </c>
      <c r="F1613" s="12" t="s">
        <v>2642</v>
      </c>
      <c r="G1613" s="12" t="s">
        <v>26</v>
      </c>
      <c r="H1613" s="18">
        <v>19901</v>
      </c>
      <c r="I1613" s="18">
        <v>45625</v>
      </c>
      <c r="J1613" s="12">
        <v>1</v>
      </c>
      <c r="K1613" s="36"/>
    </row>
    <row r="1614" spans="1:11" ht="14.25" customHeight="1" x14ac:dyDescent="0.15">
      <c r="A1614" s="13" t="s">
        <v>11</v>
      </c>
      <c r="B1614" s="14">
        <v>29306</v>
      </c>
      <c r="C1614" s="15">
        <v>14867</v>
      </c>
      <c r="D1614" s="15" t="s">
        <v>2652</v>
      </c>
      <c r="E1614" s="16">
        <v>10667064</v>
      </c>
      <c r="F1614" s="12" t="s">
        <v>2643</v>
      </c>
      <c r="G1614" s="12" t="s">
        <v>841</v>
      </c>
      <c r="H1614" s="18">
        <v>16576</v>
      </c>
      <c r="I1614" s="18">
        <v>45625</v>
      </c>
      <c r="J1614" s="12">
        <v>0</v>
      </c>
      <c r="K1614" s="36"/>
    </row>
    <row r="1615" spans="1:11" ht="14.25" customHeight="1" x14ac:dyDescent="0.15">
      <c r="A1615" s="13" t="s">
        <v>11</v>
      </c>
      <c r="B1615" s="14">
        <v>29307</v>
      </c>
      <c r="C1615" s="15">
        <v>14868</v>
      </c>
      <c r="D1615" s="15" t="str">
        <f t="array" ref="D1615">IF(VLOOKUP($AF1615,[66]Akuttherapie!$A$2:$B$42,2,0)="Y",CONCATENATE("L",MAX(_xlfn.NUMBERVALUE(MID($D$3:$D1614,2,5)))+1)," ")</f>
        <v xml:space="preserve"> </v>
      </c>
      <c r="E1615" s="16">
        <v>10667597</v>
      </c>
      <c r="F1615" s="12" t="s">
        <v>2644</v>
      </c>
      <c r="G1615" s="12" t="s">
        <v>560</v>
      </c>
      <c r="H1615" s="18">
        <v>11355</v>
      </c>
      <c r="I1615" s="18">
        <v>45625</v>
      </c>
      <c r="J1615" s="12">
        <v>1</v>
      </c>
      <c r="K1615" s="36"/>
    </row>
    <row r="1616" spans="1:11" ht="14.25" customHeight="1" x14ac:dyDescent="0.15">
      <c r="A1616" s="13" t="s">
        <v>2223</v>
      </c>
      <c r="B1616" s="14">
        <v>29308</v>
      </c>
      <c r="C1616" s="15">
        <v>14869</v>
      </c>
      <c r="D1616" s="15" t="str">
        <f t="array" ref="D1616">IF(VLOOKUP($AF1616,[66]Akuttherapie!$A$2:$B$42,2,0)="Y",CONCATENATE("L",MAX(_xlfn.NUMBERVALUE(MID($D$3:$D1615,2,5)))+1)," ")</f>
        <v xml:space="preserve"> </v>
      </c>
      <c r="E1616" s="16">
        <v>10668510</v>
      </c>
      <c r="F1616" s="12" t="s">
        <v>2645</v>
      </c>
      <c r="G1616" s="12" t="s">
        <v>106</v>
      </c>
      <c r="H1616" s="18">
        <v>14645</v>
      </c>
      <c r="I1616" s="18">
        <v>45625</v>
      </c>
      <c r="J1616" s="12">
        <v>1</v>
      </c>
      <c r="K1616" s="36"/>
    </row>
    <row r="1617" spans="1:11" ht="14.25" customHeight="1" x14ac:dyDescent="0.15">
      <c r="A1617" s="13" t="s">
        <v>11</v>
      </c>
      <c r="B1617" s="14">
        <v>29309</v>
      </c>
      <c r="C1617" s="15">
        <v>14870</v>
      </c>
      <c r="D1617" s="15" t="str">
        <f t="array" ref="D1617">IF(VLOOKUP($AF1617,[66]Akuttherapie!$A$2:$B$42,2,0)="Y",CONCATENATE("L",MAX(_xlfn.NUMBERVALUE(MID($D$3:$D1616,2,5)))+1)," ")</f>
        <v xml:space="preserve"> </v>
      </c>
      <c r="E1617" s="16">
        <v>10668521</v>
      </c>
      <c r="F1617" s="12" t="s">
        <v>1999</v>
      </c>
      <c r="G1617" s="12" t="s">
        <v>687</v>
      </c>
      <c r="H1617" s="18">
        <v>11614</v>
      </c>
      <c r="I1617" s="18">
        <v>45625</v>
      </c>
      <c r="J1617" s="12">
        <v>1</v>
      </c>
      <c r="K1617" s="36"/>
    </row>
    <row r="1618" spans="1:11" ht="14.25" customHeight="1" x14ac:dyDescent="0.15">
      <c r="A1618" s="13" t="s">
        <v>11</v>
      </c>
      <c r="B1618" s="14">
        <v>29310</v>
      </c>
      <c r="C1618" s="15">
        <v>14871</v>
      </c>
      <c r="D1618" s="15" t="s">
        <v>2653</v>
      </c>
      <c r="E1618" s="16">
        <v>10668526</v>
      </c>
      <c r="F1618" s="12" t="s">
        <v>2646</v>
      </c>
      <c r="G1618" s="12" t="s">
        <v>161</v>
      </c>
      <c r="H1618" s="18">
        <v>20184</v>
      </c>
      <c r="I1618" s="18">
        <v>45625</v>
      </c>
      <c r="J1618" s="12">
        <v>0</v>
      </c>
      <c r="K1618" s="36"/>
    </row>
    <row r="1619" spans="1:11" ht="14.25" customHeight="1" x14ac:dyDescent="0.15">
      <c r="A1619" s="13" t="s">
        <v>11</v>
      </c>
      <c r="B1619" s="14">
        <v>29311</v>
      </c>
      <c r="C1619" s="15">
        <v>14872</v>
      </c>
      <c r="D1619" s="15" t="str">
        <f t="array" ref="D1619">IF(VLOOKUP($AF1619,[66]Akuttherapie!$A$2:$B$42,2,0)="Y",CONCATENATE("L",MAX(_xlfn.NUMBERVALUE(MID($D$3:$D1618,2,5)))+1)," ")</f>
        <v xml:space="preserve"> </v>
      </c>
      <c r="E1619" s="16">
        <v>10668685</v>
      </c>
      <c r="F1619" s="12" t="s">
        <v>2647</v>
      </c>
      <c r="G1619" s="12" t="s">
        <v>2472</v>
      </c>
      <c r="H1619" s="18">
        <v>12158</v>
      </c>
      <c r="I1619" s="18">
        <v>45626</v>
      </c>
      <c r="J1619" s="12">
        <v>0</v>
      </c>
      <c r="K1619" s="36"/>
    </row>
    <row r="1620" spans="1:11" ht="14.25" customHeight="1" x14ac:dyDescent="0.15">
      <c r="A1620" s="13" t="s">
        <v>11</v>
      </c>
      <c r="B1620" s="14">
        <v>29312</v>
      </c>
      <c r="C1620" s="15">
        <v>14873</v>
      </c>
      <c r="D1620" s="15" t="str">
        <f t="array" ref="D1620">IF(VLOOKUP($AF1620,[66]Akuttherapie!$A$2:$B$42,2,0)="Y",CONCATENATE("L",MAX(_xlfn.NUMBERVALUE(MID($D$3:$D1619,2,5)))+1)," ")</f>
        <v xml:space="preserve"> </v>
      </c>
      <c r="E1620" s="16">
        <v>10668896</v>
      </c>
      <c r="F1620" s="12" t="s">
        <v>2326</v>
      </c>
      <c r="G1620" s="12" t="s">
        <v>1451</v>
      </c>
      <c r="H1620" s="18">
        <v>27037</v>
      </c>
      <c r="I1620" s="18">
        <v>45626</v>
      </c>
      <c r="J1620" s="12">
        <v>1</v>
      </c>
      <c r="K1620" s="36"/>
    </row>
    <row r="1621" spans="1:11" ht="14.25" customHeight="1" x14ac:dyDescent="0.15">
      <c r="A1621" s="13" t="s">
        <v>11</v>
      </c>
      <c r="B1621" s="14">
        <v>29313</v>
      </c>
      <c r="C1621" s="15">
        <v>14874</v>
      </c>
      <c r="D1621" s="15" t="str">
        <f t="array" ref="D1621">IF(VLOOKUP($AF1621,[66]Akuttherapie!$A$2:$B$42,2,0)="Y",CONCATENATE("L",MAX(_xlfn.NUMBERVALUE(MID($D$3:$D1620,2,5)))+1)," ")</f>
        <v xml:space="preserve"> </v>
      </c>
      <c r="E1621" s="16">
        <v>10669005</v>
      </c>
      <c r="F1621" s="12" t="s">
        <v>673</v>
      </c>
      <c r="G1621" s="12" t="s">
        <v>2615</v>
      </c>
      <c r="H1621" s="18">
        <v>13308</v>
      </c>
      <c r="I1621" s="18">
        <v>45626</v>
      </c>
      <c r="J1621" s="12">
        <v>1</v>
      </c>
      <c r="K1621" s="36"/>
    </row>
    <row r="1622" spans="1:11" ht="14.25" customHeight="1" x14ac:dyDescent="0.15">
      <c r="A1622" s="13" t="s">
        <v>11</v>
      </c>
      <c r="B1622" s="14">
        <v>29314</v>
      </c>
      <c r="C1622" s="15">
        <v>14875</v>
      </c>
      <c r="D1622" s="15" t="str">
        <f t="array" ref="D1622">IF(VLOOKUP($AF1622,[66]Akuttherapie!$A$2:$B$42,2,0)="Y",CONCATENATE("L",MAX(_xlfn.NUMBERVALUE(MID($D$3:$D1621,2,5)))+1)," ")</f>
        <v xml:space="preserve"> </v>
      </c>
      <c r="E1622" s="16">
        <v>10669067</v>
      </c>
      <c r="F1622" s="12" t="s">
        <v>1205</v>
      </c>
      <c r="G1622" s="12" t="s">
        <v>2418</v>
      </c>
      <c r="H1622" s="18">
        <v>21626</v>
      </c>
      <c r="I1622" s="18">
        <v>45627</v>
      </c>
      <c r="J1622" s="12">
        <v>0</v>
      </c>
      <c r="K1622" s="36"/>
    </row>
    <row r="1623" spans="1:11" ht="14.25" customHeight="1" x14ac:dyDescent="0.15">
      <c r="A1623" s="13" t="s">
        <v>1928</v>
      </c>
      <c r="B1623" s="14">
        <v>29315</v>
      </c>
      <c r="C1623" s="15">
        <v>14876</v>
      </c>
      <c r="D1623" s="15" t="s">
        <v>2654</v>
      </c>
      <c r="E1623" s="16">
        <v>10669110</v>
      </c>
      <c r="F1623" s="12" t="s">
        <v>2648</v>
      </c>
      <c r="G1623" s="12" t="s">
        <v>1163</v>
      </c>
      <c r="H1623" s="18">
        <v>18184</v>
      </c>
      <c r="I1623" s="18">
        <v>45627</v>
      </c>
      <c r="J1623" s="12">
        <v>1</v>
      </c>
      <c r="K1623" s="36"/>
    </row>
    <row r="1624" spans="1:11" ht="14.25" customHeight="1" x14ac:dyDescent="0.15">
      <c r="A1624" s="13" t="s">
        <v>2665</v>
      </c>
      <c r="B1624" s="14">
        <v>29316</v>
      </c>
      <c r="C1624" s="15">
        <v>14877</v>
      </c>
      <c r="D1624" s="15" t="s">
        <v>2655</v>
      </c>
      <c r="E1624" s="16">
        <v>10669361</v>
      </c>
      <c r="F1624" s="12" t="s">
        <v>1619</v>
      </c>
      <c r="G1624" s="12" t="s">
        <v>2649</v>
      </c>
      <c r="H1624" s="18">
        <v>22792</v>
      </c>
      <c r="I1624" s="18">
        <v>45627</v>
      </c>
      <c r="J1624" s="12">
        <v>1</v>
      </c>
      <c r="K1624" s="36"/>
    </row>
    <row r="1625" spans="1:11" ht="14.25" customHeight="1" x14ac:dyDescent="0.15">
      <c r="A1625" s="13" t="s">
        <v>11</v>
      </c>
      <c r="B1625" s="14">
        <v>29317</v>
      </c>
      <c r="C1625" s="15">
        <v>14878</v>
      </c>
      <c r="D1625" s="15" t="str">
        <f t="array" ref="D1625">IF(VLOOKUP($AF1625,[66]Akuttherapie!$A$2:$B$42,2,0)="Y",CONCATENATE("L",MAX(_xlfn.NUMBERVALUE(MID($D$3:$D1624,2,5)))+1)," ")</f>
        <v xml:space="preserve"> </v>
      </c>
      <c r="E1625" s="16">
        <v>10669771</v>
      </c>
      <c r="F1625" s="12" t="s">
        <v>2650</v>
      </c>
      <c r="G1625" s="12" t="s">
        <v>566</v>
      </c>
      <c r="H1625" s="18">
        <v>13316</v>
      </c>
      <c r="I1625" s="18">
        <v>45628</v>
      </c>
      <c r="J1625" s="12">
        <v>1</v>
      </c>
      <c r="K1625" s="36"/>
    </row>
    <row r="1626" spans="1:11" ht="14.25" customHeight="1" x14ac:dyDescent="0.15">
      <c r="A1626" s="13" t="s">
        <v>11</v>
      </c>
      <c r="B1626" s="14">
        <v>29318</v>
      </c>
      <c r="C1626" s="15">
        <v>14879</v>
      </c>
      <c r="D1626" s="15" t="s">
        <v>2663</v>
      </c>
      <c r="E1626" s="16">
        <v>10670514</v>
      </c>
      <c r="F1626" s="12" t="s">
        <v>2656</v>
      </c>
      <c r="G1626" s="12" t="s">
        <v>2411</v>
      </c>
      <c r="H1626" s="18">
        <v>14389</v>
      </c>
      <c r="I1626" s="18">
        <v>45628</v>
      </c>
      <c r="J1626" s="12">
        <v>1</v>
      </c>
      <c r="K1626" s="36"/>
    </row>
    <row r="1627" spans="1:11" ht="14.25" customHeight="1" x14ac:dyDescent="0.15">
      <c r="A1627" s="13" t="s">
        <v>11</v>
      </c>
      <c r="B1627" s="14">
        <v>29319</v>
      </c>
      <c r="C1627" s="15">
        <v>14880</v>
      </c>
      <c r="D1627" s="15" t="str">
        <f t="array" ref="D1627">IF(VLOOKUP($AF1627,[66]Akuttherapie!$A$2:$B$42,2,0)="Y",CONCATENATE("L",MAX(_xlfn.NUMBERVALUE(MID($D$3:$D1626,2,5)))+1)," ")</f>
        <v xml:space="preserve"> </v>
      </c>
      <c r="E1627" s="16">
        <v>10671485</v>
      </c>
      <c r="F1627" s="12" t="s">
        <v>2657</v>
      </c>
      <c r="G1627" s="12" t="s">
        <v>68</v>
      </c>
      <c r="H1627" s="18">
        <v>15158</v>
      </c>
      <c r="I1627" s="18">
        <v>45628</v>
      </c>
      <c r="J1627" s="12">
        <v>0</v>
      </c>
      <c r="K1627" s="36"/>
    </row>
    <row r="1628" spans="1:11" ht="14.25" customHeight="1" x14ac:dyDescent="0.15">
      <c r="A1628" s="13" t="s">
        <v>16</v>
      </c>
      <c r="B1628" s="14">
        <v>29320</v>
      </c>
      <c r="C1628" s="15">
        <v>14881</v>
      </c>
      <c r="D1628" s="15" t="str">
        <f t="array" ref="D1628">IF(VLOOKUP($AF1628,[66]Akuttherapie!$A$2:$B$42,2,0)="Y",CONCATENATE("L",MAX(_xlfn.NUMBERVALUE(MID($D$3:$D1627,2,5)))+1)," ")</f>
        <v xml:space="preserve"> </v>
      </c>
      <c r="E1628" s="16">
        <v>10671730</v>
      </c>
      <c r="F1628" s="12" t="s">
        <v>2658</v>
      </c>
      <c r="G1628" s="12" t="s">
        <v>2659</v>
      </c>
      <c r="H1628" s="18">
        <v>23699</v>
      </c>
      <c r="I1628" s="18">
        <v>45628</v>
      </c>
      <c r="J1628" s="12">
        <v>1</v>
      </c>
      <c r="K1628" s="36"/>
    </row>
    <row r="1629" spans="1:11" ht="14.25" customHeight="1" x14ac:dyDescent="0.15">
      <c r="A1629" s="13" t="s">
        <v>11</v>
      </c>
      <c r="B1629" s="14">
        <v>29321</v>
      </c>
      <c r="C1629" s="15">
        <v>14882</v>
      </c>
      <c r="D1629" s="15" t="s">
        <v>2664</v>
      </c>
      <c r="E1629" s="16">
        <v>10671738</v>
      </c>
      <c r="F1629" s="12" t="s">
        <v>2660</v>
      </c>
      <c r="G1629" s="12" t="s">
        <v>2661</v>
      </c>
      <c r="H1629" s="18">
        <v>12192</v>
      </c>
      <c r="I1629" s="18">
        <v>45628</v>
      </c>
      <c r="J1629" s="12">
        <v>1</v>
      </c>
      <c r="K1629" s="36"/>
    </row>
    <row r="1630" spans="1:11" ht="14.25" customHeight="1" x14ac:dyDescent="0.15">
      <c r="A1630" s="13" t="s">
        <v>11</v>
      </c>
      <c r="B1630" s="14">
        <v>29322</v>
      </c>
      <c r="C1630" s="15">
        <v>14883</v>
      </c>
      <c r="D1630" s="15" t="str">
        <f t="array" ref="D1630">IF(VLOOKUP($AF1630,[66]Akuttherapie!$A$2:$B$42,2,0)="Y",CONCATENATE("L",MAX(_xlfn.NUMBERVALUE(MID($D$3:$D1629,2,5)))+1)," ")</f>
        <v xml:space="preserve"> </v>
      </c>
      <c r="E1630" s="16">
        <v>10671836</v>
      </c>
      <c r="F1630" s="12" t="s">
        <v>2662</v>
      </c>
      <c r="G1630" s="12" t="s">
        <v>1451</v>
      </c>
      <c r="H1630" s="18">
        <v>22319</v>
      </c>
      <c r="I1630" s="18">
        <v>45628</v>
      </c>
      <c r="J1630" s="12">
        <v>1</v>
      </c>
      <c r="K1630" s="36"/>
    </row>
    <row r="1631" spans="1:11" ht="14.25" customHeight="1" x14ac:dyDescent="0.15">
      <c r="A1631" s="13" t="s">
        <v>11</v>
      </c>
      <c r="B1631" s="14">
        <v>29323</v>
      </c>
      <c r="C1631" s="15">
        <v>14884</v>
      </c>
      <c r="D1631" s="15" t="str">
        <f t="array" ref="D1631">IF(VLOOKUP($AF1631,[66]Akuttherapie!$A$2:$B$42,2,0)="Y",CONCATENATE("L",MAX(_xlfn.NUMBERVALUE(MID($D$3:$D1630,2,5)))+1)," ")</f>
        <v xml:space="preserve"> </v>
      </c>
      <c r="E1631" s="16">
        <v>10671849</v>
      </c>
      <c r="F1631" s="12" t="s">
        <v>1004</v>
      </c>
      <c r="G1631" s="12" t="s">
        <v>1615</v>
      </c>
      <c r="H1631" s="18">
        <v>12451</v>
      </c>
      <c r="I1631" s="18">
        <v>45628</v>
      </c>
      <c r="J1631" s="12">
        <v>0</v>
      </c>
      <c r="K1631" s="36"/>
    </row>
    <row r="1632" spans="1:11" ht="14.25" customHeight="1" x14ac:dyDescent="0.15">
      <c r="A1632" s="13" t="s">
        <v>16</v>
      </c>
      <c r="B1632" s="14">
        <v>29324</v>
      </c>
      <c r="C1632" s="15">
        <v>14885</v>
      </c>
      <c r="D1632" s="15" t="str">
        <f t="array" ref="D1632">IF(VLOOKUP($AF1632,[66]Akuttherapie!$A$2:$B$42,2,0)="Y",CONCATENATE("L",MAX(_xlfn.NUMBERVALUE(MID($D$3:$D1631,2,5)))+1)," ")</f>
        <v xml:space="preserve"> </v>
      </c>
      <c r="E1632" s="16">
        <v>10669051</v>
      </c>
      <c r="F1632" s="12" t="s">
        <v>1588</v>
      </c>
      <c r="G1632" s="12" t="s">
        <v>120</v>
      </c>
      <c r="H1632" s="18">
        <v>25024</v>
      </c>
      <c r="I1632" s="18">
        <v>45628</v>
      </c>
      <c r="J1632" s="12">
        <v>1</v>
      </c>
      <c r="K1632" s="36"/>
    </row>
    <row r="1633" spans="1:11" ht="14.25" customHeight="1" x14ac:dyDescent="0.15">
      <c r="A1633" s="13" t="s">
        <v>11</v>
      </c>
      <c r="B1633" s="14">
        <v>29325</v>
      </c>
      <c r="C1633" s="15">
        <v>14886</v>
      </c>
      <c r="D1633" s="15" t="str">
        <f t="array" ref="D1633">IF(VLOOKUP($AF1633,[66]Akuttherapie!$A$2:$B$42,2,0)="Y",CONCATENATE("L",MAX(_xlfn.NUMBERVALUE(MID($D$3:$D1632,2,5)))+1)," ")</f>
        <v xml:space="preserve"> </v>
      </c>
      <c r="E1633" s="16">
        <v>10674940</v>
      </c>
      <c r="F1633" s="12" t="s">
        <v>2415</v>
      </c>
      <c r="G1633" s="12" t="s">
        <v>2666</v>
      </c>
      <c r="H1633" s="24">
        <v>14502</v>
      </c>
      <c r="I1633" s="24">
        <v>45629</v>
      </c>
      <c r="J1633" s="33">
        <v>0</v>
      </c>
      <c r="K1633" s="36"/>
    </row>
    <row r="1634" spans="1:11" ht="14.25" customHeight="1" x14ac:dyDescent="0.15">
      <c r="A1634" s="13" t="s">
        <v>1928</v>
      </c>
      <c r="B1634" s="14">
        <v>29326</v>
      </c>
      <c r="C1634" s="15">
        <v>14887</v>
      </c>
      <c r="D1634" s="15" t="s">
        <v>2675</v>
      </c>
      <c r="E1634" s="16">
        <v>10675145</v>
      </c>
      <c r="F1634" s="12" t="s">
        <v>2668</v>
      </c>
      <c r="G1634" s="12" t="s">
        <v>718</v>
      </c>
      <c r="H1634" s="18">
        <v>21107</v>
      </c>
      <c r="I1634" s="18">
        <v>45630</v>
      </c>
      <c r="J1634" s="12">
        <v>0</v>
      </c>
      <c r="K1634" s="36"/>
    </row>
    <row r="1635" spans="1:11" ht="14.25" customHeight="1" x14ac:dyDescent="0.15">
      <c r="A1635" s="13" t="s">
        <v>11</v>
      </c>
      <c r="B1635" s="14">
        <v>29327</v>
      </c>
      <c r="C1635" s="15">
        <v>14888</v>
      </c>
      <c r="D1635" s="15" t="str">
        <f t="array" ref="D1635">IF(VLOOKUP($AF1635,[66]Akuttherapie!$A$2:$B$42,2,0)="Y",CONCATENATE("L",MAX(_xlfn.NUMBERVALUE(MID($D$3:$D1634,2,5)))+1)," ")</f>
        <v xml:space="preserve"> </v>
      </c>
      <c r="E1635" s="16">
        <v>10675254</v>
      </c>
      <c r="F1635" s="12" t="s">
        <v>2669</v>
      </c>
      <c r="G1635" s="12" t="s">
        <v>2670</v>
      </c>
      <c r="H1635" s="18">
        <v>19380</v>
      </c>
      <c r="I1635" s="18">
        <v>45630</v>
      </c>
      <c r="J1635" s="12">
        <v>1</v>
      </c>
      <c r="K1635" s="36"/>
    </row>
    <row r="1636" spans="1:11" ht="14.25" customHeight="1" x14ac:dyDescent="0.15">
      <c r="A1636" s="13" t="s">
        <v>11</v>
      </c>
      <c r="B1636" s="14">
        <v>29328</v>
      </c>
      <c r="C1636" s="15">
        <v>14889</v>
      </c>
      <c r="D1636" s="15" t="str">
        <f t="array" ref="D1636">IF(VLOOKUP($AF1636,[66]Akuttherapie!$A$2:$B$42,2,0)="Y",CONCATENATE("L",MAX(_xlfn.NUMBERVALUE(MID($D$3:$D1635,2,5)))+1)," ")</f>
        <v xml:space="preserve"> </v>
      </c>
      <c r="E1636" s="16">
        <v>10676009</v>
      </c>
      <c r="F1636" s="12" t="s">
        <v>659</v>
      </c>
      <c r="G1636" s="12" t="s">
        <v>2671</v>
      </c>
      <c r="H1636" s="18">
        <v>20972</v>
      </c>
      <c r="I1636" s="18">
        <v>45630</v>
      </c>
      <c r="J1636" s="12">
        <v>0</v>
      </c>
      <c r="K1636" s="36"/>
    </row>
    <row r="1637" spans="1:11" ht="14.25" customHeight="1" x14ac:dyDescent="0.15">
      <c r="A1637" s="13" t="s">
        <v>11</v>
      </c>
      <c r="B1637" s="14">
        <v>29329</v>
      </c>
      <c r="C1637" s="15">
        <v>14890</v>
      </c>
      <c r="D1637" s="15" t="s">
        <v>2676</v>
      </c>
      <c r="E1637" s="16">
        <v>10676163</v>
      </c>
      <c r="F1637" s="12" t="s">
        <v>2672</v>
      </c>
      <c r="G1637" s="12" t="s">
        <v>2673</v>
      </c>
      <c r="H1637" s="18">
        <v>22699</v>
      </c>
      <c r="I1637" s="18">
        <v>45630</v>
      </c>
      <c r="J1637" s="12">
        <v>1</v>
      </c>
      <c r="K1637" s="36"/>
    </row>
    <row r="1638" spans="1:11" ht="14.25" customHeight="1" x14ac:dyDescent="0.15">
      <c r="A1638" s="13" t="s">
        <v>137</v>
      </c>
      <c r="B1638" s="14">
        <v>29330</v>
      </c>
      <c r="C1638" s="15">
        <v>14891</v>
      </c>
      <c r="D1638" s="15" t="s">
        <v>2677</v>
      </c>
      <c r="E1638" s="16">
        <v>10676329</v>
      </c>
      <c r="F1638" s="12" t="s">
        <v>69</v>
      </c>
      <c r="G1638" s="12" t="s">
        <v>2577</v>
      </c>
      <c r="H1638" s="18">
        <v>28324</v>
      </c>
      <c r="I1638" s="18">
        <v>45630</v>
      </c>
      <c r="J1638" s="12">
        <v>1</v>
      </c>
      <c r="K1638" s="36"/>
    </row>
    <row r="1639" spans="1:11" ht="14.25" customHeight="1" x14ac:dyDescent="0.15">
      <c r="A1639" s="13" t="s">
        <v>11</v>
      </c>
      <c r="B1639" s="14">
        <v>29331</v>
      </c>
      <c r="C1639" s="15">
        <v>14892</v>
      </c>
      <c r="D1639" s="15" t="str">
        <f t="array" ref="D1639">IF(VLOOKUP($AF1639,[66]Akuttherapie!$A$2:$B$42,2,0)="Y",CONCATENATE("L",MAX(_xlfn.NUMBERVALUE(MID($D$3:$D1638,2,5)))+1)," ")</f>
        <v xml:space="preserve"> </v>
      </c>
      <c r="E1639" s="16">
        <v>10677134</v>
      </c>
      <c r="F1639" s="12" t="s">
        <v>2674</v>
      </c>
      <c r="G1639" s="12" t="s">
        <v>711</v>
      </c>
      <c r="H1639" s="18">
        <v>23827</v>
      </c>
      <c r="I1639" s="18">
        <v>45630</v>
      </c>
      <c r="J1639" s="12">
        <v>1</v>
      </c>
      <c r="K1639" s="36"/>
    </row>
    <row r="1640" spans="1:11" ht="14.25" customHeight="1" x14ac:dyDescent="0.15">
      <c r="A1640" s="13" t="s">
        <v>11</v>
      </c>
      <c r="B1640" s="14">
        <v>29333</v>
      </c>
      <c r="C1640" s="15">
        <v>14893</v>
      </c>
      <c r="D1640" s="15" t="s">
        <v>2680</v>
      </c>
      <c r="E1640" s="16">
        <v>10677962</v>
      </c>
      <c r="F1640" s="12" t="s">
        <v>2678</v>
      </c>
      <c r="G1640" s="12" t="s">
        <v>616</v>
      </c>
      <c r="H1640" s="18">
        <v>20565</v>
      </c>
      <c r="I1640" s="18">
        <v>45631</v>
      </c>
      <c r="J1640" s="12">
        <v>1</v>
      </c>
      <c r="K1640" s="36"/>
    </row>
    <row r="1641" spans="1:11" ht="14.25" customHeight="1" x14ac:dyDescent="0.15">
      <c r="A1641" s="13" t="s">
        <v>11</v>
      </c>
      <c r="B1641" s="14">
        <v>29334</v>
      </c>
      <c r="C1641" s="15">
        <v>14894</v>
      </c>
      <c r="D1641" s="15" t="s">
        <v>2681</v>
      </c>
      <c r="E1641" s="16">
        <v>10679812</v>
      </c>
      <c r="F1641" s="12" t="s">
        <v>2679</v>
      </c>
      <c r="G1641" s="12" t="s">
        <v>935</v>
      </c>
      <c r="H1641" s="18">
        <v>14330</v>
      </c>
      <c r="I1641" s="18">
        <v>45632</v>
      </c>
      <c r="J1641" s="12">
        <v>1</v>
      </c>
      <c r="K1641" s="36"/>
    </row>
    <row r="1642" spans="1:11" ht="14.25" customHeight="1" x14ac:dyDescent="0.15">
      <c r="A1642" s="13" t="s">
        <v>11</v>
      </c>
      <c r="B1642" s="14">
        <v>29335</v>
      </c>
      <c r="C1642" s="15">
        <v>14895</v>
      </c>
      <c r="D1642" s="15" t="s">
        <v>2682</v>
      </c>
      <c r="E1642" s="16">
        <v>10679846</v>
      </c>
      <c r="F1642" s="12" t="s">
        <v>1019</v>
      </c>
      <c r="G1642" s="12" t="s">
        <v>952</v>
      </c>
      <c r="H1642" s="18">
        <v>16605</v>
      </c>
      <c r="I1642" s="18">
        <v>45632</v>
      </c>
      <c r="J1642" s="12">
        <v>0</v>
      </c>
      <c r="K1642" s="36"/>
    </row>
    <row r="1643" spans="1:11" ht="14.25" customHeight="1" x14ac:dyDescent="0.15">
      <c r="A1643" s="13" t="s">
        <v>11</v>
      </c>
      <c r="B1643" s="14">
        <v>29336</v>
      </c>
      <c r="C1643" s="15">
        <v>14896</v>
      </c>
      <c r="D1643" s="15" t="str">
        <f t="array" ref="D1643">IF(VLOOKUP($AF1643,[66]Akuttherapie!$A$2:$B$42,2,0)="Y",CONCATENATE("L",MAX(_xlfn.NUMBERVALUE(MID($D$3:$D1642,2,5)))+1)," ")</f>
        <v xml:space="preserve"> </v>
      </c>
      <c r="E1643" s="16">
        <v>10678638</v>
      </c>
      <c r="F1643" s="12" t="s">
        <v>1406</v>
      </c>
      <c r="G1643" s="12" t="s">
        <v>761</v>
      </c>
      <c r="H1643" s="18">
        <v>26222</v>
      </c>
      <c r="I1643" s="18">
        <v>45631</v>
      </c>
      <c r="J1643" s="12">
        <v>0</v>
      </c>
      <c r="K1643" s="36"/>
    </row>
    <row r="1644" spans="1:11" ht="14.25" customHeight="1" x14ac:dyDescent="0.15">
      <c r="A1644" s="13" t="s">
        <v>11</v>
      </c>
      <c r="B1644" s="14">
        <v>29337</v>
      </c>
      <c r="C1644" s="15">
        <v>14897</v>
      </c>
      <c r="D1644" s="15" t="s">
        <v>2700</v>
      </c>
      <c r="E1644" s="16">
        <v>10680940</v>
      </c>
      <c r="F1644" s="12" t="s">
        <v>2683</v>
      </c>
      <c r="G1644" s="12" t="s">
        <v>1280</v>
      </c>
      <c r="H1644" s="18">
        <v>21676</v>
      </c>
      <c r="I1644" s="18">
        <v>45632</v>
      </c>
      <c r="J1644" s="12">
        <v>0</v>
      </c>
      <c r="K1644" s="36"/>
    </row>
    <row r="1645" spans="1:11" ht="14.25" customHeight="1" x14ac:dyDescent="0.15">
      <c r="A1645" s="13" t="s">
        <v>2707</v>
      </c>
      <c r="B1645" s="14">
        <v>29339</v>
      </c>
      <c r="C1645" s="15">
        <v>14898</v>
      </c>
      <c r="D1645" s="15" t="s">
        <v>2701</v>
      </c>
      <c r="E1645" s="16">
        <v>10681477</v>
      </c>
      <c r="F1645" s="12" t="s">
        <v>2684</v>
      </c>
      <c r="G1645" s="12" t="s">
        <v>2685</v>
      </c>
      <c r="H1645" s="18">
        <v>29719</v>
      </c>
      <c r="I1645" s="18">
        <v>45632</v>
      </c>
      <c r="J1645" s="12">
        <v>0</v>
      </c>
      <c r="K1645" s="36" t="s">
        <v>2706</v>
      </c>
    </row>
    <row r="1646" spans="1:11" ht="14.25" customHeight="1" x14ac:dyDescent="0.15">
      <c r="A1646" s="13" t="s">
        <v>11</v>
      </c>
      <c r="B1646" s="14">
        <v>29340</v>
      </c>
      <c r="C1646" s="15">
        <v>14899</v>
      </c>
      <c r="D1646" s="15" t="str">
        <f t="array" ref="D1646">IF(VLOOKUP($AF1646,[66]Akuttherapie!$A$2:$B$42,2,0)="Y",CONCATENATE("L",MAX(_xlfn.NUMBERVALUE(MID($D$3:$D1645,2,5)))+1)," ")</f>
        <v xml:space="preserve"> </v>
      </c>
      <c r="E1646" s="16">
        <v>10681508</v>
      </c>
      <c r="F1646" s="12" t="s">
        <v>2686</v>
      </c>
      <c r="G1646" s="12" t="s">
        <v>2687</v>
      </c>
      <c r="H1646" s="18">
        <v>14783</v>
      </c>
      <c r="I1646" s="18">
        <v>45632</v>
      </c>
      <c r="J1646" s="12">
        <v>0</v>
      </c>
      <c r="K1646" s="36"/>
    </row>
    <row r="1647" spans="1:11" ht="14.25" customHeight="1" x14ac:dyDescent="0.15">
      <c r="A1647" s="13" t="s">
        <v>11</v>
      </c>
      <c r="B1647" s="14">
        <v>29341</v>
      </c>
      <c r="C1647" s="15">
        <v>14900</v>
      </c>
      <c r="D1647" s="15" t="str">
        <f t="array" ref="D1647">IF(VLOOKUP($AF1647,[66]Akuttherapie!$A$2:$B$42,2,0)="Y",CONCATENATE("L",MAX(_xlfn.NUMBERVALUE(MID($D$3:$D1646,2,5)))+1)," ")</f>
        <v xml:space="preserve"> </v>
      </c>
      <c r="E1647" s="16">
        <v>10681637</v>
      </c>
      <c r="F1647" s="12" t="s">
        <v>2688</v>
      </c>
      <c r="G1647" s="12" t="s">
        <v>34</v>
      </c>
      <c r="H1647" s="18">
        <v>17576</v>
      </c>
      <c r="I1647" s="18">
        <v>45632</v>
      </c>
      <c r="J1647" s="12">
        <v>0</v>
      </c>
      <c r="K1647" s="36"/>
    </row>
    <row r="1648" spans="1:11" ht="14.25" customHeight="1" x14ac:dyDescent="0.15">
      <c r="A1648" s="13" t="s">
        <v>16</v>
      </c>
      <c r="B1648" s="14">
        <v>29342</v>
      </c>
      <c r="C1648" s="15">
        <v>14901</v>
      </c>
      <c r="D1648" s="15" t="str">
        <f t="array" ref="D1648">IF(VLOOKUP($AF1648,[66]Akuttherapie!$A$2:$B$42,2,0)="Y",CONCATENATE("L",MAX(_xlfn.NUMBERVALUE(MID($D$3:$D1647,2,5)))+1)," ")</f>
        <v xml:space="preserve"> </v>
      </c>
      <c r="E1648" s="16">
        <v>10682092</v>
      </c>
      <c r="F1648" s="12" t="s">
        <v>2689</v>
      </c>
      <c r="G1648" s="12" t="s">
        <v>2690</v>
      </c>
      <c r="H1648" s="18">
        <v>17598</v>
      </c>
      <c r="I1648" s="18">
        <v>45632</v>
      </c>
      <c r="J1648" s="12">
        <v>0</v>
      </c>
      <c r="K1648" s="36"/>
    </row>
    <row r="1649" spans="1:11" ht="14.25" customHeight="1" x14ac:dyDescent="0.15">
      <c r="A1649" s="13" t="s">
        <v>11</v>
      </c>
      <c r="B1649" s="14">
        <v>29343</v>
      </c>
      <c r="C1649" s="15">
        <v>14902</v>
      </c>
      <c r="D1649" s="15" t="str">
        <f t="array" ref="D1649">IF(VLOOKUP($AF1649,[66]Akuttherapie!$A$2:$B$42,2,0)="Y",CONCATENATE("L",MAX(_xlfn.NUMBERVALUE(MID($D$3:$D1648,2,5)))+1)," ")</f>
        <v xml:space="preserve"> </v>
      </c>
      <c r="E1649" s="16">
        <v>10682101</v>
      </c>
      <c r="F1649" s="12" t="s">
        <v>2691</v>
      </c>
      <c r="G1649" s="12" t="s">
        <v>462</v>
      </c>
      <c r="H1649" s="18">
        <v>16006</v>
      </c>
      <c r="I1649" s="18">
        <v>45632</v>
      </c>
      <c r="J1649" s="12">
        <v>0</v>
      </c>
      <c r="K1649" s="36"/>
    </row>
    <row r="1650" spans="1:11" ht="14.25" customHeight="1" x14ac:dyDescent="0.15">
      <c r="A1650" s="13" t="s">
        <v>11</v>
      </c>
      <c r="B1650" s="14">
        <v>29344</v>
      </c>
      <c r="C1650" s="15">
        <v>14903</v>
      </c>
      <c r="D1650" s="15" t="str">
        <f t="array" ref="D1650">IF(VLOOKUP($AF1650,[66]Akuttherapie!$A$2:$B$42,2,0)="Y",CONCATENATE("L",MAX(_xlfn.NUMBERVALUE(MID($D$3:$D1649,2,5)))+1)," ")</f>
        <v xml:space="preserve"> </v>
      </c>
      <c r="E1650" s="16">
        <v>10682120</v>
      </c>
      <c r="F1650" s="12" t="s">
        <v>673</v>
      </c>
      <c r="G1650" s="12" t="s">
        <v>616</v>
      </c>
      <c r="H1650" s="18">
        <v>17752</v>
      </c>
      <c r="I1650" s="18">
        <v>45633</v>
      </c>
      <c r="J1650" s="12">
        <v>1</v>
      </c>
      <c r="K1650" s="36"/>
    </row>
    <row r="1651" spans="1:11" ht="14.25" customHeight="1" x14ac:dyDescent="0.15">
      <c r="A1651" s="13" t="s">
        <v>11</v>
      </c>
      <c r="B1651" s="14">
        <v>29345</v>
      </c>
      <c r="C1651" s="15">
        <v>14904</v>
      </c>
      <c r="D1651" s="15" t="str">
        <f t="array" ref="D1651">IF(VLOOKUP($AF1651,[66]Akuttherapie!$A$2:$B$42,2,0)="Y",CONCATENATE("L",MAX(_xlfn.NUMBERVALUE(MID($D$3:$D1650,2,5)))+1)," ")</f>
        <v xml:space="preserve"> </v>
      </c>
      <c r="E1651" s="16">
        <v>10682130</v>
      </c>
      <c r="F1651" s="12" t="s">
        <v>2642</v>
      </c>
      <c r="G1651" s="12" t="s">
        <v>568</v>
      </c>
      <c r="H1651" s="18">
        <v>21950</v>
      </c>
      <c r="I1651" s="18">
        <v>45633</v>
      </c>
      <c r="J1651" s="12">
        <v>1</v>
      </c>
      <c r="K1651" s="36"/>
    </row>
    <row r="1652" spans="1:11" ht="14.25" customHeight="1" x14ac:dyDescent="0.15">
      <c r="A1652" s="13" t="s">
        <v>11</v>
      </c>
      <c r="B1652" s="14">
        <v>29346</v>
      </c>
      <c r="C1652" s="15">
        <v>14905</v>
      </c>
      <c r="D1652" s="15" t="s">
        <v>2702</v>
      </c>
      <c r="E1652" s="16">
        <v>10682160</v>
      </c>
      <c r="F1652" s="12" t="s">
        <v>2692</v>
      </c>
      <c r="G1652" s="12" t="s">
        <v>26</v>
      </c>
      <c r="H1652" s="18">
        <v>20759</v>
      </c>
      <c r="I1652" s="18">
        <v>45633</v>
      </c>
      <c r="J1652" s="12">
        <v>1</v>
      </c>
      <c r="K1652" s="36"/>
    </row>
    <row r="1653" spans="1:11" ht="14.25" customHeight="1" x14ac:dyDescent="0.15">
      <c r="A1653" s="13" t="s">
        <v>11</v>
      </c>
      <c r="B1653" s="14">
        <v>29347</v>
      </c>
      <c r="C1653" s="15">
        <v>14906</v>
      </c>
      <c r="D1653" s="15" t="str">
        <f t="array" ref="D1653">IF(VLOOKUP($AF1653,[66]Akuttherapie!$A$2:$B$42,2,0)="Y",CONCATENATE("L",MAX(_xlfn.NUMBERVALUE(MID($D$3:$D1652,2,5)))+1)," ")</f>
        <v xml:space="preserve"> </v>
      </c>
      <c r="E1653" s="16">
        <v>10682226</v>
      </c>
      <c r="F1653" s="12" t="s">
        <v>590</v>
      </c>
      <c r="G1653" s="12" t="s">
        <v>278</v>
      </c>
      <c r="H1653" s="18">
        <v>15237</v>
      </c>
      <c r="I1653" s="18">
        <v>45633</v>
      </c>
      <c r="J1653" s="12">
        <v>0</v>
      </c>
      <c r="K1653" s="36"/>
    </row>
    <row r="1654" spans="1:11" ht="14.25" customHeight="1" x14ac:dyDescent="0.15">
      <c r="A1654" s="13" t="s">
        <v>16</v>
      </c>
      <c r="B1654" s="14">
        <v>29348</v>
      </c>
      <c r="C1654" s="15">
        <v>14907</v>
      </c>
      <c r="D1654" s="15" t="str">
        <f t="array" ref="D1654">IF(VLOOKUP($AF1654,[66]Akuttherapie!$A$2:$B$42,2,0)="Y",CONCATENATE("L",MAX(_xlfn.NUMBERVALUE(MID($D$3:$D1653,2,5)))+1)," ")</f>
        <v xml:space="preserve"> </v>
      </c>
      <c r="E1654" s="16">
        <v>10682269</v>
      </c>
      <c r="F1654" s="12" t="s">
        <v>2693</v>
      </c>
      <c r="G1654" s="12" t="s">
        <v>1451</v>
      </c>
      <c r="H1654" s="18">
        <v>22117</v>
      </c>
      <c r="I1654" s="18">
        <v>45633</v>
      </c>
      <c r="J1654" s="12">
        <v>1</v>
      </c>
      <c r="K1654" s="36"/>
    </row>
    <row r="1655" spans="1:11" ht="14.25" customHeight="1" x14ac:dyDescent="0.15">
      <c r="A1655" s="13" t="s">
        <v>11</v>
      </c>
      <c r="B1655" s="14">
        <v>29349</v>
      </c>
      <c r="C1655" s="15">
        <v>14908</v>
      </c>
      <c r="D1655" s="15" t="str">
        <f t="array" ref="D1655">IF(VLOOKUP($AF1655,[66]Akuttherapie!$A$2:$B$42,2,0)="Y",CONCATENATE("L",MAX(_xlfn.NUMBERVALUE(MID($D$3:$D1654,2,5)))+1)," ")</f>
        <v xml:space="preserve"> </v>
      </c>
      <c r="E1655" s="16">
        <v>10682323</v>
      </c>
      <c r="F1655" s="12" t="s">
        <v>966</v>
      </c>
      <c r="G1655" s="12" t="s">
        <v>2694</v>
      </c>
      <c r="H1655" s="18">
        <v>12434</v>
      </c>
      <c r="I1655" s="18">
        <v>45633</v>
      </c>
      <c r="J1655" s="12">
        <v>0</v>
      </c>
      <c r="K1655" s="36"/>
    </row>
    <row r="1656" spans="1:11" ht="14.25" customHeight="1" x14ac:dyDescent="0.15">
      <c r="A1656" s="13" t="s">
        <v>11</v>
      </c>
      <c r="B1656" s="14">
        <v>29351</v>
      </c>
      <c r="C1656" s="15">
        <v>14909</v>
      </c>
      <c r="D1656" s="15" t="str">
        <f t="array" ref="D1656">IF(VLOOKUP($AF1656,[66]Akuttherapie!$A$2:$B$42,2,0)="Y",CONCATENATE("L",MAX(_xlfn.NUMBERVALUE(MID($D$3:$D1655,2,5)))+1)," ")</f>
        <v xml:space="preserve"> </v>
      </c>
      <c r="E1656" s="16">
        <v>10682355</v>
      </c>
      <c r="F1656" s="12" t="s">
        <v>2695</v>
      </c>
      <c r="G1656" s="12" t="s">
        <v>2696</v>
      </c>
      <c r="H1656" s="18">
        <v>15363</v>
      </c>
      <c r="I1656" s="18">
        <v>45633</v>
      </c>
      <c r="J1656" s="12">
        <v>0</v>
      </c>
      <c r="K1656" s="36"/>
    </row>
    <row r="1657" spans="1:11" ht="14.25" customHeight="1" x14ac:dyDescent="0.15">
      <c r="A1657" s="13" t="s">
        <v>16</v>
      </c>
      <c r="B1657" s="14">
        <v>29352</v>
      </c>
      <c r="C1657" s="15">
        <v>14910</v>
      </c>
      <c r="D1657" s="15" t="str">
        <f t="array" ref="D1657">IF(VLOOKUP($AF1657,[66]Akuttherapie!$A$2:$B$42,2,0)="Y",CONCATENATE("L",MAX(_xlfn.NUMBERVALUE(MID($D$3:$D1656,2,5)))+1)," ")</f>
        <v xml:space="preserve"> </v>
      </c>
      <c r="E1657" s="16">
        <v>10682658</v>
      </c>
      <c r="F1657" s="12" t="s">
        <v>2133</v>
      </c>
      <c r="G1657" s="12" t="s">
        <v>159</v>
      </c>
      <c r="H1657" s="18">
        <v>26046</v>
      </c>
      <c r="I1657" s="18">
        <v>45634</v>
      </c>
      <c r="J1657" s="12">
        <v>0</v>
      </c>
      <c r="K1657" s="36"/>
    </row>
    <row r="1658" spans="1:11" ht="14.25" customHeight="1" x14ac:dyDescent="0.15">
      <c r="A1658" s="13" t="s">
        <v>11</v>
      </c>
      <c r="B1658" s="14">
        <v>29353</v>
      </c>
      <c r="C1658" s="15">
        <v>14911</v>
      </c>
      <c r="D1658" s="15" t="str">
        <f t="array" ref="D1658">IF(VLOOKUP($AF1658,[66]Akuttherapie!$A$2:$B$42,2,0)="Y",CONCATENATE("L",MAX(_xlfn.NUMBERVALUE(MID($D$3:$D1657,2,5)))+1)," ")</f>
        <v xml:space="preserve"> </v>
      </c>
      <c r="E1658" s="16">
        <v>10682756</v>
      </c>
      <c r="F1658" s="12" t="s">
        <v>1245</v>
      </c>
      <c r="G1658" s="12" t="s">
        <v>1615</v>
      </c>
      <c r="H1658" s="18">
        <v>18517</v>
      </c>
      <c r="I1658" s="18">
        <v>45634</v>
      </c>
      <c r="J1658" s="12">
        <v>0</v>
      </c>
      <c r="K1658" s="36"/>
    </row>
    <row r="1659" spans="1:11" ht="14.25" customHeight="1" x14ac:dyDescent="0.15">
      <c r="A1659" s="13" t="s">
        <v>2708</v>
      </c>
      <c r="B1659" s="14">
        <v>29355</v>
      </c>
      <c r="C1659" s="15">
        <v>14912</v>
      </c>
      <c r="D1659" s="15" t="str">
        <f t="array" ref="D1659">IF(VLOOKUP($AF1659,[66]Akuttherapie!$A$2:$B$42,2,0)="Y",CONCATENATE("L",MAX(_xlfn.NUMBERVALUE(MID($D$3:$D1658,2,5)))+1)," ")</f>
        <v xml:space="preserve"> </v>
      </c>
      <c r="E1659" s="16">
        <v>10682947</v>
      </c>
      <c r="F1659" s="12" t="s">
        <v>2697</v>
      </c>
      <c r="G1659" s="12" t="s">
        <v>1064</v>
      </c>
      <c r="H1659" s="18">
        <v>17658</v>
      </c>
      <c r="I1659" s="18">
        <v>45634</v>
      </c>
      <c r="J1659" s="12">
        <v>0</v>
      </c>
      <c r="K1659" s="36"/>
    </row>
    <row r="1660" spans="1:11" ht="14.25" customHeight="1" x14ac:dyDescent="0.15">
      <c r="A1660" s="13" t="s">
        <v>2708</v>
      </c>
      <c r="B1660" s="14">
        <v>29356</v>
      </c>
      <c r="C1660" s="15">
        <v>14913</v>
      </c>
      <c r="D1660" s="15" t="str">
        <f t="array" ref="D1660">IF(VLOOKUP($AF1660,[66]Akuttherapie!$A$2:$B$42,2,0)="Y",CONCATENATE("L",MAX(_xlfn.NUMBERVALUE(MID($D$3:$D1659,2,5)))+1)," ")</f>
        <v xml:space="preserve"> </v>
      </c>
      <c r="E1660" s="16">
        <v>10682973</v>
      </c>
      <c r="F1660" s="12" t="s">
        <v>2698</v>
      </c>
      <c r="G1660" s="12" t="s">
        <v>533</v>
      </c>
      <c r="H1660" s="18">
        <v>22023</v>
      </c>
      <c r="I1660" s="18">
        <v>45634</v>
      </c>
      <c r="J1660" s="12">
        <v>0</v>
      </c>
      <c r="K1660" s="36"/>
    </row>
    <row r="1661" spans="1:11" ht="14.25" customHeight="1" x14ac:dyDescent="0.15">
      <c r="A1661" s="13" t="s">
        <v>11</v>
      </c>
      <c r="B1661" s="14">
        <v>29357</v>
      </c>
      <c r="C1661" s="15">
        <v>14914</v>
      </c>
      <c r="D1661" s="15" t="str">
        <f t="array" ref="D1661">IF(VLOOKUP($AF1661,[66]Akuttherapie!$A$2:$B$42,2,0)="Y",CONCATENATE("L",MAX(_xlfn.NUMBERVALUE(MID($D$3:$D1660,2,5)))+1)," ")</f>
        <v xml:space="preserve"> </v>
      </c>
      <c r="E1661" s="16">
        <v>10671884</v>
      </c>
      <c r="F1661" s="12" t="s">
        <v>2699</v>
      </c>
      <c r="G1661" s="12" t="s">
        <v>584</v>
      </c>
      <c r="H1661" s="18">
        <v>12906</v>
      </c>
      <c r="I1661" s="18">
        <v>45632</v>
      </c>
      <c r="J1661" s="12">
        <v>0</v>
      </c>
      <c r="K1661" s="36"/>
    </row>
    <row r="1662" spans="1:11" ht="14.25" customHeight="1" x14ac:dyDescent="0.15">
      <c r="A1662" s="13" t="s">
        <v>11</v>
      </c>
      <c r="B1662" s="14">
        <v>29358</v>
      </c>
      <c r="C1662" s="15">
        <v>14915</v>
      </c>
      <c r="D1662" s="15" t="str">
        <f t="array" ref="D1662">IF(VLOOKUP($AF1662,[67]Akuttherapie!$A$2:$B$42,2,0)="Y",CONCATENATE("L",MAX(_xlfn.NUMBERVALUE(MID($D$3:$D1661,2,5)))+1)," ")</f>
        <v xml:space="preserve"> </v>
      </c>
      <c r="E1662" s="16">
        <v>10683515</v>
      </c>
      <c r="F1662" s="12" t="s">
        <v>2703</v>
      </c>
      <c r="G1662" s="12" t="s">
        <v>2704</v>
      </c>
      <c r="H1662" s="18">
        <v>10905</v>
      </c>
      <c r="I1662" s="18">
        <v>45635</v>
      </c>
      <c r="J1662" s="12">
        <v>1</v>
      </c>
      <c r="K1662" s="36"/>
    </row>
    <row r="1663" spans="1:11" ht="14.25" customHeight="1" x14ac:dyDescent="0.15">
      <c r="A1663" s="13" t="s">
        <v>11</v>
      </c>
      <c r="B1663" s="14">
        <v>29359</v>
      </c>
      <c r="C1663" s="15">
        <v>14916</v>
      </c>
      <c r="D1663" s="15" t="str">
        <f t="array" ref="D1663">IF(VLOOKUP($AF1663,[67]Akuttherapie!$A$2:$B$42,2,0)="Y",CONCATENATE("L",MAX(_xlfn.NUMBERVALUE(MID($D$3:$D1662,2,5)))+1)," ")</f>
        <v xml:space="preserve"> </v>
      </c>
      <c r="E1663" s="16">
        <v>10684086</v>
      </c>
      <c r="F1663" s="12" t="s">
        <v>2705</v>
      </c>
      <c r="G1663" s="12" t="s">
        <v>722</v>
      </c>
      <c r="H1663" s="18">
        <v>15942</v>
      </c>
      <c r="I1663" s="18">
        <v>45635</v>
      </c>
      <c r="J1663" s="12">
        <v>1</v>
      </c>
      <c r="K1663" s="36"/>
    </row>
    <row r="1664" spans="1:11" ht="14.25" customHeight="1" x14ac:dyDescent="0.15">
      <c r="A1664" s="13" t="s">
        <v>137</v>
      </c>
      <c r="B1664" s="14">
        <v>29360</v>
      </c>
      <c r="C1664" s="15">
        <v>14917</v>
      </c>
      <c r="D1664" s="15" t="str">
        <f t="array" ref="D1664">IF(VLOOKUP($AF1664,[67]Akuttherapie!$A$2:$B$42,2,0)="Y",CONCATENATE("L",MAX(_xlfn.NUMBERVALUE(MID($D$3:$D1663,2,5)))+1)," ")</f>
        <v xml:space="preserve"> </v>
      </c>
      <c r="E1664" s="16">
        <v>10687314</v>
      </c>
      <c r="F1664" s="12" t="s">
        <v>308</v>
      </c>
      <c r="G1664" s="12" t="s">
        <v>651</v>
      </c>
      <c r="H1664" s="18">
        <v>26131</v>
      </c>
      <c r="I1664" s="18">
        <v>45636</v>
      </c>
      <c r="J1664" s="12">
        <v>0</v>
      </c>
      <c r="K1664" s="36"/>
    </row>
    <row r="1665" spans="1:11" ht="14.25" customHeight="1" x14ac:dyDescent="0.15">
      <c r="A1665" s="13" t="s">
        <v>11</v>
      </c>
      <c r="B1665" s="14">
        <v>29361</v>
      </c>
      <c r="C1665" s="15">
        <v>14918</v>
      </c>
      <c r="D1665" s="15" t="str">
        <f t="array" ref="D1665">IF(VLOOKUP($AF1665,[67]Akuttherapie!$A$2:$B$42,2,0)="Y",CONCATENATE("L",MAX(_xlfn.NUMBERVALUE(MID($D$3:$D1664,2,5)))+1)," ")</f>
        <v xml:space="preserve"> </v>
      </c>
      <c r="E1665" s="16">
        <v>10687508</v>
      </c>
      <c r="F1665" s="12" t="s">
        <v>2709</v>
      </c>
      <c r="G1665" s="12" t="s">
        <v>2710</v>
      </c>
      <c r="H1665" s="18">
        <v>23042</v>
      </c>
      <c r="I1665" s="18">
        <v>45636</v>
      </c>
      <c r="J1665" s="12">
        <v>0</v>
      </c>
      <c r="K1665" s="36"/>
    </row>
    <row r="1666" spans="1:11" ht="14.25" customHeight="1" x14ac:dyDescent="0.15">
      <c r="A1666" s="13" t="s">
        <v>11</v>
      </c>
      <c r="B1666" s="14">
        <v>29362</v>
      </c>
      <c r="C1666" s="15">
        <v>14919</v>
      </c>
      <c r="D1666" s="15" t="str">
        <f t="array" ref="D1666">IF(VLOOKUP($AF1666,[67]Akuttherapie!$A$2:$B$42,2,0)="Y",CONCATENATE("L",MAX(_xlfn.NUMBERVALUE(MID($D$3:$D1665,2,5)))+1)," ")</f>
        <v xml:space="preserve"> </v>
      </c>
      <c r="E1666" s="16">
        <v>10687515</v>
      </c>
      <c r="F1666" s="12" t="s">
        <v>2711</v>
      </c>
      <c r="G1666" s="12" t="s">
        <v>2510</v>
      </c>
      <c r="H1666" s="18">
        <v>15149</v>
      </c>
      <c r="I1666" s="18">
        <v>45636</v>
      </c>
      <c r="J1666" s="12">
        <v>1</v>
      </c>
      <c r="K1666" s="36"/>
    </row>
    <row r="1667" spans="1:11" ht="14.25" customHeight="1" x14ac:dyDescent="0.15">
      <c r="A1667" s="13" t="s">
        <v>2713</v>
      </c>
      <c r="B1667" s="14">
        <v>29363</v>
      </c>
      <c r="C1667" s="15">
        <v>14920</v>
      </c>
      <c r="D1667" s="15" t="str">
        <f t="array" ref="D1667">IF(VLOOKUP($AF1667,[67]Akuttherapie!$A$2:$B$42,2,0)="Y",CONCATENATE("L",MAX(_xlfn.NUMBERVALUE(MID($D$3:$D1666,2,5)))+1)," ")</f>
        <v xml:space="preserve"> </v>
      </c>
      <c r="E1667" s="16">
        <v>10687621</v>
      </c>
      <c r="F1667" s="12" t="s">
        <v>41</v>
      </c>
      <c r="G1667" s="12" t="s">
        <v>2712</v>
      </c>
      <c r="H1667" s="18">
        <v>17415</v>
      </c>
      <c r="I1667" s="18">
        <v>45636</v>
      </c>
      <c r="J1667" s="12">
        <v>0</v>
      </c>
      <c r="K1667" s="36" t="s">
        <v>65</v>
      </c>
    </row>
    <row r="1668" spans="1:11" ht="14.25" customHeight="1" x14ac:dyDescent="0.15">
      <c r="A1668" s="13" t="s">
        <v>11</v>
      </c>
      <c r="B1668" s="14">
        <v>29364</v>
      </c>
      <c r="C1668" s="15">
        <v>14921</v>
      </c>
      <c r="D1668" s="15" t="str">
        <f t="array" ref="D1668">IF(VLOOKUP($AF1668,[67]Akuttherapie!$A$2:$B$42,2,0)="Y",CONCATENATE("L",MAX(_xlfn.NUMBERVALUE(MID($D$3:$D1667,2,5)))+1)," ")</f>
        <v xml:space="preserve"> </v>
      </c>
      <c r="E1668" s="16">
        <v>10687647</v>
      </c>
      <c r="F1668" s="12" t="s">
        <v>1119</v>
      </c>
      <c r="G1668" s="12" t="s">
        <v>278</v>
      </c>
      <c r="H1668" s="18">
        <v>14183</v>
      </c>
      <c r="I1668" s="18">
        <v>45637</v>
      </c>
      <c r="J1668" s="12">
        <v>0</v>
      </c>
      <c r="K1668" s="36"/>
    </row>
    <row r="1669" spans="1:11" ht="14.25" customHeight="1" x14ac:dyDescent="0.15">
      <c r="A1669" s="13" t="s">
        <v>11</v>
      </c>
      <c r="B1669" s="14">
        <v>29365</v>
      </c>
      <c r="C1669" s="15">
        <v>14922</v>
      </c>
      <c r="D1669" s="15" t="str">
        <f t="array" ref="D1669">IF(VLOOKUP($AF1669,[67]Akuttherapie!$A$2:$B$42,2,0)="Y",CONCATENATE("L",MAX(_xlfn.NUMBERVALUE(MID($D$3:$D1668,2,5)))+1)," ")</f>
        <v xml:space="preserve"> </v>
      </c>
      <c r="E1669" s="16">
        <v>10687841</v>
      </c>
      <c r="F1669" s="12" t="s">
        <v>2714</v>
      </c>
      <c r="G1669" s="12" t="s">
        <v>2715</v>
      </c>
      <c r="H1669" s="18">
        <v>23887</v>
      </c>
      <c r="I1669" s="18">
        <v>45637</v>
      </c>
      <c r="J1669" s="12">
        <v>1</v>
      </c>
      <c r="K1669" s="36"/>
    </row>
    <row r="1670" spans="1:11" ht="14.25" customHeight="1" x14ac:dyDescent="0.15">
      <c r="A1670" s="13" t="s">
        <v>11</v>
      </c>
      <c r="B1670" s="14">
        <v>29366</v>
      </c>
      <c r="C1670" s="15">
        <v>14923</v>
      </c>
      <c r="D1670" s="15" t="str">
        <f t="array" ref="D1670">IF(VLOOKUP($AF1670,[67]Akuttherapie!$A$2:$B$42,2,0)="Y",CONCATENATE("L",MAX(_xlfn.NUMBERVALUE(MID($D$3:$D1669,2,5)))+1)," ")</f>
        <v xml:space="preserve"> </v>
      </c>
      <c r="E1670" s="16">
        <v>10688751</v>
      </c>
      <c r="F1670" s="12" t="s">
        <v>128</v>
      </c>
      <c r="G1670" s="12" t="s">
        <v>32</v>
      </c>
      <c r="H1670" s="18">
        <v>24549</v>
      </c>
      <c r="I1670" s="18">
        <v>45637</v>
      </c>
      <c r="J1670" s="12">
        <v>1</v>
      </c>
      <c r="K1670" s="36"/>
    </row>
    <row r="1671" spans="1:11" ht="14.25" customHeight="1" x14ac:dyDescent="0.15">
      <c r="A1671" s="13" t="s">
        <v>11</v>
      </c>
      <c r="B1671" s="14">
        <v>29367</v>
      </c>
      <c r="C1671" s="15">
        <v>14924</v>
      </c>
      <c r="D1671" s="15" t="s">
        <v>2718</v>
      </c>
      <c r="E1671" s="16">
        <v>10688945</v>
      </c>
      <c r="F1671" s="12" t="s">
        <v>1000</v>
      </c>
      <c r="G1671" s="12" t="s">
        <v>144</v>
      </c>
      <c r="H1671" s="18">
        <v>14808</v>
      </c>
      <c r="I1671" s="18">
        <v>45637</v>
      </c>
      <c r="J1671" s="12">
        <v>1</v>
      </c>
      <c r="K1671" s="36"/>
    </row>
    <row r="1672" spans="1:11" ht="14.25" customHeight="1" x14ac:dyDescent="0.15">
      <c r="A1672" s="13" t="s">
        <v>11</v>
      </c>
      <c r="B1672" s="14">
        <v>29368</v>
      </c>
      <c r="C1672" s="15">
        <v>14925</v>
      </c>
      <c r="D1672" s="15" t="str">
        <f t="array" ref="D1672">IF(VLOOKUP($AF1672,[67]Akuttherapie!$A$2:$B$42,2,0)="Y",CONCATENATE("L",MAX(_xlfn.NUMBERVALUE(MID($D$3:$D1671,2,5)))+1)," ")</f>
        <v xml:space="preserve"> </v>
      </c>
      <c r="E1672" s="16">
        <v>10689748</v>
      </c>
      <c r="F1672" s="12" t="s">
        <v>367</v>
      </c>
      <c r="G1672" s="12" t="s">
        <v>576</v>
      </c>
      <c r="H1672" s="18">
        <v>17771</v>
      </c>
      <c r="I1672" s="18">
        <v>45637</v>
      </c>
      <c r="J1672" s="12">
        <v>0</v>
      </c>
      <c r="K1672" s="36"/>
    </row>
    <row r="1673" spans="1:11" ht="14.25" customHeight="1" x14ac:dyDescent="0.15">
      <c r="A1673" s="13" t="s">
        <v>2719</v>
      </c>
      <c r="B1673" s="14">
        <v>29369</v>
      </c>
      <c r="C1673" s="15">
        <v>14926</v>
      </c>
      <c r="D1673" s="15" t="str">
        <f t="array" ref="D1673">IF(VLOOKUP($AF1673,[67]Akuttherapie!$A$2:$B$42,2,0)="Y",CONCATENATE("L",MAX(_xlfn.NUMBERVALUE(MID($D$3:$D1672,2,5)))+1)," ")</f>
        <v xml:space="preserve"> </v>
      </c>
      <c r="E1673" s="16">
        <v>10689847</v>
      </c>
      <c r="F1673" s="12" t="s">
        <v>2716</v>
      </c>
      <c r="G1673" s="12" t="s">
        <v>2717</v>
      </c>
      <c r="H1673" s="18">
        <v>27358</v>
      </c>
      <c r="I1673" s="18">
        <v>45637</v>
      </c>
      <c r="J1673" s="12">
        <v>0</v>
      </c>
      <c r="K1673" s="36"/>
    </row>
    <row r="1674" spans="1:11" ht="14.25" customHeight="1" x14ac:dyDescent="0.15">
      <c r="A1674" s="13" t="s">
        <v>11</v>
      </c>
      <c r="B1674" s="14">
        <v>29370</v>
      </c>
      <c r="C1674" s="15">
        <v>14927</v>
      </c>
      <c r="D1674" s="15" t="str">
        <f t="array" ref="D1674">IF(VLOOKUP($AF1674,[67]Akuttherapie!$A$2:$B$42,2,0)="Y",CONCATENATE("L",MAX(_xlfn.NUMBERVALUE(MID($D$3:$D1673,2,5)))+1)," ")</f>
        <v xml:space="preserve"> </v>
      </c>
      <c r="E1674" s="16">
        <v>10682815</v>
      </c>
      <c r="F1674" s="12" t="s">
        <v>1822</v>
      </c>
      <c r="G1674" s="12" t="s">
        <v>1489</v>
      </c>
      <c r="H1674" s="18">
        <v>15995</v>
      </c>
      <c r="I1674" s="18">
        <v>45637</v>
      </c>
      <c r="J1674" s="12">
        <v>0</v>
      </c>
      <c r="K1674" s="36"/>
    </row>
    <row r="1675" spans="1:11" ht="14.25" customHeight="1" x14ac:dyDescent="0.15">
      <c r="A1675" s="13" t="s">
        <v>11</v>
      </c>
      <c r="B1675" s="14">
        <v>29371</v>
      </c>
      <c r="C1675" s="15">
        <v>14928</v>
      </c>
      <c r="D1675" s="15" t="str">
        <f t="array" ref="D1675">IF(VLOOKUP($AF1675,[67]Akuttherapie!$A$2:$B$42,2,0)="Y",CONCATENATE("L",MAX(_xlfn.NUMBERVALUE(MID($D$3:$D1674,2,5)))+1)," ")</f>
        <v xml:space="preserve"> </v>
      </c>
      <c r="E1675" s="16">
        <v>10690348</v>
      </c>
      <c r="F1675" s="12" t="s">
        <v>2720</v>
      </c>
      <c r="G1675" s="12" t="s">
        <v>1451</v>
      </c>
      <c r="H1675" s="18">
        <v>21836</v>
      </c>
      <c r="I1675" s="18">
        <v>45638</v>
      </c>
      <c r="J1675" s="12">
        <v>1</v>
      </c>
      <c r="K1675" s="36"/>
    </row>
    <row r="1676" spans="1:11" ht="14.25" customHeight="1" x14ac:dyDescent="0.15">
      <c r="A1676" s="13" t="s">
        <v>2780</v>
      </c>
      <c r="B1676" s="14">
        <v>29373</v>
      </c>
      <c r="C1676" s="15">
        <v>14929</v>
      </c>
      <c r="D1676" s="15" t="s">
        <v>2727</v>
      </c>
      <c r="E1676" s="16">
        <v>10690840</v>
      </c>
      <c r="F1676" s="12" t="s">
        <v>1200</v>
      </c>
      <c r="G1676" s="12" t="s">
        <v>2721</v>
      </c>
      <c r="H1676" s="18">
        <v>11154</v>
      </c>
      <c r="I1676" s="18">
        <v>45638</v>
      </c>
      <c r="J1676" s="12">
        <v>0</v>
      </c>
      <c r="K1676" s="36" t="s">
        <v>65</v>
      </c>
    </row>
    <row r="1677" spans="1:11" ht="14.25" customHeight="1" x14ac:dyDescent="0.15">
      <c r="A1677" s="13" t="s">
        <v>16</v>
      </c>
      <c r="B1677" s="14">
        <v>29374</v>
      </c>
      <c r="C1677" s="15">
        <v>14930</v>
      </c>
      <c r="D1677" s="15" t="str">
        <f t="array" ref="D1677">IF(VLOOKUP($AF1677,[67]Akuttherapie!$A$2:$B$42,2,0)="Y",CONCATENATE("L",MAX(_xlfn.NUMBERVALUE(MID($D$3:$D1676,2,5)))+1)," ")</f>
        <v xml:space="preserve"> </v>
      </c>
      <c r="E1677" s="16">
        <v>10691303</v>
      </c>
      <c r="F1677" s="12" t="s">
        <v>2722</v>
      </c>
      <c r="G1677" s="12" t="s">
        <v>758</v>
      </c>
      <c r="H1677" s="18">
        <v>18081</v>
      </c>
      <c r="I1677" s="18">
        <v>45638</v>
      </c>
      <c r="J1677" s="12">
        <v>0</v>
      </c>
      <c r="K1677" s="36"/>
    </row>
    <row r="1678" spans="1:11" ht="14.25" customHeight="1" x14ac:dyDescent="0.15">
      <c r="A1678" s="13" t="s">
        <v>16</v>
      </c>
      <c r="B1678" s="14">
        <v>29375</v>
      </c>
      <c r="C1678" s="15">
        <v>14931</v>
      </c>
      <c r="D1678" s="15" t="str">
        <f t="array" ref="D1678">IF(VLOOKUP($AF1678,[67]Akuttherapie!$A$2:$B$42,2,0)="Y",CONCATENATE("L",MAX(_xlfn.NUMBERVALUE(MID($D$3:$D1677,2,5)))+1)," ")</f>
        <v xml:space="preserve"> </v>
      </c>
      <c r="E1678" s="16">
        <v>10691421</v>
      </c>
      <c r="F1678" s="12" t="s">
        <v>155</v>
      </c>
      <c r="G1678" s="12" t="s">
        <v>70</v>
      </c>
      <c r="H1678" s="18">
        <v>26177</v>
      </c>
      <c r="I1678" s="18">
        <v>45638</v>
      </c>
      <c r="J1678" s="12">
        <v>0</v>
      </c>
      <c r="K1678" s="36"/>
    </row>
    <row r="1679" spans="1:11" ht="14.25" customHeight="1" x14ac:dyDescent="0.15">
      <c r="A1679" s="13" t="s">
        <v>11</v>
      </c>
      <c r="B1679" s="14">
        <v>29376</v>
      </c>
      <c r="C1679" s="15">
        <v>14932</v>
      </c>
      <c r="D1679" s="15" t="s">
        <v>2728</v>
      </c>
      <c r="E1679" s="16">
        <v>10691861</v>
      </c>
      <c r="F1679" s="12" t="s">
        <v>1089</v>
      </c>
      <c r="G1679" s="12" t="s">
        <v>178</v>
      </c>
      <c r="H1679" s="18">
        <v>18206</v>
      </c>
      <c r="I1679" s="18">
        <v>45638</v>
      </c>
      <c r="J1679" s="12">
        <v>0</v>
      </c>
      <c r="K1679" s="36"/>
    </row>
    <row r="1680" spans="1:11" ht="14.25" customHeight="1" x14ac:dyDescent="0.15">
      <c r="A1680" s="13" t="s">
        <v>16</v>
      </c>
      <c r="B1680" s="14">
        <v>29377</v>
      </c>
      <c r="C1680" s="15">
        <v>14933</v>
      </c>
      <c r="D1680" s="15" t="str">
        <f t="array" ref="D1680">IF(VLOOKUP($AF1680,[67]Akuttherapie!$A$2:$B$42,2,0)="Y",CONCATENATE("L",MAX(_xlfn.NUMBERVALUE(MID($D$3:$D1679,2,5)))+1)," ")</f>
        <v xml:space="preserve"> </v>
      </c>
      <c r="E1680" s="16">
        <v>10687698</v>
      </c>
      <c r="F1680" s="12" t="s">
        <v>2723</v>
      </c>
      <c r="G1680" s="12" t="s">
        <v>2724</v>
      </c>
      <c r="H1680" s="18">
        <v>20806</v>
      </c>
      <c r="I1680" s="18">
        <v>45637</v>
      </c>
      <c r="J1680" s="12">
        <v>0</v>
      </c>
      <c r="K1680" s="36"/>
    </row>
    <row r="1681" spans="1:11" ht="14.25" customHeight="1" x14ac:dyDescent="0.15">
      <c r="A1681" s="13" t="s">
        <v>11</v>
      </c>
      <c r="B1681" s="14">
        <v>29378</v>
      </c>
      <c r="C1681" s="15">
        <v>14934</v>
      </c>
      <c r="D1681" s="15" t="str">
        <f t="array" ref="D1681">IF(VLOOKUP($AF1681,[67]Akuttherapie!$A$2:$B$42,2,0)="Y",CONCATENATE("L",MAX(_xlfn.NUMBERVALUE(MID($D$3:$D1680,2,5)))+1)," ")</f>
        <v xml:space="preserve"> </v>
      </c>
      <c r="E1681" s="16">
        <v>10691962</v>
      </c>
      <c r="F1681" s="12" t="s">
        <v>2725</v>
      </c>
      <c r="G1681" s="12" t="s">
        <v>2726</v>
      </c>
      <c r="H1681" s="18">
        <v>13534</v>
      </c>
      <c r="I1681" s="18">
        <v>45638</v>
      </c>
      <c r="J1681" s="12">
        <v>1</v>
      </c>
      <c r="K1681" s="36"/>
    </row>
    <row r="1682" spans="1:11" ht="14.25" customHeight="1" x14ac:dyDescent="0.15">
      <c r="A1682" s="13" t="s">
        <v>11</v>
      </c>
      <c r="B1682" s="14">
        <v>29379</v>
      </c>
      <c r="C1682" s="15">
        <v>14935</v>
      </c>
      <c r="D1682" s="15" t="str">
        <f t="array" ref="D1682">IF(VLOOKUP($AF1682,[68]Akuttherapie!$A$2:$B$42,2,0)="Y",CONCATENATE("L",MAX(_xlfn.NUMBERVALUE(MID($D$3:$D1681,2,5)))+1)," ")</f>
        <v xml:space="preserve"> </v>
      </c>
      <c r="E1682" s="16">
        <v>10692522</v>
      </c>
      <c r="F1682" s="12" t="s">
        <v>2729</v>
      </c>
      <c r="G1682" s="12" t="s">
        <v>76</v>
      </c>
      <c r="H1682" s="18">
        <v>18734</v>
      </c>
      <c r="I1682" s="18">
        <v>45639</v>
      </c>
      <c r="J1682" s="12">
        <v>0</v>
      </c>
      <c r="K1682" s="36"/>
    </row>
    <row r="1683" spans="1:11" ht="14.25" customHeight="1" x14ac:dyDescent="0.15">
      <c r="A1683" s="13" t="s">
        <v>11</v>
      </c>
      <c r="B1683" s="14">
        <v>29380</v>
      </c>
      <c r="C1683" s="15">
        <v>14936</v>
      </c>
      <c r="D1683" s="15" t="s">
        <v>2747</v>
      </c>
      <c r="E1683" s="16">
        <v>10692999</v>
      </c>
      <c r="F1683" s="12" t="s">
        <v>2730</v>
      </c>
      <c r="G1683" s="12" t="s">
        <v>26</v>
      </c>
      <c r="H1683" s="18">
        <v>17301</v>
      </c>
      <c r="I1683" s="18">
        <v>45639</v>
      </c>
      <c r="J1683" s="12">
        <v>1</v>
      </c>
      <c r="K1683" s="36"/>
    </row>
    <row r="1684" spans="1:11" ht="14.25" customHeight="1" x14ac:dyDescent="0.15">
      <c r="A1684" s="13" t="s">
        <v>11</v>
      </c>
      <c r="B1684" s="14">
        <v>29381</v>
      </c>
      <c r="C1684" s="15">
        <v>14937</v>
      </c>
      <c r="D1684" s="15" t="str">
        <f t="array" ref="D1684">IF(VLOOKUP($AF1684,[68]Akuttherapie!$A$2:$B$42,2,0)="Y",CONCATENATE("L",MAX(_xlfn.NUMBERVALUE(MID($D$3:$D1683,2,5)))+1)," ")</f>
        <v xml:space="preserve"> </v>
      </c>
      <c r="E1684" s="16">
        <v>10693069</v>
      </c>
      <c r="F1684" s="12" t="s">
        <v>1067</v>
      </c>
      <c r="G1684" s="12" t="s">
        <v>2239</v>
      </c>
      <c r="H1684" s="18">
        <v>15062</v>
      </c>
      <c r="I1684" s="18">
        <v>45639</v>
      </c>
      <c r="J1684" s="12">
        <v>1</v>
      </c>
      <c r="K1684" s="36"/>
    </row>
    <row r="1685" spans="1:11" ht="14.25" customHeight="1" x14ac:dyDescent="0.15">
      <c r="A1685" s="13" t="s">
        <v>1928</v>
      </c>
      <c r="B1685" s="14">
        <v>29382</v>
      </c>
      <c r="C1685" s="15">
        <v>14938</v>
      </c>
      <c r="D1685" s="15" t="s">
        <v>2748</v>
      </c>
      <c r="E1685" s="16">
        <v>10693491</v>
      </c>
      <c r="F1685" s="12" t="s">
        <v>2731</v>
      </c>
      <c r="G1685" s="12" t="s">
        <v>733</v>
      </c>
      <c r="H1685" s="18">
        <v>18872</v>
      </c>
      <c r="I1685" s="18">
        <v>45639</v>
      </c>
      <c r="J1685" s="12">
        <v>1</v>
      </c>
      <c r="K1685" s="36"/>
    </row>
    <row r="1686" spans="1:11" ht="14.25" customHeight="1" x14ac:dyDescent="0.15">
      <c r="A1686" s="13" t="s">
        <v>11</v>
      </c>
      <c r="B1686" s="14">
        <v>29383</v>
      </c>
      <c r="C1686" s="15">
        <v>14939</v>
      </c>
      <c r="D1686" s="15" t="str">
        <f t="array" ref="D1686">IF(VLOOKUP($AF1686,[68]Akuttherapie!$A$2:$B$42,2,0)="Y",CONCATENATE("L",MAX(_xlfn.NUMBERVALUE(MID($D$3:$D1685,2,5)))+1)," ")</f>
        <v xml:space="preserve"> </v>
      </c>
      <c r="E1686" s="16">
        <v>10693509</v>
      </c>
      <c r="F1686" s="12" t="s">
        <v>279</v>
      </c>
      <c r="G1686" s="12" t="s">
        <v>2732</v>
      </c>
      <c r="H1686" s="18">
        <v>11462</v>
      </c>
      <c r="I1686" s="18">
        <v>45639</v>
      </c>
      <c r="J1686" s="12">
        <v>1</v>
      </c>
      <c r="K1686" s="36"/>
    </row>
    <row r="1687" spans="1:11" ht="14.25" customHeight="1" x14ac:dyDescent="0.15">
      <c r="A1687" s="13" t="s">
        <v>11</v>
      </c>
      <c r="B1687" s="14">
        <v>29385</v>
      </c>
      <c r="C1687" s="15">
        <v>14940</v>
      </c>
      <c r="D1687" s="15" t="str">
        <f t="array" ref="D1687">IF(VLOOKUP($AF1687,[68]Akuttherapie!$A$2:$B$42,2,0)="Y",CONCATENATE("L",MAX(_xlfn.NUMBERVALUE(MID($D$3:$D1686,2,5)))+1)," ")</f>
        <v xml:space="preserve"> </v>
      </c>
      <c r="E1687" s="16">
        <v>10693778</v>
      </c>
      <c r="F1687" s="12" t="s">
        <v>2733</v>
      </c>
      <c r="G1687" s="12" t="s">
        <v>97</v>
      </c>
      <c r="H1687" s="18">
        <v>22837</v>
      </c>
      <c r="I1687" s="18">
        <v>45639</v>
      </c>
      <c r="J1687" s="12">
        <v>0</v>
      </c>
      <c r="K1687" s="36"/>
    </row>
    <row r="1688" spans="1:11" ht="14.25" customHeight="1" x14ac:dyDescent="0.15">
      <c r="A1688" s="13" t="s">
        <v>11</v>
      </c>
      <c r="B1688" s="14">
        <v>29386</v>
      </c>
      <c r="C1688" s="15">
        <v>14941</v>
      </c>
      <c r="D1688" s="15" t="str">
        <f t="array" ref="D1688">IF(VLOOKUP($AF1688,[68]Akuttherapie!$A$2:$B$42,2,0)="Y",CONCATENATE("L",MAX(_xlfn.NUMBERVALUE(MID($D$3:$D1687,2,5)))+1)," ")</f>
        <v xml:space="preserve"> </v>
      </c>
      <c r="E1688" s="16">
        <v>10693794</v>
      </c>
      <c r="F1688" s="12" t="s">
        <v>2734</v>
      </c>
      <c r="G1688" s="12" t="s">
        <v>2735</v>
      </c>
      <c r="H1688" s="18">
        <v>12550</v>
      </c>
      <c r="I1688" s="18">
        <v>45639</v>
      </c>
      <c r="J1688" s="12">
        <v>1</v>
      </c>
      <c r="K1688" s="36"/>
    </row>
    <row r="1689" spans="1:11" ht="14.25" customHeight="1" x14ac:dyDescent="0.15">
      <c r="A1689" s="13" t="s">
        <v>11</v>
      </c>
      <c r="B1689" s="14">
        <v>29387</v>
      </c>
      <c r="C1689" s="15">
        <v>14942</v>
      </c>
      <c r="D1689" s="15" t="str">
        <f t="array" ref="D1689">IF(VLOOKUP($AF1689,[68]Akuttherapie!$A$2:$B$42,2,0)="Y",CONCATENATE("L",MAX(_xlfn.NUMBERVALUE(MID($D$3:$D1688,2,5)))+1)," ")</f>
        <v xml:space="preserve"> </v>
      </c>
      <c r="E1689" s="16">
        <v>10693991</v>
      </c>
      <c r="F1689" s="12" t="s">
        <v>2688</v>
      </c>
      <c r="G1689" s="12" t="s">
        <v>20</v>
      </c>
      <c r="H1689" s="18">
        <v>15791</v>
      </c>
      <c r="I1689" s="18">
        <v>45640</v>
      </c>
      <c r="J1689" s="12">
        <v>0</v>
      </c>
      <c r="K1689" s="36"/>
    </row>
    <row r="1690" spans="1:11" ht="14.25" customHeight="1" x14ac:dyDescent="0.15">
      <c r="A1690" s="13" t="s">
        <v>11</v>
      </c>
      <c r="B1690" s="14">
        <v>29388</v>
      </c>
      <c r="C1690" s="15">
        <v>14943</v>
      </c>
      <c r="D1690" s="15" t="str">
        <f t="array" ref="D1690">IF(VLOOKUP($AF1690,[68]Akuttherapie!$A$2:$B$42,2,0)="Y",CONCATENATE("L",MAX(_xlfn.NUMBERVALUE(MID($D$3:$D1689,2,5)))+1)," ")</f>
        <v xml:space="preserve"> </v>
      </c>
      <c r="E1690" s="16">
        <v>10694132</v>
      </c>
      <c r="F1690" s="12" t="s">
        <v>1158</v>
      </c>
      <c r="G1690" s="12" t="s">
        <v>23</v>
      </c>
      <c r="H1690" s="18">
        <v>22368</v>
      </c>
      <c r="I1690" s="18">
        <v>45640</v>
      </c>
      <c r="J1690" s="12">
        <v>0</v>
      </c>
      <c r="K1690" s="36"/>
    </row>
    <row r="1691" spans="1:11" ht="14.25" customHeight="1" x14ac:dyDescent="0.15">
      <c r="A1691" s="13" t="s">
        <v>11</v>
      </c>
      <c r="B1691" s="14">
        <v>29389</v>
      </c>
      <c r="C1691" s="15">
        <v>14944</v>
      </c>
      <c r="D1691" s="15" t="str">
        <f t="array" ref="D1691">IF(VLOOKUP($AF1691,[68]Akuttherapie!$A$2:$B$42,2,0)="Y",CONCATENATE("L",MAX(_xlfn.NUMBERVALUE(MID($D$3:$D1690,2,5)))+1)," ")</f>
        <v xml:space="preserve"> </v>
      </c>
      <c r="E1691" s="16">
        <v>10694171</v>
      </c>
      <c r="F1691" s="12" t="s">
        <v>2068</v>
      </c>
      <c r="G1691" s="12" t="s">
        <v>944</v>
      </c>
      <c r="H1691" s="18">
        <v>22495</v>
      </c>
      <c r="I1691" s="18">
        <v>45640</v>
      </c>
      <c r="J1691" s="12">
        <v>0</v>
      </c>
      <c r="K1691" s="36"/>
    </row>
    <row r="1692" spans="1:11" ht="14.25" customHeight="1" x14ac:dyDescent="0.15">
      <c r="A1692" s="13" t="s">
        <v>11</v>
      </c>
      <c r="B1692" s="14">
        <v>29390</v>
      </c>
      <c r="C1692" s="15">
        <v>14945</v>
      </c>
      <c r="D1692" s="15" t="str">
        <f t="array" ref="D1692">IF(VLOOKUP($AF1692,[68]Akuttherapie!$A$2:$B$42,2,0)="Y",CONCATENATE("L",MAX(_xlfn.NUMBERVALUE(MID($D$3:$D1691,2,5)))+1)," ")</f>
        <v xml:space="preserve"> </v>
      </c>
      <c r="E1692" s="16">
        <v>10694226</v>
      </c>
      <c r="F1692" s="12" t="s">
        <v>2736</v>
      </c>
      <c r="G1692" s="12" t="s">
        <v>1034</v>
      </c>
      <c r="H1692" s="18">
        <v>19462</v>
      </c>
      <c r="I1692" s="18">
        <v>45640</v>
      </c>
      <c r="J1692" s="12">
        <v>0</v>
      </c>
      <c r="K1692" s="36"/>
    </row>
    <row r="1693" spans="1:11" ht="14.25" customHeight="1" x14ac:dyDescent="0.15">
      <c r="A1693" s="13" t="s">
        <v>11</v>
      </c>
      <c r="B1693" s="14">
        <v>29391</v>
      </c>
      <c r="C1693" s="15">
        <v>14946</v>
      </c>
      <c r="D1693" s="15" t="str">
        <f t="array" ref="D1693">IF(VLOOKUP($AF1693,[68]Akuttherapie!$A$2:$B$42,2,0)="Y",CONCATENATE("L",MAX(_xlfn.NUMBERVALUE(MID($D$3:$D1692,2,5)))+1)," ")</f>
        <v xml:space="preserve"> </v>
      </c>
      <c r="E1693" s="16">
        <v>10694235</v>
      </c>
      <c r="F1693" s="12" t="s">
        <v>79</v>
      </c>
      <c r="G1693" s="12" t="s">
        <v>2737</v>
      </c>
      <c r="H1693" s="18">
        <v>15299</v>
      </c>
      <c r="I1693" s="18">
        <v>45640</v>
      </c>
      <c r="J1693" s="12">
        <v>0</v>
      </c>
      <c r="K1693" s="36"/>
    </row>
    <row r="1694" spans="1:11" ht="14.25" customHeight="1" x14ac:dyDescent="0.15">
      <c r="A1694" s="13" t="s">
        <v>11</v>
      </c>
      <c r="B1694" s="14">
        <v>29392</v>
      </c>
      <c r="C1694" s="15">
        <v>14947</v>
      </c>
      <c r="D1694" s="15" t="s">
        <v>2749</v>
      </c>
      <c r="E1694" s="16">
        <v>10694264</v>
      </c>
      <c r="F1694" s="12" t="s">
        <v>189</v>
      </c>
      <c r="G1694" s="12" t="s">
        <v>2666</v>
      </c>
      <c r="H1694" s="18">
        <v>17912</v>
      </c>
      <c r="I1694" s="18">
        <v>45640</v>
      </c>
      <c r="J1694" s="12">
        <v>0</v>
      </c>
      <c r="K1694" s="36"/>
    </row>
    <row r="1695" spans="1:11" ht="14.25" customHeight="1" x14ac:dyDescent="0.15">
      <c r="A1695" s="13" t="s">
        <v>11</v>
      </c>
      <c r="B1695" s="14">
        <v>29393</v>
      </c>
      <c r="C1695" s="15">
        <v>14948</v>
      </c>
      <c r="D1695" s="15" t="s">
        <v>2750</v>
      </c>
      <c r="E1695" s="16">
        <v>10694300</v>
      </c>
      <c r="F1695" s="12" t="s">
        <v>276</v>
      </c>
      <c r="G1695" s="12" t="s">
        <v>2666</v>
      </c>
      <c r="H1695" s="18">
        <v>16115</v>
      </c>
      <c r="I1695" s="18">
        <v>45640</v>
      </c>
      <c r="J1695" s="12">
        <v>0</v>
      </c>
      <c r="K1695" s="36"/>
    </row>
    <row r="1696" spans="1:11" ht="14.25" customHeight="1" x14ac:dyDescent="0.15">
      <c r="A1696" s="13" t="s">
        <v>11</v>
      </c>
      <c r="B1696" s="14">
        <v>29394</v>
      </c>
      <c r="C1696" s="15">
        <v>14949</v>
      </c>
      <c r="D1696" s="15" t="str">
        <f t="array" ref="D1696">IF(VLOOKUP($AF1696,[68]Akuttherapie!$A$2:$B$42,2,0)="Y",CONCATENATE("L",MAX(_xlfn.NUMBERVALUE(MID($D$3:$D1695,2,5)))+1)," ")</f>
        <v xml:space="preserve"> </v>
      </c>
      <c r="E1696" s="16">
        <v>10694541</v>
      </c>
      <c r="F1696" s="12" t="s">
        <v>2738</v>
      </c>
      <c r="G1696" s="12" t="s">
        <v>2739</v>
      </c>
      <c r="H1696" s="18">
        <v>12426</v>
      </c>
      <c r="I1696" s="18">
        <v>45641</v>
      </c>
      <c r="J1696" s="12">
        <v>1</v>
      </c>
      <c r="K1696" s="36"/>
    </row>
    <row r="1697" spans="1:11" ht="14.25" customHeight="1" x14ac:dyDescent="0.15">
      <c r="A1697" s="13" t="s">
        <v>11</v>
      </c>
      <c r="B1697" s="14">
        <v>29395</v>
      </c>
      <c r="C1697" s="15">
        <v>14950</v>
      </c>
      <c r="D1697" s="15" t="s">
        <v>2751</v>
      </c>
      <c r="E1697" s="16">
        <v>10694566</v>
      </c>
      <c r="F1697" s="12" t="s">
        <v>2740</v>
      </c>
      <c r="G1697" s="12" t="s">
        <v>48</v>
      </c>
      <c r="H1697" s="18">
        <v>12580</v>
      </c>
      <c r="I1697" s="18">
        <v>45641</v>
      </c>
      <c r="J1697" s="12">
        <v>0</v>
      </c>
      <c r="K1697" s="36"/>
    </row>
    <row r="1698" spans="1:11" ht="14.25" customHeight="1" x14ac:dyDescent="0.15">
      <c r="A1698" s="13" t="s">
        <v>11</v>
      </c>
      <c r="B1698" s="14">
        <v>29396</v>
      </c>
      <c r="C1698" s="15">
        <v>14951</v>
      </c>
      <c r="D1698" s="15" t="s">
        <v>2752</v>
      </c>
      <c r="E1698" s="16">
        <v>10694584</v>
      </c>
      <c r="F1698" s="12" t="s">
        <v>2741</v>
      </c>
      <c r="G1698" s="12" t="s">
        <v>2742</v>
      </c>
      <c r="H1698" s="18">
        <v>13253</v>
      </c>
      <c r="I1698" s="18">
        <v>45641</v>
      </c>
      <c r="J1698" s="12">
        <v>0</v>
      </c>
      <c r="K1698" s="36"/>
    </row>
    <row r="1699" spans="1:11" ht="14.25" customHeight="1" x14ac:dyDescent="0.15">
      <c r="A1699" s="13" t="s">
        <v>11</v>
      </c>
      <c r="B1699" s="14">
        <v>29397</v>
      </c>
      <c r="C1699" s="15">
        <v>14952</v>
      </c>
      <c r="D1699" s="15" t="s">
        <v>2753</v>
      </c>
      <c r="E1699" s="16">
        <v>10694650</v>
      </c>
      <c r="F1699" s="12" t="s">
        <v>2743</v>
      </c>
      <c r="G1699" s="12" t="s">
        <v>127</v>
      </c>
      <c r="H1699" s="18">
        <v>12519</v>
      </c>
      <c r="I1699" s="18">
        <v>45641</v>
      </c>
      <c r="J1699" s="12">
        <v>1</v>
      </c>
      <c r="K1699" s="36"/>
    </row>
    <row r="1700" spans="1:11" ht="14.25" customHeight="1" x14ac:dyDescent="0.15">
      <c r="A1700" s="13" t="s">
        <v>11</v>
      </c>
      <c r="B1700" s="14">
        <v>29398</v>
      </c>
      <c r="C1700" s="15">
        <v>14953</v>
      </c>
      <c r="D1700" s="15" t="str">
        <f t="array" ref="D1700">IF(VLOOKUP($AF1700,[68]Akuttherapie!$A$2:$B$42,2,0)="Y",CONCATENATE("L",MAX(_xlfn.NUMBERVALUE(MID($D$3:$D1699,2,5)))+1)," ")</f>
        <v xml:space="preserve"> </v>
      </c>
      <c r="E1700" s="16">
        <v>10694801</v>
      </c>
      <c r="F1700" s="12" t="s">
        <v>1088</v>
      </c>
      <c r="G1700" s="12" t="s">
        <v>68</v>
      </c>
      <c r="H1700" s="18">
        <v>22747</v>
      </c>
      <c r="I1700" s="18">
        <v>45642</v>
      </c>
      <c r="J1700" s="12">
        <v>0</v>
      </c>
      <c r="K1700" s="36"/>
    </row>
    <row r="1701" spans="1:11" ht="14.25" customHeight="1" x14ac:dyDescent="0.15">
      <c r="A1701" s="13" t="s">
        <v>11</v>
      </c>
      <c r="B1701" s="14">
        <v>29399</v>
      </c>
      <c r="C1701" s="15">
        <v>14954</v>
      </c>
      <c r="D1701" s="15" t="str">
        <f t="array" ref="D1701">IF(VLOOKUP($AF1701,[68]Akuttherapie!$A$2:$B$42,2,0)="Y",CONCATENATE("L",MAX(_xlfn.NUMBERVALUE(MID($D$3:$D1700,2,5)))+1)," ")</f>
        <v xml:space="preserve"> </v>
      </c>
      <c r="E1701" s="16">
        <v>10694198</v>
      </c>
      <c r="F1701" s="12" t="s">
        <v>2744</v>
      </c>
      <c r="G1701" s="12" t="s">
        <v>915</v>
      </c>
      <c r="H1701" s="18">
        <v>18989</v>
      </c>
      <c r="I1701" s="18">
        <v>45640</v>
      </c>
      <c r="J1701" s="12">
        <v>1</v>
      </c>
      <c r="K1701" s="36"/>
    </row>
    <row r="1702" spans="1:11" ht="14.25" customHeight="1" x14ac:dyDescent="0.15">
      <c r="A1702" s="13" t="s">
        <v>11</v>
      </c>
      <c r="B1702" s="14">
        <v>29401</v>
      </c>
      <c r="C1702" s="15">
        <v>14955</v>
      </c>
      <c r="D1702" s="15" t="str">
        <f t="array" ref="D1702">IF(VLOOKUP($AF1702,[68]Akuttherapie!$A$2:$B$42,2,0)="Y",CONCATENATE("L",MAX(_xlfn.NUMBERVALUE(MID($D$3:$D1701,2,5)))+1)," ")</f>
        <v xml:space="preserve"> </v>
      </c>
      <c r="E1702" s="16">
        <v>10636781</v>
      </c>
      <c r="F1702" s="12" t="s">
        <v>2745</v>
      </c>
      <c r="G1702" s="12" t="s">
        <v>2746</v>
      </c>
      <c r="H1702" s="18">
        <v>14693</v>
      </c>
      <c r="I1702" s="18">
        <v>45639</v>
      </c>
      <c r="J1702" s="12">
        <v>0</v>
      </c>
      <c r="K1702" s="36"/>
    </row>
    <row r="1703" spans="1:11" ht="14.25" customHeight="1" x14ac:dyDescent="0.15">
      <c r="A1703" s="13" t="s">
        <v>11</v>
      </c>
      <c r="B1703" s="14">
        <v>29402</v>
      </c>
      <c r="C1703" s="15">
        <v>14956</v>
      </c>
      <c r="D1703" s="15" t="s">
        <v>2758</v>
      </c>
      <c r="E1703" s="16">
        <v>10694805</v>
      </c>
      <c r="F1703" s="12" t="s">
        <v>2754</v>
      </c>
      <c r="G1703" s="12" t="s">
        <v>340</v>
      </c>
      <c r="H1703" s="18">
        <v>15068</v>
      </c>
      <c r="I1703" s="18">
        <v>45642</v>
      </c>
      <c r="J1703" s="12">
        <v>1</v>
      </c>
      <c r="K1703" s="36"/>
    </row>
    <row r="1704" spans="1:11" ht="14.25" customHeight="1" x14ac:dyDescent="0.15">
      <c r="A1704" s="13" t="s">
        <v>11</v>
      </c>
      <c r="B1704" s="14">
        <v>29403</v>
      </c>
      <c r="C1704" s="15">
        <v>14957</v>
      </c>
      <c r="D1704" s="15" t="s">
        <v>2759</v>
      </c>
      <c r="E1704" s="16">
        <v>10695946</v>
      </c>
      <c r="F1704" s="12" t="s">
        <v>2755</v>
      </c>
      <c r="G1704" s="12" t="s">
        <v>2756</v>
      </c>
      <c r="H1704" s="18">
        <v>19146</v>
      </c>
      <c r="I1704" s="18">
        <v>45642</v>
      </c>
      <c r="J1704" s="12">
        <v>0</v>
      </c>
      <c r="K1704" s="36"/>
    </row>
    <row r="1705" spans="1:11" ht="14.25" customHeight="1" x14ac:dyDescent="0.15">
      <c r="A1705" s="13" t="s">
        <v>11</v>
      </c>
      <c r="B1705" s="14">
        <v>29404</v>
      </c>
      <c r="C1705" s="15">
        <v>14958</v>
      </c>
      <c r="D1705" s="15" t="str">
        <f t="array" ref="D1705">IF(VLOOKUP($AF1705,[68]Akuttherapie!$A$2:$B$42,2,0)="Y",CONCATENATE("L",MAX(_xlfn.NUMBERVALUE(MID($D$3:$D1704,2,5)))+1)," ")</f>
        <v xml:space="preserve"> </v>
      </c>
      <c r="E1705" s="16">
        <v>10697200</v>
      </c>
      <c r="F1705" s="12" t="s">
        <v>2462</v>
      </c>
      <c r="G1705" s="12" t="s">
        <v>144</v>
      </c>
      <c r="H1705" s="18">
        <v>17268</v>
      </c>
      <c r="I1705" s="18">
        <v>45642</v>
      </c>
      <c r="J1705" s="12">
        <v>1</v>
      </c>
      <c r="K1705" s="36"/>
    </row>
    <row r="1706" spans="1:11" ht="14.25" customHeight="1" x14ac:dyDescent="0.15">
      <c r="A1706" s="13" t="s">
        <v>11</v>
      </c>
      <c r="B1706" s="14">
        <v>29405</v>
      </c>
      <c r="C1706" s="15">
        <v>14959</v>
      </c>
      <c r="D1706" s="15" t="str">
        <f t="array" ref="D1706">IF(VLOOKUP($AF1706,[68]Akuttherapie!$A$2:$B$42,2,0)="Y",CONCATENATE("L",MAX(_xlfn.NUMBERVALUE(MID($D$3:$D1705,2,5)))+1)," ")</f>
        <v xml:space="preserve"> </v>
      </c>
      <c r="E1706" s="16">
        <v>10697566</v>
      </c>
      <c r="F1706" s="12" t="s">
        <v>1129</v>
      </c>
      <c r="G1706" s="12" t="s">
        <v>2757</v>
      </c>
      <c r="H1706" s="18">
        <v>20270</v>
      </c>
      <c r="I1706" s="18">
        <v>45643</v>
      </c>
      <c r="J1706" s="12">
        <v>0</v>
      </c>
      <c r="K1706" s="36"/>
    </row>
    <row r="1707" spans="1:11" ht="14.25" customHeight="1" x14ac:dyDescent="0.15">
      <c r="A1707" s="13" t="s">
        <v>11</v>
      </c>
      <c r="B1707" s="14">
        <v>29406</v>
      </c>
      <c r="C1707" s="15">
        <v>14960</v>
      </c>
      <c r="D1707" s="15" t="str">
        <f t="array" ref="D1707">IF(VLOOKUP($AF1707,[68]Akuttherapie!$A$2:$B$42,2,0)="Y",CONCATENATE("L",MAX(_xlfn.NUMBERVALUE(MID($D$3:$D1706,2,5)))+1)," ")</f>
        <v xml:space="preserve"> </v>
      </c>
      <c r="E1707" s="16">
        <v>10698442</v>
      </c>
      <c r="F1707" s="12" t="s">
        <v>2760</v>
      </c>
      <c r="G1707" s="12" t="s">
        <v>2657</v>
      </c>
      <c r="H1707" s="18">
        <v>18461</v>
      </c>
      <c r="I1707" s="18">
        <v>45643</v>
      </c>
      <c r="J1707" s="12">
        <v>0</v>
      </c>
      <c r="K1707" s="36"/>
    </row>
    <row r="1708" spans="1:11" ht="14.25" customHeight="1" x14ac:dyDescent="0.15">
      <c r="A1708" s="13" t="s">
        <v>2223</v>
      </c>
      <c r="B1708" s="14">
        <v>29409</v>
      </c>
      <c r="C1708" s="15">
        <v>14961</v>
      </c>
      <c r="D1708" s="15" t="str">
        <f t="array" ref="D1708">IF(VLOOKUP($AF1708,[68]Akuttherapie!$A$2:$B$42,2,0)="Y",CONCATENATE("L",MAX(_xlfn.NUMBERVALUE(MID($D$3:$D1707,2,5)))+1)," ")</f>
        <v xml:space="preserve"> </v>
      </c>
      <c r="E1708" s="16">
        <v>10699427</v>
      </c>
      <c r="F1708" s="12" t="s">
        <v>2729</v>
      </c>
      <c r="G1708" s="12" t="s">
        <v>2761</v>
      </c>
      <c r="H1708" s="18">
        <v>13063</v>
      </c>
      <c r="I1708" s="18">
        <v>45643</v>
      </c>
      <c r="J1708" s="12">
        <v>1</v>
      </c>
      <c r="K1708" s="36"/>
    </row>
    <row r="1709" spans="1:11" ht="14.25" customHeight="1" x14ac:dyDescent="0.15">
      <c r="A1709" s="13" t="s">
        <v>11</v>
      </c>
      <c r="B1709" s="14">
        <v>29410</v>
      </c>
      <c r="C1709" s="15">
        <v>14962</v>
      </c>
      <c r="D1709" s="15" t="s">
        <v>2762</v>
      </c>
      <c r="E1709" s="16">
        <v>10699627</v>
      </c>
      <c r="F1709" s="12" t="s">
        <v>279</v>
      </c>
      <c r="G1709" s="12" t="s">
        <v>1524</v>
      </c>
      <c r="H1709" s="18">
        <v>22601</v>
      </c>
      <c r="I1709" s="18">
        <v>45644</v>
      </c>
      <c r="J1709" s="12">
        <v>1</v>
      </c>
      <c r="K1709" s="36"/>
    </row>
    <row r="1710" spans="1:11" ht="14.25" customHeight="1" x14ac:dyDescent="0.15">
      <c r="A1710" s="13" t="s">
        <v>16</v>
      </c>
      <c r="B1710" s="14">
        <v>29411</v>
      </c>
      <c r="C1710" s="15">
        <v>14963</v>
      </c>
      <c r="D1710" s="15" t="str">
        <f t="array" ref="D1710">IF(VLOOKUP($AF1710,[68]Akuttherapie!$A$2:$B$42,2,0)="Y",CONCATENATE("L",MAX(_xlfn.NUMBERVALUE(MID($D$3:$D1709,2,5)))+1)," ")</f>
        <v xml:space="preserve"> </v>
      </c>
      <c r="E1710" s="16">
        <v>10699630</v>
      </c>
      <c r="F1710" s="12" t="s">
        <v>620</v>
      </c>
      <c r="G1710" s="12" t="s">
        <v>649</v>
      </c>
      <c r="H1710" s="18">
        <v>19104</v>
      </c>
      <c r="I1710" s="18">
        <v>45644</v>
      </c>
      <c r="J1710" s="12">
        <v>1</v>
      </c>
      <c r="K1710" s="36"/>
    </row>
    <row r="1711" spans="1:11" ht="14.25" customHeight="1" x14ac:dyDescent="0.15">
      <c r="A1711" s="13" t="s">
        <v>11</v>
      </c>
      <c r="B1711" s="14">
        <v>29412</v>
      </c>
      <c r="C1711" s="15">
        <v>14964</v>
      </c>
      <c r="D1711" s="15" t="str">
        <f t="array" ref="D1711">IF(VLOOKUP($AF1711,[69]Akuttherapie!$A$2:$B$42,2,0)="Y",CONCATENATE("L",MAX(_xlfn.NUMBERVALUE(MID($D$3:$D1710,2,5)))+1)," ")</f>
        <v xml:space="preserve"> </v>
      </c>
      <c r="E1711" s="16">
        <v>10699917</v>
      </c>
      <c r="F1711" s="12" t="s">
        <v>2763</v>
      </c>
      <c r="G1711" s="12" t="s">
        <v>2764</v>
      </c>
      <c r="H1711" s="18">
        <v>18893</v>
      </c>
      <c r="I1711" s="18">
        <v>45644</v>
      </c>
      <c r="J1711" s="12">
        <v>0</v>
      </c>
      <c r="K1711" s="36"/>
    </row>
    <row r="1712" spans="1:11" ht="14.25" customHeight="1" x14ac:dyDescent="0.15">
      <c r="A1712" s="13" t="s">
        <v>11</v>
      </c>
      <c r="B1712" s="14">
        <v>29413</v>
      </c>
      <c r="C1712" s="15">
        <v>14965</v>
      </c>
      <c r="D1712" s="15" t="s">
        <v>2772</v>
      </c>
      <c r="E1712" s="16">
        <v>10700286</v>
      </c>
      <c r="F1712" s="12" t="s">
        <v>1711</v>
      </c>
      <c r="G1712" s="12" t="s">
        <v>120</v>
      </c>
      <c r="H1712" s="18">
        <v>18621</v>
      </c>
      <c r="I1712" s="18">
        <v>45644</v>
      </c>
      <c r="J1712" s="12">
        <v>1</v>
      </c>
      <c r="K1712" s="36"/>
    </row>
    <row r="1713" spans="1:11" ht="14.25" customHeight="1" x14ac:dyDescent="0.15">
      <c r="A1713" s="13" t="s">
        <v>11</v>
      </c>
      <c r="B1713" s="14">
        <v>29414</v>
      </c>
      <c r="C1713" s="15">
        <v>14966</v>
      </c>
      <c r="D1713" s="15" t="s">
        <v>2773</v>
      </c>
      <c r="E1713" s="16">
        <v>10700881</v>
      </c>
      <c r="F1713" s="12" t="s">
        <v>2765</v>
      </c>
      <c r="G1713" s="12" t="s">
        <v>2766</v>
      </c>
      <c r="H1713" s="18">
        <v>24750</v>
      </c>
      <c r="I1713" s="18">
        <v>45644</v>
      </c>
      <c r="J1713" s="12">
        <v>0</v>
      </c>
      <c r="K1713" s="36"/>
    </row>
    <row r="1714" spans="1:11" ht="14.25" customHeight="1" x14ac:dyDescent="0.15">
      <c r="A1714" s="13" t="s">
        <v>11</v>
      </c>
      <c r="B1714" s="14">
        <v>29415</v>
      </c>
      <c r="C1714" s="15">
        <v>14967</v>
      </c>
      <c r="D1714" s="15" t="s">
        <v>2774</v>
      </c>
      <c r="E1714" s="16">
        <v>10700960</v>
      </c>
      <c r="F1714" s="12" t="s">
        <v>2767</v>
      </c>
      <c r="G1714" s="12" t="s">
        <v>2768</v>
      </c>
      <c r="H1714" s="18">
        <v>19098</v>
      </c>
      <c r="I1714" s="18">
        <v>45644</v>
      </c>
      <c r="J1714" s="12">
        <v>0</v>
      </c>
      <c r="K1714" s="36"/>
    </row>
    <row r="1715" spans="1:11" ht="14.25" customHeight="1" x14ac:dyDescent="0.15">
      <c r="A1715" s="13" t="s">
        <v>11</v>
      </c>
      <c r="B1715" s="14">
        <v>29417</v>
      </c>
      <c r="C1715" s="15">
        <v>14968</v>
      </c>
      <c r="D1715" s="15" t="str">
        <f t="array" ref="D1715">IF(VLOOKUP($AF1715,[69]Akuttherapie!$A$2:$B$42,2,0)="Y",CONCATENATE("L",MAX(_xlfn.NUMBERVALUE(MID($D$3:$D1714,2,5)))+1)," ")</f>
        <v xml:space="preserve"> </v>
      </c>
      <c r="E1715" s="16">
        <v>10701328</v>
      </c>
      <c r="F1715" s="12" t="s">
        <v>2769</v>
      </c>
      <c r="G1715" s="12" t="s">
        <v>576</v>
      </c>
      <c r="H1715" s="18">
        <v>18488</v>
      </c>
      <c r="I1715" s="18">
        <v>45644</v>
      </c>
      <c r="J1715" s="12">
        <v>0</v>
      </c>
      <c r="K1715" s="36"/>
    </row>
    <row r="1716" spans="1:11" ht="14.25" customHeight="1" x14ac:dyDescent="0.15">
      <c r="A1716" s="13" t="s">
        <v>16</v>
      </c>
      <c r="B1716" s="14">
        <v>29418</v>
      </c>
      <c r="C1716" s="15">
        <v>14969</v>
      </c>
      <c r="D1716" s="15" t="str">
        <f t="array" ref="D1716">IF(VLOOKUP($AF1716,[69]Akuttherapie!$A$2:$B$42,2,0)="Y",CONCATENATE("L",MAX(_xlfn.NUMBERVALUE(MID($D$3:$D1715,2,5)))+1)," ")</f>
        <v xml:space="preserve"> </v>
      </c>
      <c r="E1716" s="16">
        <v>10701434</v>
      </c>
      <c r="F1716" s="12" t="s">
        <v>522</v>
      </c>
      <c r="G1716" s="12" t="s">
        <v>86</v>
      </c>
      <c r="H1716" s="18">
        <v>16261</v>
      </c>
      <c r="I1716" s="18">
        <v>45644</v>
      </c>
      <c r="J1716" s="12">
        <v>1</v>
      </c>
      <c r="K1716" s="36"/>
    </row>
    <row r="1717" spans="1:11" ht="14.25" customHeight="1" x14ac:dyDescent="0.15">
      <c r="A1717" s="13" t="s">
        <v>16</v>
      </c>
      <c r="B1717" s="14">
        <v>29419</v>
      </c>
      <c r="C1717" s="15">
        <v>14970</v>
      </c>
      <c r="D1717" s="15" t="str">
        <f t="array" ref="D1717">IF(VLOOKUP($AF1717,[69]Akuttherapie!$A$2:$B$42,2,0)="Y",CONCATENATE("L",MAX(_xlfn.NUMBERVALUE(MID($D$3:$D1716,2,5)))+1)," ")</f>
        <v xml:space="preserve"> </v>
      </c>
      <c r="E1717" s="16">
        <v>10701574</v>
      </c>
      <c r="F1717" s="12" t="s">
        <v>2770</v>
      </c>
      <c r="G1717" s="12" t="s">
        <v>2771</v>
      </c>
      <c r="H1717" s="18">
        <v>28280</v>
      </c>
      <c r="I1717" s="18">
        <v>45644</v>
      </c>
      <c r="J1717" s="12">
        <v>0</v>
      </c>
      <c r="K1717" s="36"/>
    </row>
    <row r="1718" spans="1:11" ht="14.25" customHeight="1" x14ac:dyDescent="0.15">
      <c r="A1718" s="13" t="s">
        <v>11</v>
      </c>
      <c r="B1718" s="14">
        <v>29422</v>
      </c>
      <c r="C1718" s="15">
        <v>14971</v>
      </c>
      <c r="D1718" s="15" t="s">
        <v>2778</v>
      </c>
      <c r="E1718" s="16">
        <v>10702227</v>
      </c>
      <c r="F1718" s="12" t="s">
        <v>2775</v>
      </c>
      <c r="G1718" s="12" t="s">
        <v>254</v>
      </c>
      <c r="H1718" s="18">
        <v>15930</v>
      </c>
      <c r="I1718" s="18">
        <v>45645</v>
      </c>
      <c r="J1718" s="12">
        <v>0</v>
      </c>
      <c r="K1718" s="36"/>
    </row>
    <row r="1719" spans="1:11" ht="14.25" customHeight="1" x14ac:dyDescent="0.15">
      <c r="A1719" s="13" t="s">
        <v>11</v>
      </c>
      <c r="B1719" s="14">
        <v>29423</v>
      </c>
      <c r="C1719" s="15">
        <v>14972</v>
      </c>
      <c r="D1719" s="15" t="s">
        <v>2779</v>
      </c>
      <c r="E1719" s="16">
        <v>10608463</v>
      </c>
      <c r="F1719" s="12" t="s">
        <v>2776</v>
      </c>
      <c r="G1719" s="12" t="s">
        <v>2777</v>
      </c>
      <c r="H1719" s="18">
        <v>35658</v>
      </c>
      <c r="I1719" s="18">
        <v>45646</v>
      </c>
      <c r="J1719" s="12">
        <v>1</v>
      </c>
      <c r="K1719" s="36"/>
    </row>
    <row r="1720" spans="1:11" ht="14.25" customHeight="1" x14ac:dyDescent="0.15">
      <c r="A1720" s="13" t="s">
        <v>11</v>
      </c>
      <c r="B1720" s="14">
        <v>29424</v>
      </c>
      <c r="C1720" s="15">
        <v>14973</v>
      </c>
      <c r="D1720" s="15" t="s">
        <v>2795</v>
      </c>
      <c r="E1720" s="16">
        <v>10704774</v>
      </c>
      <c r="F1720" s="12" t="s">
        <v>2781</v>
      </c>
      <c r="G1720" s="12" t="s">
        <v>254</v>
      </c>
      <c r="H1720" s="18">
        <v>15265</v>
      </c>
      <c r="I1720" s="18">
        <v>45646</v>
      </c>
      <c r="J1720" s="12">
        <v>0</v>
      </c>
      <c r="K1720" s="36"/>
    </row>
    <row r="1721" spans="1:11" ht="14.25" customHeight="1" x14ac:dyDescent="0.15">
      <c r="A1721" s="13" t="s">
        <v>11</v>
      </c>
      <c r="B1721" s="14">
        <v>29425</v>
      </c>
      <c r="C1721" s="15">
        <v>14974</v>
      </c>
      <c r="D1721" s="15" t="str">
        <f t="array" ref="D1721">IF(VLOOKUP($AF1721,[69]Akuttherapie!$A$2:$B$42,2,0)="Y",CONCATENATE("L",MAX(_xlfn.NUMBERVALUE(MID($D$3:$D1720,2,5)))+1)," ")</f>
        <v xml:space="preserve"> </v>
      </c>
      <c r="E1721" s="16">
        <v>10705049</v>
      </c>
      <c r="F1721" s="12" t="s">
        <v>2782</v>
      </c>
      <c r="G1721" s="12" t="s">
        <v>551</v>
      </c>
      <c r="H1721" s="18">
        <v>18815</v>
      </c>
      <c r="I1721" s="18">
        <v>45646</v>
      </c>
      <c r="J1721" s="12">
        <v>0</v>
      </c>
      <c r="K1721" s="36"/>
    </row>
    <row r="1722" spans="1:11" ht="14.25" customHeight="1" x14ac:dyDescent="0.15">
      <c r="A1722" s="42" t="s">
        <v>11</v>
      </c>
      <c r="B1722" s="14">
        <v>29426</v>
      </c>
      <c r="C1722" s="15">
        <v>14975</v>
      </c>
      <c r="D1722" s="15" t="str">
        <f t="array" ref="D1722">IF(VLOOKUP($AF1722,[69]Akuttherapie!$A$2:$B$42,2,0)="Y",CONCATENATE("L",MAX(_xlfn.NUMBERVALUE(MID($D$3:$D1721,2,5)))+1)," ")</f>
        <v xml:space="preserve"> </v>
      </c>
      <c r="E1722" s="16">
        <v>10705634</v>
      </c>
      <c r="F1722" s="12" t="s">
        <v>148</v>
      </c>
      <c r="G1722" s="12" t="s">
        <v>2783</v>
      </c>
      <c r="H1722" s="18">
        <v>16169</v>
      </c>
      <c r="I1722" s="18">
        <v>45646</v>
      </c>
      <c r="J1722" s="12">
        <v>0</v>
      </c>
      <c r="K1722" s="36"/>
    </row>
    <row r="1723" spans="1:11" ht="14.25" customHeight="1" x14ac:dyDescent="0.15">
      <c r="A1723" s="13" t="s">
        <v>11</v>
      </c>
      <c r="B1723" s="14">
        <v>29427</v>
      </c>
      <c r="C1723" s="15">
        <v>14976</v>
      </c>
      <c r="D1723" s="15" t="s">
        <v>2796</v>
      </c>
      <c r="E1723" s="16">
        <v>10705672</v>
      </c>
      <c r="F1723" s="12" t="s">
        <v>279</v>
      </c>
      <c r="G1723" s="12" t="s">
        <v>2784</v>
      </c>
      <c r="H1723" s="18">
        <v>15628</v>
      </c>
      <c r="I1723" s="18">
        <v>45646</v>
      </c>
      <c r="J1723" s="12">
        <v>1</v>
      </c>
      <c r="K1723" s="36"/>
    </row>
    <row r="1724" spans="1:11" ht="14.25" customHeight="1" x14ac:dyDescent="0.15">
      <c r="A1724" s="13" t="s">
        <v>11</v>
      </c>
      <c r="B1724" s="14">
        <v>29428</v>
      </c>
      <c r="C1724" s="15">
        <v>14977</v>
      </c>
      <c r="D1724" s="15" t="s">
        <v>2797</v>
      </c>
      <c r="E1724" s="16">
        <v>10705680</v>
      </c>
      <c r="F1724" s="12" t="s">
        <v>2785</v>
      </c>
      <c r="G1724" s="12" t="s">
        <v>437</v>
      </c>
      <c r="H1724" s="18">
        <v>21252</v>
      </c>
      <c r="I1724" s="18">
        <v>45646</v>
      </c>
      <c r="J1724" s="12">
        <v>0</v>
      </c>
      <c r="K1724" s="36"/>
    </row>
    <row r="1725" spans="1:11" ht="14.25" customHeight="1" x14ac:dyDescent="0.15">
      <c r="A1725" s="13" t="s">
        <v>16</v>
      </c>
      <c r="B1725" s="14">
        <v>29429</v>
      </c>
      <c r="C1725" s="15">
        <v>14978</v>
      </c>
      <c r="D1725" s="15" t="str">
        <f t="array" ref="D1725">IF(VLOOKUP($AF1725,[69]Akuttherapie!$A$2:$B$42,2,0)="Y",CONCATENATE("L",MAX(_xlfn.NUMBERVALUE(MID($D$3:$D1724,2,5)))+1)," ")</f>
        <v xml:space="preserve"> </v>
      </c>
      <c r="E1725" s="16">
        <v>10705838</v>
      </c>
      <c r="F1725" s="12" t="s">
        <v>2516</v>
      </c>
      <c r="G1725" s="12" t="s">
        <v>2786</v>
      </c>
      <c r="H1725" s="18">
        <v>15004</v>
      </c>
      <c r="I1725" s="18">
        <v>45646</v>
      </c>
      <c r="J1725" s="12">
        <v>0</v>
      </c>
      <c r="K1725" s="36"/>
    </row>
    <row r="1726" spans="1:11" ht="14.25" customHeight="1" x14ac:dyDescent="0.15">
      <c r="A1726" s="13" t="s">
        <v>11</v>
      </c>
      <c r="B1726" s="14">
        <v>29430</v>
      </c>
      <c r="C1726" s="15">
        <v>14979</v>
      </c>
      <c r="D1726" s="15" t="s">
        <v>2798</v>
      </c>
      <c r="E1726" s="16">
        <v>10705847</v>
      </c>
      <c r="F1726" s="12" t="s">
        <v>276</v>
      </c>
      <c r="G1726" s="12" t="s">
        <v>2787</v>
      </c>
      <c r="H1726" s="18">
        <v>15508</v>
      </c>
      <c r="I1726" s="18">
        <v>45646</v>
      </c>
      <c r="J1726" s="12">
        <v>0</v>
      </c>
      <c r="K1726" s="36"/>
    </row>
    <row r="1727" spans="1:11" ht="14.25" customHeight="1" x14ac:dyDescent="0.15">
      <c r="A1727" s="13" t="s">
        <v>11</v>
      </c>
      <c r="B1727" s="14">
        <v>29431</v>
      </c>
      <c r="C1727" s="15">
        <v>14980</v>
      </c>
      <c r="D1727" s="15" t="s">
        <v>2799</v>
      </c>
      <c r="E1727" s="16">
        <v>10705894</v>
      </c>
      <c r="F1727" s="12" t="s">
        <v>194</v>
      </c>
      <c r="G1727" s="12" t="s">
        <v>129</v>
      </c>
      <c r="H1727" s="18">
        <v>25065</v>
      </c>
      <c r="I1727" s="18">
        <v>45647</v>
      </c>
      <c r="J1727" s="12">
        <v>2</v>
      </c>
      <c r="K1727" s="36"/>
    </row>
    <row r="1728" spans="1:11" ht="14.25" customHeight="1" x14ac:dyDescent="0.15">
      <c r="A1728" s="13" t="s">
        <v>11</v>
      </c>
      <c r="B1728" s="14">
        <v>29432</v>
      </c>
      <c r="C1728" s="15">
        <v>14981</v>
      </c>
      <c r="D1728" s="15" t="str">
        <f t="array" ref="D1728">IF(VLOOKUP($AF1728,[69]Akuttherapie!$A$2:$B$42,2,0)="Y",CONCATENATE("L",MAX(_xlfn.NUMBERVALUE(MID($D$3:$D1727,2,5)))+1)," ")</f>
        <v xml:space="preserve"> </v>
      </c>
      <c r="E1728" s="16">
        <v>10706108</v>
      </c>
      <c r="F1728" s="12" t="s">
        <v>2775</v>
      </c>
      <c r="G1728" s="12" t="s">
        <v>1059</v>
      </c>
      <c r="H1728" s="18">
        <v>19127</v>
      </c>
      <c r="I1728" s="18">
        <v>45647</v>
      </c>
      <c r="J1728" s="12">
        <v>0</v>
      </c>
      <c r="K1728" s="36"/>
    </row>
    <row r="1729" spans="1:11" ht="14.25" customHeight="1" x14ac:dyDescent="0.15">
      <c r="A1729" s="13" t="s">
        <v>16</v>
      </c>
      <c r="B1729" s="14">
        <v>29433</v>
      </c>
      <c r="C1729" s="15">
        <v>14982</v>
      </c>
      <c r="D1729" s="15" t="str">
        <f t="array" ref="D1729">IF(VLOOKUP($AF1729,[69]Akuttherapie!$A$2:$B$42,2,0)="Y",CONCATENATE("L",MAX(_xlfn.NUMBERVALUE(MID($D$3:$D1728,2,5)))+1)," ")</f>
        <v xml:space="preserve"> </v>
      </c>
      <c r="E1729" s="16">
        <v>10706169</v>
      </c>
      <c r="F1729" s="12" t="s">
        <v>2788</v>
      </c>
      <c r="G1729" s="12" t="s">
        <v>1489</v>
      </c>
      <c r="H1729" s="18">
        <v>18386</v>
      </c>
      <c r="I1729" s="18">
        <v>45647</v>
      </c>
      <c r="J1729" s="12">
        <v>0</v>
      </c>
      <c r="K1729" s="36"/>
    </row>
    <row r="1730" spans="1:11" ht="14.25" customHeight="1" x14ac:dyDescent="0.15">
      <c r="A1730" s="13" t="s">
        <v>11</v>
      </c>
      <c r="B1730" s="14">
        <v>29434</v>
      </c>
      <c r="C1730" s="15">
        <v>14983</v>
      </c>
      <c r="D1730" s="15" t="s">
        <v>2800</v>
      </c>
      <c r="E1730" s="16">
        <v>10706203</v>
      </c>
      <c r="F1730" s="12" t="s">
        <v>2646</v>
      </c>
      <c r="G1730" s="12" t="s">
        <v>278</v>
      </c>
      <c r="H1730" s="18">
        <v>25669</v>
      </c>
      <c r="I1730" s="18">
        <v>45647</v>
      </c>
      <c r="J1730" s="12">
        <v>0</v>
      </c>
      <c r="K1730" s="36"/>
    </row>
    <row r="1731" spans="1:11" ht="14.25" customHeight="1" x14ac:dyDescent="0.15">
      <c r="A1731" s="13" t="s">
        <v>11</v>
      </c>
      <c r="B1731" s="14">
        <v>29435</v>
      </c>
      <c r="C1731" s="15">
        <v>14984</v>
      </c>
      <c r="D1731" s="15" t="str">
        <f t="array" ref="D1731">IF(VLOOKUP($AF1731,[69]Akuttherapie!$A$2:$B$42,2,0)="Y",CONCATENATE("L",MAX(_xlfn.NUMBERVALUE(MID($D$3:$D1730,2,5)))+1)," ")</f>
        <v xml:space="preserve"> </v>
      </c>
      <c r="E1731" s="16">
        <v>10706208</v>
      </c>
      <c r="F1731" s="12" t="s">
        <v>1004</v>
      </c>
      <c r="G1731" s="12" t="s">
        <v>181</v>
      </c>
      <c r="H1731" s="18">
        <v>19036</v>
      </c>
      <c r="I1731" s="18">
        <v>45647</v>
      </c>
      <c r="J1731" s="12">
        <v>0</v>
      </c>
      <c r="K1731" s="36"/>
    </row>
    <row r="1732" spans="1:11" ht="14.25" customHeight="1" x14ac:dyDescent="0.15">
      <c r="A1732" s="13" t="s">
        <v>11</v>
      </c>
      <c r="B1732" s="14">
        <v>29436</v>
      </c>
      <c r="C1732" s="15">
        <v>14985</v>
      </c>
      <c r="D1732" s="15" t="str">
        <f t="array" ref="D1732">IF(VLOOKUP($AF1732,[69]Akuttherapie!$A$2:$B$42,2,0)="Y",CONCATENATE("L",MAX(_xlfn.NUMBERVALUE(MID($D$3:$D1731,2,5)))+1)," ")</f>
        <v xml:space="preserve"> </v>
      </c>
      <c r="E1732" s="16">
        <v>10706210</v>
      </c>
      <c r="F1732" s="12" t="s">
        <v>2789</v>
      </c>
      <c r="G1732" s="12" t="s">
        <v>2790</v>
      </c>
      <c r="H1732" s="18">
        <v>20455</v>
      </c>
      <c r="I1732" s="18">
        <v>45647</v>
      </c>
      <c r="J1732" s="12">
        <v>1</v>
      </c>
      <c r="K1732" s="36"/>
    </row>
    <row r="1733" spans="1:11" ht="14.25" customHeight="1" x14ac:dyDescent="0.15">
      <c r="A1733" s="13" t="s">
        <v>11</v>
      </c>
      <c r="B1733" s="14">
        <v>29437</v>
      </c>
      <c r="C1733" s="15">
        <v>14986</v>
      </c>
      <c r="D1733" s="15" t="s">
        <v>2801</v>
      </c>
      <c r="E1733" s="16">
        <v>10706345</v>
      </c>
      <c r="F1733" s="12" t="s">
        <v>2791</v>
      </c>
      <c r="G1733" s="12" t="s">
        <v>1122</v>
      </c>
      <c r="H1733" s="18">
        <v>24270</v>
      </c>
      <c r="I1733" s="18">
        <v>45647</v>
      </c>
      <c r="J1733" s="12">
        <v>1</v>
      </c>
      <c r="K1733" s="36"/>
    </row>
    <row r="1734" spans="1:11" ht="14.25" customHeight="1" x14ac:dyDescent="0.15">
      <c r="A1734" s="13" t="s">
        <v>11</v>
      </c>
      <c r="B1734" s="14">
        <v>29438</v>
      </c>
      <c r="C1734" s="15">
        <v>14987</v>
      </c>
      <c r="D1734" s="15" t="s">
        <v>2802</v>
      </c>
      <c r="E1734" s="16">
        <v>10706733</v>
      </c>
      <c r="F1734" s="12" t="s">
        <v>2792</v>
      </c>
      <c r="G1734" s="12" t="s">
        <v>1294</v>
      </c>
      <c r="H1734" s="18">
        <v>24858</v>
      </c>
      <c r="I1734" s="18">
        <v>45648</v>
      </c>
      <c r="J1734" s="12">
        <v>0</v>
      </c>
      <c r="K1734" s="36"/>
    </row>
    <row r="1735" spans="1:11" ht="14.25" customHeight="1" x14ac:dyDescent="0.15">
      <c r="A1735" s="13" t="s">
        <v>11</v>
      </c>
      <c r="B1735" s="14">
        <v>29439</v>
      </c>
      <c r="C1735" s="15">
        <v>14988</v>
      </c>
      <c r="D1735" s="15" t="str">
        <f t="array" ref="D1735">IF(VLOOKUP($AF1735,[69]Akuttherapie!$A$2:$B$42,2,0)="Y",CONCATENATE("L",MAX(_xlfn.NUMBERVALUE(MID($D$3:$D1734,2,5)))+1)," ")</f>
        <v xml:space="preserve"> </v>
      </c>
      <c r="E1735" s="16">
        <v>10706747</v>
      </c>
      <c r="F1735" s="12" t="s">
        <v>2793</v>
      </c>
      <c r="G1735" s="12" t="s">
        <v>104</v>
      </c>
      <c r="H1735" s="18">
        <v>21838</v>
      </c>
      <c r="I1735" s="18">
        <v>45648</v>
      </c>
      <c r="J1735" s="12">
        <v>1</v>
      </c>
      <c r="K1735" s="36"/>
    </row>
    <row r="1736" spans="1:11" ht="14.25" customHeight="1" x14ac:dyDescent="0.15">
      <c r="A1736" s="13" t="s">
        <v>11</v>
      </c>
      <c r="B1736" s="14">
        <v>29440</v>
      </c>
      <c r="C1736" s="15">
        <v>14989</v>
      </c>
      <c r="D1736" s="15" t="str">
        <f t="array" ref="D1736">IF(VLOOKUP($AF1736,[69]Akuttherapie!$A$2:$B$42,2,0)="Y",CONCATENATE("L",MAX(_xlfn.NUMBERVALUE(MID($D$3:$D1735,2,5)))+1)," ")</f>
        <v xml:space="preserve"> </v>
      </c>
      <c r="E1736" s="16">
        <v>10706490</v>
      </c>
      <c r="F1736" s="12" t="s">
        <v>2794</v>
      </c>
      <c r="G1736" s="12" t="s">
        <v>127</v>
      </c>
      <c r="H1736" s="18">
        <v>13765</v>
      </c>
      <c r="I1736" s="18">
        <v>45648</v>
      </c>
      <c r="J1736" s="12">
        <v>1</v>
      </c>
      <c r="K1736" s="36"/>
    </row>
    <row r="1737" spans="1:11" ht="14.25" customHeight="1" x14ac:dyDescent="0.15">
      <c r="A1737" s="13" t="s">
        <v>11</v>
      </c>
      <c r="B1737" s="14">
        <v>29441</v>
      </c>
      <c r="C1737" s="15">
        <v>14990</v>
      </c>
      <c r="D1737" s="15" t="str">
        <f t="array" ref="D1737">IF(VLOOKUP($AF1737,[69]Akuttherapie!$A$2:$B$42,2,0)="Y",CONCATENATE("L",MAX(_xlfn.NUMBERVALUE(MID($D$3:$D1736,2,5)))+1)," ")</f>
        <v xml:space="preserve"> </v>
      </c>
      <c r="E1737" s="16">
        <v>10707790</v>
      </c>
      <c r="F1737" s="12" t="s">
        <v>2314</v>
      </c>
      <c r="G1737" s="12" t="s">
        <v>161</v>
      </c>
      <c r="H1737" s="18">
        <v>12896</v>
      </c>
      <c r="I1737" s="18">
        <v>45649</v>
      </c>
      <c r="J1737" s="12">
        <v>0</v>
      </c>
      <c r="K1737" s="36"/>
    </row>
    <row r="1738" spans="1:11" ht="14.25" customHeight="1" x14ac:dyDescent="0.15">
      <c r="A1738" s="13" t="s">
        <v>11</v>
      </c>
      <c r="B1738" s="14">
        <v>29442</v>
      </c>
      <c r="C1738" s="15">
        <v>14991</v>
      </c>
      <c r="D1738" s="15" t="str">
        <f t="array" ref="D1738">IF(VLOOKUP($AF1738,[69]Akuttherapie!$A$2:$B$42,2,0)="Y",CONCATENATE("L",MAX(_xlfn.NUMBERVALUE(MID($D$3:$D1737,2,5)))+1)," ")</f>
        <v xml:space="preserve"> </v>
      </c>
      <c r="E1738" s="16">
        <v>10707213</v>
      </c>
      <c r="F1738" s="12" t="s">
        <v>261</v>
      </c>
      <c r="G1738" s="12" t="s">
        <v>576</v>
      </c>
      <c r="H1738" s="18">
        <v>23456</v>
      </c>
      <c r="I1738" s="18">
        <v>45649</v>
      </c>
      <c r="J1738" s="12">
        <v>0</v>
      </c>
      <c r="K1738" s="36"/>
    </row>
    <row r="1739" spans="1:11" ht="14.25" customHeight="1" x14ac:dyDescent="0.15">
      <c r="A1739" s="13" t="s">
        <v>11</v>
      </c>
      <c r="B1739" s="14">
        <v>29443</v>
      </c>
      <c r="C1739" s="15">
        <v>14992</v>
      </c>
      <c r="D1739" s="15" t="str">
        <f t="array" ref="D1739">IF(VLOOKUP($AF1739,[69]Akuttherapie!$A$2:$B$42,2,0)="Y",CONCATENATE("L",MAX(_xlfn.NUMBERVALUE(MID($D$3:$D1738,2,5)))+1)," ")</f>
        <v xml:space="preserve"> </v>
      </c>
      <c r="E1739" s="16">
        <v>10707833</v>
      </c>
      <c r="F1739" s="12" t="s">
        <v>2803</v>
      </c>
      <c r="G1739" s="12" t="s">
        <v>2804</v>
      </c>
      <c r="H1739" s="18">
        <v>19447</v>
      </c>
      <c r="I1739" s="18">
        <v>45649</v>
      </c>
      <c r="J1739" s="12">
        <v>0</v>
      </c>
      <c r="K1739" s="36"/>
    </row>
    <row r="1740" spans="1:11" ht="14.25" customHeight="1" x14ac:dyDescent="0.15">
      <c r="A1740" s="13" t="s">
        <v>11</v>
      </c>
      <c r="B1740" s="14">
        <v>29444</v>
      </c>
      <c r="C1740" s="15">
        <v>14993</v>
      </c>
      <c r="D1740" s="15" t="str">
        <f t="array" ref="D1740">IF(VLOOKUP($AF1740,[69]Akuttherapie!$A$2:$B$42,2,0)="Y",CONCATENATE("L",MAX(_xlfn.NUMBERVALUE(MID($D$3:$D1739,2,5)))+1)," ")</f>
        <v xml:space="preserve"> </v>
      </c>
      <c r="E1740" s="16">
        <v>10708861</v>
      </c>
      <c r="F1740" s="12" t="s">
        <v>23</v>
      </c>
      <c r="G1740" s="12" t="s">
        <v>159</v>
      </c>
      <c r="H1740" s="18">
        <v>20275</v>
      </c>
      <c r="I1740" s="18">
        <v>45649</v>
      </c>
      <c r="J1740" s="12">
        <v>0</v>
      </c>
      <c r="K1740" s="36"/>
    </row>
    <row r="1741" spans="1:11" ht="14.25" customHeight="1" x14ac:dyDescent="0.15">
      <c r="A1741" s="13" t="s">
        <v>11</v>
      </c>
      <c r="B1741" s="14">
        <v>29445</v>
      </c>
      <c r="C1741" s="15">
        <v>14994</v>
      </c>
      <c r="D1741" s="15" t="str">
        <f t="array" ref="D1741">IF(VLOOKUP($AF1741,[69]Akuttherapie!$A$2:$B$42,2,0)="Y",CONCATENATE("L",MAX(_xlfn.NUMBERVALUE(MID($D$3:$D1740,2,5)))+1)," ")</f>
        <v xml:space="preserve"> </v>
      </c>
      <c r="E1741" s="16">
        <v>10708989</v>
      </c>
      <c r="F1741" s="12" t="s">
        <v>319</v>
      </c>
      <c r="G1741" s="12" t="s">
        <v>226</v>
      </c>
      <c r="H1741" s="18">
        <v>20048</v>
      </c>
      <c r="I1741" s="18">
        <v>45649</v>
      </c>
      <c r="J1741" s="12">
        <v>1</v>
      </c>
      <c r="K1741" s="36"/>
    </row>
    <row r="1742" spans="1:11" ht="14.25" customHeight="1" x14ac:dyDescent="0.15">
      <c r="A1742" s="13" t="s">
        <v>11</v>
      </c>
      <c r="B1742" s="14">
        <v>29446</v>
      </c>
      <c r="C1742" s="15">
        <v>14995</v>
      </c>
      <c r="D1742" s="15" t="str">
        <f t="array" ref="D1742">IF(VLOOKUP($AF1742,[69]Akuttherapie!$A$2:$B$42,2,0)="Y",CONCATENATE("L",MAX(_xlfn.NUMBERVALUE(MID($D$3:$D1741,2,5)))+1)," ")</f>
        <v xml:space="preserve"> </v>
      </c>
      <c r="E1742" s="16">
        <v>10708729</v>
      </c>
      <c r="F1742" s="12" t="s">
        <v>1046</v>
      </c>
      <c r="G1742" s="12" t="s">
        <v>1237</v>
      </c>
      <c r="H1742" s="18">
        <v>24304</v>
      </c>
      <c r="I1742" s="18">
        <v>45649</v>
      </c>
      <c r="J1742" s="12">
        <v>0</v>
      </c>
      <c r="K1742" s="36"/>
    </row>
    <row r="1743" spans="1:11" ht="14.25" customHeight="1" x14ac:dyDescent="0.15">
      <c r="A1743" s="13" t="s">
        <v>11</v>
      </c>
      <c r="B1743" s="14">
        <v>29447</v>
      </c>
      <c r="C1743" s="15">
        <v>14996</v>
      </c>
      <c r="D1743" s="15" t="str">
        <f t="array" ref="D1743">IF(VLOOKUP($AF1743,[69]Akuttherapie!$A$2:$B$42,2,0)="Y",CONCATENATE("L",MAX(_xlfn.NUMBERVALUE(MID($D$3:$D1742,2,5)))+1)," ")</f>
        <v xml:space="preserve"> </v>
      </c>
      <c r="E1743" s="16">
        <v>10709765</v>
      </c>
      <c r="F1743" s="12" t="s">
        <v>1118</v>
      </c>
      <c r="G1743" s="12" t="s">
        <v>651</v>
      </c>
      <c r="H1743" s="18">
        <v>26163</v>
      </c>
      <c r="I1743" s="18">
        <v>45650</v>
      </c>
      <c r="J1743" s="12">
        <v>0</v>
      </c>
      <c r="K1743" s="36"/>
    </row>
    <row r="1744" spans="1:11" ht="14.25" customHeight="1" x14ac:dyDescent="0.15">
      <c r="A1744" s="13" t="s">
        <v>16</v>
      </c>
      <c r="B1744" s="14">
        <v>29448</v>
      </c>
      <c r="C1744" s="15">
        <v>14997</v>
      </c>
      <c r="D1744" s="15" t="str">
        <f t="array" ref="D1744">IF(VLOOKUP($AF1744,[69]Akuttherapie!$A$2:$B$42,2,0)="Y",CONCATENATE("L",MAX(_xlfn.NUMBERVALUE(MID($D$3:$D1743,2,5)))+1)," ")</f>
        <v xml:space="preserve"> </v>
      </c>
      <c r="E1744" s="16">
        <v>10709808</v>
      </c>
      <c r="F1744" s="12" t="s">
        <v>2805</v>
      </c>
      <c r="G1744" s="12" t="s">
        <v>2784</v>
      </c>
      <c r="H1744" s="18">
        <v>17648</v>
      </c>
      <c r="I1744" s="18">
        <v>45650</v>
      </c>
      <c r="J1744" s="12">
        <v>1</v>
      </c>
      <c r="K1744" s="36"/>
    </row>
    <row r="1745" spans="1:11" ht="14.25" customHeight="1" x14ac:dyDescent="0.15">
      <c r="A1745" s="13" t="s">
        <v>11</v>
      </c>
      <c r="B1745" s="14">
        <v>29449</v>
      </c>
      <c r="C1745" s="15">
        <v>14998</v>
      </c>
      <c r="D1745" s="15" t="str">
        <f t="array" ref="D1745">IF(VLOOKUP($AF1745,[69]Akuttherapie!$A$2:$B$42,2,0)="Y",CONCATENATE("L",MAX(_xlfn.NUMBERVALUE(MID($D$3:$D1744,2,5)))+1)," ")</f>
        <v xml:space="preserve"> </v>
      </c>
      <c r="E1745" s="16">
        <v>10709876</v>
      </c>
      <c r="F1745" s="12" t="s">
        <v>2806</v>
      </c>
      <c r="G1745" s="12" t="s">
        <v>2807</v>
      </c>
      <c r="H1745" s="18">
        <v>26871</v>
      </c>
      <c r="I1745" s="18">
        <v>45650</v>
      </c>
      <c r="J1745" s="12">
        <v>0</v>
      </c>
      <c r="K1745" s="36"/>
    </row>
    <row r="1746" spans="1:11" ht="14.25" customHeight="1" x14ac:dyDescent="0.15">
      <c r="A1746" s="13" t="s">
        <v>11</v>
      </c>
      <c r="B1746" s="14">
        <v>29450</v>
      </c>
      <c r="C1746" s="15">
        <v>14999</v>
      </c>
      <c r="D1746" s="15" t="str">
        <f t="array" ref="D1746">IF(VLOOKUP($AF1746,[69]Akuttherapie!$A$2:$B$42,2,0)="Y",CONCATENATE("L",MAX(_xlfn.NUMBERVALUE(MID($D$3:$D1745,2,5)))+1)," ")</f>
        <v xml:space="preserve"> </v>
      </c>
      <c r="E1746" s="16">
        <v>10709911</v>
      </c>
      <c r="F1746" s="12" t="s">
        <v>1953</v>
      </c>
      <c r="G1746" s="12" t="s">
        <v>211</v>
      </c>
      <c r="H1746" s="18">
        <v>14981</v>
      </c>
      <c r="I1746" s="18">
        <v>45650</v>
      </c>
      <c r="J1746" s="12">
        <v>1</v>
      </c>
      <c r="K1746" s="36"/>
    </row>
    <row r="1747" spans="1:11" ht="14.25" customHeight="1" x14ac:dyDescent="0.15">
      <c r="A1747" s="13" t="s">
        <v>11</v>
      </c>
      <c r="B1747" s="14">
        <v>29451</v>
      </c>
      <c r="C1747" s="15">
        <v>15000</v>
      </c>
      <c r="D1747" s="15" t="str">
        <f t="array" ref="D1747">IF(VLOOKUP($AF1747,[69]Akuttherapie!$A$2:$B$42,2,0)="Y",CONCATENATE("L",MAX(_xlfn.NUMBERVALUE(MID($D$3:$D1746,2,5)))+1)," ")</f>
        <v xml:space="preserve"> </v>
      </c>
      <c r="E1747" s="16">
        <v>10709971</v>
      </c>
      <c r="F1747" s="12" t="s">
        <v>1380</v>
      </c>
      <c r="G1747" s="12" t="s">
        <v>2808</v>
      </c>
      <c r="H1747" s="18">
        <v>16658</v>
      </c>
      <c r="I1747" s="18">
        <v>45650</v>
      </c>
      <c r="J1747" s="12">
        <v>0</v>
      </c>
      <c r="K1747" s="36"/>
    </row>
    <row r="1748" spans="1:11" ht="14.25" customHeight="1" x14ac:dyDescent="0.15">
      <c r="A1748" s="13" t="s">
        <v>11</v>
      </c>
      <c r="B1748" s="14">
        <v>29452</v>
      </c>
      <c r="C1748" s="15">
        <v>15001</v>
      </c>
      <c r="D1748" s="15" t="str">
        <f t="array" ref="D1748">IF(VLOOKUP($AF1748,[69]Akuttherapie!$A$2:$B$42,2,0)="Y",CONCATENATE("L",MAX(_xlfn.NUMBERVALUE(MID($D$3:$D1747,2,5)))+1)," ")</f>
        <v xml:space="preserve"> </v>
      </c>
      <c r="E1748" s="16">
        <v>10710034</v>
      </c>
      <c r="F1748" s="12" t="s">
        <v>2809</v>
      </c>
      <c r="G1748" s="12" t="s">
        <v>2810</v>
      </c>
      <c r="H1748" s="18">
        <v>15015</v>
      </c>
      <c r="I1748" s="18">
        <v>45651</v>
      </c>
      <c r="J1748" s="12">
        <v>0</v>
      </c>
      <c r="K1748" s="36"/>
    </row>
    <row r="1749" spans="1:11" ht="14.25" customHeight="1" x14ac:dyDescent="0.15">
      <c r="A1749" s="13" t="s">
        <v>11</v>
      </c>
      <c r="B1749" s="14">
        <v>29454</v>
      </c>
      <c r="C1749" s="15">
        <v>15002</v>
      </c>
      <c r="D1749" s="15" t="str">
        <f t="array" ref="D1749">IF(VLOOKUP($AF1749,[69]Akuttherapie!$A$2:$B$42,2,0)="Y",CONCATENATE("L",MAX(_xlfn.NUMBERVALUE(MID($D$3:$D1748,2,5)))+1)," ")</f>
        <v xml:space="preserve"> </v>
      </c>
      <c r="E1749" s="16">
        <v>10710168</v>
      </c>
      <c r="F1749" s="12" t="s">
        <v>1644</v>
      </c>
      <c r="G1749" s="12" t="s">
        <v>127</v>
      </c>
      <c r="H1749" s="18">
        <v>13081</v>
      </c>
      <c r="I1749" s="18">
        <v>45651</v>
      </c>
      <c r="J1749" s="12">
        <v>1</v>
      </c>
      <c r="K1749" s="36"/>
    </row>
    <row r="1750" spans="1:11" ht="14.25" customHeight="1" x14ac:dyDescent="0.15">
      <c r="A1750" s="13" t="s">
        <v>11</v>
      </c>
      <c r="B1750" s="14">
        <v>29455</v>
      </c>
      <c r="C1750" s="15">
        <v>15003</v>
      </c>
      <c r="D1750" s="15" t="str">
        <f t="array" ref="D1750">IF(VLOOKUP($AF1750,[69]Akuttherapie!$A$2:$B$42,2,0)="Y",CONCATENATE("L",MAX(_xlfn.NUMBERVALUE(MID($D$3:$D1749,2,5)))+1)," ")</f>
        <v xml:space="preserve"> </v>
      </c>
      <c r="E1750" s="16">
        <v>10710292</v>
      </c>
      <c r="F1750" s="12" t="s">
        <v>2811</v>
      </c>
      <c r="G1750" s="12" t="s">
        <v>2812</v>
      </c>
      <c r="H1750" s="18">
        <v>21460</v>
      </c>
      <c r="I1750" s="18">
        <v>45651</v>
      </c>
      <c r="J1750" s="12">
        <v>1</v>
      </c>
      <c r="K1750" s="36"/>
    </row>
    <row r="1751" spans="1:11" ht="14.25" customHeight="1" x14ac:dyDescent="0.15">
      <c r="A1751" s="13" t="s">
        <v>16</v>
      </c>
      <c r="B1751" s="14">
        <v>29456</v>
      </c>
      <c r="C1751" s="15">
        <v>15004</v>
      </c>
      <c r="D1751" s="15" t="str">
        <f t="array" ref="D1751">IF(VLOOKUP($AF1751,[69]Akuttherapie!$A$2:$B$42,2,0)="Y",CONCATENATE("L",MAX(_xlfn.NUMBERVALUE(MID($D$3:$D1750,2,5)))+1)," ")</f>
        <v xml:space="preserve"> </v>
      </c>
      <c r="E1751" s="16">
        <v>10710293</v>
      </c>
      <c r="F1751" s="12" t="s">
        <v>2813</v>
      </c>
      <c r="G1751" s="12" t="s">
        <v>504</v>
      </c>
      <c r="H1751" s="18">
        <v>18141</v>
      </c>
      <c r="I1751" s="18">
        <v>45651</v>
      </c>
      <c r="J1751" s="12">
        <v>1</v>
      </c>
      <c r="K1751" s="36"/>
    </row>
    <row r="1752" spans="1:11" ht="14.25" customHeight="1" x14ac:dyDescent="0.15">
      <c r="A1752" s="13" t="s">
        <v>11</v>
      </c>
      <c r="B1752" s="14">
        <v>29457</v>
      </c>
      <c r="C1752" s="15">
        <v>15005</v>
      </c>
      <c r="D1752" s="15" t="s">
        <v>2840</v>
      </c>
      <c r="E1752" s="16">
        <v>10710300</v>
      </c>
      <c r="F1752" s="12" t="s">
        <v>2814</v>
      </c>
      <c r="G1752" s="12" t="s">
        <v>230</v>
      </c>
      <c r="H1752" s="18">
        <v>18736</v>
      </c>
      <c r="I1752" s="18">
        <v>45651</v>
      </c>
      <c r="J1752" s="12">
        <v>0</v>
      </c>
      <c r="K1752" s="36"/>
    </row>
    <row r="1753" spans="1:11" ht="14.25" customHeight="1" x14ac:dyDescent="0.15">
      <c r="A1753" s="13" t="s">
        <v>11</v>
      </c>
      <c r="B1753" s="14">
        <v>29458</v>
      </c>
      <c r="C1753" s="15">
        <v>15006</v>
      </c>
      <c r="D1753" s="15" t="str">
        <f t="array" ref="D1753">IF(VLOOKUP($AF1753,[69]Akuttherapie!$A$2:$B$42,2,0)="Y",CONCATENATE("L",MAX(_xlfn.NUMBERVALUE(MID($D$3:$D1752,2,5)))+1)," ")</f>
        <v xml:space="preserve"> </v>
      </c>
      <c r="E1753" s="16">
        <v>10710360</v>
      </c>
      <c r="F1753" s="12" t="s">
        <v>532</v>
      </c>
      <c r="G1753" s="12" t="s">
        <v>256</v>
      </c>
      <c r="H1753" s="18">
        <v>30287</v>
      </c>
      <c r="I1753" s="18">
        <v>45651</v>
      </c>
      <c r="J1753" s="12">
        <v>0</v>
      </c>
      <c r="K1753" s="36"/>
    </row>
    <row r="1754" spans="1:11" ht="14.25" customHeight="1" x14ac:dyDescent="0.15">
      <c r="A1754" s="13" t="s">
        <v>11</v>
      </c>
      <c r="B1754" s="14">
        <v>29459</v>
      </c>
      <c r="C1754" s="15">
        <v>15007</v>
      </c>
      <c r="D1754" s="15" t="str">
        <f t="array" ref="D1754">IF(VLOOKUP($AF1754,[69]Akuttherapie!$A$2:$B$42,2,0)="Y",CONCATENATE("L",MAX(_xlfn.NUMBERVALUE(MID($D$3:$D1753,2,5)))+1)," ")</f>
        <v xml:space="preserve"> </v>
      </c>
      <c r="E1754" s="16">
        <v>10710438</v>
      </c>
      <c r="F1754" s="12" t="s">
        <v>2432</v>
      </c>
      <c r="G1754" s="12" t="s">
        <v>2815</v>
      </c>
      <c r="H1754" s="18">
        <v>15653</v>
      </c>
      <c r="I1754" s="18">
        <v>45652</v>
      </c>
      <c r="J1754" s="12">
        <v>0</v>
      </c>
      <c r="K1754" s="36"/>
    </row>
    <row r="1755" spans="1:11" ht="14.25" customHeight="1" x14ac:dyDescent="0.15">
      <c r="A1755" s="13" t="s">
        <v>712</v>
      </c>
      <c r="B1755" s="14">
        <v>29460</v>
      </c>
      <c r="C1755" s="15">
        <v>15008</v>
      </c>
      <c r="D1755" s="15" t="str">
        <f t="array" ref="D1755">IF(VLOOKUP($AF1755,[69]Akuttherapie!$A$2:$B$42,2,0)="Y",CONCATENATE("L",MAX(_xlfn.NUMBERVALUE(MID($D$3:$D1754,2,5)))+1)," ")</f>
        <v xml:space="preserve"> </v>
      </c>
      <c r="E1755" s="16">
        <v>10710504</v>
      </c>
      <c r="F1755" s="12" t="s">
        <v>2816</v>
      </c>
      <c r="G1755" s="12" t="s">
        <v>2817</v>
      </c>
      <c r="H1755" s="18">
        <v>14604</v>
      </c>
      <c r="I1755" s="18">
        <v>45652</v>
      </c>
      <c r="J1755" s="12">
        <v>1</v>
      </c>
      <c r="K1755" s="36" t="s">
        <v>65</v>
      </c>
    </row>
    <row r="1756" spans="1:11" ht="14.25" customHeight="1" x14ac:dyDescent="0.15">
      <c r="A1756" s="13" t="s">
        <v>11</v>
      </c>
      <c r="B1756" s="14">
        <v>29461</v>
      </c>
      <c r="C1756" s="15">
        <v>15009</v>
      </c>
      <c r="D1756" s="15" t="str">
        <f t="array" ref="D1756">IF(VLOOKUP($AF1756,[69]Akuttherapie!$A$2:$B$42,2,0)="Y",CONCATENATE("L",MAX(_xlfn.NUMBERVALUE(MID($D$3:$D1755,2,5)))+1)," ")</f>
        <v xml:space="preserve"> </v>
      </c>
      <c r="E1756" s="16">
        <v>10710551</v>
      </c>
      <c r="F1756" s="12" t="s">
        <v>2818</v>
      </c>
      <c r="G1756" s="12" t="s">
        <v>278</v>
      </c>
      <c r="H1756" s="18">
        <v>17070</v>
      </c>
      <c r="I1756" s="18">
        <v>45652</v>
      </c>
      <c r="J1756" s="12">
        <v>0</v>
      </c>
      <c r="K1756" s="36"/>
    </row>
    <row r="1757" spans="1:11" ht="14.25" customHeight="1" x14ac:dyDescent="0.15">
      <c r="A1757" s="13" t="s">
        <v>11</v>
      </c>
      <c r="B1757" s="14">
        <v>29462</v>
      </c>
      <c r="C1757" s="15">
        <v>15010</v>
      </c>
      <c r="D1757" s="15" t="s">
        <v>2841</v>
      </c>
      <c r="E1757" s="16">
        <v>10710577</v>
      </c>
      <c r="F1757" s="12" t="s">
        <v>2819</v>
      </c>
      <c r="G1757" s="12" t="s">
        <v>2820</v>
      </c>
      <c r="H1757" s="18">
        <v>18363</v>
      </c>
      <c r="I1757" s="18">
        <v>45652</v>
      </c>
      <c r="J1757" s="12">
        <v>1</v>
      </c>
      <c r="K1757" s="36"/>
    </row>
    <row r="1758" spans="1:11" ht="14.25" customHeight="1" x14ac:dyDescent="0.15">
      <c r="A1758" s="13" t="s">
        <v>11</v>
      </c>
      <c r="B1758" s="14">
        <v>29463</v>
      </c>
      <c r="C1758" s="15">
        <v>15011</v>
      </c>
      <c r="D1758" s="15" t="str">
        <f t="array" ref="D1758">IF(VLOOKUP($AF1758,[69]Akuttherapie!$A$2:$B$42,2,0)="Y",CONCATENATE("L",MAX(_xlfn.NUMBERVALUE(MID($D$3:$D1757,2,5)))+1)," ")</f>
        <v xml:space="preserve"> </v>
      </c>
      <c r="E1758" s="16">
        <v>10710713</v>
      </c>
      <c r="F1758" s="12" t="s">
        <v>2821</v>
      </c>
      <c r="G1758" s="12" t="s">
        <v>86</v>
      </c>
      <c r="H1758" s="18">
        <v>16553</v>
      </c>
      <c r="I1758" s="18">
        <v>45652</v>
      </c>
      <c r="J1758" s="12">
        <v>1</v>
      </c>
      <c r="K1758" s="36"/>
    </row>
    <row r="1759" spans="1:11" ht="14.25" customHeight="1" x14ac:dyDescent="0.15">
      <c r="A1759" s="13" t="s">
        <v>11</v>
      </c>
      <c r="B1759" s="14">
        <v>29464</v>
      </c>
      <c r="C1759" s="15">
        <v>15012</v>
      </c>
      <c r="D1759" s="15" t="str">
        <f t="array" ref="D1759">IF(VLOOKUP($AF1759,[69]Akuttherapie!$A$2:$B$42,2,0)="Y",CONCATENATE("L",MAX(_xlfn.NUMBERVALUE(MID($D$3:$D1758,2,5)))+1)," ")</f>
        <v xml:space="preserve"> </v>
      </c>
      <c r="E1759" s="16">
        <v>10710720</v>
      </c>
      <c r="F1759" s="12" t="s">
        <v>2822</v>
      </c>
      <c r="G1759" s="12" t="s">
        <v>1996</v>
      </c>
      <c r="H1759" s="18">
        <v>28914</v>
      </c>
      <c r="I1759" s="18">
        <v>45652</v>
      </c>
      <c r="J1759" s="12">
        <v>1</v>
      </c>
      <c r="K1759" s="36"/>
    </row>
    <row r="1760" spans="1:11" ht="14.25" customHeight="1" x14ac:dyDescent="0.15">
      <c r="A1760" s="13" t="s">
        <v>11</v>
      </c>
      <c r="B1760" s="14">
        <v>29465</v>
      </c>
      <c r="C1760" s="15">
        <v>15013</v>
      </c>
      <c r="D1760" s="15" t="str">
        <f t="array" ref="D1760">IF(VLOOKUP($AF1760,[69]Akuttherapie!$A$2:$B$42,2,0)="Y",CONCATENATE("L",MAX(_xlfn.NUMBERVALUE(MID($D$3:$D1759,2,5)))+1)," ")</f>
        <v xml:space="preserve"> </v>
      </c>
      <c r="E1760" s="16">
        <v>10578688</v>
      </c>
      <c r="F1760" s="12" t="s">
        <v>2823</v>
      </c>
      <c r="G1760" s="12" t="s">
        <v>2824</v>
      </c>
      <c r="H1760" s="18">
        <v>15803</v>
      </c>
      <c r="I1760" s="18">
        <v>45649</v>
      </c>
      <c r="J1760" s="12">
        <v>1</v>
      </c>
      <c r="K1760" s="36"/>
    </row>
    <row r="1761" spans="1:11" ht="14.25" customHeight="1" x14ac:dyDescent="0.15">
      <c r="A1761" s="13" t="s">
        <v>11</v>
      </c>
      <c r="B1761" s="14">
        <v>29467</v>
      </c>
      <c r="C1761" s="15">
        <v>15014</v>
      </c>
      <c r="D1761" s="15" t="str">
        <f t="array" ref="D1761">IF(VLOOKUP($AF1761,[69]Akuttherapie!$A$2:$B$42,2,0)="Y",CONCATENATE("L",MAX(_xlfn.NUMBERVALUE(MID($D$3:$D1760,2,5)))+1)," ")</f>
        <v xml:space="preserve"> </v>
      </c>
      <c r="E1761" s="16">
        <v>10711140</v>
      </c>
      <c r="F1761" s="12" t="s">
        <v>1453</v>
      </c>
      <c r="G1761" s="12" t="s">
        <v>1337</v>
      </c>
      <c r="H1761" s="18">
        <v>18328</v>
      </c>
      <c r="I1761" s="18">
        <v>45653</v>
      </c>
      <c r="J1761" s="12">
        <v>1</v>
      </c>
      <c r="K1761" s="36"/>
    </row>
    <row r="1762" spans="1:11" ht="14.25" customHeight="1" x14ac:dyDescent="0.15">
      <c r="A1762" s="13" t="s">
        <v>11</v>
      </c>
      <c r="B1762" s="14">
        <v>29468</v>
      </c>
      <c r="C1762" s="15">
        <v>15015</v>
      </c>
      <c r="D1762" s="15" t="s">
        <v>2842</v>
      </c>
      <c r="E1762" s="16">
        <v>10711312</v>
      </c>
      <c r="F1762" s="12" t="s">
        <v>786</v>
      </c>
      <c r="G1762" s="12" t="s">
        <v>373</v>
      </c>
      <c r="H1762" s="18">
        <v>20980</v>
      </c>
      <c r="I1762" s="18">
        <v>45653</v>
      </c>
      <c r="J1762" s="12">
        <v>0</v>
      </c>
      <c r="K1762" s="36"/>
    </row>
    <row r="1763" spans="1:11" ht="14.25" customHeight="1" x14ac:dyDescent="0.15">
      <c r="A1763" s="13" t="s">
        <v>11</v>
      </c>
      <c r="B1763" s="14">
        <v>29470</v>
      </c>
      <c r="C1763" s="15">
        <v>15016</v>
      </c>
      <c r="D1763" s="15" t="s">
        <v>2843</v>
      </c>
      <c r="E1763" s="16">
        <v>10712555</v>
      </c>
      <c r="F1763" s="12" t="s">
        <v>2825</v>
      </c>
      <c r="G1763" s="12" t="s">
        <v>2826</v>
      </c>
      <c r="H1763" s="18">
        <v>32197</v>
      </c>
      <c r="I1763" s="18">
        <v>45653</v>
      </c>
      <c r="J1763" s="12">
        <v>1</v>
      </c>
      <c r="K1763" s="36"/>
    </row>
    <row r="1764" spans="1:11" ht="14.25" customHeight="1" x14ac:dyDescent="0.15">
      <c r="A1764" s="13" t="s">
        <v>11</v>
      </c>
      <c r="B1764" s="14">
        <v>29471</v>
      </c>
      <c r="C1764" s="15">
        <v>15017</v>
      </c>
      <c r="D1764" s="15" t="s">
        <v>2844</v>
      </c>
      <c r="E1764" s="16">
        <v>10712638</v>
      </c>
      <c r="F1764" s="12" t="s">
        <v>2827</v>
      </c>
      <c r="G1764" s="12" t="s">
        <v>2828</v>
      </c>
      <c r="H1764" s="18">
        <v>18903</v>
      </c>
      <c r="I1764" s="18">
        <v>45654</v>
      </c>
      <c r="J1764" s="12">
        <v>1</v>
      </c>
      <c r="K1764" s="36"/>
    </row>
    <row r="1765" spans="1:11" ht="14.25" customHeight="1" x14ac:dyDescent="0.15">
      <c r="A1765" s="13" t="s">
        <v>11</v>
      </c>
      <c r="B1765" s="14">
        <v>29472</v>
      </c>
      <c r="C1765" s="15">
        <v>15018</v>
      </c>
      <c r="D1765" s="15" t="s">
        <v>2845</v>
      </c>
      <c r="E1765" s="16">
        <v>10713278</v>
      </c>
      <c r="F1765" s="12" t="s">
        <v>2829</v>
      </c>
      <c r="G1765" s="12" t="s">
        <v>1284</v>
      </c>
      <c r="H1765" s="18">
        <v>14461</v>
      </c>
      <c r="I1765" s="18">
        <v>45655</v>
      </c>
      <c r="J1765" s="12">
        <v>1</v>
      </c>
      <c r="K1765" s="36"/>
    </row>
    <row r="1766" spans="1:11" ht="14.25" customHeight="1" x14ac:dyDescent="0.15">
      <c r="A1766" s="13" t="s">
        <v>11</v>
      </c>
      <c r="B1766" s="14">
        <v>29473</v>
      </c>
      <c r="C1766" s="15">
        <v>15019</v>
      </c>
      <c r="D1766" s="15" t="s">
        <v>2846</v>
      </c>
      <c r="E1766" s="16">
        <v>10713390</v>
      </c>
      <c r="F1766" s="12" t="s">
        <v>2830</v>
      </c>
      <c r="G1766" s="12" t="s">
        <v>281</v>
      </c>
      <c r="H1766" s="18">
        <v>22355</v>
      </c>
      <c r="I1766" s="18">
        <v>45655</v>
      </c>
      <c r="J1766" s="12">
        <v>0</v>
      </c>
      <c r="K1766" s="36"/>
    </row>
    <row r="1767" spans="1:11" ht="14.25" customHeight="1" x14ac:dyDescent="0.15">
      <c r="A1767" s="13" t="s">
        <v>11</v>
      </c>
      <c r="B1767" s="14">
        <v>29474</v>
      </c>
      <c r="C1767" s="15">
        <v>15020</v>
      </c>
      <c r="D1767" s="15" t="str">
        <f t="array" ref="D1767">IF(VLOOKUP($AF1767,[69]Akuttherapie!$A$2:$B$42,2,0)="Y",CONCATENATE("L",MAX(_xlfn.NUMBERVALUE(MID($D$3:$D1766,2,5)))+1)," ")</f>
        <v xml:space="preserve"> </v>
      </c>
      <c r="E1767" s="16">
        <v>10713446</v>
      </c>
      <c r="F1767" s="12" t="s">
        <v>2831</v>
      </c>
      <c r="G1767" s="12" t="s">
        <v>1812</v>
      </c>
      <c r="H1767" s="18">
        <v>19224</v>
      </c>
      <c r="I1767" s="18">
        <v>45655</v>
      </c>
      <c r="J1767" s="12">
        <v>0</v>
      </c>
      <c r="K1767" s="36"/>
    </row>
    <row r="1768" spans="1:11" ht="14.25" customHeight="1" x14ac:dyDescent="0.15">
      <c r="A1768" s="13" t="s">
        <v>11</v>
      </c>
      <c r="B1768" s="14">
        <v>29475</v>
      </c>
      <c r="C1768" s="15">
        <v>15021</v>
      </c>
      <c r="D1768" s="15" t="s">
        <v>2847</v>
      </c>
      <c r="E1768" s="16">
        <v>10713484</v>
      </c>
      <c r="F1768" s="12" t="s">
        <v>2832</v>
      </c>
      <c r="G1768" s="12" t="s">
        <v>722</v>
      </c>
      <c r="H1768" s="18">
        <v>18330</v>
      </c>
      <c r="I1768" s="18">
        <v>45655</v>
      </c>
      <c r="J1768" s="12">
        <v>1</v>
      </c>
      <c r="K1768" s="36"/>
    </row>
    <row r="1769" spans="1:11" ht="14.25" customHeight="1" x14ac:dyDescent="0.15">
      <c r="A1769" s="13" t="s">
        <v>11</v>
      </c>
      <c r="B1769" s="14">
        <v>29476</v>
      </c>
      <c r="C1769" s="15">
        <v>15022</v>
      </c>
      <c r="D1769" s="15" t="str">
        <f t="array" ref="D1769">IF(VLOOKUP($AF1769,[69]Akuttherapie!$A$2:$B$42,2,0)="Y",CONCATENATE("L",MAX(_xlfn.NUMBERVALUE(MID($D$3:$D1768,2,5)))+1)," ")</f>
        <v xml:space="preserve"> </v>
      </c>
      <c r="E1769" s="16">
        <v>10713641</v>
      </c>
      <c r="F1769" s="12" t="s">
        <v>874</v>
      </c>
      <c r="G1769" s="12" t="s">
        <v>504</v>
      </c>
      <c r="H1769" s="18">
        <v>14410</v>
      </c>
      <c r="I1769" s="18">
        <v>45656</v>
      </c>
      <c r="J1769" s="12">
        <v>1</v>
      </c>
      <c r="K1769" s="36"/>
    </row>
    <row r="1770" spans="1:11" ht="14.25" customHeight="1" x14ac:dyDescent="0.15">
      <c r="A1770" s="13" t="s">
        <v>11</v>
      </c>
      <c r="B1770" s="14">
        <v>29477</v>
      </c>
      <c r="C1770" s="15">
        <v>15023</v>
      </c>
      <c r="D1770" s="15" t="str">
        <f t="array" ref="D1770">IF(VLOOKUP($AF1770,[69]Akuttherapie!$A$2:$B$42,2,0)="Y",CONCATENATE("L",MAX(_xlfn.NUMBERVALUE(MID($D$3:$D1769,2,5)))+1)," ")</f>
        <v xml:space="preserve"> </v>
      </c>
      <c r="E1770" s="16">
        <v>10713820</v>
      </c>
      <c r="F1770" s="12" t="s">
        <v>12</v>
      </c>
      <c r="G1770" s="12" t="s">
        <v>36</v>
      </c>
      <c r="H1770" s="18">
        <v>13213</v>
      </c>
      <c r="I1770" s="18">
        <v>45656</v>
      </c>
      <c r="J1770" s="12">
        <v>0</v>
      </c>
      <c r="K1770" s="36"/>
    </row>
    <row r="1771" spans="1:11" ht="14.25" customHeight="1" x14ac:dyDescent="0.15">
      <c r="A1771" s="13" t="s">
        <v>11</v>
      </c>
      <c r="B1771" s="14">
        <v>29479</v>
      </c>
      <c r="C1771" s="15">
        <v>15024</v>
      </c>
      <c r="D1771" s="15" t="s">
        <v>2848</v>
      </c>
      <c r="E1771" s="16">
        <v>10714557</v>
      </c>
      <c r="F1771" s="12" t="s">
        <v>2366</v>
      </c>
      <c r="G1771" s="12" t="s">
        <v>2833</v>
      </c>
      <c r="H1771" s="18">
        <v>19807</v>
      </c>
      <c r="I1771" s="18">
        <v>45656</v>
      </c>
      <c r="J1771" s="12">
        <v>1</v>
      </c>
      <c r="K1771" s="36"/>
    </row>
    <row r="1772" spans="1:11" ht="14.25" customHeight="1" x14ac:dyDescent="0.15">
      <c r="A1772" s="13" t="s">
        <v>16</v>
      </c>
      <c r="B1772" s="14">
        <v>29480</v>
      </c>
      <c r="C1772" s="15">
        <v>15025</v>
      </c>
      <c r="D1772" s="15" t="str">
        <f t="array" ref="D1772">IF(VLOOKUP($AF1772,[69]Akuttherapie!$A$2:$B$42,2,0)="Y",CONCATENATE("L",MAX(_xlfn.NUMBERVALUE(MID($D$3:$D1771,2,5)))+1)," ")</f>
        <v xml:space="preserve"> </v>
      </c>
      <c r="E1772" s="16">
        <v>10715374</v>
      </c>
      <c r="F1772" s="12" t="s">
        <v>1453</v>
      </c>
      <c r="G1772" s="12" t="s">
        <v>216</v>
      </c>
      <c r="H1772" s="18">
        <v>15441</v>
      </c>
      <c r="I1772" s="18">
        <v>45656</v>
      </c>
      <c r="J1772" s="12">
        <v>1</v>
      </c>
      <c r="K1772" s="36"/>
    </row>
    <row r="1773" spans="1:11" ht="14.25" customHeight="1" x14ac:dyDescent="0.15">
      <c r="A1773" s="13" t="s">
        <v>11</v>
      </c>
      <c r="B1773" s="14">
        <v>29481</v>
      </c>
      <c r="C1773" s="15">
        <v>15026</v>
      </c>
      <c r="D1773" s="15" t="str">
        <f t="array" ref="D1773">IF(VLOOKUP($AF1773,[69]Akuttherapie!$A$2:$B$42,2,0)="Y",CONCATENATE("L",MAX(_xlfn.NUMBERVALUE(MID($D$3:$D1772,2,5)))+1)," ")</f>
        <v xml:space="preserve"> </v>
      </c>
      <c r="E1773" s="16">
        <v>10715405</v>
      </c>
      <c r="F1773" s="12" t="s">
        <v>2834</v>
      </c>
      <c r="G1773" s="12" t="s">
        <v>2178</v>
      </c>
      <c r="H1773" s="18">
        <v>19945</v>
      </c>
      <c r="I1773" s="18">
        <v>45656</v>
      </c>
      <c r="J1773" s="12">
        <v>1</v>
      </c>
      <c r="K1773" s="36"/>
    </row>
    <row r="1774" spans="1:11" ht="14.25" customHeight="1" x14ac:dyDescent="0.15">
      <c r="A1774" s="13" t="s">
        <v>11</v>
      </c>
      <c r="B1774" s="14">
        <v>29482</v>
      </c>
      <c r="C1774" s="15">
        <v>15027</v>
      </c>
      <c r="D1774" s="15" t="s">
        <v>2849</v>
      </c>
      <c r="E1774" s="16">
        <v>10715449</v>
      </c>
      <c r="F1774" s="12" t="s">
        <v>532</v>
      </c>
      <c r="G1774" s="12" t="s">
        <v>471</v>
      </c>
      <c r="H1774" s="18">
        <v>23115</v>
      </c>
      <c r="I1774" s="18">
        <v>45657</v>
      </c>
      <c r="J1774" s="12">
        <v>0</v>
      </c>
      <c r="K1774" s="36"/>
    </row>
    <row r="1775" spans="1:11" ht="14.25" customHeight="1" x14ac:dyDescent="0.15">
      <c r="A1775" s="13" t="s">
        <v>11</v>
      </c>
      <c r="B1775" s="14">
        <v>29483</v>
      </c>
      <c r="C1775" s="15">
        <v>15028</v>
      </c>
      <c r="D1775" s="15" t="str">
        <f t="array" ref="D1775">IF(VLOOKUP($AF1775,[69]Akuttherapie!$A$2:$B$42,2,0)="Y",CONCATENATE("L",MAX(_xlfn.NUMBERVALUE(MID($D$3:$D1774,2,5)))+1)," ")</f>
        <v xml:space="preserve"> </v>
      </c>
      <c r="E1775" s="16">
        <v>10589864</v>
      </c>
      <c r="F1775" s="12" t="s">
        <v>315</v>
      </c>
      <c r="G1775" s="12" t="s">
        <v>867</v>
      </c>
      <c r="H1775" s="18">
        <v>21243</v>
      </c>
      <c r="I1775" s="18">
        <v>45649</v>
      </c>
      <c r="J1775" s="12">
        <v>0</v>
      </c>
      <c r="K1775" s="36"/>
    </row>
    <row r="1776" spans="1:11" ht="14.25" customHeight="1" x14ac:dyDescent="0.15">
      <c r="A1776" s="13" t="s">
        <v>712</v>
      </c>
      <c r="B1776" s="14">
        <v>29484</v>
      </c>
      <c r="C1776" s="15">
        <v>15029</v>
      </c>
      <c r="D1776" s="15" t="str">
        <f t="array" ref="D1776">IF(VLOOKUP($AF1776,[69]Akuttherapie!$A$2:$B$42,2,0)="Y",CONCATENATE("L",MAX(_xlfn.NUMBERVALUE(MID($D$3:$D1775,2,5)))+1)," ")</f>
        <v xml:space="preserve"> </v>
      </c>
      <c r="E1776" s="16">
        <v>10714063</v>
      </c>
      <c r="F1776" s="12" t="s">
        <v>1019</v>
      </c>
      <c r="G1776" s="12" t="s">
        <v>68</v>
      </c>
      <c r="H1776" s="18">
        <v>19020</v>
      </c>
      <c r="I1776" s="18">
        <v>45656</v>
      </c>
      <c r="J1776" s="12">
        <v>0</v>
      </c>
      <c r="K1776" s="36" t="s">
        <v>65</v>
      </c>
    </row>
    <row r="1777" spans="1:11" ht="14.25" customHeight="1" x14ac:dyDescent="0.15">
      <c r="A1777" s="13" t="s">
        <v>11</v>
      </c>
      <c r="B1777" s="14">
        <v>29485</v>
      </c>
      <c r="C1777" s="15">
        <v>15030</v>
      </c>
      <c r="D1777" s="15" t="s">
        <v>2850</v>
      </c>
      <c r="E1777" s="16">
        <v>10716274</v>
      </c>
      <c r="F1777" s="12" t="s">
        <v>2835</v>
      </c>
      <c r="G1777" s="12" t="s">
        <v>2836</v>
      </c>
      <c r="H1777" s="18">
        <v>14272</v>
      </c>
      <c r="I1777" s="18">
        <v>45657</v>
      </c>
      <c r="J1777" s="12">
        <v>1</v>
      </c>
      <c r="K1777" s="36"/>
    </row>
    <row r="1778" spans="1:11" ht="14.25" customHeight="1" x14ac:dyDescent="0.15">
      <c r="A1778" s="13" t="s">
        <v>11</v>
      </c>
      <c r="B1778" s="14">
        <v>29486</v>
      </c>
      <c r="C1778" s="15">
        <v>15031</v>
      </c>
      <c r="D1778" s="15" t="str">
        <f t="array" ref="D1778">IF(VLOOKUP($AF1778,[69]Akuttherapie!$A$2:$B$42,2,0)="Y",CONCATENATE("L",MAX(_xlfn.NUMBERVALUE(MID($D$3:$D1777,2,5)))+1)," ")</f>
        <v xml:space="preserve"> </v>
      </c>
      <c r="E1778" s="16">
        <v>10716375</v>
      </c>
      <c r="F1778" s="12" t="s">
        <v>2837</v>
      </c>
      <c r="G1778" s="12" t="s">
        <v>2838</v>
      </c>
      <c r="H1778" s="18">
        <v>14916</v>
      </c>
      <c r="I1778" s="18">
        <v>45657</v>
      </c>
      <c r="J1778" s="12">
        <v>1</v>
      </c>
      <c r="K1778" s="36"/>
    </row>
    <row r="1779" spans="1:11" ht="14.25" customHeight="1" x14ac:dyDescent="0.15">
      <c r="A1779" s="13" t="s">
        <v>11</v>
      </c>
      <c r="B1779" s="14">
        <v>29487</v>
      </c>
      <c r="C1779" s="15">
        <v>15032</v>
      </c>
      <c r="D1779" s="15" t="s">
        <v>2851</v>
      </c>
      <c r="E1779" s="16">
        <v>10716421</v>
      </c>
      <c r="F1779" s="12" t="s">
        <v>2839</v>
      </c>
      <c r="G1779" s="12" t="s">
        <v>419</v>
      </c>
      <c r="H1779" s="18">
        <v>24152</v>
      </c>
      <c r="I1779" s="18">
        <v>45657</v>
      </c>
      <c r="J1779" s="12">
        <v>1</v>
      </c>
      <c r="K1779" s="36"/>
    </row>
    <row r="1780" spans="1:11" ht="14.25" customHeight="1" x14ac:dyDescent="0.15">
      <c r="A1780" s="12" t="s">
        <v>2478</v>
      </c>
      <c r="B1780" s="12">
        <v>29525</v>
      </c>
      <c r="C1780" s="12">
        <v>15067</v>
      </c>
      <c r="D1780" s="12"/>
      <c r="E1780" s="12">
        <v>10621183</v>
      </c>
      <c r="F1780" s="12" t="s">
        <v>1120</v>
      </c>
      <c r="G1780" s="12" t="s">
        <v>415</v>
      </c>
      <c r="H1780" s="12" t="s">
        <v>2854</v>
      </c>
      <c r="I1780" s="12" t="s">
        <v>2855</v>
      </c>
      <c r="J1780" s="12">
        <v>0</v>
      </c>
      <c r="K1780" s="36" t="s">
        <v>420</v>
      </c>
    </row>
    <row r="1781" spans="1:11" ht="14.25" customHeight="1" x14ac:dyDescent="0.15">
      <c r="A1781" s="12" t="s">
        <v>2478</v>
      </c>
      <c r="B1781" s="12">
        <v>29526</v>
      </c>
      <c r="C1781" s="12">
        <v>15068</v>
      </c>
      <c r="D1781" s="12"/>
      <c r="E1781" s="12">
        <v>10616917</v>
      </c>
      <c r="F1781" s="12" t="s">
        <v>2856</v>
      </c>
      <c r="G1781" s="12" t="s">
        <v>2857</v>
      </c>
      <c r="H1781" s="12" t="s">
        <v>2858</v>
      </c>
      <c r="I1781" s="12" t="s">
        <v>2859</v>
      </c>
      <c r="J1781" s="12">
        <v>1</v>
      </c>
      <c r="K1781" s="36" t="s">
        <v>420</v>
      </c>
    </row>
    <row r="1782" spans="1:11" ht="14.25" customHeight="1" x14ac:dyDescent="0.15">
      <c r="A1782" s="12" t="s">
        <v>2478</v>
      </c>
      <c r="B1782" s="12">
        <v>29527</v>
      </c>
      <c r="C1782" s="12">
        <v>15069</v>
      </c>
      <c r="D1782" s="12"/>
      <c r="E1782" s="12">
        <v>10627714</v>
      </c>
      <c r="F1782" s="12" t="s">
        <v>1753</v>
      </c>
      <c r="G1782" s="12" t="s">
        <v>26</v>
      </c>
      <c r="H1782" s="12" t="s">
        <v>2860</v>
      </c>
      <c r="I1782" s="12" t="s">
        <v>2861</v>
      </c>
      <c r="J1782" s="12">
        <v>1</v>
      </c>
      <c r="K1782" s="36" t="s">
        <v>420</v>
      </c>
    </row>
    <row r="1783" spans="1:11" ht="14.25" customHeight="1" x14ac:dyDescent="0.15">
      <c r="A1783" s="12" t="s">
        <v>2478</v>
      </c>
      <c r="B1783" s="12">
        <v>29528</v>
      </c>
      <c r="C1783" s="12">
        <v>15070</v>
      </c>
      <c r="D1783" s="12"/>
      <c r="E1783" s="12">
        <v>10632893</v>
      </c>
      <c r="F1783" s="12" t="s">
        <v>2862</v>
      </c>
      <c r="G1783" s="12" t="s">
        <v>2863</v>
      </c>
      <c r="H1783" s="12" t="s">
        <v>2864</v>
      </c>
      <c r="I1783" s="12" t="s">
        <v>2865</v>
      </c>
      <c r="J1783" s="12">
        <v>1</v>
      </c>
      <c r="K1783" s="36" t="s">
        <v>420</v>
      </c>
    </row>
    <row r="1784" spans="1:11" ht="14.25" customHeight="1" x14ac:dyDescent="0.15">
      <c r="A1784" s="12" t="s">
        <v>2478</v>
      </c>
      <c r="B1784" s="12">
        <v>29529</v>
      </c>
      <c r="C1784" s="12">
        <v>15071</v>
      </c>
      <c r="D1784" s="12"/>
      <c r="E1784" s="12">
        <v>10633142</v>
      </c>
      <c r="F1784" s="12" t="s">
        <v>2866</v>
      </c>
      <c r="G1784" s="12" t="s">
        <v>2867</v>
      </c>
      <c r="H1784" s="12" t="s">
        <v>2868</v>
      </c>
      <c r="I1784" s="12" t="s">
        <v>2869</v>
      </c>
      <c r="J1784" s="12">
        <v>0</v>
      </c>
      <c r="K1784" s="36" t="s">
        <v>420</v>
      </c>
    </row>
    <row r="1785" spans="1:11" ht="14.25" customHeight="1" x14ac:dyDescent="0.15">
      <c r="A1785" s="12" t="s">
        <v>2478</v>
      </c>
      <c r="B1785" s="12">
        <v>29530</v>
      </c>
      <c r="C1785" s="12">
        <v>15072</v>
      </c>
      <c r="D1785" s="12"/>
      <c r="E1785" s="12">
        <v>10633264</v>
      </c>
      <c r="F1785" s="12" t="s">
        <v>2870</v>
      </c>
      <c r="G1785" s="12" t="s">
        <v>85</v>
      </c>
      <c r="H1785" s="12" t="s">
        <v>2871</v>
      </c>
      <c r="I1785" s="12" t="s">
        <v>2869</v>
      </c>
      <c r="J1785" s="12">
        <v>0</v>
      </c>
      <c r="K1785" s="36" t="s">
        <v>420</v>
      </c>
    </row>
    <row r="1786" spans="1:11" ht="14.25" customHeight="1" x14ac:dyDescent="0.15">
      <c r="A1786" s="12" t="s">
        <v>2478</v>
      </c>
      <c r="B1786" s="12">
        <v>29531</v>
      </c>
      <c r="C1786" s="12">
        <v>15073</v>
      </c>
      <c r="D1786" s="12"/>
      <c r="E1786" s="12">
        <v>10641257</v>
      </c>
      <c r="F1786" s="12" t="s">
        <v>2872</v>
      </c>
      <c r="G1786" s="12" t="s">
        <v>2176</v>
      </c>
      <c r="H1786" s="12" t="s">
        <v>2873</v>
      </c>
      <c r="I1786" s="12" t="s">
        <v>2874</v>
      </c>
      <c r="J1786" s="12">
        <v>0</v>
      </c>
      <c r="K1786" s="36" t="s">
        <v>420</v>
      </c>
    </row>
    <row r="1787" spans="1:11" ht="14.25" customHeight="1" x14ac:dyDescent="0.15">
      <c r="A1787" s="12" t="s">
        <v>2478</v>
      </c>
      <c r="B1787" s="12">
        <v>29532</v>
      </c>
      <c r="C1787" s="12">
        <v>15074</v>
      </c>
      <c r="D1787" s="12"/>
      <c r="E1787" s="12">
        <v>10641292</v>
      </c>
      <c r="F1787" s="12" t="s">
        <v>807</v>
      </c>
      <c r="G1787" s="12" t="s">
        <v>2875</v>
      </c>
      <c r="H1787" s="12" t="s">
        <v>2876</v>
      </c>
      <c r="I1787" s="12" t="s">
        <v>2874</v>
      </c>
      <c r="J1787" s="12">
        <v>1</v>
      </c>
      <c r="K1787" s="36" t="s">
        <v>420</v>
      </c>
    </row>
    <row r="1788" spans="1:11" ht="14.25" customHeight="1" x14ac:dyDescent="0.15">
      <c r="A1788" s="12" t="s">
        <v>2478</v>
      </c>
      <c r="B1788" s="12">
        <v>29533</v>
      </c>
      <c r="C1788" s="12">
        <v>15075</v>
      </c>
      <c r="D1788" s="12"/>
      <c r="E1788" s="12">
        <v>10643584</v>
      </c>
      <c r="F1788" s="12" t="s">
        <v>41</v>
      </c>
      <c r="G1788" s="12" t="s">
        <v>85</v>
      </c>
      <c r="H1788" s="12" t="s">
        <v>2877</v>
      </c>
      <c r="I1788" s="12" t="s">
        <v>2878</v>
      </c>
      <c r="J1788" s="12">
        <v>0</v>
      </c>
      <c r="K1788" s="36" t="s">
        <v>420</v>
      </c>
    </row>
    <row r="1789" spans="1:11" ht="14.25" customHeight="1" x14ac:dyDescent="0.15">
      <c r="A1789" s="12" t="s">
        <v>2478</v>
      </c>
      <c r="B1789" s="12">
        <v>29534</v>
      </c>
      <c r="C1789" s="12">
        <v>15076</v>
      </c>
      <c r="D1789" s="12"/>
      <c r="E1789" s="12">
        <v>10645175</v>
      </c>
      <c r="F1789" s="12" t="s">
        <v>261</v>
      </c>
      <c r="G1789" s="12" t="s">
        <v>2820</v>
      </c>
      <c r="H1789" s="12" t="s">
        <v>2879</v>
      </c>
      <c r="I1789" s="12" t="s">
        <v>2880</v>
      </c>
      <c r="J1789" s="12">
        <v>1</v>
      </c>
      <c r="K1789" s="36" t="s">
        <v>420</v>
      </c>
    </row>
    <row r="1790" spans="1:11" ht="14.25" customHeight="1" x14ac:dyDescent="0.15">
      <c r="A1790" s="12" t="s">
        <v>2478</v>
      </c>
      <c r="B1790" s="12">
        <v>29535</v>
      </c>
      <c r="C1790" s="12">
        <v>15077</v>
      </c>
      <c r="D1790" s="12"/>
      <c r="E1790" s="12">
        <v>10647580</v>
      </c>
      <c r="F1790" s="12" t="s">
        <v>372</v>
      </c>
      <c r="G1790" s="12" t="s">
        <v>23</v>
      </c>
      <c r="H1790" s="12" t="s">
        <v>2881</v>
      </c>
      <c r="I1790" s="12" t="s">
        <v>2882</v>
      </c>
      <c r="J1790" s="12">
        <v>0</v>
      </c>
      <c r="K1790" s="36" t="s">
        <v>420</v>
      </c>
    </row>
    <row r="1791" spans="1:11" ht="14.25" customHeight="1" x14ac:dyDescent="0.15">
      <c r="A1791" s="12" t="s">
        <v>2478</v>
      </c>
      <c r="B1791" s="12">
        <v>29536</v>
      </c>
      <c r="C1791" s="12">
        <v>15078</v>
      </c>
      <c r="D1791" s="12"/>
      <c r="E1791" s="12">
        <v>10654460</v>
      </c>
      <c r="F1791" s="12" t="s">
        <v>2883</v>
      </c>
      <c r="G1791" s="12" t="s">
        <v>855</v>
      </c>
      <c r="H1791" s="12" t="s">
        <v>2884</v>
      </c>
      <c r="I1791" s="12" t="s">
        <v>2885</v>
      </c>
      <c r="J1791" s="12">
        <v>1</v>
      </c>
      <c r="K1791" s="36" t="s">
        <v>420</v>
      </c>
    </row>
    <row r="1792" spans="1:11" ht="14.25" customHeight="1" x14ac:dyDescent="0.15">
      <c r="A1792" s="12" t="s">
        <v>2478</v>
      </c>
      <c r="B1792" s="12">
        <v>29537</v>
      </c>
      <c r="C1792" s="12">
        <v>15079</v>
      </c>
      <c r="D1792" s="12"/>
      <c r="E1792" s="12">
        <v>10663300</v>
      </c>
      <c r="F1792" s="12" t="s">
        <v>996</v>
      </c>
      <c r="G1792" s="12" t="s">
        <v>36</v>
      </c>
      <c r="H1792" s="12" t="s">
        <v>2886</v>
      </c>
      <c r="I1792" s="12" t="s">
        <v>2887</v>
      </c>
      <c r="J1792" s="12">
        <v>0</v>
      </c>
      <c r="K1792" s="36" t="s">
        <v>420</v>
      </c>
    </row>
    <row r="1793" spans="1:11" ht="14.25" customHeight="1" x14ac:dyDescent="0.15">
      <c r="A1793" s="12" t="s">
        <v>2478</v>
      </c>
      <c r="B1793" s="12">
        <v>29538</v>
      </c>
      <c r="C1793" s="12">
        <v>15080</v>
      </c>
      <c r="D1793" s="12"/>
      <c r="E1793" s="12">
        <v>10682324</v>
      </c>
      <c r="F1793" s="12" t="s">
        <v>2743</v>
      </c>
      <c r="G1793" s="12" t="s">
        <v>2820</v>
      </c>
      <c r="H1793" s="12" t="s">
        <v>2888</v>
      </c>
      <c r="I1793" s="12" t="s">
        <v>2889</v>
      </c>
      <c r="J1793" s="12">
        <v>1</v>
      </c>
      <c r="K1793" s="36" t="s">
        <v>420</v>
      </c>
    </row>
    <row r="1794" spans="1:11" ht="14.25" customHeight="1" x14ac:dyDescent="0.15">
      <c r="A1794" s="12" t="s">
        <v>2478</v>
      </c>
      <c r="B1794" s="12">
        <v>29539</v>
      </c>
      <c r="C1794" s="12">
        <v>15081</v>
      </c>
      <c r="D1794" s="12"/>
      <c r="E1794" s="12">
        <v>10686472</v>
      </c>
      <c r="F1794" s="12" t="s">
        <v>2890</v>
      </c>
      <c r="G1794" s="12" t="s">
        <v>2891</v>
      </c>
      <c r="H1794" s="12" t="s">
        <v>2892</v>
      </c>
      <c r="I1794" s="12" t="s">
        <v>2893</v>
      </c>
      <c r="J1794" s="12">
        <v>1</v>
      </c>
      <c r="K1794" s="36" t="s">
        <v>420</v>
      </c>
    </row>
    <row r="1795" spans="1:11" ht="14.25" customHeight="1" x14ac:dyDescent="0.15">
      <c r="A1795" s="12" t="s">
        <v>2478</v>
      </c>
      <c r="B1795" s="12">
        <v>29540</v>
      </c>
      <c r="C1795" s="12">
        <v>15082</v>
      </c>
      <c r="D1795" s="12"/>
      <c r="E1795" s="12">
        <v>10691806</v>
      </c>
      <c r="F1795" s="12" t="s">
        <v>229</v>
      </c>
      <c r="G1795" s="12" t="s">
        <v>230</v>
      </c>
      <c r="H1795" s="12" t="s">
        <v>2894</v>
      </c>
      <c r="I1795" s="12" t="s">
        <v>2895</v>
      </c>
      <c r="J1795" s="12">
        <v>0</v>
      </c>
      <c r="K1795" s="36" t="s">
        <v>420</v>
      </c>
    </row>
    <row r="1796" spans="1:11" ht="14.25" customHeight="1" x14ac:dyDescent="0.15">
      <c r="A1796" s="12" t="s">
        <v>2478</v>
      </c>
      <c r="B1796" s="12">
        <v>29541</v>
      </c>
      <c r="C1796" s="12">
        <v>15083</v>
      </c>
      <c r="D1796" s="12"/>
      <c r="E1796" s="12">
        <v>10691924</v>
      </c>
      <c r="F1796" s="12" t="s">
        <v>323</v>
      </c>
      <c r="G1796" s="12" t="s">
        <v>415</v>
      </c>
      <c r="H1796" s="12" t="s">
        <v>2896</v>
      </c>
      <c r="I1796" s="12" t="s">
        <v>2895</v>
      </c>
      <c r="J1796" s="12">
        <v>0</v>
      </c>
      <c r="K1796" s="36" t="s">
        <v>420</v>
      </c>
    </row>
    <row r="1797" spans="1:11" ht="14.25" customHeight="1" x14ac:dyDescent="0.15">
      <c r="A1797" s="12" t="s">
        <v>2478</v>
      </c>
      <c r="B1797" s="12">
        <v>29542</v>
      </c>
      <c r="C1797" s="12">
        <v>15084</v>
      </c>
      <c r="D1797" s="12"/>
      <c r="E1797" s="12">
        <v>10693702</v>
      </c>
      <c r="F1797" s="12" t="s">
        <v>2897</v>
      </c>
      <c r="G1797" s="12" t="s">
        <v>31</v>
      </c>
      <c r="H1797" s="12" t="s">
        <v>2898</v>
      </c>
      <c r="I1797" s="12" t="s">
        <v>2899</v>
      </c>
      <c r="J1797" s="12">
        <v>0</v>
      </c>
      <c r="K1797" s="36" t="s">
        <v>420</v>
      </c>
    </row>
    <row r="1798" spans="1:11" ht="14.25" customHeight="1" x14ac:dyDescent="0.15">
      <c r="A1798" s="12" t="s">
        <v>2478</v>
      </c>
      <c r="B1798" s="12">
        <v>29543</v>
      </c>
      <c r="C1798" s="12">
        <v>15085</v>
      </c>
      <c r="D1798" s="12"/>
      <c r="E1798" s="12">
        <v>10693148</v>
      </c>
      <c r="F1798" s="12" t="s">
        <v>2900</v>
      </c>
      <c r="G1798" s="12" t="s">
        <v>2901</v>
      </c>
      <c r="H1798" s="12" t="s">
        <v>2902</v>
      </c>
      <c r="I1798" s="12" t="s">
        <v>2899</v>
      </c>
      <c r="J1798" s="12">
        <v>1</v>
      </c>
      <c r="K1798" s="36" t="s">
        <v>420</v>
      </c>
    </row>
    <row r="1799" spans="1:11" ht="14.25" customHeight="1" x14ac:dyDescent="0.15">
      <c r="A1799" s="12" t="s">
        <v>2478</v>
      </c>
      <c r="B1799" s="12">
        <v>29544</v>
      </c>
      <c r="C1799" s="12">
        <v>15086</v>
      </c>
      <c r="D1799" s="12"/>
      <c r="E1799" s="12">
        <v>10698468</v>
      </c>
      <c r="F1799" s="12" t="s">
        <v>2903</v>
      </c>
      <c r="G1799" s="12" t="s">
        <v>2904</v>
      </c>
      <c r="H1799" s="12" t="s">
        <v>2905</v>
      </c>
      <c r="I1799" s="12" t="s">
        <v>2906</v>
      </c>
      <c r="J1799" s="12">
        <v>1</v>
      </c>
      <c r="K1799" s="36" t="s">
        <v>420</v>
      </c>
    </row>
    <row r="1800" spans="1:11" ht="14.25" customHeight="1" x14ac:dyDescent="0.15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36"/>
    </row>
    <row r="1801" spans="1:11" ht="14.25" customHeight="1" x14ac:dyDescent="0.15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36"/>
    </row>
    <row r="1802" spans="1:11" ht="14.25" customHeight="1" x14ac:dyDescent="0.15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36"/>
    </row>
    <row r="1803" spans="1:11" ht="14.25" customHeight="1" x14ac:dyDescent="0.15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36"/>
    </row>
    <row r="1804" spans="1:11" ht="14.25" customHeight="1" x14ac:dyDescent="0.15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36"/>
    </row>
    <row r="1805" spans="1:11" ht="14.25" customHeight="1" x14ac:dyDescent="0.15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36"/>
    </row>
    <row r="1806" spans="1:11" ht="14.25" customHeight="1" x14ac:dyDescent="0.15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36"/>
    </row>
    <row r="1807" spans="1:11" ht="14.25" customHeight="1" x14ac:dyDescent="0.15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36"/>
    </row>
    <row r="1808" spans="1:11" ht="14.25" customHeight="1" x14ac:dyDescent="0.15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36"/>
    </row>
    <row r="1809" spans="1:11" ht="14.25" customHeight="1" x14ac:dyDescent="0.15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36"/>
    </row>
    <row r="1810" spans="1:11" ht="14.25" customHeight="1" x14ac:dyDescent="0.15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36"/>
    </row>
    <row r="1811" spans="1:11" ht="14.25" customHeight="1" x14ac:dyDescent="0.15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36"/>
    </row>
    <row r="1812" spans="1:11" ht="14.25" customHeight="1" x14ac:dyDescent="0.15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36"/>
    </row>
    <row r="1813" spans="1:11" ht="14.25" customHeight="1" x14ac:dyDescent="0.15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36"/>
    </row>
    <row r="1814" spans="1:11" ht="14.25" customHeight="1" x14ac:dyDescent="0.15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36"/>
    </row>
    <row r="1815" spans="1:11" ht="14.25" customHeight="1" x14ac:dyDescent="0.15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36"/>
    </row>
    <row r="1816" spans="1:11" ht="14.25" customHeight="1" x14ac:dyDescent="0.15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36"/>
    </row>
    <row r="1817" spans="1:11" ht="14.25" customHeight="1" x14ac:dyDescent="0.15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36"/>
    </row>
    <row r="1818" spans="1:11" ht="14.25" customHeight="1" x14ac:dyDescent="0.15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36"/>
    </row>
    <row r="1819" spans="1:11" ht="14.25" customHeight="1" x14ac:dyDescent="0.15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36"/>
    </row>
    <row r="1820" spans="1:11" ht="14.25" customHeight="1" x14ac:dyDescent="0.15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36"/>
    </row>
    <row r="1821" spans="1:11" ht="14.25" customHeight="1" x14ac:dyDescent="0.15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36"/>
    </row>
    <row r="1822" spans="1:11" ht="14.25" customHeight="1" x14ac:dyDescent="0.15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36"/>
    </row>
    <row r="1823" spans="1:11" ht="14.25" customHeight="1" x14ac:dyDescent="0.15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36"/>
    </row>
    <row r="1824" spans="1:11" ht="14.25" customHeight="1" x14ac:dyDescent="0.15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36"/>
    </row>
    <row r="1825" spans="1:11" ht="14.25" customHeight="1" x14ac:dyDescent="0.15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36"/>
    </row>
    <row r="1826" spans="1:11" ht="14.25" customHeight="1" x14ac:dyDescent="0.15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36"/>
    </row>
    <row r="1827" spans="1:11" ht="14.25" customHeight="1" x14ac:dyDescent="0.15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36"/>
    </row>
    <row r="1828" spans="1:11" ht="14.25" customHeight="1" x14ac:dyDescent="0.15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36"/>
    </row>
    <row r="1829" spans="1:11" ht="14.25" customHeight="1" x14ac:dyDescent="0.15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36"/>
    </row>
    <row r="1830" spans="1:11" ht="14.25" customHeight="1" x14ac:dyDescent="0.15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36"/>
    </row>
    <row r="1831" spans="1:11" ht="14.25" customHeight="1" x14ac:dyDescent="0.15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36"/>
    </row>
    <row r="1832" spans="1:11" ht="14.25" customHeight="1" x14ac:dyDescent="0.15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36"/>
    </row>
    <row r="1833" spans="1:11" ht="14.25" customHeight="1" x14ac:dyDescent="0.15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36"/>
    </row>
    <row r="1834" spans="1:11" ht="14.25" customHeight="1" x14ac:dyDescent="0.15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36"/>
    </row>
    <row r="1835" spans="1:11" ht="14.25" customHeight="1" x14ac:dyDescent="0.15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36"/>
    </row>
    <row r="1836" spans="1:11" ht="14.25" customHeight="1" x14ac:dyDescent="0.15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36"/>
    </row>
    <row r="1837" spans="1:11" ht="14.25" customHeight="1" x14ac:dyDescent="0.15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36"/>
    </row>
    <row r="1838" spans="1:11" ht="14.25" customHeight="1" x14ac:dyDescent="0.15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36"/>
    </row>
    <row r="1839" spans="1:11" ht="14.25" customHeight="1" x14ac:dyDescent="0.15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36"/>
    </row>
    <row r="1840" spans="1:11" ht="14.25" customHeight="1" x14ac:dyDescent="0.15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36"/>
    </row>
    <row r="1841" spans="1:11" ht="14.25" customHeight="1" x14ac:dyDescent="0.15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36"/>
    </row>
    <row r="1842" spans="1:11" ht="14.25" customHeight="1" x14ac:dyDescent="0.15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36"/>
    </row>
    <row r="1843" spans="1:11" ht="14.25" customHeight="1" x14ac:dyDescent="0.15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36"/>
    </row>
    <row r="1844" spans="1:11" ht="14.25" customHeight="1" x14ac:dyDescent="0.15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36"/>
    </row>
    <row r="1845" spans="1:11" ht="14.25" customHeight="1" x14ac:dyDescent="0.15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36"/>
    </row>
    <row r="1846" spans="1:11" ht="14.25" customHeight="1" x14ac:dyDescent="0.15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36"/>
    </row>
    <row r="1847" spans="1:11" ht="14.25" customHeight="1" x14ac:dyDescent="0.15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36"/>
    </row>
    <row r="1848" spans="1:11" ht="14.25" customHeight="1" x14ac:dyDescent="0.15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36"/>
    </row>
    <row r="1849" spans="1:11" ht="14.25" customHeight="1" x14ac:dyDescent="0.15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36"/>
    </row>
    <row r="1850" spans="1:11" ht="14.25" customHeight="1" x14ac:dyDescent="0.15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36"/>
    </row>
    <row r="1851" spans="1:11" ht="14.25" customHeight="1" x14ac:dyDescent="0.15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36"/>
    </row>
    <row r="1852" spans="1:11" ht="14.25" customHeight="1" x14ac:dyDescent="0.15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36"/>
    </row>
    <row r="1853" spans="1:11" ht="14.25" customHeight="1" x14ac:dyDescent="0.15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36"/>
    </row>
    <row r="1854" spans="1:11" ht="14.25" customHeight="1" x14ac:dyDescent="0.15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36"/>
    </row>
    <row r="1855" spans="1:11" ht="14.25" customHeight="1" x14ac:dyDescent="0.15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36"/>
    </row>
    <row r="1856" spans="1:11" ht="14.25" customHeight="1" x14ac:dyDescent="0.15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36"/>
    </row>
    <row r="1857" spans="1:11" ht="14.25" customHeight="1" x14ac:dyDescent="0.15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36"/>
    </row>
    <row r="1858" spans="1:11" ht="14.25" customHeight="1" x14ac:dyDescent="0.15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36"/>
    </row>
    <row r="1859" spans="1:11" ht="14.25" customHeight="1" x14ac:dyDescent="0.15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36"/>
    </row>
    <row r="1860" spans="1:11" ht="14.25" customHeight="1" x14ac:dyDescent="0.15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36"/>
    </row>
    <row r="1861" spans="1:11" ht="14.25" customHeight="1" x14ac:dyDescent="0.15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36"/>
    </row>
    <row r="1862" spans="1:11" ht="14.25" customHeight="1" x14ac:dyDescent="0.15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36"/>
    </row>
    <row r="1863" spans="1:11" ht="14.25" customHeight="1" x14ac:dyDescent="0.15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36"/>
    </row>
    <row r="1864" spans="1:11" ht="14.25" customHeight="1" x14ac:dyDescent="0.15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36"/>
    </row>
    <row r="1865" spans="1:11" ht="14.25" customHeight="1" x14ac:dyDescent="0.15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36"/>
    </row>
    <row r="1866" spans="1:11" ht="14.25" customHeight="1" x14ac:dyDescent="0.15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36"/>
    </row>
    <row r="1867" spans="1:11" ht="14.25" customHeight="1" x14ac:dyDescent="0.15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36"/>
    </row>
    <row r="1868" spans="1:11" ht="14.25" customHeight="1" x14ac:dyDescent="0.15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36"/>
    </row>
    <row r="1869" spans="1:11" ht="14.25" customHeight="1" x14ac:dyDescent="0.15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36"/>
    </row>
    <row r="1870" spans="1:11" ht="14.25" customHeight="1" x14ac:dyDescent="0.15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36"/>
    </row>
    <row r="1871" spans="1:11" ht="14.25" customHeight="1" x14ac:dyDescent="0.15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36"/>
    </row>
    <row r="1872" spans="1:11" ht="14.25" customHeight="1" x14ac:dyDescent="0.15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36"/>
    </row>
    <row r="1873" spans="1:11" ht="14.25" customHeight="1" x14ac:dyDescent="0.15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36"/>
    </row>
    <row r="1874" spans="1:11" ht="14.25" customHeight="1" x14ac:dyDescent="0.15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36"/>
    </row>
    <row r="1875" spans="1:11" ht="14.25" customHeight="1" x14ac:dyDescent="0.15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36"/>
    </row>
    <row r="1876" spans="1:11" ht="14.25" customHeight="1" x14ac:dyDescent="0.15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36"/>
    </row>
    <row r="1877" spans="1:11" ht="14.25" customHeight="1" x14ac:dyDescent="0.15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36"/>
    </row>
    <row r="1878" spans="1:11" ht="14.25" customHeight="1" x14ac:dyDescent="0.15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36"/>
    </row>
    <row r="1879" spans="1:11" ht="14.25" customHeight="1" x14ac:dyDescent="0.15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36"/>
    </row>
    <row r="1880" spans="1:11" ht="14.25" customHeight="1" x14ac:dyDescent="0.15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36"/>
    </row>
    <row r="1881" spans="1:11" ht="14.25" customHeight="1" x14ac:dyDescent="0.15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36"/>
    </row>
    <row r="1882" spans="1:11" ht="14.25" customHeight="1" x14ac:dyDescent="0.15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36"/>
    </row>
    <row r="1883" spans="1:11" ht="14.25" customHeight="1" x14ac:dyDescent="0.15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36"/>
    </row>
    <row r="1884" spans="1:11" ht="14.25" customHeight="1" x14ac:dyDescent="0.15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36"/>
    </row>
    <row r="1885" spans="1:11" ht="14.25" customHeight="1" x14ac:dyDescent="0.15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36"/>
    </row>
    <row r="1886" spans="1:11" ht="14.25" customHeight="1" x14ac:dyDescent="0.15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36"/>
    </row>
    <row r="1887" spans="1:11" ht="14.25" customHeight="1" x14ac:dyDescent="0.15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36"/>
    </row>
    <row r="1888" spans="1:11" ht="14.25" customHeight="1" x14ac:dyDescent="0.15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36"/>
    </row>
    <row r="1889" spans="1:11" ht="14.25" customHeight="1" x14ac:dyDescent="0.15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36"/>
    </row>
    <row r="1890" spans="1:11" ht="14.25" customHeight="1" x14ac:dyDescent="0.15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36"/>
    </row>
    <row r="1891" spans="1:11" ht="14.25" customHeight="1" x14ac:dyDescent="0.15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36"/>
    </row>
    <row r="1892" spans="1:11" ht="14.25" customHeight="1" x14ac:dyDescent="0.15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36"/>
    </row>
    <row r="1893" spans="1:11" ht="14.25" customHeight="1" x14ac:dyDescent="0.15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36"/>
    </row>
    <row r="1894" spans="1:11" ht="14.25" customHeight="1" x14ac:dyDescent="0.15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36"/>
    </row>
    <row r="1895" spans="1:11" ht="14.25" customHeight="1" x14ac:dyDescent="0.15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36"/>
    </row>
    <row r="1896" spans="1:11" ht="14.25" customHeight="1" x14ac:dyDescent="0.15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36"/>
    </row>
    <row r="1897" spans="1:11" ht="14.25" customHeight="1" x14ac:dyDescent="0.15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36"/>
    </row>
    <row r="1898" spans="1:11" ht="14.25" customHeight="1" x14ac:dyDescent="0.15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36"/>
    </row>
    <row r="1899" spans="1:11" ht="14.25" customHeight="1" x14ac:dyDescent="0.15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36"/>
    </row>
    <row r="1900" spans="1:11" ht="14.25" customHeight="1" x14ac:dyDescent="0.15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36"/>
    </row>
    <row r="1901" spans="1:11" ht="14.25" customHeight="1" x14ac:dyDescent="0.15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36"/>
    </row>
    <row r="1902" spans="1:11" ht="14.25" customHeight="1" x14ac:dyDescent="0.15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36"/>
    </row>
    <row r="1903" spans="1:11" ht="14.25" customHeight="1" x14ac:dyDescent="0.15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36"/>
    </row>
    <row r="1904" spans="1:11" ht="14.25" customHeight="1" x14ac:dyDescent="0.15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36"/>
    </row>
    <row r="1905" spans="1:11" ht="14.25" customHeight="1" x14ac:dyDescent="0.15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36"/>
    </row>
    <row r="1906" spans="1:11" ht="14.25" customHeight="1" x14ac:dyDescent="0.15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36"/>
    </row>
    <row r="1907" spans="1:11" ht="14.25" customHeight="1" x14ac:dyDescent="0.15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36"/>
    </row>
    <row r="1908" spans="1:11" ht="14.25" customHeight="1" x14ac:dyDescent="0.15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36"/>
    </row>
    <row r="1909" spans="1:11" ht="14.25" customHeight="1" x14ac:dyDescent="0.15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36"/>
    </row>
    <row r="1910" spans="1:11" ht="14.25" customHeight="1" x14ac:dyDescent="0.15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36"/>
    </row>
    <row r="1911" spans="1:11" ht="14.25" customHeight="1" x14ac:dyDescent="0.15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36"/>
    </row>
    <row r="1912" spans="1:11" ht="14.25" customHeight="1" x14ac:dyDescent="0.15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36"/>
    </row>
    <row r="1913" spans="1:11" ht="14.25" customHeight="1" x14ac:dyDescent="0.15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36"/>
    </row>
    <row r="1914" spans="1:11" ht="14.25" customHeight="1" x14ac:dyDescent="0.15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36"/>
    </row>
    <row r="1915" spans="1:11" ht="14.25" customHeight="1" x14ac:dyDescent="0.15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36"/>
    </row>
    <row r="1916" spans="1:11" ht="14.25" customHeight="1" x14ac:dyDescent="0.15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36"/>
    </row>
    <row r="1917" spans="1:11" ht="14.25" customHeight="1" x14ac:dyDescent="0.15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36"/>
    </row>
    <row r="1918" spans="1:11" ht="14.25" customHeight="1" x14ac:dyDescent="0.15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36"/>
    </row>
    <row r="1919" spans="1:11" ht="14.25" customHeight="1" x14ac:dyDescent="0.15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36"/>
    </row>
    <row r="1920" spans="1:11" ht="14.25" customHeight="1" x14ac:dyDescent="0.15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36"/>
    </row>
    <row r="1921" spans="1:11" ht="14.25" customHeight="1" x14ac:dyDescent="0.15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36"/>
    </row>
    <row r="1922" spans="1:11" ht="14.25" customHeight="1" x14ac:dyDescent="0.15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36"/>
    </row>
    <row r="1923" spans="1:11" ht="14.25" customHeight="1" x14ac:dyDescent="0.15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36"/>
    </row>
    <row r="1924" spans="1:11" ht="14.25" customHeight="1" x14ac:dyDescent="0.15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36"/>
    </row>
    <row r="1925" spans="1:11" ht="14.25" customHeight="1" x14ac:dyDescent="0.15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36"/>
    </row>
    <row r="1926" spans="1:11" ht="14.25" customHeight="1" x14ac:dyDescent="0.15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36"/>
    </row>
    <row r="1927" spans="1:11" ht="14.25" customHeight="1" x14ac:dyDescent="0.15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36"/>
    </row>
    <row r="1928" spans="1:11" ht="14.25" customHeight="1" x14ac:dyDescent="0.15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36"/>
    </row>
    <row r="1929" spans="1:11" ht="14.25" customHeight="1" x14ac:dyDescent="0.15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36"/>
    </row>
    <row r="1930" spans="1:11" ht="14.25" customHeight="1" x14ac:dyDescent="0.15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36"/>
    </row>
    <row r="1931" spans="1:11" ht="14.25" customHeight="1" x14ac:dyDescent="0.15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36"/>
    </row>
    <row r="1932" spans="1:11" ht="14.25" customHeight="1" x14ac:dyDescent="0.15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36"/>
    </row>
    <row r="1933" spans="1:11" ht="14.25" customHeight="1" x14ac:dyDescent="0.15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36"/>
    </row>
    <row r="1934" spans="1:11" ht="14.25" customHeight="1" x14ac:dyDescent="0.15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36"/>
    </row>
    <row r="1935" spans="1:11" ht="14.25" customHeight="1" x14ac:dyDescent="0.15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36"/>
    </row>
    <row r="1936" spans="1:11" ht="14.25" customHeight="1" x14ac:dyDescent="0.15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36"/>
    </row>
    <row r="1937" spans="1:11" ht="14.25" customHeight="1" x14ac:dyDescent="0.15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36"/>
    </row>
    <row r="1938" spans="1:11" ht="14.25" customHeight="1" x14ac:dyDescent="0.15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36"/>
    </row>
    <row r="1939" spans="1:11" ht="14.25" customHeight="1" x14ac:dyDescent="0.15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36"/>
    </row>
    <row r="1940" spans="1:11" ht="14.25" customHeight="1" x14ac:dyDescent="0.15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36"/>
    </row>
    <row r="1941" spans="1:11" ht="14.25" customHeight="1" x14ac:dyDescent="0.15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36"/>
    </row>
    <row r="1942" spans="1:11" ht="14.25" customHeight="1" x14ac:dyDescent="0.15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36"/>
    </row>
    <row r="1943" spans="1:11" ht="14.25" customHeight="1" x14ac:dyDescent="0.15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36"/>
    </row>
    <row r="1944" spans="1:11" ht="14.25" customHeight="1" x14ac:dyDescent="0.15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36"/>
    </row>
    <row r="1945" spans="1:11" ht="14.25" customHeight="1" x14ac:dyDescent="0.15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36"/>
    </row>
    <row r="1946" spans="1:11" ht="14.25" customHeight="1" x14ac:dyDescent="0.15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36"/>
    </row>
    <row r="1947" spans="1:11" ht="14.25" customHeight="1" x14ac:dyDescent="0.15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36"/>
    </row>
    <row r="1948" spans="1:11" ht="14.25" customHeight="1" x14ac:dyDescent="0.15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36"/>
    </row>
    <row r="1949" spans="1:11" ht="14.25" customHeight="1" x14ac:dyDescent="0.15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36"/>
    </row>
    <row r="1950" spans="1:11" ht="14.25" customHeight="1" x14ac:dyDescent="0.15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36"/>
    </row>
    <row r="1951" spans="1:11" ht="14.25" customHeight="1" x14ac:dyDescent="0.15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36"/>
    </row>
    <row r="1952" spans="1:11" ht="14.25" customHeight="1" x14ac:dyDescent="0.15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36"/>
    </row>
    <row r="1953" spans="1:11" ht="14.25" customHeight="1" x14ac:dyDescent="0.15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36"/>
    </row>
    <row r="1954" spans="1:11" ht="14.25" customHeight="1" x14ac:dyDescent="0.15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36"/>
    </row>
    <row r="1955" spans="1:11" ht="14.25" customHeight="1" x14ac:dyDescent="0.15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36"/>
    </row>
    <row r="1956" spans="1:11" ht="14.25" customHeight="1" x14ac:dyDescent="0.15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36"/>
    </row>
    <row r="1957" spans="1:11" ht="14.25" customHeight="1" x14ac:dyDescent="0.15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36"/>
    </row>
    <row r="1958" spans="1:11" ht="14.25" customHeight="1" x14ac:dyDescent="0.15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36"/>
    </row>
    <row r="1959" spans="1:11" ht="14.25" customHeight="1" x14ac:dyDescent="0.15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36"/>
    </row>
    <row r="1960" spans="1:11" ht="14.25" customHeight="1" x14ac:dyDescent="0.15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36"/>
    </row>
    <row r="1961" spans="1:11" ht="14.25" customHeight="1" x14ac:dyDescent="0.15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36"/>
    </row>
    <row r="1962" spans="1:11" ht="14.25" customHeight="1" x14ac:dyDescent="0.15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36"/>
    </row>
    <row r="1963" spans="1:11" ht="14.25" customHeight="1" x14ac:dyDescent="0.15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36"/>
    </row>
    <row r="1964" spans="1:11" ht="14.25" customHeight="1" x14ac:dyDescent="0.15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36"/>
    </row>
    <row r="1965" spans="1:11" ht="14.25" customHeight="1" x14ac:dyDescent="0.15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36"/>
    </row>
    <row r="1966" spans="1:11" ht="14.25" customHeight="1" x14ac:dyDescent="0.15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36"/>
    </row>
    <row r="1967" spans="1:11" ht="14.25" customHeight="1" x14ac:dyDescent="0.15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36"/>
    </row>
    <row r="1968" spans="1:11" ht="14.25" customHeight="1" x14ac:dyDescent="0.15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36"/>
    </row>
    <row r="1969" spans="1:11" ht="14.25" customHeight="1" x14ac:dyDescent="0.15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36"/>
    </row>
    <row r="1970" spans="1:11" ht="14.25" customHeight="1" x14ac:dyDescent="0.15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36"/>
    </row>
    <row r="1971" spans="1:11" ht="14.25" customHeight="1" x14ac:dyDescent="0.15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36"/>
    </row>
    <row r="1972" spans="1:11" ht="14.25" customHeight="1" x14ac:dyDescent="0.15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36"/>
    </row>
    <row r="1973" spans="1:11" ht="14.25" customHeight="1" x14ac:dyDescent="0.15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36"/>
    </row>
    <row r="1974" spans="1:11" ht="14.25" customHeight="1" x14ac:dyDescent="0.15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36"/>
    </row>
    <row r="1975" spans="1:11" ht="14.25" customHeight="1" x14ac:dyDescent="0.15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36"/>
    </row>
    <row r="1976" spans="1:11" ht="14.25" customHeight="1" x14ac:dyDescent="0.15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36"/>
    </row>
    <row r="1977" spans="1:11" ht="14.25" customHeight="1" x14ac:dyDescent="0.15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36"/>
    </row>
    <row r="1978" spans="1:11" ht="14.25" customHeight="1" x14ac:dyDescent="0.15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36"/>
    </row>
    <row r="1979" spans="1:11" ht="14.25" customHeight="1" x14ac:dyDescent="0.15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36"/>
    </row>
    <row r="1980" spans="1:11" ht="14.25" customHeight="1" x14ac:dyDescent="0.15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36"/>
    </row>
    <row r="1981" spans="1:11" ht="14.25" customHeight="1" x14ac:dyDescent="0.15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36"/>
    </row>
    <row r="1982" spans="1:11" ht="14.25" customHeight="1" x14ac:dyDescent="0.15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36"/>
    </row>
    <row r="1983" spans="1:11" ht="14.25" customHeight="1" x14ac:dyDescent="0.15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36"/>
    </row>
    <row r="1984" spans="1:11" ht="14.25" customHeight="1" x14ac:dyDescent="0.15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36"/>
    </row>
    <row r="1985" spans="1:11" ht="14.25" customHeight="1" x14ac:dyDescent="0.15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36"/>
    </row>
    <row r="1986" spans="1:11" ht="14.25" customHeight="1" x14ac:dyDescent="0.15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36"/>
    </row>
    <row r="1987" spans="1:11" ht="14.25" customHeight="1" x14ac:dyDescent="0.15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36"/>
    </row>
    <row r="1988" spans="1:11" ht="14.25" customHeight="1" x14ac:dyDescent="0.15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36"/>
    </row>
    <row r="1989" spans="1:11" ht="14.25" customHeight="1" x14ac:dyDescent="0.15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36"/>
    </row>
    <row r="1990" spans="1:11" ht="14.25" customHeight="1" x14ac:dyDescent="0.15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36"/>
    </row>
    <row r="1991" spans="1:11" ht="14.25" customHeight="1" x14ac:dyDescent="0.15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36"/>
    </row>
    <row r="1992" spans="1:11" ht="14.25" customHeight="1" x14ac:dyDescent="0.15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36"/>
    </row>
    <row r="1993" spans="1:11" ht="14.25" customHeight="1" x14ac:dyDescent="0.15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36"/>
    </row>
    <row r="1994" spans="1:11" ht="14.25" customHeight="1" x14ac:dyDescent="0.15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36"/>
    </row>
    <row r="1995" spans="1:11" ht="14.25" customHeight="1" x14ac:dyDescent="0.15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36"/>
    </row>
    <row r="1996" spans="1:11" ht="14.25" customHeight="1" x14ac:dyDescent="0.15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36"/>
    </row>
    <row r="1997" spans="1:11" ht="14.25" customHeight="1" x14ac:dyDescent="0.15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36"/>
    </row>
    <row r="1998" spans="1:11" ht="14.25" customHeight="1" x14ac:dyDescent="0.15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36"/>
    </row>
    <row r="1999" spans="1:11" ht="14.25" customHeight="1" x14ac:dyDescent="0.15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36"/>
    </row>
    <row r="2000" spans="1:11" ht="14.25" customHeight="1" x14ac:dyDescent="0.15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36"/>
    </row>
    <row r="2001" spans="1:11" ht="14.25" customHeight="1" x14ac:dyDescent="0.15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36"/>
    </row>
    <row r="2002" spans="1:11" ht="14.25" customHeight="1" x14ac:dyDescent="0.15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36"/>
    </row>
    <row r="2003" spans="1:11" ht="14.25" customHeight="1" x14ac:dyDescent="0.15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36"/>
    </row>
    <row r="2004" spans="1:11" ht="14.25" customHeight="1" x14ac:dyDescent="0.15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36"/>
    </row>
    <row r="2005" spans="1:11" ht="14.25" customHeight="1" x14ac:dyDescent="0.15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36"/>
    </row>
    <row r="2006" spans="1:11" ht="14.25" customHeight="1" x14ac:dyDescent="0.15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36"/>
    </row>
    <row r="2007" spans="1:11" ht="14.25" customHeight="1" x14ac:dyDescent="0.15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36"/>
    </row>
    <row r="2008" spans="1:11" ht="14.25" customHeight="1" x14ac:dyDescent="0.15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36"/>
    </row>
    <row r="2009" spans="1:11" ht="14.25" customHeight="1" x14ac:dyDescent="0.15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36"/>
    </row>
    <row r="2010" spans="1:11" ht="14.25" customHeight="1" x14ac:dyDescent="0.15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36"/>
    </row>
    <row r="2011" spans="1:11" ht="14.25" customHeight="1" x14ac:dyDescent="0.15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36"/>
    </row>
    <row r="2012" spans="1:11" ht="14.25" customHeight="1" x14ac:dyDescent="0.15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36"/>
    </row>
    <row r="2013" spans="1:11" ht="14.25" customHeight="1" x14ac:dyDescent="0.15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36"/>
    </row>
    <row r="2014" spans="1:11" ht="14.25" customHeight="1" x14ac:dyDescent="0.15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36"/>
    </row>
    <row r="2015" spans="1:11" ht="14.25" customHeight="1" x14ac:dyDescent="0.15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36"/>
    </row>
    <row r="2016" spans="1:11" ht="14.25" customHeight="1" x14ac:dyDescent="0.15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36"/>
    </row>
    <row r="2017" spans="1:11" ht="14.25" customHeight="1" x14ac:dyDescent="0.15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36"/>
    </row>
    <row r="2018" spans="1:11" ht="14.25" customHeight="1" x14ac:dyDescent="0.15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36"/>
    </row>
    <row r="2019" spans="1:11" ht="14.25" customHeight="1" x14ac:dyDescent="0.15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36"/>
    </row>
    <row r="2020" spans="1:11" ht="14.25" customHeight="1" x14ac:dyDescent="0.15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36"/>
    </row>
    <row r="2021" spans="1:11" ht="14.25" customHeight="1" x14ac:dyDescent="0.15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36"/>
    </row>
    <row r="2022" spans="1:11" ht="14.25" customHeight="1" x14ac:dyDescent="0.15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36"/>
    </row>
    <row r="2023" spans="1:11" ht="14.25" customHeight="1" x14ac:dyDescent="0.15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36"/>
    </row>
    <row r="2024" spans="1:11" ht="14.25" customHeight="1" x14ac:dyDescent="0.15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36"/>
    </row>
    <row r="2025" spans="1:11" ht="14.25" customHeight="1" x14ac:dyDescent="0.15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36"/>
    </row>
    <row r="2026" spans="1:11" ht="14.25" customHeight="1" x14ac:dyDescent="0.15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36"/>
    </row>
    <row r="2027" spans="1:11" ht="14.25" customHeight="1" x14ac:dyDescent="0.15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36"/>
    </row>
    <row r="2028" spans="1:11" ht="14.25" customHeight="1" x14ac:dyDescent="0.15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36"/>
    </row>
    <row r="2029" spans="1:11" ht="14.25" customHeight="1" x14ac:dyDescent="0.15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36"/>
    </row>
    <row r="2030" spans="1:11" ht="14.25" customHeight="1" x14ac:dyDescent="0.15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36"/>
    </row>
    <row r="2031" spans="1:11" ht="14.25" customHeight="1" x14ac:dyDescent="0.15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36"/>
    </row>
    <row r="2032" spans="1:11" ht="14.25" customHeight="1" x14ac:dyDescent="0.15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36"/>
    </row>
    <row r="2033" spans="1:11" ht="14.25" customHeight="1" x14ac:dyDescent="0.15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36"/>
    </row>
    <row r="2034" spans="1:11" ht="14.25" customHeight="1" x14ac:dyDescent="0.15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36"/>
    </row>
    <row r="2035" spans="1:11" ht="14.25" customHeight="1" x14ac:dyDescent="0.15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36"/>
    </row>
    <row r="2036" spans="1:11" ht="14.25" customHeight="1" x14ac:dyDescent="0.15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36"/>
    </row>
    <row r="2037" spans="1:11" ht="14.25" customHeight="1" x14ac:dyDescent="0.15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36"/>
    </row>
    <row r="2038" spans="1:11" ht="14.25" customHeight="1" x14ac:dyDescent="0.15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36"/>
    </row>
    <row r="2039" spans="1:11" ht="14.25" customHeight="1" x14ac:dyDescent="0.15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36"/>
    </row>
    <row r="2040" spans="1:11" ht="14.25" customHeight="1" x14ac:dyDescent="0.15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36"/>
    </row>
    <row r="2041" spans="1:11" ht="14.25" customHeight="1" x14ac:dyDescent="0.15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36"/>
    </row>
    <row r="2042" spans="1:11" ht="14.25" customHeight="1" x14ac:dyDescent="0.15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36"/>
    </row>
    <row r="2043" spans="1:11" ht="14.25" customHeight="1" x14ac:dyDescent="0.15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36"/>
    </row>
    <row r="2044" spans="1:11" ht="14.25" customHeight="1" x14ac:dyDescent="0.15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36"/>
    </row>
    <row r="2045" spans="1:11" ht="14.25" customHeight="1" x14ac:dyDescent="0.15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36"/>
    </row>
    <row r="2046" spans="1:11" ht="14.25" customHeight="1" x14ac:dyDescent="0.15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36"/>
    </row>
    <row r="2047" spans="1:11" ht="14.25" customHeight="1" x14ac:dyDescent="0.15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36"/>
    </row>
    <row r="2048" spans="1:11" ht="14.25" customHeight="1" x14ac:dyDescent="0.15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36"/>
    </row>
    <row r="2049" spans="1:11" ht="14.25" customHeight="1" x14ac:dyDescent="0.15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36"/>
    </row>
    <row r="2050" spans="1:11" ht="14.25" customHeight="1" x14ac:dyDescent="0.15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36"/>
    </row>
    <row r="2051" spans="1:11" ht="14.25" customHeight="1" x14ac:dyDescent="0.15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36"/>
    </row>
    <row r="2052" spans="1:11" ht="14.25" customHeight="1" x14ac:dyDescent="0.15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36"/>
    </row>
    <row r="2053" spans="1:11" ht="14.25" customHeight="1" x14ac:dyDescent="0.15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36"/>
    </row>
    <row r="2054" spans="1:11" ht="14.25" customHeight="1" x14ac:dyDescent="0.15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36"/>
    </row>
    <row r="2055" spans="1:11" ht="14.25" customHeight="1" x14ac:dyDescent="0.15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36"/>
    </row>
    <row r="2056" spans="1:11" ht="14.25" customHeight="1" x14ac:dyDescent="0.15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36"/>
    </row>
    <row r="2057" spans="1:11" ht="14.25" customHeight="1" x14ac:dyDescent="0.15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36"/>
    </row>
    <row r="2058" spans="1:11" ht="14.25" customHeight="1" x14ac:dyDescent="0.15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36"/>
    </row>
    <row r="2059" spans="1:11" ht="14.25" customHeight="1" x14ac:dyDescent="0.15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36"/>
    </row>
    <row r="2060" spans="1:11" ht="14.25" customHeight="1" x14ac:dyDescent="0.15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36"/>
    </row>
    <row r="2061" spans="1:11" ht="14.25" customHeight="1" x14ac:dyDescent="0.15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36"/>
    </row>
    <row r="2062" spans="1:11" ht="14.25" customHeight="1" x14ac:dyDescent="0.15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36"/>
    </row>
    <row r="2063" spans="1:11" ht="14.25" customHeight="1" x14ac:dyDescent="0.15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36"/>
    </row>
    <row r="2064" spans="1:11" ht="14.25" customHeight="1" x14ac:dyDescent="0.15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36"/>
    </row>
    <row r="2065" spans="1:11" ht="14.25" customHeight="1" x14ac:dyDescent="0.15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36"/>
    </row>
    <row r="2066" spans="1:11" ht="14.25" customHeight="1" x14ac:dyDescent="0.15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36"/>
    </row>
    <row r="2067" spans="1:11" ht="14.25" customHeight="1" x14ac:dyDescent="0.15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36"/>
    </row>
    <row r="2068" spans="1:11" ht="14.25" customHeight="1" x14ac:dyDescent="0.15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36"/>
    </row>
    <row r="2069" spans="1:11" ht="14.25" customHeight="1" x14ac:dyDescent="0.15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36"/>
    </row>
    <row r="2070" spans="1:11" ht="14.25" customHeight="1" x14ac:dyDescent="0.15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36"/>
    </row>
    <row r="2071" spans="1:11" ht="14.25" customHeight="1" x14ac:dyDescent="0.15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36"/>
    </row>
    <row r="2072" spans="1:11" ht="14.25" customHeight="1" x14ac:dyDescent="0.15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36"/>
    </row>
    <row r="2073" spans="1:11" ht="14.25" customHeight="1" x14ac:dyDescent="0.15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36"/>
    </row>
    <row r="2074" spans="1:11" ht="14.25" customHeight="1" x14ac:dyDescent="0.15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36"/>
    </row>
    <row r="2075" spans="1:11" ht="14.25" customHeight="1" x14ac:dyDescent="0.15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36"/>
    </row>
    <row r="2076" spans="1:11" ht="14.25" customHeight="1" x14ac:dyDescent="0.15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36"/>
    </row>
    <row r="2077" spans="1:11" ht="14.25" customHeight="1" x14ac:dyDescent="0.15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36"/>
    </row>
    <row r="2078" spans="1:11" ht="14.25" customHeight="1" x14ac:dyDescent="0.15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36"/>
    </row>
    <row r="2079" spans="1:11" ht="14.25" customHeight="1" x14ac:dyDescent="0.15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36"/>
    </row>
    <row r="2080" spans="1:11" ht="14.25" customHeight="1" x14ac:dyDescent="0.15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36"/>
    </row>
    <row r="2081" spans="1:11" ht="14.25" customHeight="1" x14ac:dyDescent="0.15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36"/>
    </row>
    <row r="2082" spans="1:11" ht="14.25" customHeight="1" x14ac:dyDescent="0.15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36"/>
    </row>
    <row r="2083" spans="1:11" ht="14.25" customHeight="1" x14ac:dyDescent="0.15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36"/>
    </row>
    <row r="2084" spans="1:11" ht="14.25" customHeight="1" x14ac:dyDescent="0.15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36"/>
    </row>
    <row r="2085" spans="1:11" ht="14.25" customHeight="1" x14ac:dyDescent="0.15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36"/>
    </row>
    <row r="2086" spans="1:11" ht="14.25" customHeight="1" x14ac:dyDescent="0.15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36"/>
    </row>
    <row r="2087" spans="1:11" ht="14.25" customHeight="1" x14ac:dyDescent="0.15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36"/>
    </row>
    <row r="2088" spans="1:11" ht="14.25" customHeight="1" x14ac:dyDescent="0.15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36"/>
    </row>
    <row r="2089" spans="1:11" ht="14.25" customHeight="1" x14ac:dyDescent="0.15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36"/>
    </row>
    <row r="2090" spans="1:11" ht="14.25" customHeight="1" x14ac:dyDescent="0.15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36"/>
    </row>
    <row r="2091" spans="1:11" ht="14.25" customHeight="1" x14ac:dyDescent="0.15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36"/>
    </row>
    <row r="2092" spans="1:11" ht="14.25" customHeight="1" x14ac:dyDescent="0.15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36"/>
    </row>
    <row r="2093" spans="1:11" ht="14.25" customHeight="1" x14ac:dyDescent="0.15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36"/>
    </row>
    <row r="2094" spans="1:11" ht="14.25" customHeight="1" x14ac:dyDescent="0.15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36"/>
    </row>
    <row r="2095" spans="1:11" ht="14.25" customHeight="1" x14ac:dyDescent="0.15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36"/>
    </row>
    <row r="2096" spans="1:11" ht="14.25" customHeight="1" x14ac:dyDescent="0.15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36"/>
    </row>
    <row r="2097" spans="1:11" ht="14.25" customHeight="1" x14ac:dyDescent="0.15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36"/>
    </row>
    <row r="2098" spans="1:11" ht="14.25" customHeight="1" x14ac:dyDescent="0.15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36"/>
    </row>
    <row r="2099" spans="1:11" ht="14.25" customHeight="1" x14ac:dyDescent="0.15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36"/>
    </row>
    <row r="2100" spans="1:11" ht="14.25" customHeight="1" x14ac:dyDescent="0.15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36"/>
    </row>
    <row r="2101" spans="1:11" ht="14.25" customHeight="1" x14ac:dyDescent="0.15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36"/>
    </row>
    <row r="2102" spans="1:11" ht="14.25" customHeight="1" x14ac:dyDescent="0.15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36"/>
    </row>
    <row r="2103" spans="1:11" ht="14.25" customHeight="1" x14ac:dyDescent="0.15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36"/>
    </row>
    <row r="2104" spans="1:11" ht="14.25" customHeight="1" x14ac:dyDescent="0.15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  <c r="K2104" s="36"/>
    </row>
    <row r="2105" spans="1:11" ht="14.25" customHeight="1" x14ac:dyDescent="0.15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36"/>
    </row>
    <row r="2106" spans="1:11" ht="14.25" customHeight="1" x14ac:dyDescent="0.15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36"/>
    </row>
    <row r="2107" spans="1:11" ht="14.25" customHeight="1" x14ac:dyDescent="0.15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36"/>
    </row>
    <row r="2108" spans="1:11" ht="14.25" customHeight="1" x14ac:dyDescent="0.15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36"/>
    </row>
    <row r="2109" spans="1:11" ht="14.25" customHeight="1" x14ac:dyDescent="0.15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36"/>
    </row>
    <row r="2110" spans="1:11" ht="14.25" customHeight="1" x14ac:dyDescent="0.15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36"/>
    </row>
    <row r="2111" spans="1:11" ht="14.25" customHeight="1" x14ac:dyDescent="0.15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36"/>
    </row>
    <row r="2112" spans="1:11" ht="14.25" customHeight="1" x14ac:dyDescent="0.15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36"/>
    </row>
    <row r="2113" spans="1:11" ht="14.25" customHeight="1" x14ac:dyDescent="0.15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36"/>
    </row>
    <row r="2114" spans="1:11" ht="14.25" customHeight="1" x14ac:dyDescent="0.15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36"/>
    </row>
    <row r="2115" spans="1:11" ht="14.25" customHeight="1" x14ac:dyDescent="0.15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36"/>
    </row>
    <row r="2116" spans="1:11" ht="14.25" customHeight="1" x14ac:dyDescent="0.15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36"/>
    </row>
    <row r="2117" spans="1:11" ht="14.25" customHeight="1" x14ac:dyDescent="0.15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36"/>
    </row>
    <row r="2118" spans="1:11" ht="14.25" customHeight="1" x14ac:dyDescent="0.15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36"/>
    </row>
    <row r="2119" spans="1:11" ht="14.25" customHeight="1" x14ac:dyDescent="0.15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36"/>
    </row>
    <row r="2120" spans="1:11" ht="14.25" customHeight="1" x14ac:dyDescent="0.15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36"/>
    </row>
    <row r="2121" spans="1:11" ht="14.25" customHeight="1" x14ac:dyDescent="0.15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36"/>
    </row>
    <row r="2122" spans="1:11" ht="14.25" customHeight="1" x14ac:dyDescent="0.15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36"/>
    </row>
    <row r="2123" spans="1:11" ht="14.25" customHeight="1" x14ac:dyDescent="0.15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36"/>
    </row>
    <row r="2124" spans="1:11" ht="14.25" customHeight="1" x14ac:dyDescent="0.15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36"/>
    </row>
    <row r="2125" spans="1:11" ht="14.25" customHeight="1" x14ac:dyDescent="0.15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36"/>
    </row>
    <row r="2126" spans="1:11" ht="14.25" customHeight="1" x14ac:dyDescent="0.15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36"/>
    </row>
    <row r="2127" spans="1:11" ht="14.25" customHeight="1" x14ac:dyDescent="0.15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36"/>
    </row>
    <row r="2128" spans="1:11" ht="14.25" customHeight="1" x14ac:dyDescent="0.15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36"/>
    </row>
    <row r="2129" spans="1:11" ht="14.25" customHeight="1" x14ac:dyDescent="0.15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36"/>
    </row>
    <row r="2130" spans="1:11" ht="14.25" customHeight="1" x14ac:dyDescent="0.15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36"/>
    </row>
    <row r="2131" spans="1:11" ht="14.25" customHeight="1" x14ac:dyDescent="0.15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36"/>
    </row>
    <row r="2132" spans="1:11" ht="14.25" customHeight="1" x14ac:dyDescent="0.15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36"/>
    </row>
    <row r="2133" spans="1:11" ht="14.25" customHeight="1" x14ac:dyDescent="0.15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36"/>
    </row>
    <row r="2134" spans="1:11" ht="14.25" customHeight="1" x14ac:dyDescent="0.15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36"/>
    </row>
    <row r="2135" spans="1:11" ht="14.25" customHeight="1" x14ac:dyDescent="0.15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36"/>
    </row>
    <row r="2136" spans="1:11" ht="14.25" customHeight="1" x14ac:dyDescent="0.15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36"/>
    </row>
    <row r="2137" spans="1:11" ht="14.25" customHeight="1" x14ac:dyDescent="0.15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36"/>
    </row>
    <row r="2138" spans="1:11" ht="14.25" customHeight="1" x14ac:dyDescent="0.15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36"/>
    </row>
    <row r="2139" spans="1:11" ht="14.25" customHeight="1" x14ac:dyDescent="0.15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36"/>
    </row>
    <row r="2140" spans="1:11" ht="14.25" customHeight="1" x14ac:dyDescent="0.15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36"/>
    </row>
    <row r="2141" spans="1:11" ht="14.25" customHeight="1" x14ac:dyDescent="0.15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36"/>
    </row>
    <row r="2142" spans="1:11" ht="14.25" customHeight="1" x14ac:dyDescent="0.15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36"/>
    </row>
    <row r="2143" spans="1:11" ht="14.25" customHeight="1" x14ac:dyDescent="0.15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36"/>
    </row>
    <row r="2144" spans="1:11" ht="14.25" customHeight="1" x14ac:dyDescent="0.15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36"/>
    </row>
    <row r="2145" spans="1:11" ht="14.25" customHeight="1" x14ac:dyDescent="0.15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36"/>
    </row>
    <row r="2146" spans="1:11" ht="14.25" customHeight="1" x14ac:dyDescent="0.15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36"/>
    </row>
    <row r="2147" spans="1:11" ht="14.25" customHeight="1" x14ac:dyDescent="0.15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36"/>
    </row>
    <row r="2148" spans="1:11" ht="14.25" customHeight="1" x14ac:dyDescent="0.15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36"/>
    </row>
    <row r="2149" spans="1:11" ht="14.25" customHeight="1" x14ac:dyDescent="0.15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36"/>
    </row>
    <row r="2150" spans="1:11" ht="14.25" customHeight="1" x14ac:dyDescent="0.15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36"/>
    </row>
    <row r="2151" spans="1:11" ht="14.25" customHeight="1" x14ac:dyDescent="0.15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36"/>
    </row>
    <row r="2152" spans="1:11" ht="14.25" customHeight="1" x14ac:dyDescent="0.15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36"/>
    </row>
    <row r="2153" spans="1:11" ht="14.25" customHeight="1" x14ac:dyDescent="0.15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36"/>
    </row>
    <row r="2154" spans="1:11" ht="14.25" customHeight="1" x14ac:dyDescent="0.15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36"/>
    </row>
    <row r="2155" spans="1:11" ht="14.25" customHeight="1" x14ac:dyDescent="0.15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36"/>
    </row>
    <row r="2156" spans="1:11" ht="14.25" customHeight="1" x14ac:dyDescent="0.15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36"/>
    </row>
    <row r="2157" spans="1:11" ht="14.25" customHeight="1" x14ac:dyDescent="0.15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36"/>
    </row>
    <row r="2158" spans="1:11" ht="14.25" customHeight="1" x14ac:dyDescent="0.15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36"/>
    </row>
    <row r="2159" spans="1:11" ht="14.25" customHeight="1" x14ac:dyDescent="0.15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36"/>
    </row>
    <row r="2160" spans="1:11" ht="14.25" customHeight="1" x14ac:dyDescent="0.15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36"/>
    </row>
    <row r="2161" spans="1:11" ht="14.25" customHeight="1" x14ac:dyDescent="0.15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36"/>
    </row>
    <row r="2162" spans="1:11" ht="14.25" customHeight="1" x14ac:dyDescent="0.15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36"/>
    </row>
    <row r="2163" spans="1:11" ht="14.25" customHeight="1" x14ac:dyDescent="0.15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36"/>
    </row>
    <row r="2164" spans="1:11" ht="14.25" customHeight="1" x14ac:dyDescent="0.15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36"/>
    </row>
    <row r="2165" spans="1:11" ht="14.25" customHeight="1" x14ac:dyDescent="0.15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36"/>
    </row>
    <row r="2166" spans="1:11" ht="14.25" customHeight="1" x14ac:dyDescent="0.15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36"/>
    </row>
    <row r="2167" spans="1:11" ht="14.25" customHeight="1" x14ac:dyDescent="0.15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  <c r="K2167" s="36"/>
    </row>
    <row r="2168" spans="1:11" ht="14.25" customHeight="1" x14ac:dyDescent="0.15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  <c r="K2168" s="36"/>
    </row>
    <row r="2169" spans="1:11" ht="14.25" customHeight="1" x14ac:dyDescent="0.15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36"/>
    </row>
    <row r="2170" spans="1:11" ht="14.25" customHeight="1" x14ac:dyDescent="0.15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36"/>
    </row>
    <row r="2171" spans="1:11" ht="14.25" customHeight="1" x14ac:dyDescent="0.15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  <c r="K2171" s="36"/>
    </row>
    <row r="2172" spans="1:11" ht="14.25" customHeight="1" x14ac:dyDescent="0.15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  <c r="K2172" s="36"/>
    </row>
    <row r="2173" spans="1:11" ht="14.25" customHeight="1" x14ac:dyDescent="0.15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36"/>
    </row>
    <row r="2174" spans="1:11" ht="14.25" customHeight="1" x14ac:dyDescent="0.15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36"/>
    </row>
    <row r="2175" spans="1:11" ht="14.25" customHeight="1" x14ac:dyDescent="0.15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36"/>
    </row>
    <row r="2176" spans="1:11" ht="14.25" customHeight="1" x14ac:dyDescent="0.15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36"/>
    </row>
    <row r="2177" spans="1:11" ht="14.25" customHeight="1" x14ac:dyDescent="0.15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36"/>
    </row>
    <row r="2178" spans="1:11" ht="14.25" customHeight="1" x14ac:dyDescent="0.15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36"/>
    </row>
    <row r="2179" spans="1:11" ht="14.25" customHeight="1" x14ac:dyDescent="0.15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36"/>
    </row>
    <row r="2180" spans="1:11" ht="14.25" customHeight="1" x14ac:dyDescent="0.15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36"/>
    </row>
    <row r="2181" spans="1:11" ht="14.25" customHeight="1" x14ac:dyDescent="0.15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36"/>
    </row>
    <row r="2182" spans="1:11" ht="14.25" customHeight="1" x14ac:dyDescent="0.15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  <c r="K2182" s="36"/>
    </row>
    <row r="2183" spans="1:11" ht="14.25" customHeight="1" x14ac:dyDescent="0.15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  <c r="K2183" s="36"/>
    </row>
    <row r="2184" spans="1:11" ht="14.25" customHeight="1" x14ac:dyDescent="0.15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  <c r="K2184" s="36"/>
    </row>
    <row r="2185" spans="1:11" ht="14.25" customHeight="1" x14ac:dyDescent="0.15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  <c r="K2185" s="36"/>
    </row>
    <row r="2186" spans="1:11" ht="14.25" customHeight="1" x14ac:dyDescent="0.15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  <c r="K2186" s="36"/>
    </row>
    <row r="2187" spans="1:11" ht="14.25" customHeight="1" x14ac:dyDescent="0.15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  <c r="K2187" s="36"/>
    </row>
    <row r="2188" spans="1:11" ht="14.25" customHeight="1" x14ac:dyDescent="0.15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  <c r="K2188" s="36"/>
    </row>
    <row r="2189" spans="1:11" ht="14.25" customHeight="1" x14ac:dyDescent="0.15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36"/>
    </row>
    <row r="2190" spans="1:11" ht="14.25" customHeight="1" x14ac:dyDescent="0.15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  <c r="K2190" s="36"/>
    </row>
    <row r="2191" spans="1:11" ht="14.25" customHeight="1" x14ac:dyDescent="0.15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  <c r="K2191" s="36"/>
    </row>
    <row r="2192" spans="1:11" ht="14.25" customHeight="1" x14ac:dyDescent="0.15">
      <c r="A2192" s="12"/>
      <c r="B2192" s="12"/>
      <c r="C2192" s="12"/>
      <c r="D2192" s="12"/>
      <c r="E2192" s="12"/>
      <c r="F2192" s="12"/>
      <c r="G2192" s="12"/>
      <c r="H2192" s="12"/>
      <c r="I2192" s="12"/>
      <c r="J2192" s="12"/>
      <c r="K2192" s="36"/>
    </row>
    <row r="2193" spans="1:11" ht="14.25" customHeight="1" x14ac:dyDescent="0.15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  <c r="K2193" s="36"/>
    </row>
    <row r="2194" spans="1:11" ht="14.25" customHeight="1" x14ac:dyDescent="0.15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  <c r="K2194" s="36"/>
    </row>
    <row r="2195" spans="1:11" ht="14.25" customHeight="1" x14ac:dyDescent="0.15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  <c r="K2195" s="36"/>
    </row>
    <row r="2196" spans="1:11" ht="14.25" customHeight="1" x14ac:dyDescent="0.15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  <c r="K2196" s="36"/>
    </row>
    <row r="2197" spans="1:11" ht="14.25" customHeight="1" x14ac:dyDescent="0.15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36"/>
    </row>
    <row r="2198" spans="1:11" ht="14.25" customHeight="1" x14ac:dyDescent="0.15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  <c r="K2198" s="36"/>
    </row>
    <row r="2199" spans="1:11" ht="14.25" customHeight="1" x14ac:dyDescent="0.15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36"/>
    </row>
    <row r="2200" spans="1:11" ht="14.25" customHeight="1" x14ac:dyDescent="0.15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  <c r="K2200" s="36"/>
    </row>
    <row r="2201" spans="1:11" ht="14.25" customHeight="1" x14ac:dyDescent="0.15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  <c r="K2201" s="36"/>
    </row>
    <row r="2202" spans="1:11" ht="14.25" customHeight="1" x14ac:dyDescent="0.15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  <c r="K2202" s="36"/>
    </row>
    <row r="2203" spans="1:11" ht="14.25" customHeight="1" x14ac:dyDescent="0.15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  <c r="K2203" s="36"/>
    </row>
    <row r="2204" spans="1:11" ht="14.25" customHeight="1" x14ac:dyDescent="0.15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  <c r="K2204" s="36"/>
    </row>
    <row r="2205" spans="1:11" ht="14.25" customHeight="1" x14ac:dyDescent="0.15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  <c r="K2205" s="36"/>
    </row>
    <row r="2206" spans="1:11" ht="14.25" customHeight="1" x14ac:dyDescent="0.15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36"/>
    </row>
    <row r="2207" spans="1:11" ht="14.25" customHeight="1" x14ac:dyDescent="0.15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  <c r="K2207" s="36"/>
    </row>
    <row r="2208" spans="1:11" ht="14.25" customHeight="1" x14ac:dyDescent="0.15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  <c r="K2208" s="36"/>
    </row>
    <row r="2209" spans="1:11" ht="14.25" customHeight="1" x14ac:dyDescent="0.15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36"/>
    </row>
    <row r="2210" spans="1:11" ht="14.25" customHeight="1" x14ac:dyDescent="0.15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  <c r="K2210" s="36"/>
    </row>
    <row r="2211" spans="1:11" ht="14.25" customHeight="1" x14ac:dyDescent="0.15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  <c r="K2211" s="36"/>
    </row>
    <row r="2212" spans="1:11" ht="14.25" customHeight="1" x14ac:dyDescent="0.15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  <c r="K2212" s="36"/>
    </row>
    <row r="2213" spans="1:11" ht="14.25" customHeight="1" x14ac:dyDescent="0.15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  <c r="K2213" s="36"/>
    </row>
    <row r="2214" spans="1:11" ht="14.25" customHeight="1" x14ac:dyDescent="0.15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  <c r="K2214" s="36"/>
    </row>
    <row r="2215" spans="1:11" ht="14.25" customHeight="1" x14ac:dyDescent="0.15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  <c r="K2215" s="36"/>
    </row>
    <row r="2216" spans="1:11" ht="14.25" customHeight="1" x14ac:dyDescent="0.15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  <c r="K2216" s="36"/>
    </row>
    <row r="2217" spans="1:11" ht="14.25" customHeight="1" x14ac:dyDescent="0.15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  <c r="K2217" s="36"/>
    </row>
    <row r="2218" spans="1:11" ht="14.25" customHeight="1" x14ac:dyDescent="0.15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  <c r="K2218" s="36"/>
    </row>
    <row r="2219" spans="1:11" ht="14.25" customHeight="1" x14ac:dyDescent="0.15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  <c r="K2219" s="36"/>
    </row>
    <row r="2220" spans="1:11" ht="14.25" customHeight="1" x14ac:dyDescent="0.15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  <c r="K2220" s="36"/>
    </row>
    <row r="2221" spans="1:11" ht="14.25" customHeight="1" x14ac:dyDescent="0.15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  <c r="K2221" s="36"/>
    </row>
    <row r="2222" spans="1:11" ht="14.25" customHeight="1" x14ac:dyDescent="0.15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  <c r="K2222" s="36"/>
    </row>
    <row r="2223" spans="1:11" ht="14.25" customHeight="1" x14ac:dyDescent="0.15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  <c r="K2223" s="36"/>
    </row>
    <row r="2224" spans="1:11" ht="14.25" customHeight="1" x14ac:dyDescent="0.15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  <c r="K2224" s="36"/>
    </row>
    <row r="2225" spans="1:11" ht="14.25" customHeight="1" x14ac:dyDescent="0.15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  <c r="K2225" s="36"/>
    </row>
    <row r="2226" spans="1:11" ht="14.25" customHeight="1" x14ac:dyDescent="0.15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  <c r="K2226" s="36"/>
    </row>
    <row r="2227" spans="1:11" ht="14.25" customHeight="1" x14ac:dyDescent="0.15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  <c r="K2227" s="36"/>
    </row>
    <row r="2228" spans="1:11" ht="14.25" customHeight="1" x14ac:dyDescent="0.15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36"/>
    </row>
    <row r="2229" spans="1:11" ht="14.25" customHeight="1" x14ac:dyDescent="0.15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  <c r="K2229" s="36"/>
    </row>
    <row r="2230" spans="1:11" ht="14.25" customHeight="1" x14ac:dyDescent="0.15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  <c r="K2230" s="36"/>
    </row>
    <row r="2231" spans="1:11" ht="14.25" customHeight="1" x14ac:dyDescent="0.15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  <c r="K2231" s="36"/>
    </row>
    <row r="2232" spans="1:11" ht="14.25" customHeight="1" x14ac:dyDescent="0.15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  <c r="K2232" s="36"/>
    </row>
    <row r="2233" spans="1:11" ht="14.25" customHeight="1" x14ac:dyDescent="0.15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  <c r="K2233" s="36"/>
    </row>
    <row r="2234" spans="1:11" ht="14.25" customHeight="1" x14ac:dyDescent="0.15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  <c r="K2234" s="36"/>
    </row>
    <row r="2235" spans="1:11" ht="14.25" customHeight="1" x14ac:dyDescent="0.15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  <c r="K2235" s="36"/>
    </row>
    <row r="2236" spans="1:11" ht="14.25" customHeight="1" x14ac:dyDescent="0.15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  <c r="K2236" s="36"/>
    </row>
    <row r="2237" spans="1:11" ht="14.25" customHeight="1" x14ac:dyDescent="0.15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36"/>
    </row>
    <row r="2238" spans="1:11" ht="14.25" customHeight="1" x14ac:dyDescent="0.15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  <c r="K2238" s="36"/>
    </row>
    <row r="2239" spans="1:11" ht="14.25" customHeight="1" x14ac:dyDescent="0.15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  <c r="K2239" s="36"/>
    </row>
    <row r="2240" spans="1:11" ht="14.25" customHeight="1" x14ac:dyDescent="0.15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  <c r="K2240" s="36"/>
    </row>
    <row r="2241" spans="1:11" ht="14.25" customHeight="1" x14ac:dyDescent="0.15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  <c r="K2241" s="36"/>
    </row>
    <row r="2242" spans="1:11" ht="14.25" customHeight="1" x14ac:dyDescent="0.15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  <c r="K2242" s="36"/>
    </row>
    <row r="2243" spans="1:11" ht="14.25" customHeight="1" x14ac:dyDescent="0.15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  <c r="K2243" s="36"/>
    </row>
    <row r="2244" spans="1:11" ht="14.25" customHeight="1" x14ac:dyDescent="0.15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36"/>
    </row>
    <row r="2245" spans="1:11" ht="14.25" customHeight="1" x14ac:dyDescent="0.15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  <c r="K2245" s="36"/>
    </row>
    <row r="2246" spans="1:11" ht="14.25" customHeight="1" x14ac:dyDescent="0.15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36"/>
    </row>
    <row r="2247" spans="1:11" ht="14.25" customHeight="1" x14ac:dyDescent="0.15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  <c r="K2247" s="36"/>
    </row>
    <row r="2248" spans="1:11" ht="14.25" customHeight="1" x14ac:dyDescent="0.15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  <c r="K2248" s="36"/>
    </row>
    <row r="2249" spans="1:11" ht="14.25" customHeight="1" x14ac:dyDescent="0.15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  <c r="K2249" s="36"/>
    </row>
    <row r="2250" spans="1:11" ht="14.25" customHeight="1" x14ac:dyDescent="0.15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  <c r="K2250" s="36"/>
    </row>
    <row r="2251" spans="1:11" ht="14.25" customHeight="1" x14ac:dyDescent="0.15">
      <c r="A2251" s="12"/>
      <c r="B2251" s="12"/>
      <c r="C2251" s="12"/>
      <c r="D2251" s="12"/>
      <c r="E2251" s="12"/>
      <c r="F2251" s="12"/>
      <c r="G2251" s="12"/>
      <c r="H2251" s="12"/>
      <c r="I2251" s="12"/>
      <c r="J2251" s="12"/>
      <c r="K2251" s="36"/>
    </row>
    <row r="2252" spans="1:11" ht="14.25" customHeight="1" x14ac:dyDescent="0.15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  <c r="K2252" s="36"/>
    </row>
    <row r="2253" spans="1:11" ht="14.25" customHeight="1" x14ac:dyDescent="0.15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  <c r="K2253" s="36"/>
    </row>
    <row r="2254" spans="1:11" ht="14.25" customHeight="1" x14ac:dyDescent="0.15">
      <c r="A2254" s="12"/>
      <c r="B2254" s="12"/>
      <c r="C2254" s="12"/>
      <c r="D2254" s="12"/>
      <c r="E2254" s="12"/>
      <c r="F2254" s="12"/>
      <c r="G2254" s="12"/>
      <c r="H2254" s="12"/>
      <c r="I2254" s="12"/>
      <c r="J2254" s="12"/>
      <c r="K2254" s="36"/>
    </row>
    <row r="2255" spans="1:11" ht="14.25" customHeight="1" x14ac:dyDescent="0.15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  <c r="K2255" s="36"/>
    </row>
    <row r="2256" spans="1:11" ht="14.25" customHeight="1" x14ac:dyDescent="0.15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  <c r="K2256" s="36"/>
    </row>
    <row r="2257" spans="1:11" ht="14.25" customHeight="1" x14ac:dyDescent="0.15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36"/>
    </row>
    <row r="2258" spans="1:11" ht="14.25" customHeight="1" x14ac:dyDescent="0.15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36"/>
    </row>
    <row r="2259" spans="1:11" ht="14.25" customHeight="1" x14ac:dyDescent="0.15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36"/>
    </row>
    <row r="2260" spans="1:11" ht="14.25" customHeight="1" x14ac:dyDescent="0.15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36"/>
    </row>
    <row r="2261" spans="1:11" ht="14.25" customHeight="1" x14ac:dyDescent="0.15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36"/>
    </row>
    <row r="2262" spans="1:11" ht="14.25" customHeight="1" x14ac:dyDescent="0.15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36"/>
    </row>
    <row r="2263" spans="1:11" ht="14.25" customHeight="1" x14ac:dyDescent="0.15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36"/>
    </row>
    <row r="2264" spans="1:11" ht="14.25" customHeight="1" x14ac:dyDescent="0.15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  <c r="K2264" s="36"/>
    </row>
    <row r="2265" spans="1:11" ht="14.25" customHeight="1" x14ac:dyDescent="0.15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  <c r="K2265" s="36"/>
    </row>
    <row r="2266" spans="1:11" ht="14.25" customHeight="1" x14ac:dyDescent="0.15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36"/>
    </row>
    <row r="2267" spans="1:11" ht="14.25" customHeight="1" x14ac:dyDescent="0.15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36"/>
    </row>
    <row r="2268" spans="1:11" ht="14.25" customHeight="1" x14ac:dyDescent="0.15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36"/>
    </row>
    <row r="2269" spans="1:11" ht="14.25" customHeight="1" x14ac:dyDescent="0.15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36"/>
    </row>
    <row r="2270" spans="1:11" ht="14.25" customHeight="1" x14ac:dyDescent="0.15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36"/>
    </row>
    <row r="2271" spans="1:11" ht="14.25" customHeight="1" x14ac:dyDescent="0.15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36"/>
    </row>
    <row r="2272" spans="1:11" ht="14.25" customHeight="1" x14ac:dyDescent="0.15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36"/>
    </row>
    <row r="2273" spans="1:11" ht="14.25" customHeight="1" x14ac:dyDescent="0.15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36"/>
    </row>
    <row r="2274" spans="1:11" ht="14.25" customHeight="1" x14ac:dyDescent="0.15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36"/>
    </row>
    <row r="2275" spans="1:11" ht="14.25" customHeight="1" x14ac:dyDescent="0.15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36"/>
    </row>
    <row r="2276" spans="1:11" ht="14.25" customHeight="1" x14ac:dyDescent="0.15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36"/>
    </row>
    <row r="2277" spans="1:11" ht="14.25" customHeight="1" x14ac:dyDescent="0.15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36"/>
    </row>
    <row r="2278" spans="1:11" ht="14.25" customHeight="1" x14ac:dyDescent="0.15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36"/>
    </row>
    <row r="2279" spans="1:11" ht="14.25" customHeight="1" x14ac:dyDescent="0.15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36"/>
    </row>
    <row r="2280" spans="1:11" ht="14.25" customHeight="1" x14ac:dyDescent="0.15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  <c r="K2280" s="36"/>
    </row>
    <row r="2281" spans="1:11" ht="14.25" customHeight="1" x14ac:dyDescent="0.15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  <c r="K2281" s="36"/>
    </row>
    <row r="2282" spans="1:11" ht="14.25" customHeight="1" x14ac:dyDescent="0.15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  <c r="K2282" s="36"/>
    </row>
    <row r="2283" spans="1:11" ht="14.25" customHeight="1" x14ac:dyDescent="0.15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  <c r="K2283" s="36"/>
    </row>
    <row r="2284" spans="1:11" ht="14.25" customHeight="1" x14ac:dyDescent="0.15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36"/>
    </row>
    <row r="2285" spans="1:11" ht="14.25" customHeight="1" x14ac:dyDescent="0.15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36"/>
    </row>
    <row r="2286" spans="1:11" ht="14.25" customHeight="1" x14ac:dyDescent="0.15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  <c r="K2286" s="36"/>
    </row>
    <row r="2287" spans="1:11" ht="14.25" customHeight="1" x14ac:dyDescent="0.15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  <c r="K2287" s="36"/>
    </row>
    <row r="2288" spans="1:11" ht="14.25" customHeight="1" x14ac:dyDescent="0.15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  <c r="K2288" s="36"/>
    </row>
    <row r="2289" spans="1:11" ht="14.25" customHeight="1" x14ac:dyDescent="0.15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  <c r="K2289" s="36"/>
    </row>
    <row r="2290" spans="1:11" ht="14.25" customHeight="1" x14ac:dyDescent="0.15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  <c r="K2290" s="36"/>
    </row>
    <row r="2291" spans="1:11" ht="14.25" customHeight="1" x14ac:dyDescent="0.15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  <c r="K2291" s="36"/>
    </row>
    <row r="2292" spans="1:11" ht="14.25" customHeight="1" x14ac:dyDescent="0.15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  <c r="K2292" s="36"/>
    </row>
    <row r="2293" spans="1:11" ht="14.25" customHeight="1" x14ac:dyDescent="0.15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  <c r="K2293" s="36"/>
    </row>
    <row r="2294" spans="1:11" ht="14.25" customHeight="1" x14ac:dyDescent="0.15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36"/>
    </row>
    <row r="2295" spans="1:11" ht="14.25" customHeight="1" x14ac:dyDescent="0.15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36"/>
    </row>
    <row r="2296" spans="1:11" ht="14.25" customHeight="1" x14ac:dyDescent="0.15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  <c r="K2296" s="36"/>
    </row>
    <row r="2297" spans="1:11" ht="14.25" customHeight="1" x14ac:dyDescent="0.15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  <c r="K2297" s="36"/>
    </row>
    <row r="2298" spans="1:11" ht="14.25" customHeight="1" x14ac:dyDescent="0.15">
      <c r="A2298" s="12"/>
      <c r="B2298" s="12"/>
      <c r="C2298" s="12"/>
      <c r="D2298" s="12"/>
      <c r="E2298" s="12"/>
      <c r="F2298" s="12"/>
      <c r="G2298" s="12"/>
      <c r="H2298" s="12"/>
      <c r="I2298" s="12"/>
      <c r="J2298" s="12"/>
      <c r="K2298" s="36"/>
    </row>
    <row r="2299" spans="1:11" ht="14.25" customHeight="1" x14ac:dyDescent="0.15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  <c r="K2299" s="36"/>
    </row>
    <row r="2300" spans="1:11" ht="14.25" customHeight="1" x14ac:dyDescent="0.15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36"/>
    </row>
    <row r="2301" spans="1:11" ht="14.25" customHeight="1" x14ac:dyDescent="0.15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  <c r="K2301" s="36"/>
    </row>
    <row r="2302" spans="1:11" ht="14.25" customHeight="1" x14ac:dyDescent="0.15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  <c r="K2302" s="36"/>
    </row>
    <row r="2303" spans="1:11" ht="14.25" customHeight="1" x14ac:dyDescent="0.15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  <c r="K2303" s="36"/>
    </row>
    <row r="2304" spans="1:11" ht="14.25" customHeight="1" x14ac:dyDescent="0.15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  <c r="K2304" s="36"/>
    </row>
    <row r="2305" spans="1:11" ht="14.25" customHeight="1" x14ac:dyDescent="0.15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  <c r="K2305" s="36"/>
    </row>
    <row r="2306" spans="1:11" ht="14.25" customHeight="1" x14ac:dyDescent="0.15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  <c r="K2306" s="36"/>
    </row>
    <row r="2307" spans="1:11" ht="14.25" customHeight="1" x14ac:dyDescent="0.15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  <c r="K2307" s="36"/>
    </row>
    <row r="2308" spans="1:11" ht="14.25" customHeight="1" x14ac:dyDescent="0.15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  <c r="K2308" s="36"/>
    </row>
    <row r="2309" spans="1:11" ht="14.25" customHeight="1" x14ac:dyDescent="0.15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  <c r="K2309" s="36"/>
    </row>
    <row r="2310" spans="1:11" ht="14.25" customHeight="1" x14ac:dyDescent="0.15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  <c r="K2310" s="36"/>
    </row>
    <row r="2311" spans="1:11" ht="14.25" customHeight="1" x14ac:dyDescent="0.15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  <c r="K2311" s="36"/>
    </row>
    <row r="2312" spans="1:11" ht="14.25" customHeight="1" x14ac:dyDescent="0.15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  <c r="K2312" s="36"/>
    </row>
    <row r="2313" spans="1:11" ht="14.25" customHeight="1" x14ac:dyDescent="0.15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  <c r="K2313" s="36"/>
    </row>
    <row r="2314" spans="1:11" ht="14.25" customHeight="1" x14ac:dyDescent="0.15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36"/>
    </row>
    <row r="2315" spans="1:11" ht="14.25" customHeight="1" x14ac:dyDescent="0.15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36"/>
    </row>
    <row r="2316" spans="1:11" ht="14.25" customHeight="1" x14ac:dyDescent="0.15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36"/>
    </row>
    <row r="2317" spans="1:11" ht="14.25" customHeight="1" x14ac:dyDescent="0.15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  <c r="K2317" s="36"/>
    </row>
    <row r="2318" spans="1:11" ht="14.25" customHeight="1" x14ac:dyDescent="0.15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  <c r="K2318" s="36"/>
    </row>
    <row r="2319" spans="1:11" ht="14.25" customHeight="1" x14ac:dyDescent="0.15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  <c r="K2319" s="36"/>
    </row>
    <row r="2320" spans="1:11" ht="14.25" customHeight="1" x14ac:dyDescent="0.15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  <c r="K2320" s="36"/>
    </row>
    <row r="2321" spans="1:11" ht="14.25" customHeight="1" x14ac:dyDescent="0.15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  <c r="K2321" s="36"/>
    </row>
    <row r="2322" spans="1:11" ht="14.25" customHeight="1" x14ac:dyDescent="0.15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36"/>
    </row>
    <row r="2323" spans="1:11" ht="14.25" customHeight="1" x14ac:dyDescent="0.15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  <c r="K2323" s="36"/>
    </row>
    <row r="2324" spans="1:11" ht="14.25" customHeight="1" x14ac:dyDescent="0.15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  <c r="K2324" s="36"/>
    </row>
    <row r="2325" spans="1:11" ht="14.25" customHeight="1" x14ac:dyDescent="0.15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  <c r="K2325" s="36"/>
    </row>
    <row r="2326" spans="1:11" ht="14.25" customHeight="1" x14ac:dyDescent="0.15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36"/>
    </row>
    <row r="2327" spans="1:11" ht="14.25" customHeight="1" x14ac:dyDescent="0.15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36"/>
    </row>
    <row r="2328" spans="1:11" ht="14.25" customHeight="1" x14ac:dyDescent="0.15">
      <c r="A2328" s="12"/>
      <c r="B2328" s="12"/>
      <c r="C2328" s="12"/>
      <c r="D2328" s="12"/>
      <c r="E2328" s="12"/>
      <c r="F2328" s="12"/>
      <c r="G2328" s="12"/>
      <c r="H2328" s="12"/>
      <c r="I2328" s="12"/>
      <c r="J2328" s="12"/>
      <c r="K2328" s="36"/>
    </row>
    <row r="2329" spans="1:11" ht="14.25" customHeight="1" x14ac:dyDescent="0.15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  <c r="K2329" s="36"/>
    </row>
    <row r="2330" spans="1:11" ht="14.25" customHeight="1" x14ac:dyDescent="0.15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  <c r="K2330" s="36"/>
    </row>
    <row r="2331" spans="1:11" ht="14.25" customHeight="1" x14ac:dyDescent="0.15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  <c r="K2331" s="36"/>
    </row>
    <row r="2332" spans="1:11" ht="14.25" customHeight="1" x14ac:dyDescent="0.15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36"/>
    </row>
    <row r="2333" spans="1:11" ht="14.25" customHeight="1" x14ac:dyDescent="0.15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  <c r="K2333" s="36"/>
    </row>
    <row r="2334" spans="1:11" ht="14.25" customHeight="1" x14ac:dyDescent="0.15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36"/>
    </row>
    <row r="2335" spans="1:11" ht="14.25" customHeight="1" x14ac:dyDescent="0.15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36"/>
    </row>
    <row r="2336" spans="1:11" ht="14.25" customHeight="1" x14ac:dyDescent="0.15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36"/>
    </row>
    <row r="2337" spans="1:11" ht="14.25" customHeight="1" x14ac:dyDescent="0.15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36"/>
    </row>
    <row r="2338" spans="1:11" ht="14.25" customHeight="1" x14ac:dyDescent="0.15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  <c r="K2338" s="36"/>
    </row>
    <row r="2339" spans="1:11" ht="14.25" customHeight="1" x14ac:dyDescent="0.15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  <c r="K2339" s="36"/>
    </row>
    <row r="2340" spans="1:11" ht="14.25" customHeight="1" x14ac:dyDescent="0.15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  <c r="K2340" s="36"/>
    </row>
    <row r="2341" spans="1:11" ht="14.25" customHeight="1" x14ac:dyDescent="0.15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  <c r="K2341" s="36"/>
    </row>
    <row r="2342" spans="1:11" ht="14.25" customHeight="1" x14ac:dyDescent="0.15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36"/>
    </row>
    <row r="2343" spans="1:11" ht="14.25" customHeight="1" x14ac:dyDescent="0.15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  <c r="K2343" s="36"/>
    </row>
    <row r="2344" spans="1:11" ht="14.25" customHeight="1" x14ac:dyDescent="0.15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36"/>
    </row>
    <row r="2345" spans="1:11" ht="14.25" customHeight="1" x14ac:dyDescent="0.15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  <c r="K2345" s="36"/>
    </row>
    <row r="2346" spans="1:11" ht="14.25" customHeight="1" x14ac:dyDescent="0.15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36"/>
    </row>
    <row r="2347" spans="1:11" ht="14.25" customHeight="1" x14ac:dyDescent="0.15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36"/>
    </row>
    <row r="2348" spans="1:11" ht="14.25" customHeight="1" x14ac:dyDescent="0.15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  <c r="K2348" s="36"/>
    </row>
    <row r="2349" spans="1:11" ht="14.25" customHeight="1" x14ac:dyDescent="0.15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  <c r="K2349" s="36"/>
    </row>
    <row r="2350" spans="1:11" ht="14.25" customHeight="1" x14ac:dyDescent="0.15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  <c r="K2350" s="36"/>
    </row>
    <row r="2351" spans="1:11" ht="14.25" customHeight="1" x14ac:dyDescent="0.15">
      <c r="A2351" s="12"/>
      <c r="B2351" s="12"/>
      <c r="C2351" s="12"/>
      <c r="D2351" s="12"/>
      <c r="E2351" s="12"/>
      <c r="F2351" s="12"/>
      <c r="G2351" s="12"/>
      <c r="H2351" s="12"/>
      <c r="I2351" s="12"/>
      <c r="J2351" s="12"/>
      <c r="K2351" s="36"/>
    </row>
    <row r="2352" spans="1:11" ht="14.25" customHeight="1" x14ac:dyDescent="0.15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  <c r="K2352" s="36"/>
    </row>
    <row r="2353" spans="1:11" ht="14.25" customHeight="1" x14ac:dyDescent="0.15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  <c r="K2353" s="36"/>
    </row>
    <row r="2354" spans="1:11" ht="14.25" customHeight="1" x14ac:dyDescent="0.15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  <c r="K2354" s="36"/>
    </row>
    <row r="2355" spans="1:11" ht="14.25" customHeight="1" x14ac:dyDescent="0.15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  <c r="K2355" s="36"/>
    </row>
    <row r="2356" spans="1:11" ht="14.25" customHeight="1" x14ac:dyDescent="0.15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  <c r="K2356" s="36"/>
    </row>
    <row r="2357" spans="1:11" ht="14.25" customHeight="1" x14ac:dyDescent="0.15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  <c r="K2357" s="36"/>
    </row>
    <row r="2358" spans="1:11" ht="14.25" customHeight="1" x14ac:dyDescent="0.15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36"/>
    </row>
    <row r="2359" spans="1:11" ht="14.25" customHeight="1" x14ac:dyDescent="0.15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  <c r="K2359" s="36"/>
    </row>
    <row r="2360" spans="1:11" ht="14.25" customHeight="1" x14ac:dyDescent="0.15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36"/>
    </row>
    <row r="2361" spans="1:11" ht="14.25" customHeight="1" x14ac:dyDescent="0.15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  <c r="K2361" s="36"/>
    </row>
    <row r="2362" spans="1:11" ht="14.25" customHeight="1" x14ac:dyDescent="0.15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36"/>
    </row>
    <row r="2363" spans="1:11" ht="14.25" customHeight="1" x14ac:dyDescent="0.15">
      <c r="A2363" s="12"/>
      <c r="B2363" s="12"/>
      <c r="C2363" s="12"/>
      <c r="D2363" s="12"/>
      <c r="E2363" s="12"/>
      <c r="F2363" s="12"/>
      <c r="G2363" s="12"/>
      <c r="H2363" s="12"/>
      <c r="I2363" s="12"/>
      <c r="J2363" s="12"/>
      <c r="K2363" s="36"/>
    </row>
    <row r="2364" spans="1:11" ht="14.25" customHeight="1" x14ac:dyDescent="0.15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36"/>
    </row>
    <row r="2365" spans="1:11" ht="14.25" customHeight="1" x14ac:dyDescent="0.15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  <c r="K2365" s="36"/>
    </row>
    <row r="2366" spans="1:11" ht="14.25" customHeight="1" x14ac:dyDescent="0.15">
      <c r="A2366" s="12"/>
      <c r="B2366" s="12"/>
      <c r="C2366" s="12"/>
      <c r="D2366" s="12"/>
      <c r="E2366" s="12"/>
      <c r="F2366" s="12"/>
      <c r="G2366" s="12"/>
      <c r="H2366" s="12"/>
      <c r="I2366" s="12"/>
      <c r="J2366" s="12"/>
      <c r="K2366" s="36"/>
    </row>
    <row r="2367" spans="1:11" ht="14.25" customHeight="1" x14ac:dyDescent="0.15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  <c r="K2367" s="36"/>
    </row>
    <row r="2368" spans="1:11" ht="14.25" customHeight="1" x14ac:dyDescent="0.15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  <c r="K2368" s="36"/>
    </row>
    <row r="2369" spans="1:11" ht="14.25" customHeight="1" x14ac:dyDescent="0.15">
      <c r="A2369" s="12"/>
      <c r="B2369" s="12"/>
      <c r="C2369" s="12"/>
      <c r="D2369" s="12"/>
      <c r="E2369" s="12"/>
      <c r="F2369" s="12"/>
      <c r="G2369" s="12"/>
      <c r="H2369" s="12"/>
      <c r="I2369" s="12"/>
      <c r="J2369" s="12"/>
      <c r="K2369" s="36"/>
    </row>
    <row r="2370" spans="1:11" ht="14.25" customHeight="1" x14ac:dyDescent="0.15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  <c r="K2370" s="36"/>
    </row>
    <row r="2371" spans="1:11" ht="14.25" customHeight="1" x14ac:dyDescent="0.15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  <c r="K2371" s="36"/>
    </row>
    <row r="2372" spans="1:11" ht="14.25" customHeight="1" x14ac:dyDescent="0.15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36"/>
    </row>
    <row r="2373" spans="1:11" ht="14.25" customHeight="1" x14ac:dyDescent="0.15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  <c r="K2373" s="36"/>
    </row>
    <row r="2374" spans="1:11" ht="14.25" customHeight="1" x14ac:dyDescent="0.15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36"/>
    </row>
    <row r="2375" spans="1:11" ht="14.25" customHeight="1" x14ac:dyDescent="0.15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36"/>
    </row>
    <row r="2376" spans="1:11" ht="14.25" customHeight="1" x14ac:dyDescent="0.15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36"/>
    </row>
    <row r="2377" spans="1:11" ht="14.25" customHeight="1" x14ac:dyDescent="0.15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  <c r="K2377" s="36"/>
    </row>
    <row r="2378" spans="1:11" ht="14.25" customHeight="1" x14ac:dyDescent="0.15">
      <c r="A2378" s="12"/>
      <c r="B2378" s="12"/>
      <c r="C2378" s="12"/>
      <c r="D2378" s="12"/>
      <c r="E2378" s="12"/>
      <c r="F2378" s="12"/>
      <c r="G2378" s="12"/>
      <c r="H2378" s="12"/>
      <c r="I2378" s="12"/>
      <c r="J2378" s="12"/>
      <c r="K2378" s="36"/>
    </row>
    <row r="2379" spans="1:11" ht="14.25" customHeight="1" x14ac:dyDescent="0.15">
      <c r="A2379" s="12"/>
      <c r="B2379" s="12"/>
      <c r="C2379" s="12"/>
      <c r="D2379" s="12"/>
      <c r="E2379" s="12"/>
      <c r="F2379" s="12"/>
      <c r="G2379" s="12"/>
      <c r="H2379" s="12"/>
      <c r="I2379" s="12"/>
      <c r="J2379" s="12"/>
      <c r="K2379" s="36"/>
    </row>
    <row r="2380" spans="1:11" ht="14.25" customHeight="1" x14ac:dyDescent="0.15">
      <c r="A2380" s="12"/>
      <c r="B2380" s="12"/>
      <c r="C2380" s="12"/>
      <c r="D2380" s="12"/>
      <c r="E2380" s="12"/>
      <c r="F2380" s="12"/>
      <c r="G2380" s="12"/>
      <c r="H2380" s="12"/>
      <c r="I2380" s="12"/>
      <c r="J2380" s="12"/>
      <c r="K2380" s="36"/>
    </row>
    <row r="2381" spans="1:11" ht="14.25" customHeight="1" x14ac:dyDescent="0.15">
      <c r="A2381" s="12"/>
      <c r="B2381" s="12"/>
      <c r="C2381" s="12"/>
      <c r="D2381" s="12"/>
      <c r="E2381" s="12"/>
      <c r="F2381" s="12"/>
      <c r="G2381" s="12"/>
      <c r="H2381" s="12"/>
      <c r="I2381" s="12"/>
      <c r="J2381" s="12"/>
      <c r="K2381" s="36"/>
    </row>
    <row r="2382" spans="1:11" ht="14.25" customHeight="1" x14ac:dyDescent="0.15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36"/>
    </row>
    <row r="2383" spans="1:11" ht="14.25" customHeight="1" x14ac:dyDescent="0.15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  <c r="K2383" s="36"/>
    </row>
    <row r="2384" spans="1:11" ht="14.25" customHeight="1" x14ac:dyDescent="0.15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  <c r="K2384" s="36"/>
    </row>
    <row r="2385" spans="1:11" ht="14.25" customHeight="1" x14ac:dyDescent="0.15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  <c r="K2385" s="36"/>
    </row>
    <row r="2386" spans="1:11" ht="14.25" customHeight="1" x14ac:dyDescent="0.15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  <c r="K2386" s="36"/>
    </row>
    <row r="2387" spans="1:11" ht="14.25" customHeight="1" x14ac:dyDescent="0.15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  <c r="K2387" s="36"/>
    </row>
    <row r="2388" spans="1:11" ht="14.25" customHeight="1" x14ac:dyDescent="0.15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36"/>
    </row>
    <row r="2389" spans="1:11" ht="14.25" customHeight="1" x14ac:dyDescent="0.15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  <c r="K2389" s="36"/>
    </row>
    <row r="2390" spans="1:11" ht="14.25" customHeight="1" x14ac:dyDescent="0.15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  <c r="K2390" s="36"/>
    </row>
    <row r="2391" spans="1:11" ht="14.25" customHeight="1" x14ac:dyDescent="0.15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  <c r="K2391" s="36"/>
    </row>
    <row r="2392" spans="1:11" ht="14.25" customHeight="1" x14ac:dyDescent="0.15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36"/>
    </row>
    <row r="2393" spans="1:11" ht="14.25" customHeight="1" x14ac:dyDescent="0.15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  <c r="K2393" s="36"/>
    </row>
    <row r="2394" spans="1:11" ht="14.25" customHeight="1" x14ac:dyDescent="0.15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36"/>
    </row>
    <row r="2395" spans="1:11" ht="14.25" customHeight="1" x14ac:dyDescent="0.15">
      <c r="A2395" s="12"/>
      <c r="B2395" s="12"/>
      <c r="C2395" s="12"/>
      <c r="D2395" s="12"/>
      <c r="E2395" s="12"/>
      <c r="F2395" s="12"/>
      <c r="G2395" s="12"/>
      <c r="H2395" s="12"/>
      <c r="I2395" s="12"/>
      <c r="J2395" s="12"/>
      <c r="K2395" s="36"/>
    </row>
    <row r="2396" spans="1:11" ht="14.25" customHeight="1" x14ac:dyDescent="0.15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36"/>
    </row>
    <row r="2397" spans="1:11" ht="14.25" customHeight="1" x14ac:dyDescent="0.15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  <c r="K2397" s="36"/>
    </row>
    <row r="2398" spans="1:11" ht="14.25" customHeight="1" x14ac:dyDescent="0.15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36"/>
    </row>
    <row r="2399" spans="1:11" ht="14.25" customHeight="1" x14ac:dyDescent="0.15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  <c r="K2399" s="36"/>
    </row>
    <row r="2400" spans="1:11" ht="14.25" customHeight="1" x14ac:dyDescent="0.15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36"/>
    </row>
    <row r="2401" spans="1:11" ht="14.25" customHeight="1" x14ac:dyDescent="0.15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  <c r="K2401" s="36"/>
    </row>
    <row r="2402" spans="1:11" ht="14.25" customHeight="1" x14ac:dyDescent="0.15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  <c r="K2402" s="36"/>
    </row>
    <row r="2403" spans="1:11" ht="14.25" customHeight="1" x14ac:dyDescent="0.15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  <c r="K2403" s="36"/>
    </row>
    <row r="2404" spans="1:11" ht="14.25" customHeight="1" x14ac:dyDescent="0.15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  <c r="K2404" s="36"/>
    </row>
    <row r="2405" spans="1:11" ht="14.25" customHeight="1" x14ac:dyDescent="0.15">
      <c r="A2405" s="12"/>
      <c r="B2405" s="12"/>
      <c r="C2405" s="12"/>
      <c r="D2405" s="12"/>
      <c r="E2405" s="12"/>
      <c r="F2405" s="12"/>
      <c r="G2405" s="12"/>
      <c r="H2405" s="12"/>
      <c r="I2405" s="12"/>
      <c r="J2405" s="12"/>
      <c r="K2405" s="36"/>
    </row>
    <row r="2406" spans="1:11" ht="14.25" customHeight="1" x14ac:dyDescent="0.15">
      <c r="A2406" s="12"/>
      <c r="B2406" s="12"/>
      <c r="C2406" s="12"/>
      <c r="D2406" s="12"/>
      <c r="E2406" s="12"/>
      <c r="F2406" s="12"/>
      <c r="G2406" s="12"/>
      <c r="H2406" s="12"/>
      <c r="I2406" s="12"/>
      <c r="J2406" s="12"/>
      <c r="K2406" s="36"/>
    </row>
    <row r="2407" spans="1:11" ht="14.25" customHeight="1" x14ac:dyDescent="0.15">
      <c r="A2407" s="12"/>
      <c r="B2407" s="12"/>
      <c r="C2407" s="12"/>
      <c r="D2407" s="12"/>
      <c r="E2407" s="12"/>
      <c r="F2407" s="12"/>
      <c r="G2407" s="12"/>
      <c r="H2407" s="12"/>
      <c r="I2407" s="12"/>
      <c r="J2407" s="12"/>
      <c r="K2407" s="36"/>
    </row>
    <row r="2408" spans="1:11" ht="14.25" customHeight="1" x14ac:dyDescent="0.15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36"/>
    </row>
    <row r="2409" spans="1:11" ht="14.25" customHeight="1" x14ac:dyDescent="0.15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  <c r="K2409" s="36"/>
    </row>
    <row r="2410" spans="1:11" ht="14.25" customHeight="1" x14ac:dyDescent="0.15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36"/>
    </row>
    <row r="2411" spans="1:11" ht="14.25" customHeight="1" x14ac:dyDescent="0.15">
      <c r="A2411" s="12"/>
      <c r="B2411" s="12"/>
      <c r="C2411" s="12"/>
      <c r="D2411" s="12"/>
      <c r="E2411" s="12"/>
      <c r="F2411" s="12"/>
      <c r="G2411" s="12"/>
      <c r="H2411" s="12"/>
      <c r="I2411" s="12"/>
      <c r="J2411" s="12"/>
      <c r="K2411" s="36"/>
    </row>
    <row r="2412" spans="1:11" ht="14.25" customHeight="1" x14ac:dyDescent="0.15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36"/>
    </row>
    <row r="2413" spans="1:11" ht="14.25" customHeight="1" x14ac:dyDescent="0.15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  <c r="K2413" s="36"/>
    </row>
    <row r="2414" spans="1:11" ht="14.25" customHeight="1" x14ac:dyDescent="0.15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36"/>
    </row>
    <row r="2415" spans="1:11" ht="14.25" customHeight="1" x14ac:dyDescent="0.15">
      <c r="A2415" s="12"/>
      <c r="B2415" s="12"/>
      <c r="C2415" s="12"/>
      <c r="D2415" s="12"/>
      <c r="E2415" s="12"/>
      <c r="F2415" s="12"/>
      <c r="G2415" s="12"/>
      <c r="H2415" s="12"/>
      <c r="I2415" s="12"/>
      <c r="J2415" s="12"/>
      <c r="K2415" s="36"/>
    </row>
    <row r="2416" spans="1:11" ht="14.25" customHeight="1" x14ac:dyDescent="0.15">
      <c r="A2416" s="12"/>
      <c r="B2416" s="12"/>
      <c r="C2416" s="12"/>
      <c r="D2416" s="12"/>
      <c r="E2416" s="12"/>
      <c r="F2416" s="12"/>
      <c r="G2416" s="12"/>
      <c r="H2416" s="12"/>
      <c r="I2416" s="12"/>
      <c r="J2416" s="12"/>
      <c r="K2416" s="36"/>
    </row>
    <row r="2417" spans="1:11" ht="14.25" customHeight="1" x14ac:dyDescent="0.15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  <c r="K2417" s="36"/>
    </row>
    <row r="2418" spans="1:11" ht="14.25" customHeight="1" x14ac:dyDescent="0.15">
      <c r="A2418" s="12"/>
      <c r="B2418" s="12"/>
      <c r="C2418" s="12"/>
      <c r="D2418" s="12"/>
      <c r="E2418" s="12"/>
      <c r="F2418" s="12"/>
      <c r="G2418" s="12"/>
      <c r="H2418" s="12"/>
      <c r="I2418" s="12"/>
      <c r="J2418" s="12"/>
      <c r="K2418" s="36"/>
    </row>
    <row r="2419" spans="1:11" ht="14.25" customHeight="1" x14ac:dyDescent="0.15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36"/>
    </row>
    <row r="2420" spans="1:11" ht="14.25" customHeight="1" x14ac:dyDescent="0.15">
      <c r="A2420" s="12"/>
      <c r="B2420" s="12"/>
      <c r="C2420" s="12"/>
      <c r="D2420" s="12"/>
      <c r="E2420" s="12"/>
      <c r="F2420" s="12"/>
      <c r="G2420" s="12"/>
      <c r="H2420" s="12"/>
      <c r="I2420" s="12"/>
      <c r="J2420" s="12"/>
      <c r="K2420" s="36"/>
    </row>
    <row r="2421" spans="1:11" ht="14.25" customHeight="1" x14ac:dyDescent="0.15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36"/>
    </row>
    <row r="2422" spans="1:11" ht="14.25" customHeight="1" x14ac:dyDescent="0.15">
      <c r="A2422" s="12"/>
      <c r="B2422" s="12"/>
      <c r="C2422" s="12"/>
      <c r="D2422" s="12"/>
      <c r="E2422" s="12"/>
      <c r="F2422" s="12"/>
      <c r="G2422" s="12"/>
      <c r="H2422" s="12"/>
      <c r="I2422" s="12"/>
      <c r="J2422" s="12"/>
      <c r="K2422" s="36"/>
    </row>
    <row r="2423" spans="1:11" ht="14.25" customHeight="1" x14ac:dyDescent="0.15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  <c r="K2423" s="36"/>
    </row>
    <row r="2424" spans="1:11" ht="14.25" customHeight="1" x14ac:dyDescent="0.15">
      <c r="A2424" s="12"/>
      <c r="B2424" s="12"/>
      <c r="C2424" s="12"/>
      <c r="D2424" s="12"/>
      <c r="E2424" s="12"/>
      <c r="F2424" s="12"/>
      <c r="G2424" s="12"/>
      <c r="H2424" s="12"/>
      <c r="I2424" s="12"/>
      <c r="J2424" s="12"/>
      <c r="K2424" s="36"/>
    </row>
    <row r="2425" spans="1:11" ht="14.25" customHeight="1" x14ac:dyDescent="0.15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  <c r="K2425" s="36"/>
    </row>
    <row r="2426" spans="1:11" ht="14.25" customHeight="1" x14ac:dyDescent="0.15">
      <c r="A2426" s="12"/>
      <c r="B2426" s="12"/>
      <c r="C2426" s="12"/>
      <c r="D2426" s="12"/>
      <c r="E2426" s="12"/>
      <c r="F2426" s="12"/>
      <c r="G2426" s="12"/>
      <c r="H2426" s="12"/>
      <c r="I2426" s="12"/>
      <c r="J2426" s="12"/>
      <c r="K2426" s="36"/>
    </row>
    <row r="2427" spans="1:11" ht="14.25" customHeight="1" x14ac:dyDescent="0.15">
      <c r="A2427" s="12"/>
      <c r="B2427" s="12"/>
      <c r="C2427" s="12"/>
      <c r="D2427" s="12"/>
      <c r="E2427" s="12"/>
      <c r="F2427" s="12"/>
      <c r="G2427" s="12"/>
      <c r="H2427" s="12"/>
      <c r="I2427" s="12"/>
      <c r="J2427" s="12"/>
      <c r="K2427" s="36"/>
    </row>
    <row r="2428" spans="1:11" ht="14.25" customHeight="1" x14ac:dyDescent="0.15">
      <c r="A2428" s="12"/>
      <c r="B2428" s="12"/>
      <c r="C2428" s="12"/>
      <c r="D2428" s="12"/>
      <c r="E2428" s="12"/>
      <c r="F2428" s="12"/>
      <c r="G2428" s="12"/>
      <c r="H2428" s="12"/>
      <c r="I2428" s="12"/>
      <c r="J2428" s="12"/>
      <c r="K2428" s="36"/>
    </row>
    <row r="2429" spans="1:11" ht="14.25" customHeight="1" x14ac:dyDescent="0.15">
      <c r="A2429" s="12"/>
      <c r="B2429" s="12"/>
      <c r="C2429" s="12"/>
      <c r="D2429" s="12"/>
      <c r="E2429" s="12"/>
      <c r="F2429" s="12"/>
      <c r="G2429" s="12"/>
      <c r="H2429" s="12"/>
      <c r="I2429" s="12"/>
      <c r="J2429" s="12"/>
      <c r="K2429" s="36"/>
    </row>
    <row r="2430" spans="1:11" ht="14.25" customHeight="1" x14ac:dyDescent="0.15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36"/>
    </row>
    <row r="2431" spans="1:11" ht="14.25" customHeight="1" x14ac:dyDescent="0.15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36"/>
    </row>
    <row r="2432" spans="1:11" ht="14.25" customHeight="1" x14ac:dyDescent="0.15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36"/>
    </row>
    <row r="2433" spans="1:11" ht="14.25" customHeight="1" x14ac:dyDescent="0.15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36"/>
    </row>
    <row r="2434" spans="1:11" ht="14.25" customHeight="1" x14ac:dyDescent="0.15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  <c r="K2434" s="36"/>
    </row>
    <row r="2435" spans="1:11" ht="14.25" customHeight="1" x14ac:dyDescent="0.15">
      <c r="A2435" s="12"/>
      <c r="B2435" s="12"/>
      <c r="C2435" s="12"/>
      <c r="D2435" s="12"/>
      <c r="E2435" s="12"/>
      <c r="F2435" s="12"/>
      <c r="G2435" s="12"/>
      <c r="H2435" s="12"/>
      <c r="I2435" s="12"/>
      <c r="J2435" s="12"/>
      <c r="K2435" s="36"/>
    </row>
    <row r="2436" spans="1:11" ht="14.25" customHeight="1" x14ac:dyDescent="0.15">
      <c r="A2436" s="12"/>
      <c r="B2436" s="12"/>
      <c r="C2436" s="12"/>
      <c r="D2436" s="12"/>
      <c r="E2436" s="12"/>
      <c r="F2436" s="12"/>
      <c r="G2436" s="12"/>
      <c r="H2436" s="12"/>
      <c r="I2436" s="12"/>
      <c r="J2436" s="12"/>
      <c r="K2436" s="36"/>
    </row>
    <row r="2437" spans="1:11" ht="14.25" customHeight="1" x14ac:dyDescent="0.15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  <c r="K2437" s="36"/>
    </row>
    <row r="2438" spans="1:11" ht="14.25" customHeight="1" x14ac:dyDescent="0.15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  <c r="K2438" s="36"/>
    </row>
    <row r="2439" spans="1:11" ht="14.25" customHeight="1" x14ac:dyDescent="0.15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36"/>
    </row>
    <row r="2440" spans="1:11" ht="14.25" customHeight="1" x14ac:dyDescent="0.15">
      <c r="A2440" s="12"/>
      <c r="B2440" s="12"/>
      <c r="C2440" s="12"/>
      <c r="D2440" s="12"/>
      <c r="E2440" s="12"/>
      <c r="F2440" s="12"/>
      <c r="G2440" s="12"/>
      <c r="H2440" s="12"/>
      <c r="I2440" s="12"/>
      <c r="J2440" s="12"/>
      <c r="K2440" s="36"/>
    </row>
    <row r="2441" spans="1:11" ht="14.25" customHeight="1" x14ac:dyDescent="0.15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  <c r="K2441" s="36"/>
    </row>
    <row r="2442" spans="1:11" ht="14.25" customHeight="1" x14ac:dyDescent="0.15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  <c r="K2442" s="36"/>
    </row>
    <row r="2443" spans="1:11" ht="14.25" customHeight="1" x14ac:dyDescent="0.15">
      <c r="A2443" s="12"/>
      <c r="B2443" s="12"/>
      <c r="C2443" s="12"/>
      <c r="D2443" s="12"/>
      <c r="E2443" s="12"/>
      <c r="F2443" s="12"/>
      <c r="G2443" s="12"/>
      <c r="H2443" s="12"/>
      <c r="I2443" s="12"/>
      <c r="J2443" s="12"/>
      <c r="K2443" s="36"/>
    </row>
    <row r="2444" spans="1:11" ht="14.25" customHeight="1" x14ac:dyDescent="0.15">
      <c r="A2444" s="12"/>
      <c r="B2444" s="12"/>
      <c r="C2444" s="12"/>
      <c r="D2444" s="12"/>
      <c r="E2444" s="12"/>
      <c r="F2444" s="12"/>
      <c r="G2444" s="12"/>
      <c r="H2444" s="12"/>
      <c r="I2444" s="12"/>
      <c r="J2444" s="12"/>
      <c r="K2444" s="36"/>
    </row>
    <row r="2445" spans="1:11" ht="14.25" customHeight="1" x14ac:dyDescent="0.15">
      <c r="A2445" s="12"/>
      <c r="B2445" s="12"/>
      <c r="C2445" s="12"/>
      <c r="D2445" s="12"/>
      <c r="E2445" s="12"/>
      <c r="F2445" s="12"/>
      <c r="G2445" s="12"/>
      <c r="H2445" s="12"/>
      <c r="I2445" s="12"/>
      <c r="J2445" s="12"/>
      <c r="K2445" s="36"/>
    </row>
    <row r="2446" spans="1:11" ht="14.25" customHeight="1" x14ac:dyDescent="0.15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  <c r="K2446" s="36"/>
    </row>
    <row r="2447" spans="1:11" ht="14.25" customHeight="1" x14ac:dyDescent="0.15">
      <c r="A2447" s="12"/>
      <c r="B2447" s="12"/>
      <c r="C2447" s="12"/>
      <c r="D2447" s="12"/>
      <c r="E2447" s="12"/>
      <c r="F2447" s="12"/>
      <c r="G2447" s="12"/>
      <c r="H2447" s="12"/>
      <c r="I2447" s="12"/>
      <c r="J2447" s="12"/>
      <c r="K2447" s="36"/>
    </row>
    <row r="2448" spans="1:11" ht="14.25" customHeight="1" x14ac:dyDescent="0.15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  <c r="K2448" s="36"/>
    </row>
    <row r="2449" spans="1:11" ht="14.25" customHeight="1" x14ac:dyDescent="0.15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  <c r="K2449" s="36"/>
    </row>
    <row r="2450" spans="1:11" ht="14.25" customHeight="1" x14ac:dyDescent="0.15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  <c r="K2450" s="36"/>
    </row>
    <row r="2451" spans="1:11" ht="14.25" customHeight="1" x14ac:dyDescent="0.15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36"/>
    </row>
    <row r="2452" spans="1:11" ht="14.25" customHeight="1" x14ac:dyDescent="0.15">
      <c r="A2452" s="12"/>
      <c r="B2452" s="12"/>
      <c r="C2452" s="12"/>
      <c r="D2452" s="12"/>
      <c r="E2452" s="12"/>
      <c r="F2452" s="12"/>
      <c r="G2452" s="12"/>
      <c r="H2452" s="12"/>
      <c r="I2452" s="12"/>
      <c r="J2452" s="12"/>
      <c r="K2452" s="36"/>
    </row>
    <row r="2453" spans="1:11" ht="14.25" customHeight="1" x14ac:dyDescent="0.15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36"/>
    </row>
    <row r="2454" spans="1:11" ht="14.25" customHeight="1" x14ac:dyDescent="0.15">
      <c r="A2454" s="12"/>
      <c r="B2454" s="12"/>
      <c r="C2454" s="12"/>
      <c r="D2454" s="12"/>
      <c r="E2454" s="12"/>
      <c r="F2454" s="12"/>
      <c r="G2454" s="12"/>
      <c r="H2454" s="12"/>
      <c r="I2454" s="12"/>
      <c r="J2454" s="12"/>
      <c r="K2454" s="36"/>
    </row>
    <row r="2455" spans="1:11" ht="14.25" customHeight="1" x14ac:dyDescent="0.15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36"/>
    </row>
    <row r="2456" spans="1:11" ht="14.25" customHeight="1" x14ac:dyDescent="0.15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  <c r="K2456" s="36"/>
    </row>
    <row r="2457" spans="1:11" ht="14.25" customHeight="1" x14ac:dyDescent="0.15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  <c r="K2457" s="36"/>
    </row>
    <row r="2458" spans="1:11" ht="14.25" customHeight="1" x14ac:dyDescent="0.15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  <c r="K2458" s="36"/>
    </row>
    <row r="2459" spans="1:11" ht="14.25" customHeight="1" x14ac:dyDescent="0.15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36"/>
    </row>
    <row r="2460" spans="1:11" ht="14.25" customHeight="1" x14ac:dyDescent="0.15">
      <c r="A2460" s="12"/>
      <c r="B2460" s="12"/>
      <c r="C2460" s="12"/>
      <c r="D2460" s="12"/>
      <c r="E2460" s="12"/>
      <c r="F2460" s="12"/>
      <c r="G2460" s="12"/>
      <c r="H2460" s="12"/>
      <c r="I2460" s="12"/>
      <c r="J2460" s="12"/>
      <c r="K2460" s="36"/>
    </row>
    <row r="2461" spans="1:11" ht="14.25" customHeight="1" x14ac:dyDescent="0.15">
      <c r="A2461" s="12"/>
      <c r="B2461" s="12"/>
      <c r="C2461" s="12"/>
      <c r="D2461" s="12"/>
      <c r="E2461" s="12"/>
      <c r="F2461" s="12"/>
      <c r="G2461" s="12"/>
      <c r="H2461" s="12"/>
      <c r="I2461" s="12"/>
      <c r="J2461" s="12"/>
      <c r="K2461" s="36"/>
    </row>
    <row r="2462" spans="1:11" ht="14.25" customHeight="1" x14ac:dyDescent="0.15">
      <c r="A2462" s="12"/>
      <c r="B2462" s="12"/>
      <c r="C2462" s="12"/>
      <c r="D2462" s="12"/>
      <c r="E2462" s="12"/>
      <c r="F2462" s="12"/>
      <c r="G2462" s="12"/>
      <c r="H2462" s="12"/>
      <c r="I2462" s="12"/>
      <c r="J2462" s="12"/>
      <c r="K2462" s="36"/>
    </row>
    <row r="2463" spans="1:11" ht="14.25" customHeight="1" x14ac:dyDescent="0.15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  <c r="K2463" s="36"/>
    </row>
    <row r="2464" spans="1:11" ht="14.25" customHeight="1" x14ac:dyDescent="0.15">
      <c r="A2464" s="12"/>
      <c r="B2464" s="12"/>
      <c r="C2464" s="12"/>
      <c r="D2464" s="12"/>
      <c r="E2464" s="12"/>
      <c r="F2464" s="12"/>
      <c r="G2464" s="12"/>
      <c r="H2464" s="12"/>
      <c r="I2464" s="12"/>
      <c r="J2464" s="12"/>
      <c r="K2464" s="36"/>
    </row>
    <row r="2465" spans="1:11" ht="14.25" customHeight="1" x14ac:dyDescent="0.15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  <c r="K2465" s="36"/>
    </row>
    <row r="2466" spans="1:11" ht="14.25" customHeight="1" x14ac:dyDescent="0.15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  <c r="K2466" s="36"/>
    </row>
    <row r="2467" spans="1:11" ht="14.25" customHeight="1" x14ac:dyDescent="0.15">
      <c r="A2467" s="12"/>
      <c r="B2467" s="12"/>
      <c r="C2467" s="12"/>
      <c r="D2467" s="12"/>
      <c r="E2467" s="12"/>
      <c r="F2467" s="12"/>
      <c r="G2467" s="12"/>
      <c r="H2467" s="12"/>
      <c r="I2467" s="12"/>
      <c r="J2467" s="12"/>
      <c r="K2467" s="36"/>
    </row>
    <row r="2468" spans="1:11" ht="14.25" customHeight="1" x14ac:dyDescent="0.15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  <c r="K2468" s="36"/>
    </row>
    <row r="2469" spans="1:11" ht="14.25" customHeight="1" x14ac:dyDescent="0.15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  <c r="K2469" s="36"/>
    </row>
    <row r="2470" spans="1:11" ht="14.25" customHeight="1" x14ac:dyDescent="0.15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  <c r="K2470" s="36"/>
    </row>
    <row r="2471" spans="1:11" ht="14.25" customHeight="1" x14ac:dyDescent="0.15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  <c r="K2471" s="36"/>
    </row>
    <row r="2472" spans="1:11" ht="14.25" customHeight="1" x14ac:dyDescent="0.15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  <c r="K2472" s="36"/>
    </row>
    <row r="2473" spans="1:11" ht="14.25" customHeight="1" x14ac:dyDescent="0.15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  <c r="K2473" s="36"/>
    </row>
    <row r="2474" spans="1:11" ht="14.25" customHeight="1" x14ac:dyDescent="0.15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  <c r="K2474" s="36"/>
    </row>
    <row r="2475" spans="1:11" ht="14.25" customHeight="1" x14ac:dyDescent="0.15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36"/>
    </row>
    <row r="2476" spans="1:11" ht="14.25" customHeight="1" x14ac:dyDescent="0.15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  <c r="K2476" s="36"/>
    </row>
    <row r="2477" spans="1:11" ht="14.25" customHeight="1" x14ac:dyDescent="0.15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  <c r="K2477" s="36"/>
    </row>
    <row r="2478" spans="1:11" ht="14.25" customHeight="1" x14ac:dyDescent="0.15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  <c r="K2478" s="36"/>
    </row>
    <row r="2479" spans="1:11" ht="14.25" customHeight="1" x14ac:dyDescent="0.15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  <c r="K2479" s="36"/>
    </row>
    <row r="2480" spans="1:11" ht="14.25" customHeight="1" x14ac:dyDescent="0.15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  <c r="K2480" s="36"/>
    </row>
    <row r="2481" spans="1:11" ht="14.25" customHeight="1" x14ac:dyDescent="0.15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  <c r="K2481" s="36"/>
    </row>
    <row r="2482" spans="1:11" ht="14.25" customHeight="1" x14ac:dyDescent="0.15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  <c r="K2482" s="36"/>
    </row>
    <row r="2483" spans="1:11" ht="14.25" customHeight="1" x14ac:dyDescent="0.15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  <c r="K2483" s="36"/>
    </row>
    <row r="2484" spans="1:11" ht="14.25" customHeight="1" x14ac:dyDescent="0.15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36"/>
    </row>
    <row r="2485" spans="1:11" ht="14.25" customHeight="1" x14ac:dyDescent="0.15">
      <c r="A2485" s="12"/>
      <c r="B2485" s="12"/>
      <c r="C2485" s="12"/>
      <c r="D2485" s="12"/>
      <c r="E2485" s="12"/>
      <c r="F2485" s="12"/>
      <c r="G2485" s="12"/>
      <c r="H2485" s="12"/>
      <c r="I2485" s="12"/>
      <c r="J2485" s="12"/>
      <c r="K2485" s="36"/>
    </row>
    <row r="2486" spans="1:11" ht="14.25" customHeight="1" x14ac:dyDescent="0.15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  <c r="K2486" s="36"/>
    </row>
    <row r="2487" spans="1:11" ht="14.25" customHeight="1" x14ac:dyDescent="0.15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  <c r="K2487" s="36"/>
    </row>
    <row r="2488" spans="1:11" ht="14.25" customHeight="1" x14ac:dyDescent="0.15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36"/>
    </row>
    <row r="2489" spans="1:11" ht="14.25" customHeight="1" x14ac:dyDescent="0.15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  <c r="K2489" s="36"/>
    </row>
    <row r="2490" spans="1:11" ht="14.25" customHeight="1" x14ac:dyDescent="0.15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  <c r="K2490" s="36"/>
    </row>
    <row r="2491" spans="1:11" ht="14.25" customHeight="1" x14ac:dyDescent="0.15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  <c r="K2491" s="36"/>
    </row>
    <row r="2492" spans="1:11" ht="14.25" customHeight="1" x14ac:dyDescent="0.15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  <c r="K2492" s="36"/>
    </row>
    <row r="2493" spans="1:11" ht="14.25" customHeight="1" x14ac:dyDescent="0.15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  <c r="K2493" s="36"/>
    </row>
    <row r="2494" spans="1:11" ht="14.25" customHeight="1" x14ac:dyDescent="0.15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  <c r="K2494" s="36"/>
    </row>
    <row r="2495" spans="1:11" ht="14.25" customHeight="1" x14ac:dyDescent="0.15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  <c r="K2495" s="36"/>
    </row>
    <row r="2496" spans="1:11" ht="14.25" customHeight="1" x14ac:dyDescent="0.15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  <c r="K2496" s="36"/>
    </row>
    <row r="2497" spans="1:11" ht="14.25" customHeight="1" x14ac:dyDescent="0.15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36"/>
    </row>
    <row r="2498" spans="1:11" ht="14.25" customHeight="1" x14ac:dyDescent="0.15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  <c r="K2498" s="36"/>
    </row>
    <row r="2499" spans="1:11" ht="14.25" customHeight="1" x14ac:dyDescent="0.15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  <c r="K2499" s="36"/>
    </row>
    <row r="2500" spans="1:11" ht="14.25" customHeight="1" x14ac:dyDescent="0.15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36"/>
    </row>
    <row r="2501" spans="1:11" ht="14.25" customHeight="1" x14ac:dyDescent="0.15">
      <c r="A2501" s="12"/>
      <c r="B2501" s="12"/>
      <c r="C2501" s="12"/>
      <c r="D2501" s="12"/>
      <c r="E2501" s="12"/>
      <c r="F2501" s="12"/>
      <c r="G2501" s="12"/>
      <c r="H2501" s="12"/>
      <c r="I2501" s="12"/>
      <c r="J2501" s="12"/>
      <c r="K2501" s="36"/>
    </row>
    <row r="2502" spans="1:11" ht="14.25" customHeight="1" x14ac:dyDescent="0.15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  <c r="K2502" s="36"/>
    </row>
    <row r="2503" spans="1:11" ht="14.25" customHeight="1" x14ac:dyDescent="0.15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  <c r="K2503" s="36"/>
    </row>
    <row r="2504" spans="1:11" ht="14.25" customHeight="1" x14ac:dyDescent="0.15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36"/>
    </row>
    <row r="2505" spans="1:11" ht="14.25" customHeight="1" x14ac:dyDescent="0.15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  <c r="K2505" s="36"/>
    </row>
    <row r="2506" spans="1:11" ht="14.25" customHeight="1" x14ac:dyDescent="0.15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  <c r="K2506" s="36"/>
    </row>
    <row r="2507" spans="1:11" ht="14.25" customHeight="1" x14ac:dyDescent="0.15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36"/>
    </row>
    <row r="2508" spans="1:11" ht="14.25" customHeight="1" x14ac:dyDescent="0.15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  <c r="K2508" s="36"/>
    </row>
    <row r="2509" spans="1:11" ht="14.25" customHeight="1" x14ac:dyDescent="0.15">
      <c r="A2509" s="12"/>
      <c r="B2509" s="12"/>
      <c r="C2509" s="12"/>
      <c r="D2509" s="12"/>
      <c r="E2509" s="12"/>
      <c r="F2509" s="12"/>
      <c r="G2509" s="12"/>
      <c r="H2509" s="12"/>
      <c r="I2509" s="12"/>
      <c r="J2509" s="12"/>
      <c r="K2509" s="36"/>
    </row>
    <row r="2510" spans="1:11" ht="14.25" customHeight="1" x14ac:dyDescent="0.15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36"/>
    </row>
    <row r="2511" spans="1:11" ht="14.25" customHeight="1" x14ac:dyDescent="0.15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  <c r="K2511" s="36"/>
    </row>
    <row r="2512" spans="1:11" ht="14.25" customHeight="1" x14ac:dyDescent="0.15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  <c r="K2512" s="36"/>
    </row>
    <row r="2513" spans="1:11" ht="14.25" customHeight="1" x14ac:dyDescent="0.15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  <c r="K2513" s="36"/>
    </row>
    <row r="2514" spans="1:11" x14ac:dyDescent="0.15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36"/>
    </row>
    <row r="2515" spans="1:11" x14ac:dyDescent="0.15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  <c r="K2515" s="36"/>
    </row>
  </sheetData>
  <autoFilter ref="A1:A2515" xr:uid="{00000000-0009-0000-0000-000000000000}"/>
  <conditionalFormatting sqref="A1">
    <cfRule type="expression" dxfId="8" priority="523">
      <formula>A1="FXIII-Kontrolle"</formula>
    </cfRule>
  </conditionalFormatting>
  <conditionalFormatting sqref="A3:A317">
    <cfRule type="expression" dxfId="7" priority="364">
      <formula>A3="FXIII-Kontrolle"</formula>
    </cfRule>
    <cfRule type="containsText" dxfId="6" priority="363" operator="containsText" text="SSR">
      <formula>NOT(ISERROR(SEARCH("SSR",A3)))</formula>
    </cfRule>
  </conditionalFormatting>
  <conditionalFormatting sqref="A327">
    <cfRule type="expression" dxfId="5" priority="362">
      <formula>A327="FXIII-Kontrolle"</formula>
    </cfRule>
    <cfRule type="containsText" dxfId="4" priority="361" operator="containsText" text="SSR">
      <formula>NOT(ISERROR(SEARCH("SSR",A327)))</formula>
    </cfRule>
  </conditionalFormatting>
  <conditionalFormatting sqref="A898:A1090">
    <cfRule type="expression" dxfId="3" priority="276">
      <formula>A898="FXIII-Kontrolle"</formula>
    </cfRule>
    <cfRule type="containsText" dxfId="2" priority="275" operator="containsText" text="SSR">
      <formula>NOT(ISERROR(SEARCH("SSR",A898)))</formula>
    </cfRule>
  </conditionalFormatting>
  <conditionalFormatting sqref="A1092:A1779">
    <cfRule type="containsText" dxfId="1" priority="1" operator="containsText" text="SSR">
      <formula>NOT(ISERROR(SEARCH("SSR",A1092)))</formula>
    </cfRule>
    <cfRule type="expression" dxfId="0" priority="2">
      <formula>A1092="FXIII-Kontrolle"</formula>
    </cfRule>
  </conditionalFormatting>
  <pageMargins left="0.7" right="0.7" top="0.78740157499999996" bottom="0.78740157499999996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Kormann, Marianne</dc:creator>
  <cp:lastModifiedBy>Safarkhanlo, Yasaman (STUDENTS)</cp:lastModifiedBy>
  <cp:lastPrinted>2024-08-26T13:52:34Z</cp:lastPrinted>
  <dcterms:created xsi:type="dcterms:W3CDTF">2020-12-29T11:59:54Z</dcterms:created>
  <dcterms:modified xsi:type="dcterms:W3CDTF">2025-02-24T10:35:58Z</dcterms:modified>
</cp:coreProperties>
</file>