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yasminehentati/Documents/UW_research/coding_projects/proposal_figures/data/"/>
    </mc:Choice>
  </mc:AlternateContent>
  <xr:revisionPtr revIDLastSave="0" documentId="8_{F71DAC64-9C74-8647-BEB8-53A657DF5DCD}" xr6:coauthVersionLast="47" xr6:coauthVersionMax="47" xr10:uidLastSave="{00000000-0000-0000-0000-000000000000}"/>
  <bookViews>
    <workbookView xWindow="0" yWindow="740" windowWidth="29400" windowHeight="16520" activeTab="1" xr2:uid="{00000000-000D-0000-FFFF-FFFF00000000}"/>
  </bookViews>
  <sheets>
    <sheet name="Volunteer_Scats" sheetId="1" r:id="rId1"/>
    <sheet name="Scats" sheetId="2" r:id="rId2"/>
    <sheet name="Missing samples" sheetId="3" r:id="rId3"/>
    <sheet name="Summaries" sheetId="4" r:id="rId4"/>
    <sheet name="Site Codes" sheetId="5" r:id="rId5"/>
    <sheet name="Rodents" sheetId="6" r:id="rId6"/>
  </sheets>
  <definedNames>
    <definedName name="_xlnm._FilterDatabase" localSheetId="1" hidden="1">Scats!$A$1:$AJ$1056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E19" i="4"/>
  <c r="E18" i="4"/>
  <c r="E17" i="4"/>
  <c r="E16" i="4"/>
  <c r="E15" i="4"/>
  <c r="B15" i="4"/>
  <c r="E14" i="4"/>
  <c r="B14" i="4"/>
  <c r="E13" i="4"/>
  <c r="B13" i="4"/>
  <c r="E12" i="4"/>
  <c r="B12" i="4"/>
  <c r="E11" i="4"/>
  <c r="B11" i="4"/>
  <c r="E10" i="4"/>
  <c r="B10" i="4"/>
  <c r="E9" i="4"/>
  <c r="E8" i="4"/>
  <c r="E7" i="4"/>
  <c r="B7" i="4"/>
  <c r="E6" i="4"/>
  <c r="B6" i="4"/>
  <c r="E5" i="4"/>
  <c r="E4" i="4"/>
  <c r="F3" i="4"/>
  <c r="E3" i="4"/>
  <c r="B3" i="4"/>
  <c r="F2" i="4"/>
  <c r="E2" i="4"/>
  <c r="B2" i="4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0" i="2"/>
  <c r="G379" i="2"/>
  <c r="G378" i="2"/>
  <c r="G377" i="2"/>
  <c r="G376" i="2"/>
  <c r="G375" i="2"/>
  <c r="G374" i="2"/>
  <c r="G373" i="2"/>
  <c r="G371" i="2"/>
  <c r="G370" i="2"/>
  <c r="G369" i="2"/>
  <c r="G368" i="2"/>
  <c r="G367" i="2"/>
  <c r="G366" i="2"/>
  <c r="G365" i="2"/>
  <c r="G364" i="2"/>
  <c r="G363" i="2"/>
  <c r="G362" i="2"/>
  <c r="G360" i="2"/>
  <c r="G359" i="2"/>
  <c r="G358" i="2"/>
  <c r="G357" i="2"/>
  <c r="G356" i="2"/>
  <c r="G355" i="2"/>
  <c r="G354" i="2"/>
  <c r="G352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4" i="2"/>
  <c r="G313" i="2"/>
  <c r="G312" i="2"/>
  <c r="G311" i="2"/>
  <c r="G309" i="2"/>
  <c r="G308" i="2"/>
  <c r="G307" i="2"/>
  <c r="G306" i="2"/>
  <c r="G305" i="2"/>
  <c r="G304" i="2"/>
  <c r="G303" i="2"/>
  <c r="G302" i="2"/>
  <c r="G301" i="2"/>
  <c r="G297" i="2"/>
  <c r="G296" i="2"/>
  <c r="G295" i="2"/>
  <c r="G294" i="2"/>
  <c r="G293" i="2"/>
  <c r="G292" i="2"/>
  <c r="G291" i="2"/>
  <c r="G290" i="2"/>
  <c r="G289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0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7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0" i="2"/>
  <c r="G29" i="2"/>
  <c r="G28" i="2"/>
  <c r="G27" i="2"/>
  <c r="G26" i="2"/>
  <c r="G25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26" i="4" l="1"/>
  <c r="B25" i="4"/>
  <c r="B19" i="4"/>
  <c r="B18" i="4"/>
  <c r="B20" i="4"/>
  <c r="B23" i="4"/>
  <c r="B22" i="4"/>
  <c r="B21" i="4"/>
</calcChain>
</file>

<file path=xl/sharedStrings.xml><?xml version="1.0" encoding="utf-8"?>
<sst xmlns="http://schemas.openxmlformats.org/spreadsheetml/2006/main" count="6154" uniqueCount="1442">
  <si>
    <t>Sample ID</t>
  </si>
  <si>
    <t>Collected by</t>
  </si>
  <si>
    <t>Species</t>
  </si>
  <si>
    <t>Date</t>
  </si>
  <si>
    <t>Month</t>
  </si>
  <si>
    <t>Site</t>
  </si>
  <si>
    <t>City</t>
  </si>
  <si>
    <t>Latitude</t>
  </si>
  <si>
    <t>Longitude</t>
  </si>
  <si>
    <t>% Certain</t>
  </si>
  <si>
    <t>Weather</t>
  </si>
  <si>
    <t>Freshness</t>
  </si>
  <si>
    <t>Condition</t>
  </si>
  <si>
    <t>Notes</t>
  </si>
  <si>
    <t>Anal jelly? (for otter poop)</t>
  </si>
  <si>
    <t>Lab Name</t>
  </si>
  <si>
    <t>UCP-SK-001</t>
  </si>
  <si>
    <t>SK</t>
  </si>
  <si>
    <t>River Otter</t>
  </si>
  <si>
    <t>BSW</t>
  </si>
  <si>
    <t>Sunny</t>
  </si>
  <si>
    <t>A</t>
  </si>
  <si>
    <t>NA</t>
  </si>
  <si>
    <t>No</t>
  </si>
  <si>
    <t>UCP-SK-002</t>
  </si>
  <si>
    <t>UCP-SK-003</t>
  </si>
  <si>
    <t>B</t>
  </si>
  <si>
    <t>UCP-SK-004</t>
  </si>
  <si>
    <t>C</t>
  </si>
  <si>
    <t>Dry</t>
  </si>
  <si>
    <t>Not a lot of sample would scrape off dock</t>
  </si>
  <si>
    <t>UCP-SK-005</t>
  </si>
  <si>
    <t xml:space="preserve">Seeds, could be raccoon maybe not sure but on top of older otter scat </t>
  </si>
  <si>
    <t>UCP-SK-006</t>
  </si>
  <si>
    <t>Raccoon</t>
  </si>
  <si>
    <t>DNB</t>
  </si>
  <si>
    <t>Lots of seeds</t>
  </si>
  <si>
    <t>SEB20</t>
  </si>
  <si>
    <t>BHB</t>
  </si>
  <si>
    <t>dry</t>
  </si>
  <si>
    <t>SEB05</t>
  </si>
  <si>
    <t>05 06 could be the same, clam, RO</t>
  </si>
  <si>
    <t>SEB06</t>
  </si>
  <si>
    <t>SEB07</t>
  </si>
  <si>
    <t>clam, RO</t>
  </si>
  <si>
    <t>SEB08</t>
  </si>
  <si>
    <t>older, could be same as 9</t>
  </si>
  <si>
    <t>SEB09</t>
  </si>
  <si>
    <t>older, could be same as 8</t>
  </si>
  <si>
    <t>SEB10</t>
  </si>
  <si>
    <t>SEB11</t>
  </si>
  <si>
    <t>SEB12</t>
  </si>
  <si>
    <t>SEB13</t>
  </si>
  <si>
    <t>SEB14</t>
  </si>
  <si>
    <t>SEB15</t>
  </si>
  <si>
    <t>SEV65</t>
  </si>
  <si>
    <t>SMV</t>
  </si>
  <si>
    <t>SEV66</t>
  </si>
  <si>
    <t>SEV67</t>
  </si>
  <si>
    <t>SEV68</t>
  </si>
  <si>
    <t>SEV69</t>
  </si>
  <si>
    <t>SEV70</t>
  </si>
  <si>
    <t>SEV71</t>
  </si>
  <si>
    <t>UCP-OC-001</t>
  </si>
  <si>
    <t>OC</t>
  </si>
  <si>
    <t>coyote</t>
  </si>
  <si>
    <t>UNB</t>
  </si>
  <si>
    <t>Seattle</t>
  </si>
  <si>
    <t>47.39.358</t>
  </si>
  <si>
    <t>-122.17.714</t>
  </si>
  <si>
    <t>sunny</t>
  </si>
  <si>
    <t>vegetation</t>
  </si>
  <si>
    <t>na</t>
  </si>
  <si>
    <t>STL231</t>
  </si>
  <si>
    <t>UCP-OC-002</t>
  </si>
  <si>
    <t>47.39.474</t>
  </si>
  <si>
    <t>-122.17.281</t>
  </si>
  <si>
    <t>fur</t>
  </si>
  <si>
    <t>STL232</t>
  </si>
  <si>
    <t>UCP-SK-007</t>
  </si>
  <si>
    <t>NLM</t>
  </si>
  <si>
    <t>Gaia didn't save my fucking notes</t>
  </si>
  <si>
    <t>UCP-SK-008</t>
  </si>
  <si>
    <t>UCP-SK-009</t>
  </si>
  <si>
    <t>UCP-SK-010</t>
  </si>
  <si>
    <t>UCP-SK-011</t>
  </si>
  <si>
    <t>UCP-SK-012</t>
  </si>
  <si>
    <t>Dry anal jelly</t>
  </si>
  <si>
    <t>Yes</t>
  </si>
  <si>
    <t>UCP-SK-013</t>
  </si>
  <si>
    <t>UCP-SK-014</t>
  </si>
  <si>
    <t>UCP-SK-015</t>
  </si>
  <si>
    <t>UCP-SK-016</t>
  </si>
  <si>
    <t>UCP-SK-017</t>
  </si>
  <si>
    <t>UCP-SK-018</t>
  </si>
  <si>
    <t>UCP-SK-019</t>
  </si>
  <si>
    <t>UCP-SK-020</t>
  </si>
  <si>
    <t>LWM</t>
  </si>
  <si>
    <t>Dead fish that was an otter snack</t>
  </si>
  <si>
    <t>UCP-SK-021</t>
  </si>
  <si>
    <t>UCP-SK-022</t>
  </si>
  <si>
    <t>UCP-SK-023</t>
  </si>
  <si>
    <t>Coyote</t>
  </si>
  <si>
    <t>RUP</t>
  </si>
  <si>
    <t>Tacoma</t>
  </si>
  <si>
    <t>dry, pretty old</t>
  </si>
  <si>
    <t>STL243</t>
  </si>
  <si>
    <t>UCP-SK-024</t>
  </si>
  <si>
    <t>STL244</t>
  </si>
  <si>
    <t>UCP-SK-025</t>
  </si>
  <si>
    <t>CUP</t>
  </si>
  <si>
    <t>partially really firm, part had orange diarreaha which could've been dog on top or part of the scat</t>
  </si>
  <si>
    <t>STL245</t>
  </si>
  <si>
    <t>UCP-SK-026</t>
  </si>
  <si>
    <t>GHT</t>
  </si>
  <si>
    <t>really old, dry</t>
  </si>
  <si>
    <t>STL246</t>
  </si>
  <si>
    <t>UCP-SK-027</t>
  </si>
  <si>
    <t>STL247</t>
  </si>
  <si>
    <t>UCP-SK-028</t>
  </si>
  <si>
    <t>UCP-SK-029</t>
  </si>
  <si>
    <t>UCP-SK-030</t>
  </si>
  <si>
    <t>UCP-SK-031</t>
  </si>
  <si>
    <t>UCP-SK-032</t>
  </si>
  <si>
    <t>UCP-SK-033</t>
  </si>
  <si>
    <t>UCP-SK-034</t>
  </si>
  <si>
    <t>UCP-SK-035</t>
  </si>
  <si>
    <t>UCP-SK-036</t>
  </si>
  <si>
    <t>UCP-SK-037</t>
  </si>
  <si>
    <t>UCP-SK-038</t>
  </si>
  <si>
    <t>UCP-SK-039</t>
  </si>
  <si>
    <t>UCP-SK-040</t>
  </si>
  <si>
    <t>UCP-SK-041</t>
  </si>
  <si>
    <t>UCP-SK-042</t>
  </si>
  <si>
    <t>UCP-SK-043</t>
  </si>
  <si>
    <t>UCP-SK-044</t>
  </si>
  <si>
    <t>UCP-SK-045</t>
  </si>
  <si>
    <t>UCP-SK-046</t>
  </si>
  <si>
    <t>UCP-SK-047</t>
  </si>
  <si>
    <t>UCP-SK-048</t>
  </si>
  <si>
    <t>UCP-SK-049</t>
  </si>
  <si>
    <t>UCP-SK-050</t>
  </si>
  <si>
    <t>UCP- OC- 03</t>
  </si>
  <si>
    <t xml:space="preserve">coyote </t>
  </si>
  <si>
    <t>47.41.407'</t>
  </si>
  <si>
    <t>122.11.719'</t>
  </si>
  <si>
    <t>UCP-OC-04</t>
  </si>
  <si>
    <t>47.41.421'</t>
  </si>
  <si>
    <t>122.11.705'</t>
  </si>
  <si>
    <t>UCP-OC-05</t>
  </si>
  <si>
    <t>122.11.701'</t>
  </si>
  <si>
    <t>STL233</t>
  </si>
  <si>
    <t>UCP-OC-06</t>
  </si>
  <si>
    <t>47.41.427'</t>
  </si>
  <si>
    <t>122.11.702'</t>
  </si>
  <si>
    <t>STL234</t>
  </si>
  <si>
    <t>UCP-OC-07</t>
  </si>
  <si>
    <t>47.41.489'</t>
  </si>
  <si>
    <t>122.11.691'</t>
  </si>
  <si>
    <t>STL235</t>
  </si>
  <si>
    <t>UCP-OC-08</t>
  </si>
  <si>
    <t>STL236</t>
  </si>
  <si>
    <t>UCP-OC-09</t>
  </si>
  <si>
    <t>47.38.839'</t>
  </si>
  <si>
    <t>122.11.404'</t>
  </si>
  <si>
    <t>STL237</t>
  </si>
  <si>
    <t>UCP-OC-10</t>
  </si>
  <si>
    <t>47.38.814'</t>
  </si>
  <si>
    <t>122.11.317'</t>
  </si>
  <si>
    <t>STL238</t>
  </si>
  <si>
    <t>UCP-SK-43</t>
  </si>
  <si>
    <t>Gaia fucking sucks... repeat number but should be easy to figure out by date</t>
  </si>
  <si>
    <t>STL248</t>
  </si>
  <si>
    <t>UCP-SK-44</t>
  </si>
  <si>
    <t>STL249</t>
  </si>
  <si>
    <t>UCP-SK-45</t>
  </si>
  <si>
    <t>STL250</t>
  </si>
  <si>
    <t>UCP-SK-46</t>
  </si>
  <si>
    <t>STL251</t>
  </si>
  <si>
    <t>UCP-SK-47</t>
  </si>
  <si>
    <t>STL252</t>
  </si>
  <si>
    <t>UCP-SK-51</t>
  </si>
  <si>
    <t>cherry</t>
  </si>
  <si>
    <t>STL253</t>
  </si>
  <si>
    <t>UCP-SK-52</t>
  </si>
  <si>
    <t>could just be chunk of hair from roadkill</t>
  </si>
  <si>
    <t>STL254</t>
  </si>
  <si>
    <t>UCP-SK-53</t>
  </si>
  <si>
    <t>HOL</t>
  </si>
  <si>
    <t>Shoreline</t>
  </si>
  <si>
    <t>STL255</t>
  </si>
  <si>
    <t>UCP-SK-54</t>
  </si>
  <si>
    <t>very old</t>
  </si>
  <si>
    <t>STL256</t>
  </si>
  <si>
    <t>UCP-SK-55</t>
  </si>
  <si>
    <t>STL257</t>
  </si>
  <si>
    <t>UCP-SK-56</t>
  </si>
  <si>
    <t>STL258</t>
  </si>
  <si>
    <t>UCP-SK-57</t>
  </si>
  <si>
    <t>STL259</t>
  </si>
  <si>
    <t>UCP-SK-58</t>
  </si>
  <si>
    <t>STL260</t>
  </si>
  <si>
    <t>UCP-SK-59</t>
  </si>
  <si>
    <t>STL261</t>
  </si>
  <si>
    <t>UCP-SK-60</t>
  </si>
  <si>
    <t>STL262</t>
  </si>
  <si>
    <t>UCP-SK-61</t>
  </si>
  <si>
    <t>STL263</t>
  </si>
  <si>
    <t>UCP-SK-62</t>
  </si>
  <si>
    <t>UCP-SK-63</t>
  </si>
  <si>
    <t>UCP-SK-64</t>
  </si>
  <si>
    <t>STL264</t>
  </si>
  <si>
    <t>UCP-SK-65</t>
  </si>
  <si>
    <t>STL265</t>
  </si>
  <si>
    <t>UCP-OC-11</t>
  </si>
  <si>
    <t>river otter</t>
  </si>
  <si>
    <t>boat street W</t>
  </si>
  <si>
    <t>UCP-OC-12</t>
  </si>
  <si>
    <t>UCP-OC-13</t>
  </si>
  <si>
    <t>UCP-EL-001</t>
  </si>
  <si>
    <t>EL</t>
  </si>
  <si>
    <t>TWT</t>
  </si>
  <si>
    <t>Renton</t>
  </si>
  <si>
    <t>STL270</t>
  </si>
  <si>
    <t>UCP-EL-002</t>
  </si>
  <si>
    <t>STL271</t>
  </si>
  <si>
    <t>UCP-EL-003</t>
  </si>
  <si>
    <t>DON</t>
  </si>
  <si>
    <t>STL272</t>
  </si>
  <si>
    <t>UCP-OC-14</t>
  </si>
  <si>
    <t>ubna</t>
  </si>
  <si>
    <t>STL241</t>
  </si>
  <si>
    <t>UCP-OC-15</t>
  </si>
  <si>
    <t>STL242</t>
  </si>
  <si>
    <t>UCP-SK-66</t>
  </si>
  <si>
    <t>Meridian Park Elementary</t>
  </si>
  <si>
    <t>STL266</t>
  </si>
  <si>
    <t>UCP-SK-67</t>
  </si>
  <si>
    <t>Holyrood Cemetary</t>
  </si>
  <si>
    <t>STL267</t>
  </si>
  <si>
    <t>UCP-SK-68</t>
  </si>
  <si>
    <t>STL268</t>
  </si>
  <si>
    <t>UCP-SK-69</t>
  </si>
  <si>
    <t>STL269</t>
  </si>
  <si>
    <t>UCP-OC-16</t>
  </si>
  <si>
    <t>cloudy/drizzling</t>
  </si>
  <si>
    <t>no</t>
  </si>
  <si>
    <t>boat street west</t>
  </si>
  <si>
    <t>UCP-OC-17</t>
  </si>
  <si>
    <t>UCP-OC-18</t>
  </si>
  <si>
    <t>UCP-SK-70</t>
  </si>
  <si>
    <t>grass</t>
  </si>
  <si>
    <t>UCP-SK-71</t>
  </si>
  <si>
    <t>KN</t>
  </si>
  <si>
    <t>need to get coords from kelly</t>
  </si>
  <si>
    <t>UCP-EL-004</t>
  </si>
  <si>
    <t>WSP</t>
  </si>
  <si>
    <t>Kirkland</t>
  </si>
  <si>
    <t>STL374</t>
  </si>
  <si>
    <t>UCP-EL-005</t>
  </si>
  <si>
    <t>STL375</t>
  </si>
  <si>
    <t>UCP-EL-006</t>
  </si>
  <si>
    <t>STL376</t>
  </si>
  <si>
    <t>UCP-EL-007</t>
  </si>
  <si>
    <t>STL377</t>
  </si>
  <si>
    <t>UCP-EL-008</t>
  </si>
  <si>
    <t>STL378</t>
  </si>
  <si>
    <t>UCP-EL-009</t>
  </si>
  <si>
    <t>STL379</t>
  </si>
  <si>
    <t>UCP-EL-010</t>
  </si>
  <si>
    <t>RUS</t>
  </si>
  <si>
    <t xml:space="preserve"> UCP-EL-011</t>
  </si>
  <si>
    <t>YH</t>
  </si>
  <si>
    <t>SWA</t>
  </si>
  <si>
    <t>UCP-OC-21</t>
  </si>
  <si>
    <t>Get GPS from Olivia</t>
  </si>
  <si>
    <t>STL380</t>
  </si>
  <si>
    <t>UCP-OC-22</t>
  </si>
  <si>
    <t>STL381</t>
  </si>
  <si>
    <t>Anal jelly? (for otter)</t>
  </si>
  <si>
    <t>Lab Notes</t>
  </si>
  <si>
    <t>UCP001</t>
  </si>
  <si>
    <t>River otter</t>
  </si>
  <si>
    <t>WPA</t>
  </si>
  <si>
    <t>formerly ott 001-005</t>
  </si>
  <si>
    <t>UCP002</t>
  </si>
  <si>
    <t>UCP003</t>
  </si>
  <si>
    <t>UCP004</t>
  </si>
  <si>
    <t>UCP005</t>
  </si>
  <si>
    <t>UCP006</t>
  </si>
  <si>
    <t>FGL</t>
  </si>
  <si>
    <t>formerly YH-001-ott</t>
  </si>
  <si>
    <t>UCP007</t>
  </si>
  <si>
    <t>CWG</t>
  </si>
  <si>
    <t>formerly YH-003-ott</t>
  </si>
  <si>
    <t>UCP008</t>
  </si>
  <si>
    <t>formerly YH-004-coy</t>
  </si>
  <si>
    <t>STL285</t>
  </si>
  <si>
    <t>UCP009</t>
  </si>
  <si>
    <t>formerly YH-002-ott</t>
  </si>
  <si>
    <t>UCP010</t>
  </si>
  <si>
    <t>formerly YH-005-coy</t>
  </si>
  <si>
    <t>STL001</t>
  </si>
  <si>
    <t>UCP011</t>
  </si>
  <si>
    <t>Unknown</t>
  </si>
  <si>
    <t>formerly YH-001-unk - might be some sort of anal jelly? subset of a very large glob</t>
  </si>
  <si>
    <t>UCP012</t>
  </si>
  <si>
    <t>LBP</t>
  </si>
  <si>
    <t>formerly YH-002-coy</t>
  </si>
  <si>
    <t>STL002</t>
  </si>
  <si>
    <t>UCP013</t>
  </si>
  <si>
    <t>formerly YH-001-COY</t>
  </si>
  <si>
    <t>STL003</t>
  </si>
  <si>
    <t>UCP014</t>
  </si>
  <si>
    <t>formerly YH-003-coy</t>
  </si>
  <si>
    <t>STL004</t>
  </si>
  <si>
    <t>UCP015</t>
  </si>
  <si>
    <t>JBP</t>
  </si>
  <si>
    <t>STL005</t>
  </si>
  <si>
    <t>UCP016</t>
  </si>
  <si>
    <t>STL006</t>
  </si>
  <si>
    <t>UCP017</t>
  </si>
  <si>
    <t>UCP018</t>
  </si>
  <si>
    <t>RIver otter</t>
  </si>
  <si>
    <t>UCP019</t>
  </si>
  <si>
    <t>UCP020</t>
  </si>
  <si>
    <t>UCP021</t>
  </si>
  <si>
    <t>UCP022</t>
  </si>
  <si>
    <t>EM</t>
  </si>
  <si>
    <t>KBG</t>
  </si>
  <si>
    <t>STL287</t>
  </si>
  <si>
    <t>UCP023</t>
  </si>
  <si>
    <t>STL288</t>
  </si>
  <si>
    <t>UCP026</t>
  </si>
  <si>
    <t>UCP027</t>
  </si>
  <si>
    <t>UCP028</t>
  </si>
  <si>
    <t>UCP029</t>
  </si>
  <si>
    <t>UCP030</t>
  </si>
  <si>
    <t>STL289</t>
  </si>
  <si>
    <t>UCP032</t>
  </si>
  <si>
    <t>MAG</t>
  </si>
  <si>
    <t>STL007</t>
  </si>
  <si>
    <t>UCP034</t>
  </si>
  <si>
    <t>Coyote?? Found near otter latrine, right outside marina</t>
  </si>
  <si>
    <t>STL290</t>
  </si>
  <si>
    <t>UCP035</t>
  </si>
  <si>
    <t>UCP036</t>
  </si>
  <si>
    <t>MBB</t>
  </si>
  <si>
    <t>UCP037</t>
  </si>
  <si>
    <t>UCP038</t>
  </si>
  <si>
    <t>UCP039</t>
  </si>
  <si>
    <t>UCP040</t>
  </si>
  <si>
    <t>UCP041</t>
  </si>
  <si>
    <t>UCP043</t>
  </si>
  <si>
    <t>UCP044</t>
  </si>
  <si>
    <t>UCP045</t>
  </si>
  <si>
    <t>UCP046</t>
  </si>
  <si>
    <t>UCP047</t>
  </si>
  <si>
    <t>CRT</t>
  </si>
  <si>
    <t>STL291</t>
  </si>
  <si>
    <t>UCP048</t>
  </si>
  <si>
    <t>UCP049</t>
  </si>
  <si>
    <t>WNP</t>
  </si>
  <si>
    <t>UCP050</t>
  </si>
  <si>
    <t>UCP051</t>
  </si>
  <si>
    <t>UCP052</t>
  </si>
  <si>
    <t>STL008</t>
  </si>
  <si>
    <t>UCP053</t>
  </si>
  <si>
    <t>Does this sample exist</t>
  </si>
  <si>
    <t>UCP054</t>
  </si>
  <si>
    <t>UCP055</t>
  </si>
  <si>
    <t>STL009</t>
  </si>
  <si>
    <t>UCP056</t>
  </si>
  <si>
    <t>UCP057</t>
  </si>
  <si>
    <t>smushed</t>
  </si>
  <si>
    <t>STL010</t>
  </si>
  <si>
    <t>UCP058</t>
  </si>
  <si>
    <t>UCP059</t>
  </si>
  <si>
    <t>UCP070</t>
  </si>
  <si>
    <t>UCP071</t>
  </si>
  <si>
    <t>UCP072</t>
  </si>
  <si>
    <t>UCP073</t>
  </si>
  <si>
    <t>super old</t>
  </si>
  <si>
    <t>UCP074</t>
  </si>
  <si>
    <t>UCP075</t>
  </si>
  <si>
    <t>UCP076</t>
  </si>
  <si>
    <t>UCP077</t>
  </si>
  <si>
    <t>UCP078</t>
  </si>
  <si>
    <t>UCP079</t>
  </si>
  <si>
    <t>UCP080</t>
  </si>
  <si>
    <t>UCP081</t>
  </si>
  <si>
    <t>UCP082</t>
  </si>
  <si>
    <t>UCP083</t>
  </si>
  <si>
    <t>UCP084</t>
  </si>
  <si>
    <t>UCP085</t>
  </si>
  <si>
    <t>UCP086</t>
  </si>
  <si>
    <t>UCP087</t>
  </si>
  <si>
    <t>UCP088</t>
  </si>
  <si>
    <t>UCP089</t>
  </si>
  <si>
    <t>UCP090</t>
  </si>
  <si>
    <t>UCP091</t>
  </si>
  <si>
    <t>UCP092</t>
  </si>
  <si>
    <t>LSM</t>
  </si>
  <si>
    <t>UCP093</t>
  </si>
  <si>
    <t>LNM</t>
  </si>
  <si>
    <t>UCP094</t>
  </si>
  <si>
    <t>UCP095</t>
  </si>
  <si>
    <t>UCP096</t>
  </si>
  <si>
    <t>UCP097</t>
  </si>
  <si>
    <t>UCP098</t>
  </si>
  <si>
    <t>UCP099</t>
  </si>
  <si>
    <t>UCP100</t>
  </si>
  <si>
    <t>UCP101</t>
  </si>
  <si>
    <t>UCP102</t>
  </si>
  <si>
    <t>UCP103</t>
  </si>
  <si>
    <t>UCP104</t>
  </si>
  <si>
    <t>UCP105</t>
  </si>
  <si>
    <t>UCP106</t>
  </si>
  <si>
    <t>UCP107</t>
  </si>
  <si>
    <t>UCP108</t>
  </si>
  <si>
    <t>UCP109</t>
  </si>
  <si>
    <t>UCP110</t>
  </si>
  <si>
    <t>UCP110A</t>
  </si>
  <si>
    <t>UCP111</t>
  </si>
  <si>
    <t>UCP112</t>
  </si>
  <si>
    <t>UCP113</t>
  </si>
  <si>
    <t>UCP114</t>
  </si>
  <si>
    <t>DSS</t>
  </si>
  <si>
    <t>UCP115</t>
  </si>
  <si>
    <t>UCP116</t>
  </si>
  <si>
    <t>UCP117</t>
  </si>
  <si>
    <t>still warm, fresh out of butt</t>
  </si>
  <si>
    <t>UCP118</t>
  </si>
  <si>
    <t>UCP119</t>
  </si>
  <si>
    <t>UCP120</t>
  </si>
  <si>
    <t>GGC</t>
  </si>
  <si>
    <t>rained on</t>
  </si>
  <si>
    <t>anal jelly</t>
  </si>
  <si>
    <t>UCP121</t>
  </si>
  <si>
    <t>MEP</t>
  </si>
  <si>
    <t>STL011</t>
  </si>
  <si>
    <t>UCP122</t>
  </si>
  <si>
    <t>4 - doglike</t>
  </si>
  <si>
    <t>STL012</t>
  </si>
  <si>
    <t>UCP123</t>
  </si>
  <si>
    <t>UCP124</t>
  </si>
  <si>
    <t>UCP125</t>
  </si>
  <si>
    <t>tiny sample</t>
  </si>
  <si>
    <t>UCP126</t>
  </si>
  <si>
    <t>UCP127</t>
  </si>
  <si>
    <t>UCP128</t>
  </si>
  <si>
    <t>UCP129</t>
  </si>
  <si>
    <t>very hairy</t>
  </si>
  <si>
    <t>UCP130</t>
  </si>
  <si>
    <t>KKA</t>
  </si>
  <si>
    <t>STL013</t>
  </si>
  <si>
    <t>UCP131</t>
  </si>
  <si>
    <t>STL273</t>
  </si>
  <si>
    <t>UCP132</t>
  </si>
  <si>
    <t>STL014</t>
  </si>
  <si>
    <t>UCP133</t>
  </si>
  <si>
    <t>GGP</t>
  </si>
  <si>
    <t>UCP134</t>
  </si>
  <si>
    <t>UCP135</t>
  </si>
  <si>
    <t>UCP136</t>
  </si>
  <si>
    <t>UCP137</t>
  </si>
  <si>
    <t>UCP138</t>
  </si>
  <si>
    <t>UCP139</t>
  </si>
  <si>
    <t>UCP140</t>
  </si>
  <si>
    <t>UCP141</t>
  </si>
  <si>
    <t>UCP142</t>
  </si>
  <si>
    <t>UCP143</t>
  </si>
  <si>
    <t>UCP144</t>
  </si>
  <si>
    <t>UCP145</t>
  </si>
  <si>
    <t>UCP146</t>
  </si>
  <si>
    <t>UCP147</t>
  </si>
  <si>
    <t>UCP148</t>
  </si>
  <si>
    <t>UCP149</t>
  </si>
  <si>
    <t>UCP150</t>
  </si>
  <si>
    <t>UCP151</t>
  </si>
  <si>
    <t>UCP152</t>
  </si>
  <si>
    <t>UCP153</t>
  </si>
  <si>
    <t>UCP154</t>
  </si>
  <si>
    <t>anal jelly only</t>
  </si>
  <si>
    <t>YEs</t>
  </si>
  <si>
    <t>UCP155</t>
  </si>
  <si>
    <t>UCP156</t>
  </si>
  <si>
    <t>STL292</t>
  </si>
  <si>
    <t>UCP157</t>
  </si>
  <si>
    <t>STL293</t>
  </si>
  <si>
    <t>UCP158</t>
  </si>
  <si>
    <t>STL294</t>
  </si>
  <si>
    <t>double name but should be fine bc different spp</t>
  </si>
  <si>
    <t>UCP159</t>
  </si>
  <si>
    <t>UCP160</t>
  </si>
  <si>
    <t>UCP161</t>
  </si>
  <si>
    <t>UCP162</t>
  </si>
  <si>
    <t>UCP163</t>
  </si>
  <si>
    <t>UCP164</t>
  </si>
  <si>
    <t>UCP165</t>
  </si>
  <si>
    <t>UCP166</t>
  </si>
  <si>
    <t>UCP167</t>
  </si>
  <si>
    <t>UCP168</t>
  </si>
  <si>
    <t>UCP169</t>
  </si>
  <si>
    <t>UCP170</t>
  </si>
  <si>
    <t>UCP171</t>
  </si>
  <si>
    <t>UCP172</t>
  </si>
  <si>
    <t>UCP173</t>
  </si>
  <si>
    <t>UCP174</t>
  </si>
  <si>
    <t>UCP175</t>
  </si>
  <si>
    <t>UCP176</t>
  </si>
  <si>
    <t>UCP180</t>
  </si>
  <si>
    <t>Bellevue</t>
  </si>
  <si>
    <t>STL295</t>
  </si>
  <si>
    <t>UCP181</t>
  </si>
  <si>
    <t>STL296</t>
  </si>
  <si>
    <t>UCP182</t>
  </si>
  <si>
    <t>freshhh</t>
  </si>
  <si>
    <t>STL297</t>
  </si>
  <si>
    <t>UCP183</t>
  </si>
  <si>
    <t>UCP184</t>
  </si>
  <si>
    <t>UCP185</t>
  </si>
  <si>
    <t>UCP186</t>
  </si>
  <si>
    <t>UCP187</t>
  </si>
  <si>
    <t>UCP188</t>
  </si>
  <si>
    <t>UCP189</t>
  </si>
  <si>
    <t>UCP190</t>
  </si>
  <si>
    <t>UCP191</t>
  </si>
  <si>
    <t>UCP192</t>
  </si>
  <si>
    <t>UCP193</t>
  </si>
  <si>
    <t>UCP194</t>
  </si>
  <si>
    <t>UCP195</t>
  </si>
  <si>
    <t>UCP196</t>
  </si>
  <si>
    <t>UCP197</t>
  </si>
  <si>
    <t>UCP198</t>
  </si>
  <si>
    <t>UCP199</t>
  </si>
  <si>
    <t>UCP200</t>
  </si>
  <si>
    <t>UCP201</t>
  </si>
  <si>
    <t>UCP202</t>
  </si>
  <si>
    <t>UCP203</t>
  </si>
  <si>
    <t>UCP204</t>
  </si>
  <si>
    <t>UCP205</t>
  </si>
  <si>
    <t>UCP206</t>
  </si>
  <si>
    <t>UCP207</t>
  </si>
  <si>
    <t>KGP</t>
  </si>
  <si>
    <t>super old, mostly plastic</t>
  </si>
  <si>
    <t>STL015</t>
  </si>
  <si>
    <t>UCP208</t>
  </si>
  <si>
    <t>TAY</t>
  </si>
  <si>
    <t>STL016</t>
  </si>
  <si>
    <t>UCP209</t>
  </si>
  <si>
    <t>STL017</t>
  </si>
  <si>
    <t>UCP210</t>
  </si>
  <si>
    <t>Cloudy</t>
  </si>
  <si>
    <t>UCP211</t>
  </si>
  <si>
    <t>anal jelly (a lot)</t>
  </si>
  <si>
    <t>UCP212</t>
  </si>
  <si>
    <t>UCP213</t>
  </si>
  <si>
    <t>UCP214</t>
  </si>
  <si>
    <t>UCP215</t>
  </si>
  <si>
    <t>UCP216</t>
  </si>
  <si>
    <t>power line</t>
  </si>
  <si>
    <t>STL018</t>
  </si>
  <si>
    <t>UCP217</t>
  </si>
  <si>
    <t>OGC</t>
  </si>
  <si>
    <t>STL019</t>
  </si>
  <si>
    <t>UCP218</t>
  </si>
  <si>
    <t>STL020</t>
  </si>
  <si>
    <t>UCP219</t>
  </si>
  <si>
    <t>CWP</t>
  </si>
  <si>
    <t>STL021</t>
  </si>
  <si>
    <t>UCP220</t>
  </si>
  <si>
    <t>STL022</t>
  </si>
  <si>
    <t>UCP221</t>
  </si>
  <si>
    <t>STL023</t>
  </si>
  <si>
    <t>UCP222</t>
  </si>
  <si>
    <t>STL024</t>
  </si>
  <si>
    <t>UCP223</t>
  </si>
  <si>
    <t>CKC</t>
  </si>
  <si>
    <t>super old and smushed, has deer hair.</t>
  </si>
  <si>
    <t>in open lot by eastside tennis club</t>
  </si>
  <si>
    <t>STL025</t>
  </si>
  <si>
    <t>UCP224</t>
  </si>
  <si>
    <t>STL026</t>
  </si>
  <si>
    <t>UCP225</t>
  </si>
  <si>
    <t>STL027</t>
  </si>
  <si>
    <t>UCP226</t>
  </si>
  <si>
    <t>STL028</t>
  </si>
  <si>
    <t>UCP227</t>
  </si>
  <si>
    <t>BTP</t>
  </si>
  <si>
    <t>STL029</t>
  </si>
  <si>
    <t>UCP228</t>
  </si>
  <si>
    <t>UCP229</t>
  </si>
  <si>
    <t>UCP230</t>
  </si>
  <si>
    <t>UCP231</t>
  </si>
  <si>
    <t>UCP232</t>
  </si>
  <si>
    <t>UCP233</t>
  </si>
  <si>
    <t>UCP234</t>
  </si>
  <si>
    <t>UCP235</t>
  </si>
  <si>
    <t>STL030</t>
  </si>
  <si>
    <t>UCP236</t>
  </si>
  <si>
    <t>STL031</t>
  </si>
  <si>
    <t>UCP237</t>
  </si>
  <si>
    <t>BRF</t>
  </si>
  <si>
    <t>UCP238</t>
  </si>
  <si>
    <t>old af</t>
  </si>
  <si>
    <t>UCP239</t>
  </si>
  <si>
    <t>UCP240</t>
  </si>
  <si>
    <t>UCP241</t>
  </si>
  <si>
    <t>UCP242</t>
  </si>
  <si>
    <t>UCP243</t>
  </si>
  <si>
    <t>UCP244</t>
  </si>
  <si>
    <t>UCP245</t>
  </si>
  <si>
    <t>UCP246</t>
  </si>
  <si>
    <t>UCP247</t>
  </si>
  <si>
    <t>STL032</t>
  </si>
  <si>
    <t>UCP248</t>
  </si>
  <si>
    <t>UCP249</t>
  </si>
  <si>
    <t>RSE</t>
  </si>
  <si>
    <t>STL033</t>
  </si>
  <si>
    <t>UCP250</t>
  </si>
  <si>
    <t>KUB</t>
  </si>
  <si>
    <t>STL034</t>
  </si>
  <si>
    <t>UCP251</t>
  </si>
  <si>
    <t>UCP252</t>
  </si>
  <si>
    <t>UCP253</t>
  </si>
  <si>
    <t>UCP254</t>
  </si>
  <si>
    <t>UCP255</t>
  </si>
  <si>
    <t>UCP256</t>
  </si>
  <si>
    <t>UCP257</t>
  </si>
  <si>
    <t>UCP258</t>
  </si>
  <si>
    <t>UCP259</t>
  </si>
  <si>
    <t>UCP260</t>
  </si>
  <si>
    <t>fishy/crust</t>
  </si>
  <si>
    <t>UCP261</t>
  </si>
  <si>
    <t>bleached but not super old</t>
  </si>
  <si>
    <t>UCP262</t>
  </si>
  <si>
    <t>UCP263</t>
  </si>
  <si>
    <t>UCP264</t>
  </si>
  <si>
    <t>UCP265</t>
  </si>
  <si>
    <t>UCP266</t>
  </si>
  <si>
    <t>UCP267</t>
  </si>
  <si>
    <t>SEW</t>
  </si>
  <si>
    <t>STL035</t>
  </si>
  <si>
    <t>UCP268</t>
  </si>
  <si>
    <t>STL036</t>
  </si>
  <si>
    <t>UCP269</t>
  </si>
  <si>
    <t>STL037</t>
  </si>
  <si>
    <t>UCP270</t>
  </si>
  <si>
    <t>really dry</t>
  </si>
  <si>
    <t>STL038</t>
  </si>
  <si>
    <t>UCP271</t>
  </si>
  <si>
    <t>STL039</t>
  </si>
  <si>
    <t>UCP272</t>
  </si>
  <si>
    <t>CBM</t>
  </si>
  <si>
    <t>UCP273</t>
  </si>
  <si>
    <t>UCP274</t>
  </si>
  <si>
    <t>UCP275</t>
  </si>
  <si>
    <t>UCP276</t>
  </si>
  <si>
    <t>UCP277</t>
  </si>
  <si>
    <t>STL040</t>
  </si>
  <si>
    <t>UCP278</t>
  </si>
  <si>
    <t>NST</t>
  </si>
  <si>
    <t>STL041</t>
  </si>
  <si>
    <t>UCP279</t>
  </si>
  <si>
    <t>grass on sample</t>
  </si>
  <si>
    <t>STL042</t>
  </si>
  <si>
    <t>UCP280</t>
  </si>
  <si>
    <t>STL043</t>
  </si>
  <si>
    <t>UCP281</t>
  </si>
  <si>
    <t>old/dry</t>
  </si>
  <si>
    <t>STL044</t>
  </si>
  <si>
    <t>UCP282</t>
  </si>
  <si>
    <t>STL045</t>
  </si>
  <si>
    <t>UCP283</t>
  </si>
  <si>
    <t>dry/moldy</t>
  </si>
  <si>
    <t>STL046</t>
  </si>
  <si>
    <t>UCP284</t>
  </si>
  <si>
    <t>STL047</t>
  </si>
  <si>
    <t>UCP285</t>
  </si>
  <si>
    <t>STL274</t>
  </si>
  <si>
    <t>UCP286</t>
  </si>
  <si>
    <t>STL048</t>
  </si>
  <si>
    <t>UCP287</t>
  </si>
  <si>
    <t>old/moldy</t>
  </si>
  <si>
    <t>STL049</t>
  </si>
  <si>
    <t>UCP288</t>
  </si>
  <si>
    <t>pup</t>
  </si>
  <si>
    <t>STL050</t>
  </si>
  <si>
    <t>UCP289</t>
  </si>
  <si>
    <t>sandy/smushed</t>
  </si>
  <si>
    <t>seeds/pits</t>
  </si>
  <si>
    <t>STL051</t>
  </si>
  <si>
    <t>UCP290</t>
  </si>
  <si>
    <t>STL052</t>
  </si>
  <si>
    <t>UCP291</t>
  </si>
  <si>
    <t>STL053</t>
  </si>
  <si>
    <t>UCP292</t>
  </si>
  <si>
    <t>sample has ants on it</t>
  </si>
  <si>
    <t>STL054</t>
  </si>
  <si>
    <t>UCP293</t>
  </si>
  <si>
    <t>pup, pits</t>
  </si>
  <si>
    <t>STL055</t>
  </si>
  <si>
    <t>UCP294</t>
  </si>
  <si>
    <t>pup, teeth visible</t>
  </si>
  <si>
    <t>STL056</t>
  </si>
  <si>
    <t>UCP295</t>
  </si>
  <si>
    <t>STL057</t>
  </si>
  <si>
    <t>UCP296</t>
  </si>
  <si>
    <t>pup, cherry pits</t>
  </si>
  <si>
    <t>STL058</t>
  </si>
  <si>
    <t>UCP297</t>
  </si>
  <si>
    <t>STL059</t>
  </si>
  <si>
    <t>UCP298</t>
  </si>
  <si>
    <t>old/smushed</t>
  </si>
  <si>
    <t>STL060</t>
  </si>
  <si>
    <t>UCP299</t>
  </si>
  <si>
    <t>partial sample, couldn't find the rest</t>
  </si>
  <si>
    <t>STL061</t>
  </si>
  <si>
    <t>UCP300</t>
  </si>
  <si>
    <t>STL062</t>
  </si>
  <si>
    <t>UCP301</t>
  </si>
  <si>
    <t>STL063</t>
  </si>
  <si>
    <t>UCP302</t>
  </si>
  <si>
    <t>SDP</t>
  </si>
  <si>
    <t>NOT A SCAT</t>
  </si>
  <si>
    <t>NOT A SCAT - hair/bonw found near disembodied paw</t>
  </si>
  <si>
    <t>UCP303</t>
  </si>
  <si>
    <t>STL064</t>
  </si>
  <si>
    <t>UCP304</t>
  </si>
  <si>
    <t>STL065</t>
  </si>
  <si>
    <t>UCP305</t>
  </si>
  <si>
    <t>EVR</t>
  </si>
  <si>
    <t>STL066</t>
  </si>
  <si>
    <t>UCP306</t>
  </si>
  <si>
    <t>RVL</t>
  </si>
  <si>
    <t>smushed, might be 2 samples</t>
  </si>
  <si>
    <t>STL067</t>
  </si>
  <si>
    <t>UCP307</t>
  </si>
  <si>
    <t>veg stuck on sample</t>
  </si>
  <si>
    <t>STL068</t>
  </si>
  <si>
    <t>UCP308</t>
  </si>
  <si>
    <t>UCP309</t>
  </si>
  <si>
    <t>UCP310</t>
  </si>
  <si>
    <t>UCP311</t>
  </si>
  <si>
    <t>UCP313</t>
  </si>
  <si>
    <t>INT</t>
  </si>
  <si>
    <t>STL275</t>
  </si>
  <si>
    <t>UCP314</t>
  </si>
  <si>
    <t>STL069</t>
  </si>
  <si>
    <t>UCP315</t>
  </si>
  <si>
    <t>STL070</t>
  </si>
  <si>
    <t>UCP316</t>
  </si>
  <si>
    <t>STL071</t>
  </si>
  <si>
    <t>UCP317</t>
  </si>
  <si>
    <t>cherry pits</t>
  </si>
  <si>
    <t>STL072</t>
  </si>
  <si>
    <t>UCP318</t>
  </si>
  <si>
    <t>STL073</t>
  </si>
  <si>
    <t>UCP319</t>
  </si>
  <si>
    <t>ants on sample</t>
  </si>
  <si>
    <t>STL074</t>
  </si>
  <si>
    <t>UCP320</t>
  </si>
  <si>
    <t>diarrhea, rained on</t>
  </si>
  <si>
    <t>STL075</t>
  </si>
  <si>
    <t>UCP321</t>
  </si>
  <si>
    <t>UCP322</t>
  </si>
  <si>
    <t>UCP323</t>
  </si>
  <si>
    <t>slugged on</t>
  </si>
  <si>
    <t>seeds</t>
  </si>
  <si>
    <t>STL076</t>
  </si>
  <si>
    <t>UCP324</t>
  </si>
  <si>
    <t>STL077</t>
  </si>
  <si>
    <t>UCP325</t>
  </si>
  <si>
    <t>next to rabbit poop</t>
  </si>
  <si>
    <t>STL276</t>
  </si>
  <si>
    <t>UCP326</t>
  </si>
  <si>
    <t>STL078</t>
  </si>
  <si>
    <t>UCP327</t>
  </si>
  <si>
    <t>bleached</t>
  </si>
  <si>
    <t>STL079</t>
  </si>
  <si>
    <t>UCP328</t>
  </si>
  <si>
    <t>STL080</t>
  </si>
  <si>
    <t>UCP329</t>
  </si>
  <si>
    <t>STL081</t>
  </si>
  <si>
    <t>UCP330</t>
  </si>
  <si>
    <t>STL277</t>
  </si>
  <si>
    <t>UCP331</t>
  </si>
  <si>
    <t>STL082</t>
  </si>
  <si>
    <t>UCP332</t>
  </si>
  <si>
    <t>STL083</t>
  </si>
  <si>
    <t>UCP333</t>
  </si>
  <si>
    <t>STL084</t>
  </si>
  <si>
    <t>UCP334</t>
  </si>
  <si>
    <t>STL085</t>
  </si>
  <si>
    <t>UCP335</t>
  </si>
  <si>
    <t>STL086</t>
  </si>
  <si>
    <t>UCP336</t>
  </si>
  <si>
    <t>grassy</t>
  </si>
  <si>
    <t>diarrhea</t>
  </si>
  <si>
    <t>STL087</t>
  </si>
  <si>
    <t>UCP337</t>
  </si>
  <si>
    <t>STL088</t>
  </si>
  <si>
    <t>UCP338</t>
  </si>
  <si>
    <t>pup?</t>
  </si>
  <si>
    <t>STL089</t>
  </si>
  <si>
    <t>UCP339</t>
  </si>
  <si>
    <t>EDM</t>
  </si>
  <si>
    <t>STL090</t>
  </si>
  <si>
    <t>UCP340</t>
  </si>
  <si>
    <t>UCP341</t>
  </si>
  <si>
    <t>RSB</t>
  </si>
  <si>
    <t>STL091</t>
  </si>
  <si>
    <t>UCP342</t>
  </si>
  <si>
    <t>GMP</t>
  </si>
  <si>
    <t>STL092</t>
  </si>
  <si>
    <t>UCP343</t>
  </si>
  <si>
    <t>STL093</t>
  </si>
  <si>
    <t>UCP344</t>
  </si>
  <si>
    <t>STL094</t>
  </si>
  <si>
    <t>UCP345</t>
  </si>
  <si>
    <t>berry</t>
  </si>
  <si>
    <t>STL095</t>
  </si>
  <si>
    <t>UCP346</t>
  </si>
  <si>
    <t>caked on</t>
  </si>
  <si>
    <t>STL096</t>
  </si>
  <si>
    <t>UCP347</t>
  </si>
  <si>
    <t>STL097</t>
  </si>
  <si>
    <t>UCP348</t>
  </si>
  <si>
    <t>STL098</t>
  </si>
  <si>
    <t>UCP349</t>
  </si>
  <si>
    <t>STL099</t>
  </si>
  <si>
    <t>UCP350</t>
  </si>
  <si>
    <t>STL100</t>
  </si>
  <si>
    <t>UCP351</t>
  </si>
  <si>
    <t>freshieeeee</t>
  </si>
  <si>
    <t>STL101</t>
  </si>
  <si>
    <t>UCP352</t>
  </si>
  <si>
    <t>STL102</t>
  </si>
  <si>
    <t>UCP353</t>
  </si>
  <si>
    <t>big poop could be 2</t>
  </si>
  <si>
    <t>STL103</t>
  </si>
  <si>
    <t>UCP354</t>
  </si>
  <si>
    <t>gnats on sample</t>
  </si>
  <si>
    <t>STL104</t>
  </si>
  <si>
    <t>UCP355</t>
  </si>
  <si>
    <t>STL105</t>
  </si>
  <si>
    <t>UCP356</t>
  </si>
  <si>
    <t>STL106</t>
  </si>
  <si>
    <t>UCP357</t>
  </si>
  <si>
    <t>bit moldy</t>
  </si>
  <si>
    <t>STL107</t>
  </si>
  <si>
    <t>UCP358</t>
  </si>
  <si>
    <t>might be 2</t>
  </si>
  <si>
    <t>STL108</t>
  </si>
  <si>
    <t>UCP359</t>
  </si>
  <si>
    <t>STL109</t>
  </si>
  <si>
    <t>UCP360</t>
  </si>
  <si>
    <t>deer hair</t>
  </si>
  <si>
    <t>STL110</t>
  </si>
  <si>
    <t>UCP361</t>
  </si>
  <si>
    <t>STL111</t>
  </si>
  <si>
    <t>UCP362</t>
  </si>
  <si>
    <t>STL112</t>
  </si>
  <si>
    <t>UCP363</t>
  </si>
  <si>
    <t>STL113</t>
  </si>
  <si>
    <t>UCP364</t>
  </si>
  <si>
    <t>STL114</t>
  </si>
  <si>
    <t>UCP365</t>
  </si>
  <si>
    <t>STL115</t>
  </si>
  <si>
    <t>find and fill in info</t>
  </si>
  <si>
    <t>UCP365B</t>
  </si>
  <si>
    <t>cherries,pup or rac</t>
  </si>
  <si>
    <t>STL284</t>
  </si>
  <si>
    <t>UCP366</t>
  </si>
  <si>
    <t>STL116</t>
  </si>
  <si>
    <t>UCP367</t>
  </si>
  <si>
    <t>STL278</t>
  </si>
  <si>
    <t>UCP368</t>
  </si>
  <si>
    <t>STL117</t>
  </si>
  <si>
    <t>UCP369</t>
  </si>
  <si>
    <t>STL118</t>
  </si>
  <si>
    <t>UCP370</t>
  </si>
  <si>
    <t>STL119</t>
  </si>
  <si>
    <t>UCP371</t>
  </si>
  <si>
    <t>STL120</t>
  </si>
  <si>
    <t>UCP372</t>
  </si>
  <si>
    <t>STL121</t>
  </si>
  <si>
    <t>UCP373</t>
  </si>
  <si>
    <t>STL122</t>
  </si>
  <si>
    <t>UCP374</t>
  </si>
  <si>
    <t>questionable</t>
  </si>
  <si>
    <t>STL123</t>
  </si>
  <si>
    <t>UCP375</t>
  </si>
  <si>
    <t>LTL</t>
  </si>
  <si>
    <t>look up where the heck this is</t>
  </si>
  <si>
    <t>STL124</t>
  </si>
  <si>
    <t>UCP376</t>
  </si>
  <si>
    <t>SHS</t>
  </si>
  <si>
    <t>STL125</t>
  </si>
  <si>
    <t>UCP377</t>
  </si>
  <si>
    <t>STL126</t>
  </si>
  <si>
    <t>UCP378</t>
  </si>
  <si>
    <t>STL127</t>
  </si>
  <si>
    <t>UCP379</t>
  </si>
  <si>
    <t>STL128</t>
  </si>
  <si>
    <t>UCP380</t>
  </si>
  <si>
    <t>STL129</t>
  </si>
  <si>
    <t>UCP382</t>
  </si>
  <si>
    <t>STL130</t>
  </si>
  <si>
    <t>STL131</t>
  </si>
  <si>
    <t>UCP383</t>
  </si>
  <si>
    <t>STL132</t>
  </si>
  <si>
    <t>UCP384</t>
  </si>
  <si>
    <t>STL133</t>
  </si>
  <si>
    <t>UCP385</t>
  </si>
  <si>
    <t>STL134</t>
  </si>
  <si>
    <t>UCP386</t>
  </si>
  <si>
    <t>STL279</t>
  </si>
  <si>
    <t>UCP387</t>
  </si>
  <si>
    <t>STL135</t>
  </si>
  <si>
    <t>UCP388</t>
  </si>
  <si>
    <t>STL136</t>
  </si>
  <si>
    <t>UCP389</t>
  </si>
  <si>
    <t>?</t>
  </si>
  <si>
    <t>STL137</t>
  </si>
  <si>
    <t>UCP390</t>
  </si>
  <si>
    <t>STL138</t>
  </si>
  <si>
    <t>UCP391</t>
  </si>
  <si>
    <t>STL139</t>
  </si>
  <si>
    <t>UCP392</t>
  </si>
  <si>
    <t>STL140</t>
  </si>
  <si>
    <t>UCP394</t>
  </si>
  <si>
    <t>STL141</t>
  </si>
  <si>
    <t>UCP395</t>
  </si>
  <si>
    <t>STL142</t>
  </si>
  <si>
    <t>UCP396</t>
  </si>
  <si>
    <t>STL280</t>
  </si>
  <si>
    <t>UCP397</t>
  </si>
  <si>
    <t>Shoerline</t>
  </si>
  <si>
    <t>STL281</t>
  </si>
  <si>
    <t>UCP398</t>
  </si>
  <si>
    <t>STL282</t>
  </si>
  <si>
    <t>Ucp399</t>
  </si>
  <si>
    <t>Unk</t>
  </si>
  <si>
    <t>collected by Kruckeberg board member. maybe dog</t>
  </si>
  <si>
    <t>STL283</t>
  </si>
  <si>
    <t>UCP400</t>
  </si>
  <si>
    <t>STL143</t>
  </si>
  <si>
    <t>UCP401</t>
  </si>
  <si>
    <t>covered in wood chips</t>
  </si>
  <si>
    <t>STL144</t>
  </si>
  <si>
    <t>UCP402</t>
  </si>
  <si>
    <t>sun bleached</t>
  </si>
  <si>
    <t>STL145</t>
  </si>
  <si>
    <t>ucp403</t>
  </si>
  <si>
    <t>looks</t>
  </si>
  <si>
    <t>STL146</t>
  </si>
  <si>
    <t>UCP404</t>
  </si>
  <si>
    <t>STL147</t>
  </si>
  <si>
    <t>UCP405</t>
  </si>
  <si>
    <t>STL148</t>
  </si>
  <si>
    <t>UCP406</t>
  </si>
  <si>
    <t>STL149</t>
  </si>
  <si>
    <t>UCP407</t>
  </si>
  <si>
    <t>STL150</t>
  </si>
  <si>
    <t>UCP408</t>
  </si>
  <si>
    <t>STL151</t>
  </si>
  <si>
    <t>UCP409</t>
  </si>
  <si>
    <t>STL152</t>
  </si>
  <si>
    <t>UCP410</t>
  </si>
  <si>
    <t>moldy</t>
  </si>
  <si>
    <t>STL153</t>
  </si>
  <si>
    <t>UCP411</t>
  </si>
  <si>
    <t>STL154</t>
  </si>
  <si>
    <t>UCP412</t>
  </si>
  <si>
    <t>STL155</t>
  </si>
  <si>
    <t>UCP413</t>
  </si>
  <si>
    <t>STL156</t>
  </si>
  <si>
    <t>UCP414</t>
  </si>
  <si>
    <t>STL157</t>
  </si>
  <si>
    <t>UCP415</t>
  </si>
  <si>
    <t>GEN</t>
  </si>
  <si>
    <t>STL158</t>
  </si>
  <si>
    <t>UCP416</t>
  </si>
  <si>
    <t>STL159</t>
  </si>
  <si>
    <t>UCP417</t>
  </si>
  <si>
    <t>COL</t>
  </si>
  <si>
    <t>STL160</t>
  </si>
  <si>
    <t>UCP418</t>
  </si>
  <si>
    <t>STL161</t>
  </si>
  <si>
    <t>UCP419</t>
  </si>
  <si>
    <t>STL162</t>
  </si>
  <si>
    <t>UCP420</t>
  </si>
  <si>
    <t>STL163</t>
  </si>
  <si>
    <t>UCP421</t>
  </si>
  <si>
    <t>SRT</t>
  </si>
  <si>
    <t>STL164</t>
  </si>
  <si>
    <t>UCP422</t>
  </si>
  <si>
    <t>STL165</t>
  </si>
  <si>
    <t>UCP423</t>
  </si>
  <si>
    <t>STL166</t>
  </si>
  <si>
    <t>UCP424</t>
  </si>
  <si>
    <t>STL167</t>
  </si>
  <si>
    <t>UCP425</t>
  </si>
  <si>
    <t>STL168</t>
  </si>
  <si>
    <t>UCP426</t>
  </si>
  <si>
    <t>STL169</t>
  </si>
  <si>
    <t>UCP427</t>
  </si>
  <si>
    <t>huuuuge poop</t>
  </si>
  <si>
    <t>STL170</t>
  </si>
  <si>
    <t>UCP428</t>
  </si>
  <si>
    <t>STL171</t>
  </si>
  <si>
    <t>UCP429</t>
  </si>
  <si>
    <t>STL172</t>
  </si>
  <si>
    <t>UCP430</t>
  </si>
  <si>
    <t>STL173</t>
  </si>
  <si>
    <t>UCP431</t>
  </si>
  <si>
    <t>STL174</t>
  </si>
  <si>
    <t>UCP432</t>
  </si>
  <si>
    <t>STL175</t>
  </si>
  <si>
    <t>UCP433</t>
  </si>
  <si>
    <t>STL176</t>
  </si>
  <si>
    <t>UCP434</t>
  </si>
  <si>
    <t>STL177</t>
  </si>
  <si>
    <t>UCP435</t>
  </si>
  <si>
    <t>STL178</t>
  </si>
  <si>
    <t>UCP436</t>
  </si>
  <si>
    <t>WMN</t>
  </si>
  <si>
    <t>STL179</t>
  </si>
  <si>
    <t>UCP437</t>
  </si>
  <si>
    <t>STL180</t>
  </si>
  <si>
    <t>UCP438</t>
  </si>
  <si>
    <t>STL181</t>
  </si>
  <si>
    <t>UCP439</t>
  </si>
  <si>
    <t>worm on poop</t>
  </si>
  <si>
    <t>STL182</t>
  </si>
  <si>
    <t>UCP440</t>
  </si>
  <si>
    <t>freshie</t>
  </si>
  <si>
    <t>STL183</t>
  </si>
  <si>
    <t>UCP441</t>
  </si>
  <si>
    <t>STL184</t>
  </si>
  <si>
    <t>UCP442</t>
  </si>
  <si>
    <t>STL185</t>
  </si>
  <si>
    <t>UCP443</t>
  </si>
  <si>
    <t>MCP</t>
  </si>
  <si>
    <t>STL186</t>
  </si>
  <si>
    <t>UCP444</t>
  </si>
  <si>
    <t>berries; approx location, Gaia didn't save</t>
  </si>
  <si>
    <t>STL187</t>
  </si>
  <si>
    <t>UCP445</t>
  </si>
  <si>
    <t>veg stuck on</t>
  </si>
  <si>
    <t>STL188</t>
  </si>
  <si>
    <t>UCP446</t>
  </si>
  <si>
    <t>berries, veg stuck on</t>
  </si>
  <si>
    <t>STL189</t>
  </si>
  <si>
    <t>UCP447</t>
  </si>
  <si>
    <t>berries</t>
  </si>
  <si>
    <t>STL190</t>
  </si>
  <si>
    <t>UCP448</t>
  </si>
  <si>
    <t>STL191</t>
  </si>
  <si>
    <t>UCP449</t>
  </si>
  <si>
    <t>STL192</t>
  </si>
  <si>
    <t>UCP450</t>
  </si>
  <si>
    <t>STL193</t>
  </si>
  <si>
    <t>UCP451</t>
  </si>
  <si>
    <t>STL194</t>
  </si>
  <si>
    <t>UCP452</t>
  </si>
  <si>
    <t>STL195</t>
  </si>
  <si>
    <t>UCP453</t>
  </si>
  <si>
    <t>UCP</t>
  </si>
  <si>
    <t>STL196</t>
  </si>
  <si>
    <t>UCP454</t>
  </si>
  <si>
    <t>STL197</t>
  </si>
  <si>
    <t>UCP455</t>
  </si>
  <si>
    <t>STL198</t>
  </si>
  <si>
    <t>UCP456</t>
  </si>
  <si>
    <t>STL199</t>
  </si>
  <si>
    <t>UCP457</t>
  </si>
  <si>
    <t>on top of bunny poop</t>
  </si>
  <si>
    <t>STL200</t>
  </si>
  <si>
    <t>UCP458</t>
  </si>
  <si>
    <t>STL201</t>
  </si>
  <si>
    <t>UCP459</t>
  </si>
  <si>
    <t>STL202</t>
  </si>
  <si>
    <t>UCP460</t>
  </si>
  <si>
    <t>STL203</t>
  </si>
  <si>
    <t>UCP461</t>
  </si>
  <si>
    <t>STL204</t>
  </si>
  <si>
    <t>UCP462</t>
  </si>
  <si>
    <t>STL205</t>
  </si>
  <si>
    <t>UCP463</t>
  </si>
  <si>
    <t>STL206</t>
  </si>
  <si>
    <t>UCP464</t>
  </si>
  <si>
    <t>STL207</t>
  </si>
  <si>
    <t>UCP465</t>
  </si>
  <si>
    <t>over 465</t>
  </si>
  <si>
    <t>STL208</t>
  </si>
  <si>
    <t>UCP466</t>
  </si>
  <si>
    <t>under 464</t>
  </si>
  <si>
    <t>STL209</t>
  </si>
  <si>
    <t>UCP467</t>
  </si>
  <si>
    <t>STL210</t>
  </si>
  <si>
    <t>UCP468</t>
  </si>
  <si>
    <t>STL211</t>
  </si>
  <si>
    <t>UCP469</t>
  </si>
  <si>
    <t>STL212</t>
  </si>
  <si>
    <t>UCP470</t>
  </si>
  <si>
    <t>STL213</t>
  </si>
  <si>
    <t>UCP471</t>
  </si>
  <si>
    <t>STL214</t>
  </si>
  <si>
    <t>UCP472</t>
  </si>
  <si>
    <t>STL215</t>
  </si>
  <si>
    <t>UCP473</t>
  </si>
  <si>
    <t>STL216</t>
  </si>
  <si>
    <t>UCP474</t>
  </si>
  <si>
    <t>STL217</t>
  </si>
  <si>
    <t>UCP475</t>
  </si>
  <si>
    <t>full of red fabric/rope</t>
  </si>
  <si>
    <t>STL218</t>
  </si>
  <si>
    <t>UCP476</t>
  </si>
  <si>
    <t>STL219</t>
  </si>
  <si>
    <t>UCP477</t>
  </si>
  <si>
    <t>STL220</t>
  </si>
  <si>
    <t>UCP478</t>
  </si>
  <si>
    <t>STL221</t>
  </si>
  <si>
    <t>UCP479</t>
  </si>
  <si>
    <t>STL222</t>
  </si>
  <si>
    <t>UCP480</t>
  </si>
  <si>
    <t>on top of dog poop</t>
  </si>
  <si>
    <t>STL223</t>
  </si>
  <si>
    <t>UCP481</t>
  </si>
  <si>
    <t>STL224</t>
  </si>
  <si>
    <t>UCP482</t>
  </si>
  <si>
    <t>STL225</t>
  </si>
  <si>
    <t>UCP483</t>
  </si>
  <si>
    <t>STL226</t>
  </si>
  <si>
    <t>UCP484</t>
  </si>
  <si>
    <t>STL227</t>
  </si>
  <si>
    <t>UCP485</t>
  </si>
  <si>
    <t>STL228</t>
  </si>
  <si>
    <t>UCP486</t>
  </si>
  <si>
    <t>STL229</t>
  </si>
  <si>
    <t>UCP487</t>
  </si>
  <si>
    <t>STL230</t>
  </si>
  <si>
    <t>UCP488</t>
  </si>
  <si>
    <t>Medina</t>
  </si>
  <si>
    <t>STL298</t>
  </si>
  <si>
    <t>UCP489</t>
  </si>
  <si>
    <t>STL299</t>
  </si>
  <si>
    <t>UCP490</t>
  </si>
  <si>
    <t>STL300</t>
  </si>
  <si>
    <t>UCP491</t>
  </si>
  <si>
    <t>STL301</t>
  </si>
  <si>
    <t>UCP492</t>
  </si>
  <si>
    <t>STL302</t>
  </si>
  <si>
    <t>UCP493</t>
  </si>
  <si>
    <t>could be dog</t>
  </si>
  <si>
    <t>STL303</t>
  </si>
  <si>
    <t>UCP494</t>
  </si>
  <si>
    <t>STL304</t>
  </si>
  <si>
    <t>UCP495</t>
  </si>
  <si>
    <t>STL305</t>
  </si>
  <si>
    <t>UCP496</t>
  </si>
  <si>
    <t>STL306</t>
  </si>
  <si>
    <t>UCP497</t>
  </si>
  <si>
    <t>could be bobcat</t>
  </si>
  <si>
    <t>STL307</t>
  </si>
  <si>
    <t>UCP498</t>
  </si>
  <si>
    <t>STL308</t>
  </si>
  <si>
    <t>UCP499</t>
  </si>
  <si>
    <t>STL309</t>
  </si>
  <si>
    <t>UCP500</t>
  </si>
  <si>
    <t>STL310</t>
  </si>
  <si>
    <t>UCP501</t>
  </si>
  <si>
    <t>STL311</t>
  </si>
  <si>
    <t>UCP502</t>
  </si>
  <si>
    <t>STL312</t>
  </si>
  <si>
    <t>UCP503</t>
  </si>
  <si>
    <t>STL313</t>
  </si>
  <si>
    <t>UCP504</t>
  </si>
  <si>
    <t>CEN</t>
  </si>
  <si>
    <t>Bothell</t>
  </si>
  <si>
    <t>STL314</t>
  </si>
  <si>
    <t>UCP505</t>
  </si>
  <si>
    <t>STL315</t>
  </si>
  <si>
    <t>UCP506</t>
  </si>
  <si>
    <t>STL316</t>
  </si>
  <si>
    <t>UCP507</t>
  </si>
  <si>
    <t>STL317</t>
  </si>
  <si>
    <t>UCP508</t>
  </si>
  <si>
    <t>STL318</t>
  </si>
  <si>
    <t>UCP509</t>
  </si>
  <si>
    <t>STL319</t>
  </si>
  <si>
    <t>UCP510</t>
  </si>
  <si>
    <t>STL320</t>
  </si>
  <si>
    <t>UCP511</t>
  </si>
  <si>
    <t>STL321</t>
  </si>
  <si>
    <t>UCP512</t>
  </si>
  <si>
    <t>STL322</t>
  </si>
  <si>
    <t>UCP513</t>
  </si>
  <si>
    <t>STL323</t>
  </si>
  <si>
    <t>UCP514</t>
  </si>
  <si>
    <t>STL324</t>
  </si>
  <si>
    <t>UCP515</t>
  </si>
  <si>
    <t>STL325</t>
  </si>
  <si>
    <t>UCP516</t>
  </si>
  <si>
    <t>STL326</t>
  </si>
  <si>
    <t>UCP517</t>
  </si>
  <si>
    <t>STL327</t>
  </si>
  <si>
    <t>UCP518</t>
  </si>
  <si>
    <t>STL328</t>
  </si>
  <si>
    <t>UCP519</t>
  </si>
  <si>
    <t>STL329</t>
  </si>
  <si>
    <t>UCP520</t>
  </si>
  <si>
    <t>STL330</t>
  </si>
  <si>
    <t>UCP521</t>
  </si>
  <si>
    <t>STL331</t>
  </si>
  <si>
    <t>UCP522</t>
  </si>
  <si>
    <t>STL332</t>
  </si>
  <si>
    <t>UCP523</t>
  </si>
  <si>
    <t>STL333</t>
  </si>
  <si>
    <t>UCP524</t>
  </si>
  <si>
    <t>STL334</t>
  </si>
  <si>
    <t>UCP525</t>
  </si>
  <si>
    <t>STL335</t>
  </si>
  <si>
    <t>UCP526</t>
  </si>
  <si>
    <t>STL336</t>
  </si>
  <si>
    <t>UCP527</t>
  </si>
  <si>
    <t>STL337</t>
  </si>
  <si>
    <t>UCP528</t>
  </si>
  <si>
    <t>STL338</t>
  </si>
  <si>
    <t>UCP529</t>
  </si>
  <si>
    <t>STL339</t>
  </si>
  <si>
    <t>UCP530</t>
  </si>
  <si>
    <t>STL340</t>
  </si>
  <si>
    <t>UCP531</t>
  </si>
  <si>
    <t>STL341</t>
  </si>
  <si>
    <t>UCP532</t>
  </si>
  <si>
    <t>STL342</t>
  </si>
  <si>
    <t>UCP533</t>
  </si>
  <si>
    <t>lots of bones</t>
  </si>
  <si>
    <t>STL343</t>
  </si>
  <si>
    <t>UCP534</t>
  </si>
  <si>
    <t>STL344</t>
  </si>
  <si>
    <t>UCP535</t>
  </si>
  <si>
    <t>STL345</t>
  </si>
  <si>
    <t>UCP537</t>
  </si>
  <si>
    <t>STL346</t>
  </si>
  <si>
    <t>UCP538</t>
  </si>
  <si>
    <t>STL347</t>
  </si>
  <si>
    <t>UCP539</t>
  </si>
  <si>
    <t>STL348</t>
  </si>
  <si>
    <t>UCP539B</t>
  </si>
  <si>
    <t>PDP</t>
  </si>
  <si>
    <t>some mold</t>
  </si>
  <si>
    <t>STL349</t>
  </si>
  <si>
    <t>UCP540</t>
  </si>
  <si>
    <t>STL350</t>
  </si>
  <si>
    <t>UCP541</t>
  </si>
  <si>
    <t>STL351</t>
  </si>
  <si>
    <t>UCP542</t>
  </si>
  <si>
    <t>STL352</t>
  </si>
  <si>
    <t>UCP543</t>
  </si>
  <si>
    <t>STL353</t>
  </si>
  <si>
    <t>UCP544</t>
  </si>
  <si>
    <t>STL354</t>
  </si>
  <si>
    <t>UCP545</t>
  </si>
  <si>
    <t>STL355</t>
  </si>
  <si>
    <t>UCP546</t>
  </si>
  <si>
    <t>STL356</t>
  </si>
  <si>
    <t>UCP547</t>
  </si>
  <si>
    <t>STL357</t>
  </si>
  <si>
    <t>UCP547B</t>
  </si>
  <si>
    <t>double sample</t>
  </si>
  <si>
    <t>STL358</t>
  </si>
  <si>
    <t>UCP548</t>
  </si>
  <si>
    <t>STL359</t>
  </si>
  <si>
    <t>UCP548B</t>
  </si>
  <si>
    <t>double sample, wormies</t>
  </si>
  <si>
    <t>STL360</t>
  </si>
  <si>
    <t>UCP549</t>
  </si>
  <si>
    <t>wormies</t>
  </si>
  <si>
    <t>STL361</t>
  </si>
  <si>
    <t>UCP550</t>
  </si>
  <si>
    <t>STL362</t>
  </si>
  <si>
    <t>UCP551</t>
  </si>
  <si>
    <t>STL363</t>
  </si>
  <si>
    <t>UCP552</t>
  </si>
  <si>
    <t>STL364</t>
  </si>
  <si>
    <t>UCP553</t>
  </si>
  <si>
    <t>mold</t>
  </si>
  <si>
    <t>STL365</t>
  </si>
  <si>
    <t>UCP554</t>
  </si>
  <si>
    <t>STL366</t>
  </si>
  <si>
    <t>UCP555</t>
  </si>
  <si>
    <t>STL367</t>
  </si>
  <si>
    <t>UCP556</t>
  </si>
  <si>
    <t>STL368</t>
  </si>
  <si>
    <t>UCP557</t>
  </si>
  <si>
    <t>STL369</t>
  </si>
  <si>
    <t>UCP558</t>
  </si>
  <si>
    <t>STL370</t>
  </si>
  <si>
    <t>UCP559</t>
  </si>
  <si>
    <t>STL371</t>
  </si>
  <si>
    <t>UCP560</t>
  </si>
  <si>
    <t>STL372</t>
  </si>
  <si>
    <t>UCP561</t>
  </si>
  <si>
    <t>STL373</t>
  </si>
  <si>
    <t>UCP562</t>
  </si>
  <si>
    <t>UWS</t>
  </si>
  <si>
    <t>UCP563</t>
  </si>
  <si>
    <t xml:space="preserve">could be 2 samples </t>
  </si>
  <si>
    <t>UCP564</t>
  </si>
  <si>
    <t>UCP565</t>
  </si>
  <si>
    <t>UCP566</t>
  </si>
  <si>
    <t>UCP567</t>
  </si>
  <si>
    <t>DIS</t>
  </si>
  <si>
    <t>Missing Sample</t>
  </si>
  <si>
    <t xml:space="preserve">Lab name </t>
  </si>
  <si>
    <t>Skipped numbers with no sample (or sample not entered?)</t>
  </si>
  <si>
    <t>Double sample names</t>
  </si>
  <si>
    <t>Lab name</t>
  </si>
  <si>
    <t>UCP024</t>
  </si>
  <si>
    <t>UCP025</t>
  </si>
  <si>
    <t>UCP031</t>
  </si>
  <si>
    <t>UCP033</t>
  </si>
  <si>
    <t>UCP042</t>
  </si>
  <si>
    <t>UCP060</t>
  </si>
  <si>
    <t>UCP061</t>
  </si>
  <si>
    <t>UCP062</t>
  </si>
  <si>
    <t>UCP063</t>
  </si>
  <si>
    <t>UCP064</t>
  </si>
  <si>
    <t>UCP065</t>
  </si>
  <si>
    <t>UCP-SK-27</t>
  </si>
  <si>
    <t>UCP066</t>
  </si>
  <si>
    <t>UCP067</t>
  </si>
  <si>
    <t>UCP068</t>
  </si>
  <si>
    <t>UCP069</t>
  </si>
  <si>
    <t>Samples with no lab name yet (entered after organizing)</t>
  </si>
  <si>
    <t>UCP177</t>
  </si>
  <si>
    <t>UCP178</t>
  </si>
  <si>
    <t>UCP179</t>
  </si>
  <si>
    <t>UCP536</t>
  </si>
  <si>
    <t>Percentage of scats</t>
  </si>
  <si>
    <t>Site Code</t>
  </si>
  <si>
    <t>Number of scats</t>
  </si>
  <si>
    <t>Number of Scats</t>
  </si>
  <si>
    <t>A-Otter</t>
  </si>
  <si>
    <t>B-Otter</t>
  </si>
  <si>
    <t>C-Otter</t>
  </si>
  <si>
    <t>A-Coyote</t>
  </si>
  <si>
    <t>BSE</t>
  </si>
  <si>
    <t>B-Coyote</t>
  </si>
  <si>
    <t>C-Coyote</t>
  </si>
  <si>
    <t>Percentage of Scats</t>
  </si>
  <si>
    <t>SLM</t>
  </si>
  <si>
    <t>Total Fresh Otter</t>
  </si>
  <si>
    <t>Total Fresh Coyote</t>
  </si>
  <si>
    <t>Site Name</t>
  </si>
  <si>
    <t>Locality</t>
  </si>
  <si>
    <t>Freshness Indicator for Hormones</t>
  </si>
  <si>
    <t>Washington Park Arboretum</t>
  </si>
  <si>
    <t>A = 24 hours or less</t>
  </si>
  <si>
    <t xml:space="preserve">Foster Golf Links </t>
  </si>
  <si>
    <t>Tukwila</t>
  </si>
  <si>
    <t>B = 1-2 days</t>
  </si>
  <si>
    <t>Cottonwood Grove</t>
  </si>
  <si>
    <t>Kent</t>
  </si>
  <si>
    <t>C = 3-7 days or older</t>
  </si>
  <si>
    <t>Luther Burbank Park</t>
  </si>
  <si>
    <t>Mercer Island</t>
  </si>
  <si>
    <t>Wetherill Nature Preserve</t>
  </si>
  <si>
    <t>Hunts Point</t>
  </si>
  <si>
    <t>Mt Baker Beach</t>
  </si>
  <si>
    <t>Magnuson Park</t>
  </si>
  <si>
    <t>Juanita Bay Park</t>
  </si>
  <si>
    <t>Union Bay Natural Area</t>
  </si>
  <si>
    <t>Cedar River Trail</t>
  </si>
  <si>
    <t>Boat Street Marina West</t>
  </si>
  <si>
    <t>Boat Street Marina East</t>
  </si>
  <si>
    <t>Medina Park</t>
  </si>
  <si>
    <t>Overlake Golf Course</t>
  </si>
  <si>
    <t>Glendale Golf Course</t>
  </si>
  <si>
    <t>Lakewood Marina</t>
  </si>
  <si>
    <t>North Leschi Marina</t>
  </si>
  <si>
    <t>South Leschi Marina</t>
  </si>
  <si>
    <t>Duwamish Substation</t>
  </si>
  <si>
    <t>Discovery North Beach</t>
  </si>
  <si>
    <t>Bridle Trails State Park</t>
  </si>
  <si>
    <t>Crestwood Park</t>
  </si>
  <si>
    <t>Cross Kirkland Corridor</t>
  </si>
  <si>
    <t>Taylor Fields</t>
  </si>
  <si>
    <t>Rising Star Elementary</t>
  </si>
  <si>
    <t>Kayu Kayu Ac Park</t>
  </si>
  <si>
    <t>Kruckeberg Botanical Garden</t>
  </si>
  <si>
    <t>KRU</t>
  </si>
  <si>
    <t>Washelli Cemetery</t>
  </si>
  <si>
    <t>WAS</t>
  </si>
  <si>
    <t>Pritchard Island</t>
  </si>
  <si>
    <t>PRI</t>
  </si>
  <si>
    <t>Kubota Gardens</t>
  </si>
  <si>
    <t>Killarney Glen Park</t>
  </si>
  <si>
    <t>Blakely Harbor</t>
  </si>
  <si>
    <t>Bainbridge</t>
  </si>
  <si>
    <t>Shingle Mill</t>
  </si>
  <si>
    <t>Vashon</t>
  </si>
  <si>
    <t>Seward</t>
  </si>
  <si>
    <t>Rust Park</t>
  </si>
  <si>
    <t>Ruston</t>
  </si>
  <si>
    <t>Catherine Ursich Park</t>
  </si>
  <si>
    <t>gog-le-hi-te wetlands</t>
  </si>
  <si>
    <t>City of Bellevue Marina</t>
  </si>
  <si>
    <t>North Sewer Treatment Plant</t>
  </si>
  <si>
    <t>Richard's Valley Loop</t>
  </si>
  <si>
    <t>Watershed Park</t>
  </si>
  <si>
    <t>Everest Park</t>
  </si>
  <si>
    <t>Richmond Saltwater Beach Park</t>
  </si>
  <si>
    <t>Holyrood Cemetery</t>
  </si>
  <si>
    <t>Edmonds Marsh</t>
  </si>
  <si>
    <t>Edmonds</t>
  </si>
  <si>
    <t>Greenwood Memorial Park</t>
  </si>
  <si>
    <t>Tapeworm MTB Trail</t>
  </si>
  <si>
    <t>Donegal Park/Power Line</t>
  </si>
  <si>
    <t>Sammamish High School</t>
  </si>
  <si>
    <t>Sammamish River Trail</t>
  </si>
  <si>
    <t>Redmond</t>
  </si>
  <si>
    <t>Colman Park</t>
  </si>
  <si>
    <t>Genesee Park</t>
  </si>
  <si>
    <t>Wells Medina Nursery</t>
  </si>
  <si>
    <t>May Creek Park</t>
  </si>
  <si>
    <t>Interlaken Park</t>
  </si>
  <si>
    <t>Centennial Park</t>
  </si>
  <si>
    <t>Point Defiance Park</t>
  </si>
  <si>
    <t>Swan Creek Park</t>
  </si>
  <si>
    <t>Discovery Park</t>
  </si>
  <si>
    <t>Mouse 8/16/22 genesee</t>
  </si>
  <si>
    <t>2022-08-16T18:03:53Z</t>
  </si>
  <si>
    <t>Rat 8/16/22 genesee fresh</t>
  </si>
  <si>
    <t>2022-08-16T18:12:13Z</t>
  </si>
  <si>
    <t>Bainbridge Island</t>
  </si>
  <si>
    <t>Vashon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</si>
</sst>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m/d/yyyy"/>
    <numFmt numFmtId="166" formatCode="0.000000"/>
    <numFmt numFmtId="167" formatCode="0.0000000"/>
    <numFmt numFmtId="168" formatCode="mm/dd/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4" fillId="2" borderId="0" xfId="0" applyFont="1" applyFill="1"/>
    <xf numFmtId="0" fontId="5" fillId="0" borderId="0" xfId="0" applyFont="1"/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/>
    <xf numFmtId="0" fontId="4" fillId="3" borderId="0" xfId="0" applyFont="1" applyFill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4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2" borderId="0" xfId="0" applyFont="1" applyFill="1"/>
    <xf numFmtId="0" fontId="7" fillId="0" borderId="0" xfId="0" applyFont="1"/>
    <xf numFmtId="14" fontId="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3" fillId="2" borderId="0" xfId="0" applyFont="1" applyFill="1"/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0" fontId="8" fillId="2" borderId="0" xfId="0" applyFont="1" applyFill="1"/>
    <xf numFmtId="164" fontId="6" fillId="5" borderId="0" xfId="0" applyNumberFormat="1" applyFont="1" applyFill="1" applyAlignment="1">
      <alignment horizontal="right"/>
    </xf>
    <xf numFmtId="0" fontId="6" fillId="4" borderId="0" xfId="0" applyFont="1" applyFill="1"/>
    <xf numFmtId="14" fontId="6" fillId="4" borderId="0" xfId="0" applyNumberFormat="1" applyFont="1" applyFill="1"/>
    <xf numFmtId="164" fontId="6" fillId="4" borderId="0" xfId="0" applyNumberFormat="1" applyFont="1" applyFill="1"/>
    <xf numFmtId="164" fontId="6" fillId="0" borderId="0" xfId="0" applyNumberFormat="1" applyFont="1"/>
    <xf numFmtId="165" fontId="6" fillId="0" borderId="0" xfId="0" applyNumberFormat="1" applyFont="1"/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4" fontId="5" fillId="0" borderId="0" xfId="0" applyNumberFormat="1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5" borderId="0" xfId="0" applyFill="1" applyAlignment="1">
      <alignment horizontal="left"/>
    </xf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0" fontId="0" fillId="4" borderId="0" xfId="0" applyFill="1" applyAlignment="1">
      <alignment horizontal="left"/>
    </xf>
    <xf numFmtId="164" fontId="0" fillId="5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left"/>
    </xf>
    <xf numFmtId="0" fontId="0" fillId="5" borderId="0" xfId="0" applyFill="1" applyAlignment="1">
      <alignment horizontal="right"/>
    </xf>
    <xf numFmtId="14" fontId="5" fillId="0" borderId="0" xfId="0" applyNumberFormat="1" applyFont="1"/>
    <xf numFmtId="168" fontId="0" fillId="0" borderId="0" xfId="0" applyNumberFormat="1"/>
    <xf numFmtId="168" fontId="5" fillId="0" borderId="0" xfId="0" applyNumberFormat="1" applyFont="1"/>
    <xf numFmtId="0" fontId="2" fillId="0" borderId="0" xfId="0" applyFont="1"/>
    <xf numFmtId="0" fontId="0" fillId="5" borderId="0" xfId="0" applyFill="1"/>
    <xf numFmtId="0" fontId="9" fillId="0" borderId="0" xfId="0" applyFont="1"/>
    <xf numFmtId="164" fontId="9" fillId="0" borderId="0" xfId="0" applyNumberFormat="1" applyFont="1"/>
    <xf numFmtId="0" fontId="10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2"/>
  <sheetViews>
    <sheetView topLeftCell="A119" workbookViewId="0">
      <pane xSplit="1" topLeftCell="B1" activePane="topRight" state="frozen"/>
      <selection pane="topRight" activeCell="L2" sqref="L2:L128"/>
    </sheetView>
  </sheetViews>
  <sheetFormatPr baseColWidth="10" defaultColWidth="12.6640625" defaultRowHeight="15.75" customHeight="1" x14ac:dyDescent="0.15"/>
  <cols>
    <col min="1" max="1" width="17.1640625" customWidth="1"/>
  </cols>
  <sheetData>
    <row r="1" spans="1:3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4" t="s">
        <v>15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customHeight="1" x14ac:dyDescent="0.15">
      <c r="A2" s="6" t="s">
        <v>16</v>
      </c>
      <c r="B2" s="6" t="s">
        <v>17</v>
      </c>
      <c r="C2" s="6" t="s">
        <v>18</v>
      </c>
      <c r="D2" s="7">
        <v>44733</v>
      </c>
      <c r="E2" s="6">
        <v>6</v>
      </c>
      <c r="F2" s="6" t="s">
        <v>19</v>
      </c>
      <c r="G2" s="6"/>
      <c r="H2" s="6">
        <v>47.652659999999997</v>
      </c>
      <c r="I2" s="6">
        <v>-122.31744</v>
      </c>
      <c r="J2" s="6">
        <v>100</v>
      </c>
      <c r="K2" s="6" t="s">
        <v>20</v>
      </c>
      <c r="L2" s="6" t="s">
        <v>21</v>
      </c>
      <c r="M2" s="6" t="s">
        <v>22</v>
      </c>
      <c r="N2" s="6" t="s">
        <v>22</v>
      </c>
      <c r="O2" s="6" t="s">
        <v>23</v>
      </c>
      <c r="Q2" s="8"/>
    </row>
    <row r="3" spans="1:37" ht="15.75" customHeight="1" x14ac:dyDescent="0.15">
      <c r="A3" s="6" t="s">
        <v>24</v>
      </c>
      <c r="B3" s="6" t="s">
        <v>17</v>
      </c>
      <c r="C3" s="6" t="s">
        <v>18</v>
      </c>
      <c r="D3" s="7">
        <v>44733</v>
      </c>
      <c r="E3" s="6">
        <v>6</v>
      </c>
      <c r="F3" s="6" t="s">
        <v>19</v>
      </c>
      <c r="G3" s="6"/>
      <c r="H3" s="6">
        <v>47.652659999999997</v>
      </c>
      <c r="I3" s="6">
        <v>-122.31744</v>
      </c>
      <c r="J3" s="6">
        <v>100</v>
      </c>
      <c r="K3" s="6" t="s">
        <v>20</v>
      </c>
      <c r="L3" s="6" t="s">
        <v>21</v>
      </c>
      <c r="M3" s="6" t="s">
        <v>22</v>
      </c>
      <c r="N3" s="6" t="s">
        <v>22</v>
      </c>
      <c r="O3" s="6" t="s">
        <v>23</v>
      </c>
      <c r="Q3" s="8"/>
    </row>
    <row r="4" spans="1:37" ht="15.75" customHeight="1" x14ac:dyDescent="0.15">
      <c r="A4" s="6" t="s">
        <v>25</v>
      </c>
      <c r="B4" s="6" t="s">
        <v>17</v>
      </c>
      <c r="C4" s="6" t="s">
        <v>18</v>
      </c>
      <c r="D4" s="7">
        <v>44733</v>
      </c>
      <c r="E4" s="6">
        <v>6</v>
      </c>
      <c r="F4" s="6" t="s">
        <v>19</v>
      </c>
      <c r="G4" s="6"/>
      <c r="H4" s="6">
        <v>47.652659999999997</v>
      </c>
      <c r="I4" s="6">
        <v>-122.31744</v>
      </c>
      <c r="J4" s="6">
        <v>100</v>
      </c>
      <c r="K4" s="6" t="s">
        <v>20</v>
      </c>
      <c r="L4" s="6" t="s">
        <v>26</v>
      </c>
      <c r="M4" s="6" t="s">
        <v>22</v>
      </c>
      <c r="N4" s="6" t="s">
        <v>22</v>
      </c>
      <c r="O4" s="6" t="s">
        <v>23</v>
      </c>
      <c r="Q4" s="8"/>
    </row>
    <row r="5" spans="1:37" ht="15.75" customHeight="1" x14ac:dyDescent="0.15">
      <c r="A5" s="6" t="s">
        <v>27</v>
      </c>
      <c r="B5" s="6" t="s">
        <v>17</v>
      </c>
      <c r="C5" s="6" t="s">
        <v>18</v>
      </c>
      <c r="D5" s="7">
        <v>44733</v>
      </c>
      <c r="E5" s="6">
        <v>6</v>
      </c>
      <c r="F5" s="6" t="s">
        <v>19</v>
      </c>
      <c r="G5" s="6"/>
      <c r="H5" s="6">
        <v>47.652529999999999</v>
      </c>
      <c r="I5" s="6">
        <v>-122.31757</v>
      </c>
      <c r="J5" s="6">
        <v>100</v>
      </c>
      <c r="K5" s="6" t="s">
        <v>20</v>
      </c>
      <c r="L5" s="6" t="s">
        <v>28</v>
      </c>
      <c r="M5" s="6" t="s">
        <v>29</v>
      </c>
      <c r="N5" s="6" t="s">
        <v>30</v>
      </c>
      <c r="O5" s="6" t="s">
        <v>23</v>
      </c>
      <c r="Q5" s="8"/>
    </row>
    <row r="6" spans="1:37" ht="15.75" customHeight="1" x14ac:dyDescent="0.15">
      <c r="A6" s="6" t="s">
        <v>31</v>
      </c>
      <c r="B6" s="6" t="s">
        <v>17</v>
      </c>
      <c r="C6" s="6" t="s">
        <v>18</v>
      </c>
      <c r="D6" s="7">
        <v>44733</v>
      </c>
      <c r="E6" s="6">
        <v>6</v>
      </c>
      <c r="F6" s="6" t="s">
        <v>19</v>
      </c>
      <c r="G6" s="6"/>
      <c r="H6" s="6">
        <v>47.652529999999999</v>
      </c>
      <c r="I6" s="6">
        <v>-122.31757</v>
      </c>
      <c r="J6" s="6">
        <v>50</v>
      </c>
      <c r="K6" s="6" t="s">
        <v>20</v>
      </c>
      <c r="L6" s="6" t="s">
        <v>28</v>
      </c>
      <c r="M6" s="6" t="s">
        <v>29</v>
      </c>
      <c r="N6" s="6" t="s">
        <v>32</v>
      </c>
      <c r="O6" s="6" t="s">
        <v>23</v>
      </c>
      <c r="Q6" s="8"/>
    </row>
    <row r="7" spans="1:37" ht="15.75" customHeight="1" x14ac:dyDescent="0.15">
      <c r="A7" s="6" t="s">
        <v>33</v>
      </c>
      <c r="B7" s="6" t="s">
        <v>17</v>
      </c>
      <c r="C7" s="6" t="s">
        <v>34</v>
      </c>
      <c r="D7" s="7">
        <v>44736</v>
      </c>
      <c r="E7" s="6">
        <v>6</v>
      </c>
      <c r="F7" s="6" t="s">
        <v>35</v>
      </c>
      <c r="G7" s="6"/>
      <c r="H7" s="6">
        <v>47.664529999999999</v>
      </c>
      <c r="I7" s="6">
        <v>-122.41736</v>
      </c>
      <c r="J7" s="6">
        <v>50</v>
      </c>
      <c r="K7" s="6" t="s">
        <v>20</v>
      </c>
      <c r="L7" s="6" t="s">
        <v>21</v>
      </c>
      <c r="M7" s="6" t="s">
        <v>22</v>
      </c>
      <c r="N7" s="6" t="s">
        <v>36</v>
      </c>
      <c r="O7" s="6" t="s">
        <v>22</v>
      </c>
      <c r="Q7" s="8"/>
    </row>
    <row r="8" spans="1:37" x14ac:dyDescent="0.2">
      <c r="A8" s="9" t="s">
        <v>37</v>
      </c>
      <c r="B8" s="6" t="s">
        <v>17</v>
      </c>
      <c r="C8" s="6" t="s">
        <v>18</v>
      </c>
      <c r="D8" s="10">
        <v>44386</v>
      </c>
      <c r="E8" s="11">
        <v>7</v>
      </c>
      <c r="F8" s="9" t="s">
        <v>38</v>
      </c>
      <c r="G8" s="11"/>
      <c r="H8" s="11">
        <v>47.597259999999999</v>
      </c>
      <c r="I8" s="11">
        <v>-122.51782</v>
      </c>
      <c r="J8" s="11">
        <v>100</v>
      </c>
      <c r="K8" s="9" t="s">
        <v>20</v>
      </c>
      <c r="L8" s="9"/>
      <c r="M8" s="9" t="s">
        <v>39</v>
      </c>
      <c r="N8" s="6" t="s">
        <v>22</v>
      </c>
      <c r="O8" s="6" t="s">
        <v>23</v>
      </c>
      <c r="Q8" s="8"/>
    </row>
    <row r="9" spans="1:37" x14ac:dyDescent="0.2">
      <c r="A9" s="9" t="s">
        <v>40</v>
      </c>
      <c r="B9" s="6" t="s">
        <v>17</v>
      </c>
      <c r="C9" s="6" t="s">
        <v>18</v>
      </c>
      <c r="D9" s="10">
        <v>44386</v>
      </c>
      <c r="E9" s="11">
        <v>7</v>
      </c>
      <c r="F9" s="9" t="s">
        <v>38</v>
      </c>
      <c r="G9" s="11"/>
      <c r="H9" s="11">
        <v>47.596679999999999</v>
      </c>
      <c r="I9" s="11">
        <v>-122.5187</v>
      </c>
      <c r="J9" s="11">
        <v>100</v>
      </c>
      <c r="K9" s="9" t="s">
        <v>20</v>
      </c>
      <c r="L9" s="9"/>
      <c r="M9" s="6" t="s">
        <v>22</v>
      </c>
      <c r="N9" s="9" t="s">
        <v>41</v>
      </c>
      <c r="O9" s="6" t="s">
        <v>23</v>
      </c>
      <c r="Q9" s="8"/>
    </row>
    <row r="10" spans="1:37" x14ac:dyDescent="0.2">
      <c r="A10" s="9" t="s">
        <v>42</v>
      </c>
      <c r="B10" s="6" t="s">
        <v>17</v>
      </c>
      <c r="C10" s="6" t="s">
        <v>18</v>
      </c>
      <c r="D10" s="10">
        <v>44386</v>
      </c>
      <c r="E10" s="11">
        <v>7</v>
      </c>
      <c r="F10" s="9" t="s">
        <v>38</v>
      </c>
      <c r="G10" s="11"/>
      <c r="H10" s="11">
        <v>47.596679999999999</v>
      </c>
      <c r="I10" s="11">
        <v>-122.5187</v>
      </c>
      <c r="J10" s="11">
        <v>100</v>
      </c>
      <c r="K10" s="9" t="s">
        <v>20</v>
      </c>
      <c r="L10" s="9"/>
      <c r="M10" s="6" t="s">
        <v>22</v>
      </c>
      <c r="N10" s="9" t="s">
        <v>41</v>
      </c>
      <c r="O10" s="6" t="s">
        <v>23</v>
      </c>
      <c r="Q10" s="8"/>
    </row>
    <row r="11" spans="1:37" x14ac:dyDescent="0.2">
      <c r="A11" s="9" t="s">
        <v>43</v>
      </c>
      <c r="B11" s="6" t="s">
        <v>17</v>
      </c>
      <c r="C11" s="6" t="s">
        <v>18</v>
      </c>
      <c r="D11" s="10">
        <v>44386</v>
      </c>
      <c r="E11" s="11">
        <v>7</v>
      </c>
      <c r="F11" s="9" t="s">
        <v>38</v>
      </c>
      <c r="G11" s="11"/>
      <c r="H11" s="11">
        <v>47.59684</v>
      </c>
      <c r="I11" s="11">
        <v>-122.51873000000001</v>
      </c>
      <c r="J11" s="11">
        <v>100</v>
      </c>
      <c r="K11" s="9" t="s">
        <v>20</v>
      </c>
      <c r="L11" s="9"/>
      <c r="M11" s="6" t="s">
        <v>22</v>
      </c>
      <c r="N11" s="9" t="s">
        <v>44</v>
      </c>
      <c r="O11" s="6" t="s">
        <v>23</v>
      </c>
      <c r="Q11" s="8"/>
    </row>
    <row r="12" spans="1:37" x14ac:dyDescent="0.2">
      <c r="A12" s="9" t="s">
        <v>45</v>
      </c>
      <c r="B12" s="6" t="s">
        <v>17</v>
      </c>
      <c r="C12" s="6" t="s">
        <v>18</v>
      </c>
      <c r="D12" s="10">
        <v>44386</v>
      </c>
      <c r="E12" s="11">
        <v>7</v>
      </c>
      <c r="F12" s="9" t="s">
        <v>38</v>
      </c>
      <c r="G12" s="11"/>
      <c r="H12" s="11">
        <v>47.596679999999999</v>
      </c>
      <c r="I12" s="11">
        <v>-122.51857</v>
      </c>
      <c r="J12" s="11">
        <v>100</v>
      </c>
      <c r="K12" s="9" t="s">
        <v>20</v>
      </c>
      <c r="L12" s="9"/>
      <c r="M12" s="6" t="s">
        <v>22</v>
      </c>
      <c r="N12" s="9" t="s">
        <v>46</v>
      </c>
      <c r="O12" s="6" t="s">
        <v>23</v>
      </c>
      <c r="Q12" s="8"/>
    </row>
    <row r="13" spans="1:37" x14ac:dyDescent="0.2">
      <c r="A13" s="9" t="s">
        <v>47</v>
      </c>
      <c r="B13" s="6" t="s">
        <v>17</v>
      </c>
      <c r="C13" s="6" t="s">
        <v>18</v>
      </c>
      <c r="D13" s="10">
        <v>44386</v>
      </c>
      <c r="E13" s="11">
        <v>7</v>
      </c>
      <c r="F13" s="9" t="s">
        <v>38</v>
      </c>
      <c r="G13" s="11"/>
      <c r="H13" s="11">
        <v>47.596679999999999</v>
      </c>
      <c r="I13" s="11">
        <v>-122.51857</v>
      </c>
      <c r="J13" s="11">
        <v>100</v>
      </c>
      <c r="K13" s="9" t="s">
        <v>20</v>
      </c>
      <c r="L13" s="9"/>
      <c r="M13" s="6" t="s">
        <v>22</v>
      </c>
      <c r="N13" s="9" t="s">
        <v>48</v>
      </c>
      <c r="O13" s="6" t="s">
        <v>23</v>
      </c>
      <c r="Q13" s="8"/>
    </row>
    <row r="14" spans="1:37" x14ac:dyDescent="0.2">
      <c r="A14" s="9" t="s">
        <v>49</v>
      </c>
      <c r="B14" s="6" t="s">
        <v>17</v>
      </c>
      <c r="C14" s="6" t="s">
        <v>18</v>
      </c>
      <c r="D14" s="10">
        <v>44386</v>
      </c>
      <c r="E14" s="11">
        <v>7</v>
      </c>
      <c r="F14" s="9" t="s">
        <v>38</v>
      </c>
      <c r="G14" s="11"/>
      <c r="H14" s="11">
        <v>47.596679999999999</v>
      </c>
      <c r="I14" s="11">
        <v>-122.51857</v>
      </c>
      <c r="J14" s="11">
        <v>100</v>
      </c>
      <c r="K14" s="9" t="s">
        <v>20</v>
      </c>
      <c r="L14" s="9"/>
      <c r="M14" s="6" t="s">
        <v>22</v>
      </c>
      <c r="N14" s="9" t="s">
        <v>44</v>
      </c>
      <c r="O14" s="6" t="s">
        <v>23</v>
      </c>
      <c r="Q14" s="8"/>
    </row>
    <row r="15" spans="1:37" x14ac:dyDescent="0.2">
      <c r="A15" s="9" t="s">
        <v>50</v>
      </c>
      <c r="B15" s="6" t="s">
        <v>17</v>
      </c>
      <c r="C15" s="6" t="s">
        <v>18</v>
      </c>
      <c r="D15" s="10">
        <v>44386</v>
      </c>
      <c r="E15" s="11">
        <v>7</v>
      </c>
      <c r="F15" s="9" t="s">
        <v>38</v>
      </c>
      <c r="G15" s="11"/>
      <c r="H15" s="11">
        <v>47.596550000000001</v>
      </c>
      <c r="I15" s="11">
        <v>-122.51868</v>
      </c>
      <c r="J15" s="11">
        <v>100</v>
      </c>
      <c r="K15" s="9" t="s">
        <v>20</v>
      </c>
      <c r="L15" s="9"/>
      <c r="M15" s="6" t="s">
        <v>22</v>
      </c>
      <c r="N15" s="9" t="s">
        <v>44</v>
      </c>
      <c r="O15" s="6" t="s">
        <v>23</v>
      </c>
      <c r="Q15" s="8"/>
    </row>
    <row r="16" spans="1:37" x14ac:dyDescent="0.2">
      <c r="A16" s="9" t="s">
        <v>51</v>
      </c>
      <c r="B16" s="6" t="s">
        <v>17</v>
      </c>
      <c r="C16" s="6" t="s">
        <v>18</v>
      </c>
      <c r="D16" s="10">
        <v>44386</v>
      </c>
      <c r="E16" s="11">
        <v>7</v>
      </c>
      <c r="F16" s="9" t="s">
        <v>38</v>
      </c>
      <c r="G16" s="11"/>
      <c r="H16" s="11">
        <v>47.59675</v>
      </c>
      <c r="I16" s="11">
        <v>-122.51867</v>
      </c>
      <c r="J16" s="11">
        <v>100</v>
      </c>
      <c r="K16" s="9" t="s">
        <v>20</v>
      </c>
      <c r="L16" s="9"/>
      <c r="M16" s="6" t="s">
        <v>22</v>
      </c>
      <c r="N16" s="9" t="s">
        <v>44</v>
      </c>
      <c r="O16" s="6" t="s">
        <v>23</v>
      </c>
      <c r="Q16" s="8"/>
    </row>
    <row r="17" spans="1:17" x14ac:dyDescent="0.2">
      <c r="A17" s="9" t="s">
        <v>52</v>
      </c>
      <c r="B17" s="6" t="s">
        <v>17</v>
      </c>
      <c r="C17" s="6" t="s">
        <v>18</v>
      </c>
      <c r="D17" s="10">
        <v>44386</v>
      </c>
      <c r="E17" s="11">
        <v>7</v>
      </c>
      <c r="F17" s="9" t="s">
        <v>38</v>
      </c>
      <c r="G17" s="11"/>
      <c r="H17" s="11">
        <v>47.59675</v>
      </c>
      <c r="I17" s="11">
        <v>-122.51867</v>
      </c>
      <c r="J17" s="11">
        <v>100</v>
      </c>
      <c r="K17" s="9" t="s">
        <v>20</v>
      </c>
      <c r="L17" s="9"/>
      <c r="M17" s="6" t="s">
        <v>22</v>
      </c>
      <c r="N17" s="9" t="s">
        <v>44</v>
      </c>
      <c r="O17" s="6" t="s">
        <v>23</v>
      </c>
      <c r="Q17" s="8"/>
    </row>
    <row r="18" spans="1:17" x14ac:dyDescent="0.2">
      <c r="A18" s="9" t="s">
        <v>53</v>
      </c>
      <c r="B18" s="6" t="s">
        <v>17</v>
      </c>
      <c r="C18" s="6" t="s">
        <v>18</v>
      </c>
      <c r="D18" s="10">
        <v>44386</v>
      </c>
      <c r="E18" s="11">
        <v>7</v>
      </c>
      <c r="F18" s="9" t="s">
        <v>38</v>
      </c>
      <c r="G18" s="11"/>
      <c r="H18" s="11">
        <v>47.59675</v>
      </c>
      <c r="I18" s="11">
        <v>-122.51867</v>
      </c>
      <c r="J18" s="11">
        <v>100</v>
      </c>
      <c r="K18" s="9" t="s">
        <v>20</v>
      </c>
      <c r="L18" s="9"/>
      <c r="M18" s="6" t="s">
        <v>22</v>
      </c>
      <c r="N18" s="9" t="s">
        <v>44</v>
      </c>
      <c r="O18" s="6" t="s">
        <v>23</v>
      </c>
      <c r="Q18" s="8"/>
    </row>
    <row r="19" spans="1:17" x14ac:dyDescent="0.2">
      <c r="A19" s="9" t="s">
        <v>54</v>
      </c>
      <c r="B19" s="6" t="s">
        <v>17</v>
      </c>
      <c r="C19" s="6" t="s">
        <v>18</v>
      </c>
      <c r="D19" s="10">
        <v>44386</v>
      </c>
      <c r="E19" s="11">
        <v>7</v>
      </c>
      <c r="F19" s="9" t="s">
        <v>38</v>
      </c>
      <c r="G19" s="11"/>
      <c r="H19" s="11">
        <v>47.596730000000001</v>
      </c>
      <c r="I19" s="11">
        <v>-122.51881</v>
      </c>
      <c r="J19" s="11">
        <v>100</v>
      </c>
      <c r="K19" s="9" t="s">
        <v>20</v>
      </c>
      <c r="L19" s="9"/>
      <c r="M19" s="6" t="s">
        <v>22</v>
      </c>
      <c r="N19" s="9" t="s">
        <v>44</v>
      </c>
      <c r="O19" s="6" t="s">
        <v>23</v>
      </c>
      <c r="Q19" s="8"/>
    </row>
    <row r="20" spans="1:17" x14ac:dyDescent="0.2">
      <c r="A20" s="9" t="s">
        <v>55</v>
      </c>
      <c r="B20" s="6" t="s">
        <v>17</v>
      </c>
      <c r="C20" s="6" t="s">
        <v>18</v>
      </c>
      <c r="D20" s="10">
        <v>44410</v>
      </c>
      <c r="E20" s="11">
        <v>8</v>
      </c>
      <c r="F20" s="9" t="s">
        <v>56</v>
      </c>
      <c r="G20" s="11"/>
      <c r="H20" s="11">
        <v>47.481140000000003</v>
      </c>
      <c r="I20" s="11">
        <v>-122.48219</v>
      </c>
      <c r="J20" s="11">
        <v>100</v>
      </c>
      <c r="K20" s="9" t="s">
        <v>20</v>
      </c>
      <c r="M20" s="6" t="s">
        <v>22</v>
      </c>
      <c r="N20" s="9" t="s">
        <v>44</v>
      </c>
      <c r="O20" s="6" t="s">
        <v>23</v>
      </c>
      <c r="Q20" s="8"/>
    </row>
    <row r="21" spans="1:17" x14ac:dyDescent="0.2">
      <c r="A21" s="9" t="s">
        <v>57</v>
      </c>
      <c r="B21" s="6" t="s">
        <v>17</v>
      </c>
      <c r="C21" s="6" t="s">
        <v>18</v>
      </c>
      <c r="D21" s="10">
        <v>44410</v>
      </c>
      <c r="E21" s="11">
        <v>8</v>
      </c>
      <c r="F21" s="9" t="s">
        <v>56</v>
      </c>
      <c r="G21" s="11"/>
      <c r="H21" s="11">
        <v>47.481140000000003</v>
      </c>
      <c r="I21" s="11">
        <v>-122.48219</v>
      </c>
      <c r="J21" s="11">
        <v>100</v>
      </c>
      <c r="K21" s="9" t="s">
        <v>20</v>
      </c>
      <c r="M21" s="6" t="s">
        <v>22</v>
      </c>
      <c r="N21" s="9" t="s">
        <v>44</v>
      </c>
      <c r="O21" s="6" t="s">
        <v>23</v>
      </c>
      <c r="Q21" s="8"/>
    </row>
    <row r="22" spans="1:17" x14ac:dyDescent="0.2">
      <c r="A22" s="9" t="s">
        <v>58</v>
      </c>
      <c r="B22" s="6" t="s">
        <v>17</v>
      </c>
      <c r="C22" s="6" t="s">
        <v>18</v>
      </c>
      <c r="D22" s="10">
        <v>44410</v>
      </c>
      <c r="E22" s="11">
        <v>8</v>
      </c>
      <c r="F22" s="9" t="s">
        <v>56</v>
      </c>
      <c r="G22" s="11"/>
      <c r="H22" s="11">
        <v>47.481140000000003</v>
      </c>
      <c r="I22" s="11">
        <v>-122.48219</v>
      </c>
      <c r="J22" s="11">
        <v>100</v>
      </c>
      <c r="K22" s="9" t="s">
        <v>20</v>
      </c>
      <c r="M22" s="6" t="s">
        <v>22</v>
      </c>
      <c r="N22" s="9" t="s">
        <v>44</v>
      </c>
      <c r="O22" s="6" t="s">
        <v>23</v>
      </c>
      <c r="Q22" s="8"/>
    </row>
    <row r="23" spans="1:17" x14ac:dyDescent="0.2">
      <c r="A23" s="9" t="s">
        <v>59</v>
      </c>
      <c r="B23" s="6" t="s">
        <v>17</v>
      </c>
      <c r="C23" s="6" t="s">
        <v>18</v>
      </c>
      <c r="D23" s="10">
        <v>44410</v>
      </c>
      <c r="E23" s="11">
        <v>8</v>
      </c>
      <c r="F23" s="9" t="s">
        <v>56</v>
      </c>
      <c r="G23" s="11"/>
      <c r="H23" s="11">
        <v>47.481140000000003</v>
      </c>
      <c r="I23" s="11">
        <v>-122.48219</v>
      </c>
      <c r="J23" s="11">
        <v>100</v>
      </c>
      <c r="K23" s="9" t="s">
        <v>20</v>
      </c>
      <c r="M23" s="6" t="s">
        <v>22</v>
      </c>
      <c r="N23" s="9" t="s">
        <v>44</v>
      </c>
      <c r="O23" s="6" t="s">
        <v>23</v>
      </c>
      <c r="Q23" s="8"/>
    </row>
    <row r="24" spans="1:17" x14ac:dyDescent="0.2">
      <c r="A24" s="9" t="s">
        <v>60</v>
      </c>
      <c r="B24" s="6" t="s">
        <v>17</v>
      </c>
      <c r="C24" s="6" t="s">
        <v>18</v>
      </c>
      <c r="D24" s="10">
        <v>44410</v>
      </c>
      <c r="E24" s="11">
        <v>8</v>
      </c>
      <c r="F24" s="9" t="s">
        <v>56</v>
      </c>
      <c r="G24" s="11"/>
      <c r="H24" s="11">
        <v>47.481140000000003</v>
      </c>
      <c r="I24" s="11">
        <v>-122.48219</v>
      </c>
      <c r="J24" s="11">
        <v>100</v>
      </c>
      <c r="K24" s="9" t="s">
        <v>20</v>
      </c>
      <c r="M24" s="6" t="s">
        <v>22</v>
      </c>
      <c r="N24" s="9" t="s">
        <v>44</v>
      </c>
      <c r="O24" s="6" t="s">
        <v>23</v>
      </c>
      <c r="Q24" s="8"/>
    </row>
    <row r="25" spans="1:17" x14ac:dyDescent="0.2">
      <c r="A25" s="9" t="s">
        <v>61</v>
      </c>
      <c r="B25" s="6" t="s">
        <v>17</v>
      </c>
      <c r="C25" s="6" t="s">
        <v>18</v>
      </c>
      <c r="D25" s="10">
        <v>44410</v>
      </c>
      <c r="E25" s="11">
        <v>8</v>
      </c>
      <c r="F25" s="9" t="s">
        <v>56</v>
      </c>
      <c r="G25" s="11"/>
      <c r="H25" s="11">
        <v>47.481180000000002</v>
      </c>
      <c r="I25" s="11">
        <v>-122.48223</v>
      </c>
      <c r="J25" s="11">
        <v>100</v>
      </c>
      <c r="K25" s="9" t="s">
        <v>20</v>
      </c>
      <c r="M25" s="6" t="s">
        <v>22</v>
      </c>
      <c r="N25" s="9" t="s">
        <v>44</v>
      </c>
      <c r="O25" s="6" t="s">
        <v>23</v>
      </c>
      <c r="Q25" s="8"/>
    </row>
    <row r="26" spans="1:17" x14ac:dyDescent="0.2">
      <c r="A26" s="9" t="s">
        <v>62</v>
      </c>
      <c r="B26" s="6" t="s">
        <v>17</v>
      </c>
      <c r="C26" s="6" t="s">
        <v>18</v>
      </c>
      <c r="D26" s="10">
        <v>44410</v>
      </c>
      <c r="E26" s="11">
        <v>8</v>
      </c>
      <c r="F26" s="9" t="s">
        <v>56</v>
      </c>
      <c r="G26" s="11"/>
      <c r="H26" s="11">
        <v>47.481180000000002</v>
      </c>
      <c r="I26" s="11">
        <v>-122.48223</v>
      </c>
      <c r="J26" s="11">
        <v>100</v>
      </c>
      <c r="K26" s="9" t="s">
        <v>20</v>
      </c>
      <c r="M26" s="6" t="s">
        <v>22</v>
      </c>
      <c r="N26" s="9" t="s">
        <v>44</v>
      </c>
      <c r="O26" s="6" t="s">
        <v>23</v>
      </c>
      <c r="Q26" s="8"/>
    </row>
    <row r="27" spans="1:17" ht="15.75" customHeight="1" x14ac:dyDescent="0.15">
      <c r="A27" s="6" t="s">
        <v>63</v>
      </c>
      <c r="B27" s="6" t="s">
        <v>64</v>
      </c>
      <c r="C27" s="6" t="s">
        <v>65</v>
      </c>
      <c r="D27" s="12">
        <v>44742</v>
      </c>
      <c r="E27" s="6">
        <v>6</v>
      </c>
      <c r="F27" s="6" t="s">
        <v>66</v>
      </c>
      <c r="G27" s="13" t="s">
        <v>67</v>
      </c>
      <c r="H27" s="6" t="s">
        <v>68</v>
      </c>
      <c r="I27" s="6" t="s">
        <v>69</v>
      </c>
      <c r="J27" s="6">
        <v>100</v>
      </c>
      <c r="K27" s="6" t="s">
        <v>70</v>
      </c>
      <c r="L27" s="6" t="s">
        <v>28</v>
      </c>
      <c r="M27" s="6" t="s">
        <v>39</v>
      </c>
      <c r="N27" s="6" t="s">
        <v>71</v>
      </c>
      <c r="O27" s="6" t="s">
        <v>72</v>
      </c>
      <c r="Q27" s="8" t="s">
        <v>73</v>
      </c>
    </row>
    <row r="28" spans="1:17" ht="15.75" customHeight="1" x14ac:dyDescent="0.15">
      <c r="A28" s="6" t="s">
        <v>74</v>
      </c>
      <c r="B28" s="6" t="s">
        <v>64</v>
      </c>
      <c r="C28" s="6" t="s">
        <v>65</v>
      </c>
      <c r="D28" s="12">
        <v>44749</v>
      </c>
      <c r="E28" s="6">
        <v>7</v>
      </c>
      <c r="F28" s="6" t="s">
        <v>66</v>
      </c>
      <c r="G28" s="13" t="s">
        <v>67</v>
      </c>
      <c r="H28" s="6" t="s">
        <v>75</v>
      </c>
      <c r="I28" s="6" t="s">
        <v>76</v>
      </c>
      <c r="J28" s="6">
        <v>90</v>
      </c>
      <c r="K28" s="6" t="s">
        <v>70</v>
      </c>
      <c r="L28" s="6" t="s">
        <v>28</v>
      </c>
      <c r="M28" s="6" t="s">
        <v>39</v>
      </c>
      <c r="N28" s="6" t="s">
        <v>77</v>
      </c>
      <c r="O28" s="6" t="s">
        <v>72</v>
      </c>
      <c r="Q28" s="8" t="s">
        <v>78</v>
      </c>
    </row>
    <row r="29" spans="1:17" ht="15.75" customHeight="1" x14ac:dyDescent="0.15">
      <c r="A29" s="6" t="s">
        <v>79</v>
      </c>
      <c r="B29" s="6" t="s">
        <v>17</v>
      </c>
      <c r="C29" s="6" t="s">
        <v>18</v>
      </c>
      <c r="D29" s="12">
        <v>44743</v>
      </c>
      <c r="E29" s="6">
        <v>7</v>
      </c>
      <c r="F29" s="6" t="s">
        <v>80</v>
      </c>
      <c r="G29" s="6"/>
      <c r="H29" s="6">
        <v>47.604349999999997</v>
      </c>
      <c r="I29" s="6">
        <v>-122.28276</v>
      </c>
      <c r="J29" s="6">
        <v>100</v>
      </c>
      <c r="K29" s="6" t="s">
        <v>70</v>
      </c>
      <c r="M29" s="6" t="s">
        <v>22</v>
      </c>
      <c r="N29" s="6" t="s">
        <v>81</v>
      </c>
      <c r="O29" s="6" t="s">
        <v>23</v>
      </c>
      <c r="Q29" s="8"/>
    </row>
    <row r="30" spans="1:17" ht="15.75" customHeight="1" x14ac:dyDescent="0.15">
      <c r="A30" s="6" t="s">
        <v>82</v>
      </c>
      <c r="B30" s="6" t="s">
        <v>17</v>
      </c>
      <c r="C30" s="6" t="s">
        <v>18</v>
      </c>
      <c r="D30" s="12">
        <v>44743</v>
      </c>
      <c r="E30" s="6">
        <v>7</v>
      </c>
      <c r="F30" s="6" t="s">
        <v>80</v>
      </c>
      <c r="G30" s="6"/>
      <c r="H30" s="6">
        <v>47.604349999999997</v>
      </c>
      <c r="I30" s="6">
        <v>-122.28276</v>
      </c>
      <c r="J30" s="6">
        <v>100</v>
      </c>
      <c r="K30" s="6" t="s">
        <v>70</v>
      </c>
      <c r="M30" s="6" t="s">
        <v>22</v>
      </c>
      <c r="N30" s="6" t="s">
        <v>81</v>
      </c>
      <c r="O30" s="6" t="s">
        <v>23</v>
      </c>
      <c r="Q30" s="8"/>
    </row>
    <row r="31" spans="1:17" ht="15.75" customHeight="1" x14ac:dyDescent="0.15">
      <c r="A31" s="6" t="s">
        <v>83</v>
      </c>
      <c r="B31" s="6" t="s">
        <v>17</v>
      </c>
      <c r="C31" s="6" t="s">
        <v>18</v>
      </c>
      <c r="D31" s="12">
        <v>44743</v>
      </c>
      <c r="E31" s="6">
        <v>7</v>
      </c>
      <c r="F31" s="6" t="s">
        <v>80</v>
      </c>
      <c r="G31" s="6"/>
      <c r="H31" s="6">
        <v>47.604349999999997</v>
      </c>
      <c r="I31" s="6">
        <v>-122.28276</v>
      </c>
      <c r="J31" s="6">
        <v>100</v>
      </c>
      <c r="K31" s="6" t="s">
        <v>70</v>
      </c>
      <c r="M31" s="6" t="s">
        <v>22</v>
      </c>
      <c r="N31" s="6" t="s">
        <v>81</v>
      </c>
      <c r="O31" s="6" t="s">
        <v>23</v>
      </c>
      <c r="Q31" s="8"/>
    </row>
    <row r="32" spans="1:17" ht="15.75" customHeight="1" x14ac:dyDescent="0.15">
      <c r="A32" s="6" t="s">
        <v>84</v>
      </c>
      <c r="B32" s="6" t="s">
        <v>17</v>
      </c>
      <c r="C32" s="6" t="s">
        <v>18</v>
      </c>
      <c r="D32" s="12">
        <v>44743</v>
      </c>
      <c r="E32" s="6">
        <v>7</v>
      </c>
      <c r="F32" s="6" t="s">
        <v>80</v>
      </c>
      <c r="G32" s="6"/>
      <c r="H32" s="6">
        <v>47.60436</v>
      </c>
      <c r="I32" s="6">
        <v>-122.28273</v>
      </c>
      <c r="J32" s="6">
        <v>100</v>
      </c>
      <c r="K32" s="6" t="s">
        <v>70</v>
      </c>
      <c r="L32" s="6" t="s">
        <v>26</v>
      </c>
      <c r="M32" s="6" t="s">
        <v>22</v>
      </c>
      <c r="N32" s="6" t="s">
        <v>22</v>
      </c>
      <c r="O32" s="6" t="s">
        <v>23</v>
      </c>
      <c r="Q32" s="8"/>
    </row>
    <row r="33" spans="1:17" ht="15.75" customHeight="1" x14ac:dyDescent="0.15">
      <c r="A33" s="6" t="s">
        <v>85</v>
      </c>
      <c r="B33" s="6" t="s">
        <v>17</v>
      </c>
      <c r="C33" s="6" t="s">
        <v>18</v>
      </c>
      <c r="D33" s="12">
        <v>44743</v>
      </c>
      <c r="E33" s="6">
        <v>7</v>
      </c>
      <c r="F33" s="6" t="s">
        <v>80</v>
      </c>
      <c r="G33" s="6"/>
      <c r="H33" s="6">
        <v>47.604340000000001</v>
      </c>
      <c r="I33" s="6">
        <v>-122.28278</v>
      </c>
      <c r="J33" s="6">
        <v>100</v>
      </c>
      <c r="K33" s="6" t="s">
        <v>70</v>
      </c>
      <c r="L33" s="6" t="s">
        <v>26</v>
      </c>
      <c r="M33" s="6" t="s">
        <v>22</v>
      </c>
      <c r="N33" s="6" t="s">
        <v>22</v>
      </c>
      <c r="O33" s="6" t="s">
        <v>23</v>
      </c>
      <c r="Q33" s="8"/>
    </row>
    <row r="34" spans="1:17" ht="15.75" customHeight="1" x14ac:dyDescent="0.15">
      <c r="A34" s="6" t="s">
        <v>86</v>
      </c>
      <c r="B34" s="6" t="s">
        <v>17</v>
      </c>
      <c r="C34" s="6" t="s">
        <v>18</v>
      </c>
      <c r="D34" s="12">
        <v>44743</v>
      </c>
      <c r="E34" s="6">
        <v>7</v>
      </c>
      <c r="F34" s="6" t="s">
        <v>80</v>
      </c>
      <c r="G34" s="6"/>
      <c r="H34" s="6">
        <v>47.604419999999998</v>
      </c>
      <c r="I34" s="6">
        <v>-122.28261999999999</v>
      </c>
      <c r="J34" s="6">
        <v>100</v>
      </c>
      <c r="K34" s="6" t="s">
        <v>70</v>
      </c>
      <c r="L34" s="6" t="s">
        <v>26</v>
      </c>
      <c r="M34" s="6" t="s">
        <v>22</v>
      </c>
      <c r="N34" s="6" t="s">
        <v>87</v>
      </c>
      <c r="O34" s="6" t="s">
        <v>88</v>
      </c>
      <c r="Q34" s="8"/>
    </row>
    <row r="35" spans="1:17" ht="15.75" customHeight="1" x14ac:dyDescent="0.15">
      <c r="A35" s="6" t="s">
        <v>89</v>
      </c>
      <c r="B35" s="6" t="s">
        <v>17</v>
      </c>
      <c r="C35" s="6" t="s">
        <v>18</v>
      </c>
      <c r="D35" s="12">
        <v>44743</v>
      </c>
      <c r="E35" s="6">
        <v>7</v>
      </c>
      <c r="F35" s="6" t="s">
        <v>80</v>
      </c>
      <c r="G35" s="6"/>
      <c r="H35" s="6">
        <v>47.604419999999998</v>
      </c>
      <c r="I35" s="6">
        <v>-122.28261999999999</v>
      </c>
      <c r="J35" s="6">
        <v>100</v>
      </c>
      <c r="K35" s="6" t="s">
        <v>70</v>
      </c>
      <c r="L35" s="6" t="s">
        <v>28</v>
      </c>
      <c r="M35" s="6" t="s">
        <v>22</v>
      </c>
      <c r="N35" s="6" t="s">
        <v>22</v>
      </c>
      <c r="O35" s="6" t="s">
        <v>23</v>
      </c>
      <c r="Q35" s="8"/>
    </row>
    <row r="36" spans="1:17" ht="15.75" customHeight="1" x14ac:dyDescent="0.15">
      <c r="A36" s="6" t="s">
        <v>90</v>
      </c>
      <c r="B36" s="6" t="s">
        <v>17</v>
      </c>
      <c r="C36" s="6" t="s">
        <v>18</v>
      </c>
      <c r="D36" s="12">
        <v>44743</v>
      </c>
      <c r="E36" s="6">
        <v>7</v>
      </c>
      <c r="F36" s="6" t="s">
        <v>80</v>
      </c>
      <c r="G36" s="6"/>
      <c r="H36" s="6">
        <v>47.604439999999997</v>
      </c>
      <c r="I36" s="6">
        <v>-122.28269</v>
      </c>
      <c r="J36" s="6">
        <v>100</v>
      </c>
      <c r="K36" s="6" t="s">
        <v>70</v>
      </c>
      <c r="M36" s="6" t="s">
        <v>22</v>
      </c>
      <c r="N36" s="6" t="s">
        <v>81</v>
      </c>
      <c r="O36" s="6" t="s">
        <v>23</v>
      </c>
      <c r="Q36" s="8"/>
    </row>
    <row r="37" spans="1:17" ht="15.75" customHeight="1" x14ac:dyDescent="0.15">
      <c r="A37" s="6" t="s">
        <v>91</v>
      </c>
      <c r="B37" s="6" t="s">
        <v>17</v>
      </c>
      <c r="C37" s="6" t="s">
        <v>18</v>
      </c>
      <c r="D37" s="12">
        <v>44743</v>
      </c>
      <c r="E37" s="6">
        <v>7</v>
      </c>
      <c r="F37" s="6" t="s">
        <v>80</v>
      </c>
      <c r="G37" s="6"/>
      <c r="H37" s="6">
        <v>47.604439999999997</v>
      </c>
      <c r="I37" s="6">
        <v>-122.28269</v>
      </c>
      <c r="J37" s="6">
        <v>100</v>
      </c>
      <c r="K37" s="6" t="s">
        <v>70</v>
      </c>
      <c r="M37" s="6" t="s">
        <v>22</v>
      </c>
      <c r="N37" s="6" t="s">
        <v>81</v>
      </c>
      <c r="O37" s="6" t="s">
        <v>23</v>
      </c>
      <c r="Q37" s="8"/>
    </row>
    <row r="38" spans="1:17" ht="15.75" customHeight="1" x14ac:dyDescent="0.15">
      <c r="A38" s="6" t="s">
        <v>92</v>
      </c>
      <c r="B38" s="6" t="s">
        <v>17</v>
      </c>
      <c r="C38" s="6" t="s">
        <v>18</v>
      </c>
      <c r="D38" s="12">
        <v>44743</v>
      </c>
      <c r="E38" s="6">
        <v>7</v>
      </c>
      <c r="F38" s="6" t="s">
        <v>80</v>
      </c>
      <c r="G38" s="6"/>
      <c r="H38" s="6">
        <v>47.604439999999997</v>
      </c>
      <c r="I38" s="6">
        <v>-122.28269</v>
      </c>
      <c r="J38" s="6">
        <v>100</v>
      </c>
      <c r="K38" s="6" t="s">
        <v>70</v>
      </c>
      <c r="M38" s="6" t="s">
        <v>22</v>
      </c>
      <c r="N38" s="6" t="s">
        <v>81</v>
      </c>
      <c r="O38" s="6" t="s">
        <v>23</v>
      </c>
      <c r="Q38" s="8"/>
    </row>
    <row r="39" spans="1:17" ht="15.75" customHeight="1" x14ac:dyDescent="0.15">
      <c r="A39" s="6" t="s">
        <v>93</v>
      </c>
      <c r="B39" s="6" t="s">
        <v>17</v>
      </c>
      <c r="C39" s="6" t="s">
        <v>18</v>
      </c>
      <c r="D39" s="12">
        <v>44743</v>
      </c>
      <c r="E39" s="6">
        <v>7</v>
      </c>
      <c r="F39" s="6" t="s">
        <v>80</v>
      </c>
      <c r="G39" s="6"/>
      <c r="H39" s="6">
        <v>47.604439999999997</v>
      </c>
      <c r="I39" s="6">
        <v>-122.28269</v>
      </c>
      <c r="J39" s="6">
        <v>100</v>
      </c>
      <c r="K39" s="6" t="s">
        <v>70</v>
      </c>
      <c r="M39" s="6" t="s">
        <v>22</v>
      </c>
      <c r="N39" s="6" t="s">
        <v>81</v>
      </c>
      <c r="O39" s="6" t="s">
        <v>23</v>
      </c>
      <c r="Q39" s="8"/>
    </row>
    <row r="40" spans="1:17" ht="15.75" customHeight="1" x14ac:dyDescent="0.15">
      <c r="A40" s="6" t="s">
        <v>94</v>
      </c>
      <c r="B40" s="6" t="s">
        <v>17</v>
      </c>
      <c r="C40" s="6" t="s">
        <v>18</v>
      </c>
      <c r="D40" s="12">
        <v>44743</v>
      </c>
      <c r="E40" s="6">
        <v>7</v>
      </c>
      <c r="F40" s="6" t="s">
        <v>80</v>
      </c>
      <c r="G40" s="6"/>
      <c r="H40" s="6">
        <v>47.604439999999997</v>
      </c>
      <c r="I40" s="6">
        <v>-122.28269</v>
      </c>
      <c r="J40" s="6">
        <v>100</v>
      </c>
      <c r="K40" s="6" t="s">
        <v>70</v>
      </c>
      <c r="M40" s="6" t="s">
        <v>22</v>
      </c>
      <c r="N40" s="6" t="s">
        <v>81</v>
      </c>
      <c r="O40" s="6" t="s">
        <v>23</v>
      </c>
      <c r="Q40" s="8"/>
    </row>
    <row r="41" spans="1:17" ht="15.75" customHeight="1" x14ac:dyDescent="0.15">
      <c r="A41" s="6" t="s">
        <v>95</v>
      </c>
      <c r="B41" s="6" t="s">
        <v>17</v>
      </c>
      <c r="C41" s="6" t="s">
        <v>18</v>
      </c>
      <c r="D41" s="12">
        <v>44743</v>
      </c>
      <c r="E41" s="6">
        <v>7</v>
      </c>
      <c r="F41" s="6" t="s">
        <v>80</v>
      </c>
      <c r="G41" s="6"/>
      <c r="H41" s="6">
        <v>47.604439999999997</v>
      </c>
      <c r="I41" s="6">
        <v>-122.28269</v>
      </c>
      <c r="J41" s="6">
        <v>100</v>
      </c>
      <c r="K41" s="6" t="s">
        <v>70</v>
      </c>
      <c r="M41" s="6" t="s">
        <v>22</v>
      </c>
      <c r="N41" s="6" t="s">
        <v>81</v>
      </c>
      <c r="O41" s="6" t="s">
        <v>23</v>
      </c>
      <c r="Q41" s="8"/>
    </row>
    <row r="42" spans="1:17" ht="15.75" customHeight="1" x14ac:dyDescent="0.15">
      <c r="A42" s="6" t="s">
        <v>96</v>
      </c>
      <c r="B42" s="6" t="s">
        <v>17</v>
      </c>
      <c r="C42" s="6" t="s">
        <v>18</v>
      </c>
      <c r="D42" s="12">
        <v>44743</v>
      </c>
      <c r="E42" s="6">
        <v>7</v>
      </c>
      <c r="F42" s="6" t="s">
        <v>97</v>
      </c>
      <c r="G42" s="6"/>
      <c r="H42" s="6">
        <v>47.563310000000001</v>
      </c>
      <c r="I42" s="6">
        <v>-122.26595</v>
      </c>
      <c r="J42" s="6">
        <v>80</v>
      </c>
      <c r="K42" s="6" t="s">
        <v>70</v>
      </c>
      <c r="M42" s="6" t="s">
        <v>22</v>
      </c>
      <c r="N42" s="6" t="s">
        <v>98</v>
      </c>
      <c r="O42" s="6" t="s">
        <v>23</v>
      </c>
      <c r="Q42" s="8"/>
    </row>
    <row r="43" spans="1:17" ht="15.75" customHeight="1" x14ac:dyDescent="0.15">
      <c r="A43" s="6" t="s">
        <v>99</v>
      </c>
      <c r="B43" s="6" t="s">
        <v>17</v>
      </c>
      <c r="C43" s="6" t="s">
        <v>18</v>
      </c>
      <c r="D43" s="12">
        <v>44743</v>
      </c>
      <c r="E43" s="6">
        <v>7</v>
      </c>
      <c r="F43" s="6" t="s">
        <v>97</v>
      </c>
      <c r="G43" s="6"/>
      <c r="H43" s="6">
        <v>47.56326</v>
      </c>
      <c r="I43" s="6">
        <v>-122.26598</v>
      </c>
      <c r="J43" s="6">
        <v>100</v>
      </c>
      <c r="K43" s="6" t="s">
        <v>70</v>
      </c>
      <c r="L43" s="6" t="s">
        <v>26</v>
      </c>
      <c r="M43" s="6" t="s">
        <v>22</v>
      </c>
      <c r="N43" s="6" t="s">
        <v>22</v>
      </c>
      <c r="O43" s="6" t="s">
        <v>23</v>
      </c>
      <c r="Q43" s="8"/>
    </row>
    <row r="44" spans="1:17" ht="15.75" customHeight="1" x14ac:dyDescent="0.15">
      <c r="A44" s="6" t="s">
        <v>100</v>
      </c>
      <c r="B44" s="6" t="s">
        <v>17</v>
      </c>
      <c r="C44" s="6" t="s">
        <v>18</v>
      </c>
      <c r="D44" s="12">
        <v>44743</v>
      </c>
      <c r="E44" s="6">
        <v>7</v>
      </c>
      <c r="F44" s="6" t="s">
        <v>97</v>
      </c>
      <c r="G44" s="6"/>
      <c r="H44" s="6">
        <v>47.56326</v>
      </c>
      <c r="I44" s="6">
        <v>-122.26598</v>
      </c>
      <c r="J44" s="6">
        <v>100</v>
      </c>
      <c r="K44" s="6" t="s">
        <v>70</v>
      </c>
      <c r="L44" s="6" t="s">
        <v>26</v>
      </c>
      <c r="M44" s="6" t="s">
        <v>22</v>
      </c>
      <c r="N44" s="6" t="s">
        <v>22</v>
      </c>
      <c r="O44" s="6" t="s">
        <v>23</v>
      </c>
      <c r="Q44" s="8"/>
    </row>
    <row r="45" spans="1:17" x14ac:dyDescent="0.2">
      <c r="A45" s="6" t="s">
        <v>101</v>
      </c>
      <c r="B45" s="6" t="s">
        <v>17</v>
      </c>
      <c r="C45" s="6" t="s">
        <v>102</v>
      </c>
      <c r="D45" s="12">
        <v>44757</v>
      </c>
      <c r="E45" s="6">
        <v>7</v>
      </c>
      <c r="F45" s="6" t="s">
        <v>103</v>
      </c>
      <c r="G45" s="13" t="s">
        <v>104</v>
      </c>
      <c r="H45" s="6">
        <v>47.297429999999999</v>
      </c>
      <c r="I45" s="6">
        <v>-122.51089</v>
      </c>
      <c r="J45" s="6">
        <v>100</v>
      </c>
      <c r="K45" s="6" t="s">
        <v>70</v>
      </c>
      <c r="L45" s="6" t="s">
        <v>28</v>
      </c>
      <c r="M45" s="6" t="s">
        <v>105</v>
      </c>
      <c r="N45" s="6" t="s">
        <v>22</v>
      </c>
      <c r="O45" s="6" t="s">
        <v>22</v>
      </c>
      <c r="Q45" s="14" t="s">
        <v>106</v>
      </c>
    </row>
    <row r="46" spans="1:17" x14ac:dyDescent="0.2">
      <c r="A46" s="6" t="s">
        <v>107</v>
      </c>
      <c r="B46" s="6" t="s">
        <v>17</v>
      </c>
      <c r="C46" s="6" t="s">
        <v>102</v>
      </c>
      <c r="D46" s="12">
        <v>44757</v>
      </c>
      <c r="E46" s="6">
        <v>7</v>
      </c>
      <c r="F46" s="6" t="s">
        <v>103</v>
      </c>
      <c r="G46" s="13" t="s">
        <v>104</v>
      </c>
      <c r="H46" s="6">
        <v>47.296990000000001</v>
      </c>
      <c r="I46" s="6">
        <v>-122.51000999999999</v>
      </c>
      <c r="J46" s="6">
        <v>100</v>
      </c>
      <c r="K46" s="6" t="s">
        <v>70</v>
      </c>
      <c r="L46" s="6" t="s">
        <v>26</v>
      </c>
      <c r="M46" s="6" t="s">
        <v>22</v>
      </c>
      <c r="N46" s="6" t="s">
        <v>22</v>
      </c>
      <c r="O46" s="6" t="s">
        <v>22</v>
      </c>
      <c r="Q46" s="14" t="s">
        <v>108</v>
      </c>
    </row>
    <row r="47" spans="1:17" x14ac:dyDescent="0.2">
      <c r="A47" s="6" t="s">
        <v>109</v>
      </c>
      <c r="B47" s="6" t="s">
        <v>17</v>
      </c>
      <c r="C47" s="6" t="s">
        <v>102</v>
      </c>
      <c r="D47" s="12">
        <v>44757</v>
      </c>
      <c r="E47" s="6">
        <v>7</v>
      </c>
      <c r="F47" s="6" t="s">
        <v>110</v>
      </c>
      <c r="G47" s="13" t="s">
        <v>104</v>
      </c>
      <c r="H47" s="6">
        <v>47.273249999999997</v>
      </c>
      <c r="I47" s="6">
        <v>-122.47002999999999</v>
      </c>
      <c r="J47" s="6">
        <v>100</v>
      </c>
      <c r="K47" s="6" t="s">
        <v>70</v>
      </c>
      <c r="L47" s="6" t="s">
        <v>21</v>
      </c>
      <c r="M47" s="6" t="s">
        <v>22</v>
      </c>
      <c r="N47" s="6" t="s">
        <v>111</v>
      </c>
      <c r="O47" s="6" t="s">
        <v>22</v>
      </c>
      <c r="Q47" s="14" t="s">
        <v>112</v>
      </c>
    </row>
    <row r="48" spans="1:17" ht="15" x14ac:dyDescent="0.2">
      <c r="A48" s="6" t="s">
        <v>113</v>
      </c>
      <c r="B48" s="6" t="s">
        <v>17</v>
      </c>
      <c r="C48" s="6" t="s">
        <v>102</v>
      </c>
      <c r="D48" s="12">
        <v>44757</v>
      </c>
      <c r="E48" s="6">
        <v>7</v>
      </c>
      <c r="F48" s="6" t="s">
        <v>114</v>
      </c>
      <c r="G48" s="13" t="s">
        <v>104</v>
      </c>
      <c r="H48" s="6">
        <v>47.249920000000003</v>
      </c>
      <c r="I48" s="6">
        <v>-122.40984</v>
      </c>
      <c r="J48" s="6">
        <v>199</v>
      </c>
      <c r="K48" s="6" t="s">
        <v>70</v>
      </c>
      <c r="L48" s="6" t="s">
        <v>28</v>
      </c>
      <c r="M48" s="6" t="s">
        <v>115</v>
      </c>
      <c r="N48" s="6" t="s">
        <v>22</v>
      </c>
      <c r="O48" s="6" t="s">
        <v>22</v>
      </c>
      <c r="Q48" s="14" t="s">
        <v>116</v>
      </c>
    </row>
    <row r="49" spans="1:17" ht="15" x14ac:dyDescent="0.2">
      <c r="A49" s="6" t="s">
        <v>117</v>
      </c>
      <c r="B49" s="6" t="s">
        <v>17</v>
      </c>
      <c r="C49" s="6" t="s">
        <v>102</v>
      </c>
      <c r="D49" s="12">
        <v>44757</v>
      </c>
      <c r="E49" s="6">
        <v>7</v>
      </c>
      <c r="F49" s="6" t="s">
        <v>114</v>
      </c>
      <c r="G49" s="13" t="s">
        <v>104</v>
      </c>
      <c r="H49" s="6">
        <v>47.249000000000002</v>
      </c>
      <c r="I49" s="6">
        <v>-122.41154</v>
      </c>
      <c r="J49" s="6">
        <v>100</v>
      </c>
      <c r="K49" s="6" t="s">
        <v>70</v>
      </c>
      <c r="L49" s="6" t="s">
        <v>28</v>
      </c>
      <c r="M49" s="6" t="s">
        <v>115</v>
      </c>
      <c r="N49" s="6" t="s">
        <v>22</v>
      </c>
      <c r="O49" s="6" t="s">
        <v>22</v>
      </c>
      <c r="Q49" s="14" t="s">
        <v>118</v>
      </c>
    </row>
    <row r="50" spans="1:17" ht="13" x14ac:dyDescent="0.15">
      <c r="A50" s="6" t="s">
        <v>119</v>
      </c>
      <c r="B50" s="6" t="s">
        <v>17</v>
      </c>
      <c r="C50" s="6" t="s">
        <v>18</v>
      </c>
      <c r="D50" s="12">
        <v>44764</v>
      </c>
      <c r="E50" s="6">
        <v>7</v>
      </c>
      <c r="F50" s="6" t="s">
        <v>80</v>
      </c>
      <c r="G50" s="6"/>
      <c r="H50" s="6">
        <v>47.60436</v>
      </c>
      <c r="I50" s="6">
        <v>-122.28295</v>
      </c>
      <c r="J50" s="6">
        <v>100</v>
      </c>
      <c r="K50" s="6" t="s">
        <v>70</v>
      </c>
      <c r="L50" s="6" t="s">
        <v>28</v>
      </c>
      <c r="M50" s="6" t="s">
        <v>22</v>
      </c>
      <c r="N50" s="6" t="s">
        <v>22</v>
      </c>
      <c r="O50" s="6" t="s">
        <v>23</v>
      </c>
      <c r="Q50" s="8"/>
    </row>
    <row r="51" spans="1:17" ht="13" x14ac:dyDescent="0.15">
      <c r="A51" s="6" t="s">
        <v>120</v>
      </c>
      <c r="B51" s="6" t="s">
        <v>17</v>
      </c>
      <c r="C51" s="6" t="s">
        <v>18</v>
      </c>
      <c r="D51" s="12">
        <v>44764</v>
      </c>
      <c r="E51" s="6">
        <v>7</v>
      </c>
      <c r="F51" s="6" t="s">
        <v>80</v>
      </c>
      <c r="G51" s="6"/>
      <c r="H51" s="6">
        <v>47.60436</v>
      </c>
      <c r="I51" s="6">
        <v>-122.28295</v>
      </c>
      <c r="J51" s="6">
        <v>100</v>
      </c>
      <c r="K51" s="6" t="s">
        <v>70</v>
      </c>
      <c r="L51" s="6" t="s">
        <v>28</v>
      </c>
      <c r="M51" s="6" t="s">
        <v>22</v>
      </c>
      <c r="N51" s="6" t="s">
        <v>22</v>
      </c>
      <c r="O51" s="6" t="s">
        <v>23</v>
      </c>
      <c r="Q51" s="8"/>
    </row>
    <row r="52" spans="1:17" ht="13" x14ac:dyDescent="0.15">
      <c r="A52" s="6" t="s">
        <v>121</v>
      </c>
      <c r="B52" s="6" t="s">
        <v>17</v>
      </c>
      <c r="C52" s="6" t="s">
        <v>18</v>
      </c>
      <c r="D52" s="12">
        <v>44764</v>
      </c>
      <c r="E52" s="6">
        <v>7</v>
      </c>
      <c r="F52" s="6" t="s">
        <v>80</v>
      </c>
      <c r="G52" s="6"/>
      <c r="H52" s="6">
        <v>47.60436</v>
      </c>
      <c r="I52" s="6">
        <v>-122.28295</v>
      </c>
      <c r="J52" s="6">
        <v>100</v>
      </c>
      <c r="K52" s="6" t="s">
        <v>70</v>
      </c>
      <c r="L52" s="6" t="s">
        <v>28</v>
      </c>
      <c r="M52" s="6" t="s">
        <v>22</v>
      </c>
      <c r="N52" s="6" t="s">
        <v>22</v>
      </c>
      <c r="O52" s="6" t="s">
        <v>23</v>
      </c>
      <c r="Q52" s="8"/>
    </row>
    <row r="53" spans="1:17" ht="13" x14ac:dyDescent="0.15">
      <c r="A53" s="6" t="s">
        <v>122</v>
      </c>
      <c r="B53" s="6" t="s">
        <v>17</v>
      </c>
      <c r="C53" s="6" t="s">
        <v>18</v>
      </c>
      <c r="D53" s="12">
        <v>44764</v>
      </c>
      <c r="E53" s="6">
        <v>7</v>
      </c>
      <c r="F53" s="6" t="s">
        <v>80</v>
      </c>
      <c r="G53" s="6"/>
      <c r="H53" s="6">
        <v>47.60436</v>
      </c>
      <c r="I53" s="6">
        <v>-122.28295</v>
      </c>
      <c r="J53" s="6">
        <v>100</v>
      </c>
      <c r="K53" s="6" t="s">
        <v>70</v>
      </c>
      <c r="L53" s="6" t="s">
        <v>28</v>
      </c>
      <c r="M53" s="6" t="s">
        <v>22</v>
      </c>
      <c r="N53" s="6" t="s">
        <v>22</v>
      </c>
      <c r="O53" s="6" t="s">
        <v>23</v>
      </c>
      <c r="Q53" s="8"/>
    </row>
    <row r="54" spans="1:17" ht="13" x14ac:dyDescent="0.15">
      <c r="A54" s="6" t="s">
        <v>123</v>
      </c>
      <c r="B54" s="6" t="s">
        <v>17</v>
      </c>
      <c r="C54" s="6" t="s">
        <v>18</v>
      </c>
      <c r="D54" s="12">
        <v>44764</v>
      </c>
      <c r="E54" s="6">
        <v>7</v>
      </c>
      <c r="F54" s="6" t="s">
        <v>80</v>
      </c>
      <c r="G54" s="6"/>
      <c r="H54" s="6">
        <v>47.60436</v>
      </c>
      <c r="I54" s="6">
        <v>-122.28295</v>
      </c>
      <c r="J54" s="6">
        <v>100</v>
      </c>
      <c r="K54" s="6" t="s">
        <v>70</v>
      </c>
      <c r="L54" s="6" t="s">
        <v>28</v>
      </c>
      <c r="M54" s="6" t="s">
        <v>22</v>
      </c>
      <c r="N54" s="6" t="s">
        <v>22</v>
      </c>
      <c r="O54" s="6" t="s">
        <v>23</v>
      </c>
      <c r="Q54" s="8"/>
    </row>
    <row r="55" spans="1:17" ht="13" x14ac:dyDescent="0.15">
      <c r="A55" s="6" t="s">
        <v>124</v>
      </c>
      <c r="B55" s="6" t="s">
        <v>17</v>
      </c>
      <c r="C55" s="6" t="s">
        <v>18</v>
      </c>
      <c r="D55" s="12">
        <v>44764</v>
      </c>
      <c r="E55" s="6">
        <v>7</v>
      </c>
      <c r="F55" s="6" t="s">
        <v>80</v>
      </c>
      <c r="G55" s="6"/>
      <c r="H55" s="6">
        <v>47.60436</v>
      </c>
      <c r="I55" s="6">
        <v>-122.28295</v>
      </c>
      <c r="J55" s="6">
        <v>100</v>
      </c>
      <c r="K55" s="6" t="s">
        <v>70</v>
      </c>
      <c r="L55" s="6" t="s">
        <v>28</v>
      </c>
      <c r="M55" s="6" t="s">
        <v>22</v>
      </c>
      <c r="N55" s="6" t="s">
        <v>22</v>
      </c>
      <c r="O55" s="6" t="s">
        <v>23</v>
      </c>
      <c r="Q55" s="8"/>
    </row>
    <row r="56" spans="1:17" ht="13" x14ac:dyDescent="0.15">
      <c r="A56" s="6" t="s">
        <v>125</v>
      </c>
      <c r="B56" s="6" t="s">
        <v>17</v>
      </c>
      <c r="C56" s="6" t="s">
        <v>18</v>
      </c>
      <c r="D56" s="12">
        <v>44764</v>
      </c>
      <c r="E56" s="6">
        <v>7</v>
      </c>
      <c r="F56" s="6" t="s">
        <v>80</v>
      </c>
      <c r="G56" s="6"/>
      <c r="H56" s="6">
        <v>47.60436</v>
      </c>
      <c r="I56" s="6">
        <v>-122.28295</v>
      </c>
      <c r="J56" s="6">
        <v>100</v>
      </c>
      <c r="K56" s="6" t="s">
        <v>70</v>
      </c>
      <c r="L56" s="6" t="s">
        <v>26</v>
      </c>
      <c r="M56" s="6" t="s">
        <v>22</v>
      </c>
      <c r="N56" s="6" t="s">
        <v>22</v>
      </c>
      <c r="O56" s="6" t="s">
        <v>23</v>
      </c>
      <c r="Q56" s="8"/>
    </row>
    <row r="57" spans="1:17" ht="13" x14ac:dyDescent="0.15">
      <c r="A57" s="6" t="s">
        <v>126</v>
      </c>
      <c r="B57" s="6" t="s">
        <v>17</v>
      </c>
      <c r="C57" s="6" t="s">
        <v>18</v>
      </c>
      <c r="D57" s="12">
        <v>44764</v>
      </c>
      <c r="E57" s="6">
        <v>7</v>
      </c>
      <c r="F57" s="6" t="s">
        <v>80</v>
      </c>
      <c r="G57" s="6"/>
      <c r="H57" s="6">
        <v>47.603499999999997</v>
      </c>
      <c r="I57" s="6">
        <v>-122.28438</v>
      </c>
      <c r="J57" s="6">
        <v>100</v>
      </c>
      <c r="K57" s="6" t="s">
        <v>70</v>
      </c>
      <c r="L57" s="6" t="s">
        <v>21</v>
      </c>
      <c r="M57" s="6" t="s">
        <v>22</v>
      </c>
      <c r="N57" s="6" t="s">
        <v>22</v>
      </c>
      <c r="O57" s="6" t="s">
        <v>23</v>
      </c>
      <c r="Q57" s="8"/>
    </row>
    <row r="58" spans="1:17" ht="13" x14ac:dyDescent="0.15">
      <c r="A58" s="6" t="s">
        <v>127</v>
      </c>
      <c r="B58" s="6" t="s">
        <v>17</v>
      </c>
      <c r="C58" s="6" t="s">
        <v>18</v>
      </c>
      <c r="D58" s="12">
        <v>44764</v>
      </c>
      <c r="E58" s="6">
        <v>7</v>
      </c>
      <c r="F58" s="6" t="s">
        <v>80</v>
      </c>
      <c r="G58" s="6"/>
      <c r="H58" s="6">
        <v>47.603499999999997</v>
      </c>
      <c r="I58" s="6">
        <v>-122.28438</v>
      </c>
      <c r="J58" s="6">
        <v>100</v>
      </c>
      <c r="K58" s="6" t="s">
        <v>70</v>
      </c>
      <c r="L58" s="6" t="s">
        <v>28</v>
      </c>
      <c r="M58" s="6" t="s">
        <v>22</v>
      </c>
      <c r="N58" s="6" t="s">
        <v>22</v>
      </c>
      <c r="O58" s="6" t="s">
        <v>23</v>
      </c>
      <c r="Q58" s="8"/>
    </row>
    <row r="59" spans="1:17" ht="13" x14ac:dyDescent="0.15">
      <c r="A59" s="6" t="s">
        <v>128</v>
      </c>
      <c r="B59" s="6" t="s">
        <v>17</v>
      </c>
      <c r="C59" s="6" t="s">
        <v>18</v>
      </c>
      <c r="D59" s="12">
        <v>44764</v>
      </c>
      <c r="E59" s="6">
        <v>7</v>
      </c>
      <c r="F59" s="6" t="s">
        <v>80</v>
      </c>
      <c r="G59" s="6"/>
      <c r="H59" s="6">
        <v>47.603499999999997</v>
      </c>
      <c r="I59" s="6">
        <v>-122.28438</v>
      </c>
      <c r="J59" s="6">
        <v>100</v>
      </c>
      <c r="K59" s="6" t="s">
        <v>70</v>
      </c>
      <c r="L59" s="6" t="s">
        <v>28</v>
      </c>
      <c r="M59" s="6" t="s">
        <v>22</v>
      </c>
      <c r="N59" s="6" t="s">
        <v>22</v>
      </c>
      <c r="O59" s="6" t="s">
        <v>23</v>
      </c>
      <c r="Q59" s="8"/>
    </row>
    <row r="60" spans="1:17" ht="13" x14ac:dyDescent="0.15">
      <c r="A60" s="6" t="s">
        <v>129</v>
      </c>
      <c r="B60" s="6" t="s">
        <v>17</v>
      </c>
      <c r="C60" s="6" t="s">
        <v>18</v>
      </c>
      <c r="D60" s="12">
        <v>44764</v>
      </c>
      <c r="E60" s="6">
        <v>7</v>
      </c>
      <c r="F60" s="6" t="s">
        <v>80</v>
      </c>
      <c r="G60" s="6"/>
      <c r="H60" s="6">
        <v>47.603499999999997</v>
      </c>
      <c r="I60" s="6">
        <v>-122.28438</v>
      </c>
      <c r="J60" s="6">
        <v>100</v>
      </c>
      <c r="K60" s="6" t="s">
        <v>70</v>
      </c>
      <c r="L60" s="6" t="s">
        <v>28</v>
      </c>
      <c r="M60" s="6" t="s">
        <v>22</v>
      </c>
      <c r="N60" s="6" t="s">
        <v>22</v>
      </c>
      <c r="O60" s="6" t="s">
        <v>23</v>
      </c>
      <c r="Q60" s="8"/>
    </row>
    <row r="61" spans="1:17" ht="13" x14ac:dyDescent="0.15">
      <c r="A61" s="6" t="s">
        <v>130</v>
      </c>
      <c r="B61" s="6" t="s">
        <v>17</v>
      </c>
      <c r="C61" s="6" t="s">
        <v>18</v>
      </c>
      <c r="D61" s="12">
        <v>44764</v>
      </c>
      <c r="E61" s="6">
        <v>7</v>
      </c>
      <c r="F61" s="6" t="s">
        <v>80</v>
      </c>
      <c r="G61" s="6"/>
      <c r="H61" s="6">
        <v>47.603499999999997</v>
      </c>
      <c r="I61" s="6">
        <v>-122.28438</v>
      </c>
      <c r="J61" s="6">
        <v>100</v>
      </c>
      <c r="K61" s="6" t="s">
        <v>70</v>
      </c>
      <c r="L61" s="6" t="s">
        <v>28</v>
      </c>
      <c r="M61" s="6" t="s">
        <v>22</v>
      </c>
      <c r="N61" s="6" t="s">
        <v>22</v>
      </c>
      <c r="O61" s="6" t="s">
        <v>23</v>
      </c>
      <c r="Q61" s="8"/>
    </row>
    <row r="62" spans="1:17" ht="13" x14ac:dyDescent="0.15">
      <c r="A62" s="6" t="s">
        <v>131</v>
      </c>
      <c r="B62" s="6" t="s">
        <v>17</v>
      </c>
      <c r="C62" s="6" t="s">
        <v>18</v>
      </c>
      <c r="D62" s="12">
        <v>44764</v>
      </c>
      <c r="E62" s="6">
        <v>7</v>
      </c>
      <c r="F62" s="6" t="s">
        <v>80</v>
      </c>
      <c r="G62" s="6"/>
      <c r="H62" s="6">
        <v>47.603499999999997</v>
      </c>
      <c r="I62" s="6">
        <v>-122.28438</v>
      </c>
      <c r="J62" s="6">
        <v>100</v>
      </c>
      <c r="K62" s="6" t="s">
        <v>70</v>
      </c>
      <c r="L62" s="6" t="s">
        <v>28</v>
      </c>
      <c r="M62" s="6" t="s">
        <v>22</v>
      </c>
      <c r="N62" s="6" t="s">
        <v>22</v>
      </c>
      <c r="O62" s="6" t="s">
        <v>23</v>
      </c>
      <c r="Q62" s="8"/>
    </row>
    <row r="63" spans="1:17" ht="13" x14ac:dyDescent="0.15">
      <c r="A63" s="6" t="s">
        <v>132</v>
      </c>
      <c r="B63" s="6" t="s">
        <v>17</v>
      </c>
      <c r="C63" s="6" t="s">
        <v>18</v>
      </c>
      <c r="D63" s="12">
        <v>44764</v>
      </c>
      <c r="E63" s="6">
        <v>7</v>
      </c>
      <c r="F63" s="6" t="s">
        <v>80</v>
      </c>
      <c r="G63" s="6"/>
      <c r="H63" s="6">
        <v>47.603499999999997</v>
      </c>
      <c r="I63" s="6">
        <v>-122.28438</v>
      </c>
      <c r="J63" s="6">
        <v>100</v>
      </c>
      <c r="K63" s="6" t="s">
        <v>70</v>
      </c>
      <c r="L63" s="6" t="s">
        <v>28</v>
      </c>
      <c r="M63" s="6" t="s">
        <v>22</v>
      </c>
      <c r="N63" s="6" t="s">
        <v>22</v>
      </c>
      <c r="O63" s="6" t="s">
        <v>23</v>
      </c>
      <c r="Q63" s="8"/>
    </row>
    <row r="64" spans="1:17" ht="13" x14ac:dyDescent="0.15">
      <c r="A64" s="6" t="s">
        <v>133</v>
      </c>
      <c r="B64" s="6" t="s">
        <v>17</v>
      </c>
      <c r="C64" s="6" t="s">
        <v>18</v>
      </c>
      <c r="D64" s="12">
        <v>44764</v>
      </c>
      <c r="E64" s="6">
        <v>7</v>
      </c>
      <c r="F64" s="6" t="s">
        <v>80</v>
      </c>
      <c r="G64" s="6"/>
      <c r="H64" s="6">
        <v>47.603499999999997</v>
      </c>
      <c r="I64" s="6">
        <v>-122.28438</v>
      </c>
      <c r="J64" s="6">
        <v>100</v>
      </c>
      <c r="K64" s="6" t="s">
        <v>70</v>
      </c>
      <c r="L64" s="6" t="s">
        <v>28</v>
      </c>
      <c r="M64" s="6" t="s">
        <v>22</v>
      </c>
      <c r="N64" s="6" t="s">
        <v>22</v>
      </c>
      <c r="O64" s="6" t="s">
        <v>23</v>
      </c>
      <c r="Q64" s="8"/>
    </row>
    <row r="65" spans="1:17" ht="13" x14ac:dyDescent="0.15">
      <c r="A65" s="6" t="s">
        <v>134</v>
      </c>
      <c r="B65" s="6" t="s">
        <v>17</v>
      </c>
      <c r="C65" s="6" t="s">
        <v>18</v>
      </c>
      <c r="D65" s="12">
        <v>44764</v>
      </c>
      <c r="E65" s="6">
        <v>7</v>
      </c>
      <c r="F65" s="6" t="s">
        <v>80</v>
      </c>
      <c r="G65" s="6"/>
      <c r="H65" s="6">
        <v>47.603499999999997</v>
      </c>
      <c r="I65" s="6">
        <v>-122.28438</v>
      </c>
      <c r="J65" s="6">
        <v>100</v>
      </c>
      <c r="K65" s="6" t="s">
        <v>70</v>
      </c>
      <c r="L65" s="6" t="s">
        <v>28</v>
      </c>
      <c r="M65" s="6" t="s">
        <v>22</v>
      </c>
      <c r="N65" s="6" t="s">
        <v>22</v>
      </c>
      <c r="O65" s="6" t="s">
        <v>23</v>
      </c>
      <c r="Q65" s="8"/>
    </row>
    <row r="66" spans="1:17" ht="13" x14ac:dyDescent="0.15">
      <c r="A66" s="6" t="s">
        <v>135</v>
      </c>
      <c r="B66" s="6" t="s">
        <v>17</v>
      </c>
      <c r="C66" s="6" t="s">
        <v>18</v>
      </c>
      <c r="D66" s="12">
        <v>44764</v>
      </c>
      <c r="E66" s="6">
        <v>7</v>
      </c>
      <c r="F66" s="6" t="s">
        <v>80</v>
      </c>
      <c r="G66" s="6"/>
      <c r="H66" s="6">
        <v>47.603499999999997</v>
      </c>
      <c r="I66" s="6">
        <v>-122.28438</v>
      </c>
      <c r="J66" s="6">
        <v>100</v>
      </c>
      <c r="K66" s="6" t="s">
        <v>70</v>
      </c>
      <c r="L66" s="6" t="s">
        <v>28</v>
      </c>
      <c r="M66" s="6" t="s">
        <v>22</v>
      </c>
      <c r="N66" s="6" t="s">
        <v>22</v>
      </c>
      <c r="O66" s="6" t="s">
        <v>23</v>
      </c>
      <c r="Q66" s="8"/>
    </row>
    <row r="67" spans="1:17" ht="13" x14ac:dyDescent="0.15">
      <c r="A67" s="6" t="s">
        <v>136</v>
      </c>
      <c r="B67" s="6" t="s">
        <v>17</v>
      </c>
      <c r="C67" s="6" t="s">
        <v>18</v>
      </c>
      <c r="D67" s="12">
        <v>44764</v>
      </c>
      <c r="E67" s="6">
        <v>7</v>
      </c>
      <c r="F67" s="6" t="s">
        <v>80</v>
      </c>
      <c r="G67" s="6"/>
      <c r="H67" s="6">
        <v>47.603499999999997</v>
      </c>
      <c r="I67" s="6">
        <v>-122.28438</v>
      </c>
      <c r="J67" s="6">
        <v>100</v>
      </c>
      <c r="K67" s="6" t="s">
        <v>70</v>
      </c>
      <c r="L67" s="6" t="s">
        <v>28</v>
      </c>
      <c r="M67" s="6" t="s">
        <v>22</v>
      </c>
      <c r="N67" s="6" t="s">
        <v>22</v>
      </c>
      <c r="O67" s="6" t="s">
        <v>23</v>
      </c>
      <c r="Q67" s="8"/>
    </row>
    <row r="68" spans="1:17" ht="13" x14ac:dyDescent="0.15">
      <c r="A68" s="6" t="s">
        <v>137</v>
      </c>
      <c r="B68" s="6" t="s">
        <v>17</v>
      </c>
      <c r="C68" s="6" t="s">
        <v>18</v>
      </c>
      <c r="D68" s="12">
        <v>44764</v>
      </c>
      <c r="E68" s="6">
        <v>7</v>
      </c>
      <c r="F68" s="6" t="s">
        <v>80</v>
      </c>
      <c r="G68" s="6"/>
      <c r="H68" s="6">
        <v>47.603499999999997</v>
      </c>
      <c r="I68" s="6">
        <v>-122.28438</v>
      </c>
      <c r="J68" s="6">
        <v>100</v>
      </c>
      <c r="K68" s="6" t="s">
        <v>70</v>
      </c>
      <c r="L68" s="6" t="s">
        <v>28</v>
      </c>
      <c r="M68" s="6" t="s">
        <v>22</v>
      </c>
      <c r="N68" s="6" t="s">
        <v>22</v>
      </c>
      <c r="O68" s="6" t="s">
        <v>23</v>
      </c>
      <c r="Q68" s="8"/>
    </row>
    <row r="69" spans="1:17" ht="13" x14ac:dyDescent="0.15">
      <c r="A69" s="6" t="s">
        <v>138</v>
      </c>
      <c r="B69" s="6" t="s">
        <v>17</v>
      </c>
      <c r="C69" s="6" t="s">
        <v>18</v>
      </c>
      <c r="D69" s="12">
        <v>44764</v>
      </c>
      <c r="E69" s="6">
        <v>7</v>
      </c>
      <c r="F69" s="6" t="s">
        <v>80</v>
      </c>
      <c r="G69" s="6"/>
      <c r="H69" s="6">
        <v>47.603499999999997</v>
      </c>
      <c r="I69" s="6">
        <v>-122.28438</v>
      </c>
      <c r="J69" s="6">
        <v>100</v>
      </c>
      <c r="K69" s="6" t="s">
        <v>70</v>
      </c>
      <c r="L69" s="6" t="s">
        <v>28</v>
      </c>
      <c r="M69" s="6" t="s">
        <v>22</v>
      </c>
      <c r="N69" s="6" t="s">
        <v>22</v>
      </c>
      <c r="O69" s="6" t="s">
        <v>23</v>
      </c>
      <c r="Q69" s="8"/>
    </row>
    <row r="70" spans="1:17" ht="13" x14ac:dyDescent="0.15">
      <c r="A70" s="6" t="s">
        <v>139</v>
      </c>
      <c r="B70" s="6" t="s">
        <v>17</v>
      </c>
      <c r="C70" s="6" t="s">
        <v>18</v>
      </c>
      <c r="D70" s="12">
        <v>44764</v>
      </c>
      <c r="E70" s="6">
        <v>7</v>
      </c>
      <c r="F70" s="6" t="s">
        <v>80</v>
      </c>
      <c r="G70" s="6"/>
      <c r="H70" s="6">
        <v>47.603499999999997</v>
      </c>
      <c r="I70" s="6">
        <v>-122.28438</v>
      </c>
      <c r="J70" s="6">
        <v>100</v>
      </c>
      <c r="K70" s="6" t="s">
        <v>70</v>
      </c>
      <c r="L70" s="6" t="s">
        <v>28</v>
      </c>
      <c r="M70" s="6" t="s">
        <v>22</v>
      </c>
      <c r="N70" s="6" t="s">
        <v>22</v>
      </c>
      <c r="O70" s="6" t="s">
        <v>23</v>
      </c>
      <c r="Q70" s="8"/>
    </row>
    <row r="71" spans="1:17" ht="13" x14ac:dyDescent="0.15">
      <c r="A71" s="6" t="s">
        <v>140</v>
      </c>
      <c r="B71" s="6" t="s">
        <v>17</v>
      </c>
      <c r="C71" s="6" t="s">
        <v>18</v>
      </c>
      <c r="D71" s="12">
        <v>44764</v>
      </c>
      <c r="E71" s="6">
        <v>7</v>
      </c>
      <c r="F71" s="6" t="s">
        <v>80</v>
      </c>
      <c r="G71" s="6"/>
      <c r="H71" s="6">
        <v>47.603499999999997</v>
      </c>
      <c r="I71" s="6">
        <v>-122.28438</v>
      </c>
      <c r="J71" s="6">
        <v>100</v>
      </c>
      <c r="K71" s="6" t="s">
        <v>70</v>
      </c>
      <c r="L71" s="6" t="s">
        <v>28</v>
      </c>
      <c r="M71" s="6" t="s">
        <v>22</v>
      </c>
      <c r="N71" s="6" t="s">
        <v>22</v>
      </c>
      <c r="O71" s="6" t="s">
        <v>23</v>
      </c>
      <c r="Q71" s="8"/>
    </row>
    <row r="72" spans="1:17" ht="13" x14ac:dyDescent="0.15">
      <c r="A72" s="6" t="s">
        <v>141</v>
      </c>
      <c r="B72" s="6" t="s">
        <v>17</v>
      </c>
      <c r="C72" s="6" t="s">
        <v>18</v>
      </c>
      <c r="D72" s="12">
        <v>44764</v>
      </c>
      <c r="E72" s="6">
        <v>7</v>
      </c>
      <c r="F72" s="6" t="s">
        <v>80</v>
      </c>
      <c r="G72" s="6"/>
      <c r="H72" s="6">
        <v>47.603499999999997</v>
      </c>
      <c r="I72" s="6">
        <v>-122.28438</v>
      </c>
      <c r="J72" s="6">
        <v>100</v>
      </c>
      <c r="K72" s="6" t="s">
        <v>70</v>
      </c>
      <c r="L72" s="6" t="s">
        <v>28</v>
      </c>
      <c r="M72" s="6" t="s">
        <v>22</v>
      </c>
      <c r="N72" s="6" t="s">
        <v>22</v>
      </c>
      <c r="O72" s="6" t="s">
        <v>23</v>
      </c>
      <c r="Q72" s="8"/>
    </row>
    <row r="73" spans="1:17" ht="15" x14ac:dyDescent="0.2">
      <c r="A73" s="6" t="s">
        <v>142</v>
      </c>
      <c r="B73" s="6" t="s">
        <v>64</v>
      </c>
      <c r="C73" s="6" t="s">
        <v>143</v>
      </c>
      <c r="D73" s="12">
        <v>44767</v>
      </c>
      <c r="E73" s="6">
        <v>7</v>
      </c>
      <c r="G73" s="13" t="s">
        <v>67</v>
      </c>
      <c r="H73" s="6" t="s">
        <v>144</v>
      </c>
      <c r="I73" s="6" t="s">
        <v>145</v>
      </c>
      <c r="J73" s="6">
        <v>80</v>
      </c>
      <c r="K73" s="6" t="s">
        <v>70</v>
      </c>
      <c r="L73" s="6" t="s">
        <v>28</v>
      </c>
      <c r="M73" s="6" t="s">
        <v>22</v>
      </c>
      <c r="Q73" s="14" t="s">
        <v>73</v>
      </c>
    </row>
    <row r="74" spans="1:17" ht="15" x14ac:dyDescent="0.2">
      <c r="A74" s="6" t="s">
        <v>146</v>
      </c>
      <c r="B74" s="6" t="s">
        <v>64</v>
      </c>
      <c r="C74" s="6" t="s">
        <v>143</v>
      </c>
      <c r="D74" s="12">
        <v>44767</v>
      </c>
      <c r="E74" s="6">
        <v>7</v>
      </c>
      <c r="G74" s="13" t="s">
        <v>67</v>
      </c>
      <c r="H74" s="6" t="s">
        <v>147</v>
      </c>
      <c r="I74" s="6" t="s">
        <v>148</v>
      </c>
      <c r="J74" s="6">
        <v>80</v>
      </c>
      <c r="K74" s="6" t="s">
        <v>70</v>
      </c>
      <c r="L74" s="6" t="s">
        <v>28</v>
      </c>
      <c r="M74" s="6" t="s">
        <v>22</v>
      </c>
      <c r="Q74" s="14" t="s">
        <v>78</v>
      </c>
    </row>
    <row r="75" spans="1:17" ht="15" x14ac:dyDescent="0.2">
      <c r="A75" s="6" t="s">
        <v>149</v>
      </c>
      <c r="B75" s="6" t="s">
        <v>64</v>
      </c>
      <c r="C75" s="6" t="s">
        <v>143</v>
      </c>
      <c r="D75" s="12">
        <v>44767</v>
      </c>
      <c r="E75" s="6">
        <v>7</v>
      </c>
      <c r="G75" s="13" t="s">
        <v>67</v>
      </c>
      <c r="H75" s="6" t="s">
        <v>147</v>
      </c>
      <c r="I75" s="6" t="s">
        <v>150</v>
      </c>
      <c r="J75" s="6">
        <v>80</v>
      </c>
      <c r="K75" s="6" t="s">
        <v>70</v>
      </c>
      <c r="L75" s="6" t="s">
        <v>28</v>
      </c>
      <c r="M75" s="6" t="s">
        <v>22</v>
      </c>
      <c r="Q75" s="14" t="s">
        <v>151</v>
      </c>
    </row>
    <row r="76" spans="1:17" ht="15" x14ac:dyDescent="0.2">
      <c r="A76" s="6" t="s">
        <v>152</v>
      </c>
      <c r="B76" s="6" t="s">
        <v>64</v>
      </c>
      <c r="C76" s="6" t="s">
        <v>143</v>
      </c>
      <c r="D76" s="12">
        <v>44767</v>
      </c>
      <c r="E76" s="6">
        <v>7</v>
      </c>
      <c r="G76" s="13" t="s">
        <v>67</v>
      </c>
      <c r="H76" s="6" t="s">
        <v>153</v>
      </c>
      <c r="I76" s="6" t="s">
        <v>154</v>
      </c>
      <c r="J76" s="6">
        <v>80</v>
      </c>
      <c r="K76" s="6" t="s">
        <v>70</v>
      </c>
      <c r="L76" s="6" t="s">
        <v>28</v>
      </c>
      <c r="M76" s="6" t="s">
        <v>22</v>
      </c>
      <c r="Q76" s="14" t="s">
        <v>155</v>
      </c>
    </row>
    <row r="77" spans="1:17" ht="15" x14ac:dyDescent="0.2">
      <c r="A77" s="6" t="s">
        <v>156</v>
      </c>
      <c r="B77" s="6" t="s">
        <v>64</v>
      </c>
      <c r="C77" s="6" t="s">
        <v>143</v>
      </c>
      <c r="D77" s="12">
        <v>44767</v>
      </c>
      <c r="E77" s="6">
        <v>7</v>
      </c>
      <c r="G77" s="13" t="s">
        <v>67</v>
      </c>
      <c r="H77" s="6" t="s">
        <v>157</v>
      </c>
      <c r="I77" s="6" t="s">
        <v>158</v>
      </c>
      <c r="J77" s="6">
        <v>80</v>
      </c>
      <c r="K77" s="6" t="s">
        <v>70</v>
      </c>
      <c r="L77" s="6" t="s">
        <v>28</v>
      </c>
      <c r="M77" s="6" t="s">
        <v>22</v>
      </c>
      <c r="Q77" s="14" t="s">
        <v>159</v>
      </c>
    </row>
    <row r="78" spans="1:17" ht="15" x14ac:dyDescent="0.2">
      <c r="A78" s="6" t="s">
        <v>160</v>
      </c>
      <c r="B78" s="6" t="s">
        <v>64</v>
      </c>
      <c r="C78" s="6" t="s">
        <v>143</v>
      </c>
      <c r="D78" s="12">
        <v>44767</v>
      </c>
      <c r="E78" s="6">
        <v>7</v>
      </c>
      <c r="G78" s="13" t="s">
        <v>67</v>
      </c>
      <c r="H78" s="6">
        <v>47.647539999999999</v>
      </c>
      <c r="I78" s="6">
        <v>-122.19006</v>
      </c>
      <c r="J78" s="6">
        <v>100</v>
      </c>
      <c r="K78" s="6" t="s">
        <v>70</v>
      </c>
      <c r="L78" s="6" t="s">
        <v>28</v>
      </c>
      <c r="M78" s="6" t="s">
        <v>22</v>
      </c>
      <c r="Q78" s="14" t="s">
        <v>161</v>
      </c>
    </row>
    <row r="79" spans="1:17" ht="15" x14ac:dyDescent="0.2">
      <c r="A79" s="6" t="s">
        <v>162</v>
      </c>
      <c r="B79" s="6" t="s">
        <v>64</v>
      </c>
      <c r="C79" s="6" t="s">
        <v>143</v>
      </c>
      <c r="D79" s="12">
        <v>44767</v>
      </c>
      <c r="E79" s="6">
        <v>7</v>
      </c>
      <c r="G79" s="13" t="s">
        <v>67</v>
      </c>
      <c r="H79" s="6" t="s">
        <v>163</v>
      </c>
      <c r="I79" s="6" t="s">
        <v>164</v>
      </c>
      <c r="J79" s="6">
        <v>80</v>
      </c>
      <c r="K79" s="6" t="s">
        <v>70</v>
      </c>
      <c r="L79" s="6" t="s">
        <v>28</v>
      </c>
      <c r="M79" s="6" t="s">
        <v>22</v>
      </c>
      <c r="Q79" s="14" t="s">
        <v>165</v>
      </c>
    </row>
    <row r="80" spans="1:17" ht="15" x14ac:dyDescent="0.2">
      <c r="A80" s="6" t="s">
        <v>166</v>
      </c>
      <c r="B80" s="6" t="s">
        <v>64</v>
      </c>
      <c r="C80" s="6" t="s">
        <v>143</v>
      </c>
      <c r="D80" s="12">
        <v>44767</v>
      </c>
      <c r="E80" s="6">
        <v>7</v>
      </c>
      <c r="G80" s="13" t="s">
        <v>67</v>
      </c>
      <c r="H80" s="6" t="s">
        <v>167</v>
      </c>
      <c r="I80" s="6" t="s">
        <v>168</v>
      </c>
      <c r="J80" s="6">
        <v>80</v>
      </c>
      <c r="K80" s="6" t="s">
        <v>70</v>
      </c>
      <c r="L80" s="6" t="s">
        <v>28</v>
      </c>
      <c r="M80" s="6" t="s">
        <v>22</v>
      </c>
      <c r="Q80" s="14" t="s">
        <v>169</v>
      </c>
    </row>
    <row r="81" spans="1:17" ht="15" x14ac:dyDescent="0.2">
      <c r="A81" s="6" t="s">
        <v>170</v>
      </c>
      <c r="B81" s="6" t="s">
        <v>17</v>
      </c>
      <c r="C81" s="6" t="s">
        <v>65</v>
      </c>
      <c r="D81" s="12">
        <v>44767</v>
      </c>
      <c r="E81" s="6">
        <v>7</v>
      </c>
      <c r="G81" s="13"/>
      <c r="H81" s="6">
        <v>47.69171</v>
      </c>
      <c r="I81" s="6">
        <v>-122.19529</v>
      </c>
      <c r="J81" s="6">
        <v>100</v>
      </c>
      <c r="K81" s="6" t="s">
        <v>70</v>
      </c>
      <c r="L81" s="6" t="s">
        <v>28</v>
      </c>
      <c r="M81" s="6" t="s">
        <v>22</v>
      </c>
      <c r="N81" s="6" t="s">
        <v>171</v>
      </c>
      <c r="O81" s="6" t="s">
        <v>22</v>
      </c>
      <c r="Q81" s="14" t="s">
        <v>172</v>
      </c>
    </row>
    <row r="82" spans="1:17" ht="15" x14ac:dyDescent="0.2">
      <c r="A82" s="6" t="s">
        <v>173</v>
      </c>
      <c r="B82" s="6" t="s">
        <v>17</v>
      </c>
      <c r="C82" s="6" t="s">
        <v>143</v>
      </c>
      <c r="D82" s="12">
        <v>44767</v>
      </c>
      <c r="E82" s="6">
        <v>7</v>
      </c>
      <c r="G82" s="13"/>
      <c r="H82" s="6">
        <v>47.691740000000003</v>
      </c>
      <c r="I82" s="6">
        <v>-122.19537</v>
      </c>
      <c r="J82" s="6">
        <v>100</v>
      </c>
      <c r="K82" s="6" t="s">
        <v>70</v>
      </c>
      <c r="L82" s="6" t="s">
        <v>21</v>
      </c>
      <c r="M82" s="6" t="s">
        <v>22</v>
      </c>
      <c r="N82" s="6" t="s">
        <v>171</v>
      </c>
      <c r="O82" s="6" t="s">
        <v>22</v>
      </c>
      <c r="Q82" s="14" t="s">
        <v>174</v>
      </c>
    </row>
    <row r="83" spans="1:17" ht="15" x14ac:dyDescent="0.2">
      <c r="A83" s="6" t="s">
        <v>175</v>
      </c>
      <c r="B83" s="6" t="s">
        <v>17</v>
      </c>
      <c r="C83" s="6" t="s">
        <v>143</v>
      </c>
      <c r="D83" s="12">
        <v>44767</v>
      </c>
      <c r="E83" s="6">
        <v>7</v>
      </c>
      <c r="G83" s="13"/>
      <c r="H83" s="6">
        <v>47.691850000000002</v>
      </c>
      <c r="I83" s="6">
        <v>-122.1952</v>
      </c>
      <c r="J83" s="6">
        <v>100</v>
      </c>
      <c r="K83" s="6" t="s">
        <v>70</v>
      </c>
      <c r="L83" s="6" t="s">
        <v>26</v>
      </c>
      <c r="M83" s="6" t="s">
        <v>22</v>
      </c>
      <c r="N83" s="6" t="s">
        <v>171</v>
      </c>
      <c r="O83" s="6" t="s">
        <v>22</v>
      </c>
      <c r="Q83" s="14" t="s">
        <v>176</v>
      </c>
    </row>
    <row r="84" spans="1:17" ht="15" x14ac:dyDescent="0.2">
      <c r="A84" s="6" t="s">
        <v>177</v>
      </c>
      <c r="B84" s="6" t="s">
        <v>17</v>
      </c>
      <c r="C84" s="6" t="s">
        <v>143</v>
      </c>
      <c r="D84" s="12">
        <v>44767</v>
      </c>
      <c r="E84" s="6">
        <v>7</v>
      </c>
      <c r="G84" s="13"/>
      <c r="H84" s="6">
        <v>47.649569999999997</v>
      </c>
      <c r="I84" s="6">
        <v>-122.18925</v>
      </c>
      <c r="J84" s="6">
        <v>100</v>
      </c>
      <c r="K84" s="6" t="s">
        <v>70</v>
      </c>
      <c r="L84" s="6" t="s">
        <v>28</v>
      </c>
      <c r="M84" s="6" t="s">
        <v>22</v>
      </c>
      <c r="N84" s="6" t="s">
        <v>171</v>
      </c>
      <c r="O84" s="6" t="s">
        <v>22</v>
      </c>
      <c r="Q84" s="14" t="s">
        <v>178</v>
      </c>
    </row>
    <row r="85" spans="1:17" ht="15" x14ac:dyDescent="0.2">
      <c r="A85" s="6" t="s">
        <v>179</v>
      </c>
      <c r="B85" s="6" t="s">
        <v>17</v>
      </c>
      <c r="C85" s="6" t="s">
        <v>143</v>
      </c>
      <c r="D85" s="12">
        <v>44767</v>
      </c>
      <c r="E85" s="6">
        <v>7</v>
      </c>
      <c r="G85" s="13"/>
      <c r="H85" s="6">
        <v>47.647779999999997</v>
      </c>
      <c r="I85" s="6">
        <v>-122.19022</v>
      </c>
      <c r="J85" s="6">
        <v>100</v>
      </c>
      <c r="K85" s="6" t="s">
        <v>70</v>
      </c>
      <c r="L85" s="6" t="s">
        <v>28</v>
      </c>
      <c r="M85" s="6" t="s">
        <v>22</v>
      </c>
      <c r="N85" s="6" t="s">
        <v>171</v>
      </c>
      <c r="O85" s="6" t="s">
        <v>22</v>
      </c>
      <c r="Q85" s="14" t="s">
        <v>180</v>
      </c>
    </row>
    <row r="86" spans="1:17" ht="15" x14ac:dyDescent="0.2">
      <c r="A86" s="6" t="s">
        <v>181</v>
      </c>
      <c r="B86" s="6" t="s">
        <v>17</v>
      </c>
      <c r="C86" s="6" t="s">
        <v>143</v>
      </c>
      <c r="D86" s="12">
        <v>44770</v>
      </c>
      <c r="E86" s="6">
        <v>7</v>
      </c>
      <c r="G86" s="13"/>
      <c r="H86" s="6">
        <v>47.798690000000001</v>
      </c>
      <c r="I86" s="6">
        <v>-122.37653</v>
      </c>
      <c r="J86" s="6">
        <v>100</v>
      </c>
      <c r="K86" s="6" t="s">
        <v>70</v>
      </c>
      <c r="L86" s="6" t="s">
        <v>28</v>
      </c>
      <c r="M86" s="6" t="s">
        <v>22</v>
      </c>
      <c r="N86" s="6" t="s">
        <v>182</v>
      </c>
      <c r="O86" s="6" t="s">
        <v>22</v>
      </c>
      <c r="Q86" s="14" t="s">
        <v>183</v>
      </c>
    </row>
    <row r="87" spans="1:17" ht="15" x14ac:dyDescent="0.2">
      <c r="A87" s="6" t="s">
        <v>184</v>
      </c>
      <c r="B87" s="6" t="s">
        <v>17</v>
      </c>
      <c r="C87" s="6" t="s">
        <v>143</v>
      </c>
      <c r="D87" s="12">
        <v>44770</v>
      </c>
      <c r="E87" s="6">
        <v>7</v>
      </c>
      <c r="G87" s="13"/>
      <c r="H87" s="6">
        <v>47.79842</v>
      </c>
      <c r="I87" s="6">
        <v>-122.37774</v>
      </c>
      <c r="J87" s="6">
        <v>50</v>
      </c>
      <c r="K87" s="6" t="s">
        <v>70</v>
      </c>
      <c r="L87" s="6" t="s">
        <v>28</v>
      </c>
      <c r="M87" s="6" t="s">
        <v>22</v>
      </c>
      <c r="N87" s="6" t="s">
        <v>185</v>
      </c>
      <c r="O87" s="6" t="s">
        <v>22</v>
      </c>
      <c r="Q87" s="14" t="s">
        <v>186</v>
      </c>
    </row>
    <row r="88" spans="1:17" ht="15" x14ac:dyDescent="0.2">
      <c r="A88" s="6" t="s">
        <v>187</v>
      </c>
      <c r="B88" s="6" t="s">
        <v>17</v>
      </c>
      <c r="C88" s="6" t="s">
        <v>143</v>
      </c>
      <c r="D88" s="12">
        <v>44776</v>
      </c>
      <c r="E88" s="6">
        <v>8</v>
      </c>
      <c r="F88" s="6" t="s">
        <v>188</v>
      </c>
      <c r="G88" s="13" t="s">
        <v>189</v>
      </c>
      <c r="H88" s="6">
        <v>47.775880000000001</v>
      </c>
      <c r="I88" s="6">
        <v>-122.32550999999999</v>
      </c>
      <c r="J88" s="6">
        <v>100</v>
      </c>
      <c r="K88" s="6" t="s">
        <v>70</v>
      </c>
      <c r="L88" s="6" t="s">
        <v>28</v>
      </c>
      <c r="M88" s="6" t="s">
        <v>22</v>
      </c>
      <c r="O88" s="6" t="s">
        <v>22</v>
      </c>
      <c r="Q88" s="14" t="s">
        <v>190</v>
      </c>
    </row>
    <row r="89" spans="1:17" ht="15" x14ac:dyDescent="0.2">
      <c r="A89" s="6" t="s">
        <v>191</v>
      </c>
      <c r="B89" s="6" t="s">
        <v>17</v>
      </c>
      <c r="C89" s="6" t="s">
        <v>143</v>
      </c>
      <c r="D89" s="12">
        <v>44776</v>
      </c>
      <c r="E89" s="6">
        <v>8</v>
      </c>
      <c r="F89" s="6" t="s">
        <v>188</v>
      </c>
      <c r="G89" s="13" t="s">
        <v>189</v>
      </c>
      <c r="H89" s="6">
        <v>47.7759</v>
      </c>
      <c r="I89" s="6">
        <v>-122.32550999999999</v>
      </c>
      <c r="J89" s="6">
        <v>100</v>
      </c>
      <c r="K89" s="6" t="s">
        <v>70</v>
      </c>
      <c r="L89" s="6" t="s">
        <v>28</v>
      </c>
      <c r="M89" s="6" t="s">
        <v>22</v>
      </c>
      <c r="N89" s="6" t="s">
        <v>192</v>
      </c>
      <c r="O89" s="6" t="s">
        <v>22</v>
      </c>
      <c r="Q89" s="14" t="s">
        <v>193</v>
      </c>
    </row>
    <row r="90" spans="1:17" ht="15" x14ac:dyDescent="0.2">
      <c r="A90" s="6" t="s">
        <v>194</v>
      </c>
      <c r="B90" s="6" t="s">
        <v>17</v>
      </c>
      <c r="C90" s="6" t="s">
        <v>143</v>
      </c>
      <c r="D90" s="12">
        <v>44776</v>
      </c>
      <c r="E90" s="6">
        <v>8</v>
      </c>
      <c r="F90" s="6" t="s">
        <v>188</v>
      </c>
      <c r="G90" s="13" t="s">
        <v>189</v>
      </c>
      <c r="H90" s="6">
        <v>47.776150000000001</v>
      </c>
      <c r="I90" s="6">
        <v>-122.32548</v>
      </c>
      <c r="J90" s="6">
        <v>100</v>
      </c>
      <c r="K90" s="6" t="s">
        <v>70</v>
      </c>
      <c r="L90" s="6" t="s">
        <v>28</v>
      </c>
      <c r="M90" s="6" t="s">
        <v>22</v>
      </c>
      <c r="Q90" s="14" t="s">
        <v>195</v>
      </c>
    </row>
    <row r="91" spans="1:17" ht="15" x14ac:dyDescent="0.2">
      <c r="A91" s="6" t="s">
        <v>196</v>
      </c>
      <c r="B91" s="6" t="s">
        <v>17</v>
      </c>
      <c r="C91" s="6" t="s">
        <v>143</v>
      </c>
      <c r="D91" s="12">
        <v>44776</v>
      </c>
      <c r="E91" s="6">
        <v>8</v>
      </c>
      <c r="F91" s="6" t="s">
        <v>188</v>
      </c>
      <c r="G91" s="13" t="s">
        <v>189</v>
      </c>
      <c r="H91" s="6">
        <v>47.776150000000001</v>
      </c>
      <c r="I91" s="6">
        <v>-122.32548</v>
      </c>
      <c r="J91" s="6">
        <v>100</v>
      </c>
      <c r="K91" s="6" t="s">
        <v>70</v>
      </c>
      <c r="L91" s="6" t="s">
        <v>28</v>
      </c>
      <c r="M91" s="6" t="s">
        <v>22</v>
      </c>
      <c r="Q91" s="14" t="s">
        <v>197</v>
      </c>
    </row>
    <row r="92" spans="1:17" ht="15" x14ac:dyDescent="0.2">
      <c r="A92" s="6" t="s">
        <v>198</v>
      </c>
      <c r="B92" s="6" t="s">
        <v>17</v>
      </c>
      <c r="C92" s="6" t="s">
        <v>143</v>
      </c>
      <c r="D92" s="12">
        <v>44776</v>
      </c>
      <c r="E92" s="6">
        <v>8</v>
      </c>
      <c r="F92" s="6" t="s">
        <v>188</v>
      </c>
      <c r="G92" s="13" t="s">
        <v>189</v>
      </c>
      <c r="H92" s="6">
        <v>47.776339999999998</v>
      </c>
      <c r="I92" s="6">
        <v>-122.32504</v>
      </c>
      <c r="J92" s="6">
        <v>100</v>
      </c>
      <c r="K92" s="6" t="s">
        <v>70</v>
      </c>
      <c r="L92" s="6" t="s">
        <v>28</v>
      </c>
      <c r="M92" s="6" t="s">
        <v>22</v>
      </c>
      <c r="Q92" s="14" t="s">
        <v>199</v>
      </c>
    </row>
    <row r="93" spans="1:17" ht="15" x14ac:dyDescent="0.2">
      <c r="A93" s="6" t="s">
        <v>200</v>
      </c>
      <c r="B93" s="6" t="s">
        <v>17</v>
      </c>
      <c r="C93" s="6" t="s">
        <v>143</v>
      </c>
      <c r="D93" s="12">
        <v>44776</v>
      </c>
      <c r="E93" s="6">
        <v>8</v>
      </c>
      <c r="F93" s="6" t="s">
        <v>188</v>
      </c>
      <c r="G93" s="13" t="s">
        <v>189</v>
      </c>
      <c r="H93" s="6">
        <v>47.776119999999999</v>
      </c>
      <c r="I93" s="6">
        <v>-122.32522</v>
      </c>
      <c r="J93" s="6">
        <v>100</v>
      </c>
      <c r="K93" s="6" t="s">
        <v>70</v>
      </c>
      <c r="L93" s="6" t="s">
        <v>28</v>
      </c>
      <c r="M93" s="6" t="s">
        <v>22</v>
      </c>
      <c r="Q93" s="14" t="s">
        <v>201</v>
      </c>
    </row>
    <row r="94" spans="1:17" ht="15" x14ac:dyDescent="0.2">
      <c r="A94" s="6" t="s">
        <v>202</v>
      </c>
      <c r="B94" s="6" t="s">
        <v>17</v>
      </c>
      <c r="C94" s="6" t="s">
        <v>143</v>
      </c>
      <c r="D94" s="12">
        <v>44776</v>
      </c>
      <c r="E94" s="6">
        <v>8</v>
      </c>
      <c r="F94" s="6" t="s">
        <v>188</v>
      </c>
      <c r="G94" s="13" t="s">
        <v>189</v>
      </c>
      <c r="H94" s="6">
        <v>47.775930000000002</v>
      </c>
      <c r="I94" s="6">
        <v>-122.32513</v>
      </c>
      <c r="J94" s="6">
        <v>100</v>
      </c>
      <c r="K94" s="6" t="s">
        <v>70</v>
      </c>
      <c r="L94" s="6" t="s">
        <v>28</v>
      </c>
      <c r="M94" s="6" t="s">
        <v>22</v>
      </c>
      <c r="Q94" s="14" t="s">
        <v>203</v>
      </c>
    </row>
    <row r="95" spans="1:17" ht="15" x14ac:dyDescent="0.2">
      <c r="A95" s="6" t="s">
        <v>204</v>
      </c>
      <c r="B95" s="6" t="s">
        <v>17</v>
      </c>
      <c r="C95" s="6" t="s">
        <v>143</v>
      </c>
      <c r="D95" s="12">
        <v>44776</v>
      </c>
      <c r="E95" s="6">
        <v>8</v>
      </c>
      <c r="F95" s="6" t="s">
        <v>188</v>
      </c>
      <c r="G95" s="13" t="s">
        <v>189</v>
      </c>
      <c r="H95" s="6">
        <v>47.775849999999998</v>
      </c>
      <c r="I95" s="6">
        <v>-122.32574</v>
      </c>
      <c r="J95" s="6">
        <v>100</v>
      </c>
      <c r="K95" s="6" t="s">
        <v>70</v>
      </c>
      <c r="L95" s="6" t="s">
        <v>28</v>
      </c>
      <c r="M95" s="6" t="s">
        <v>22</v>
      </c>
      <c r="Q95" s="14" t="s">
        <v>205</v>
      </c>
    </row>
    <row r="96" spans="1:17" ht="15" x14ac:dyDescent="0.2">
      <c r="A96" s="6" t="s">
        <v>206</v>
      </c>
      <c r="B96" s="6" t="s">
        <v>17</v>
      </c>
      <c r="C96" s="6" t="s">
        <v>143</v>
      </c>
      <c r="D96" s="12">
        <v>44776</v>
      </c>
      <c r="E96" s="6">
        <v>8</v>
      </c>
      <c r="F96" s="6" t="s">
        <v>188</v>
      </c>
      <c r="G96" s="13" t="s">
        <v>189</v>
      </c>
      <c r="H96" s="6">
        <v>47.771790000000003</v>
      </c>
      <c r="I96" s="6">
        <v>-122.32643</v>
      </c>
      <c r="J96" s="6">
        <v>100</v>
      </c>
      <c r="K96" s="6" t="s">
        <v>70</v>
      </c>
      <c r="L96" s="6" t="s">
        <v>21</v>
      </c>
      <c r="M96" s="6" t="s">
        <v>22</v>
      </c>
      <c r="Q96" s="14" t="s">
        <v>207</v>
      </c>
    </row>
    <row r="97" spans="1:37" ht="13" x14ac:dyDescent="0.15">
      <c r="A97" s="6" t="s">
        <v>208</v>
      </c>
      <c r="B97" s="6" t="s">
        <v>17</v>
      </c>
      <c r="C97" s="6" t="s">
        <v>34</v>
      </c>
      <c r="D97" s="12">
        <v>44776</v>
      </c>
      <c r="E97" s="6">
        <v>8</v>
      </c>
      <c r="F97" s="15"/>
      <c r="G97" s="6"/>
      <c r="H97" s="6">
        <v>47.774720000000002</v>
      </c>
      <c r="I97" s="6">
        <v>-122.39247</v>
      </c>
      <c r="J97" s="6">
        <v>60</v>
      </c>
      <c r="K97" s="6" t="s">
        <v>70</v>
      </c>
      <c r="L97" s="6" t="s">
        <v>28</v>
      </c>
      <c r="M97" s="6" t="s">
        <v>22</v>
      </c>
      <c r="Q97" s="8"/>
    </row>
    <row r="98" spans="1:37" ht="13" x14ac:dyDescent="0.15">
      <c r="A98" s="6" t="s">
        <v>209</v>
      </c>
      <c r="B98" s="6" t="s">
        <v>17</v>
      </c>
      <c r="C98" s="6" t="s">
        <v>34</v>
      </c>
      <c r="D98" s="12">
        <v>44776</v>
      </c>
      <c r="E98" s="6">
        <v>8</v>
      </c>
      <c r="F98" s="15"/>
      <c r="G98" s="6"/>
      <c r="H98" s="6">
        <v>47.766269999999999</v>
      </c>
      <c r="I98" s="6">
        <v>-122.38297</v>
      </c>
      <c r="J98" s="6">
        <v>70</v>
      </c>
      <c r="K98" s="6" t="s">
        <v>70</v>
      </c>
      <c r="L98" s="6" t="s">
        <v>28</v>
      </c>
      <c r="M98" s="6" t="s">
        <v>22</v>
      </c>
      <c r="Q98" s="8"/>
    </row>
    <row r="99" spans="1:37" ht="15" x14ac:dyDescent="0.2">
      <c r="A99" s="6" t="s">
        <v>210</v>
      </c>
      <c r="B99" s="6" t="s">
        <v>17</v>
      </c>
      <c r="C99" s="6" t="s">
        <v>143</v>
      </c>
      <c r="D99" s="12">
        <v>44776</v>
      </c>
      <c r="E99" s="6">
        <v>8</v>
      </c>
      <c r="F99" s="15"/>
      <c r="G99" s="13"/>
      <c r="H99" s="6">
        <v>47.766399999999997</v>
      </c>
      <c r="I99" s="6">
        <v>-122.38426</v>
      </c>
      <c r="J99" s="6">
        <v>100</v>
      </c>
      <c r="K99" s="6" t="s">
        <v>70</v>
      </c>
      <c r="L99" s="6" t="s">
        <v>26</v>
      </c>
      <c r="M99" s="6" t="s">
        <v>22</v>
      </c>
      <c r="Q99" s="14" t="s">
        <v>211</v>
      </c>
    </row>
    <row r="100" spans="1:37" ht="15" x14ac:dyDescent="0.2">
      <c r="A100" s="6" t="s">
        <v>212</v>
      </c>
      <c r="B100" s="6" t="s">
        <v>17</v>
      </c>
      <c r="C100" s="6" t="s">
        <v>143</v>
      </c>
      <c r="D100" s="12">
        <v>44776</v>
      </c>
      <c r="E100" s="6">
        <v>8</v>
      </c>
      <c r="F100" s="15"/>
      <c r="G100" s="13"/>
      <c r="H100" s="6">
        <v>47.764229999999998</v>
      </c>
      <c r="I100" s="6">
        <v>-122.38612000000001</v>
      </c>
      <c r="J100" s="6">
        <v>100</v>
      </c>
      <c r="K100" s="6" t="s">
        <v>70</v>
      </c>
      <c r="L100" s="6" t="s">
        <v>28</v>
      </c>
      <c r="M100" s="6" t="s">
        <v>22</v>
      </c>
      <c r="N100" s="6" t="s">
        <v>192</v>
      </c>
      <c r="Q100" s="14" t="s">
        <v>213</v>
      </c>
    </row>
    <row r="101" spans="1:37" ht="13" x14ac:dyDescent="0.15">
      <c r="A101" s="6" t="s">
        <v>214</v>
      </c>
      <c r="B101" s="6" t="s">
        <v>64</v>
      </c>
      <c r="C101" s="6" t="s">
        <v>215</v>
      </c>
      <c r="D101" s="12">
        <v>44785</v>
      </c>
      <c r="E101" s="6">
        <v>8</v>
      </c>
      <c r="F101" s="6" t="s">
        <v>216</v>
      </c>
      <c r="G101" s="6"/>
      <c r="H101" s="6">
        <v>47.652610000000003</v>
      </c>
      <c r="I101" s="6">
        <v>122.31747</v>
      </c>
      <c r="J101" s="6">
        <v>100</v>
      </c>
      <c r="K101" s="6" t="s">
        <v>70</v>
      </c>
      <c r="L101" s="6" t="s">
        <v>28</v>
      </c>
      <c r="O101" s="6" t="s">
        <v>23</v>
      </c>
      <c r="Q101" s="8"/>
    </row>
    <row r="102" spans="1:37" ht="13" x14ac:dyDescent="0.15">
      <c r="A102" s="6" t="s">
        <v>217</v>
      </c>
      <c r="B102" s="6" t="s">
        <v>64</v>
      </c>
      <c r="C102" s="6" t="s">
        <v>215</v>
      </c>
      <c r="D102" s="12">
        <v>44785</v>
      </c>
      <c r="E102" s="6">
        <v>8</v>
      </c>
      <c r="F102" s="6" t="s">
        <v>216</v>
      </c>
      <c r="G102" s="6"/>
      <c r="H102" s="6">
        <v>47.652610000000003</v>
      </c>
      <c r="I102" s="6">
        <v>122.31747</v>
      </c>
      <c r="J102" s="6">
        <v>100</v>
      </c>
      <c r="K102" s="6" t="s">
        <v>70</v>
      </c>
      <c r="L102" s="6" t="s">
        <v>28</v>
      </c>
      <c r="O102" s="6" t="s">
        <v>23</v>
      </c>
      <c r="Q102" s="8"/>
    </row>
    <row r="103" spans="1:37" ht="13" x14ac:dyDescent="0.15">
      <c r="A103" s="6" t="s">
        <v>218</v>
      </c>
      <c r="B103" s="6" t="s">
        <v>64</v>
      </c>
      <c r="C103" s="6" t="s">
        <v>215</v>
      </c>
      <c r="D103" s="12">
        <v>44785</v>
      </c>
      <c r="E103" s="6">
        <v>8</v>
      </c>
      <c r="F103" s="6" t="s">
        <v>216</v>
      </c>
      <c r="G103" s="6"/>
      <c r="H103" s="6">
        <v>47.652610000000003</v>
      </c>
      <c r="I103" s="6">
        <v>122.31747</v>
      </c>
      <c r="J103" s="6">
        <v>100</v>
      </c>
      <c r="K103" s="6" t="s">
        <v>70</v>
      </c>
      <c r="L103" s="6" t="s">
        <v>28</v>
      </c>
      <c r="O103" s="6" t="s">
        <v>23</v>
      </c>
      <c r="Q103" s="8"/>
    </row>
    <row r="104" spans="1:37" ht="15" x14ac:dyDescent="0.2">
      <c r="A104" t="s">
        <v>219</v>
      </c>
      <c r="B104" s="16" t="s">
        <v>220</v>
      </c>
      <c r="C104" s="16" t="s">
        <v>102</v>
      </c>
      <c r="D104" s="17">
        <v>44778</v>
      </c>
      <c r="E104" s="16">
        <v>8</v>
      </c>
      <c r="F104" s="16" t="s">
        <v>221</v>
      </c>
      <c r="G104" s="18" t="s">
        <v>222</v>
      </c>
      <c r="H104" s="19">
        <v>47.466790000000003</v>
      </c>
      <c r="I104" s="19">
        <v>-122.19674999999999</v>
      </c>
      <c r="J104" s="19">
        <v>80</v>
      </c>
      <c r="K104" s="6" t="s">
        <v>70</v>
      </c>
      <c r="L104" s="16" t="s">
        <v>28</v>
      </c>
      <c r="M104" s="16"/>
      <c r="N104" s="16"/>
      <c r="O104" s="16"/>
      <c r="P104" s="16"/>
      <c r="Q104" s="14" t="s">
        <v>223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</row>
    <row r="105" spans="1:37" ht="15" x14ac:dyDescent="0.2">
      <c r="A105" t="s">
        <v>224</v>
      </c>
      <c r="B105" s="16" t="s">
        <v>220</v>
      </c>
      <c r="C105" s="16" t="s">
        <v>102</v>
      </c>
      <c r="D105" s="17">
        <v>44778</v>
      </c>
      <c r="E105" s="16">
        <v>8</v>
      </c>
      <c r="F105" s="16" t="s">
        <v>221</v>
      </c>
      <c r="G105" s="18" t="s">
        <v>222</v>
      </c>
      <c r="H105" s="19">
        <v>47.467080000000003</v>
      </c>
      <c r="I105" s="19">
        <v>-122.1904</v>
      </c>
      <c r="J105" s="19">
        <v>100</v>
      </c>
      <c r="K105" s="6" t="s">
        <v>70</v>
      </c>
      <c r="L105" s="16" t="s">
        <v>28</v>
      </c>
      <c r="M105" s="16"/>
      <c r="N105" s="16"/>
      <c r="O105" s="16"/>
      <c r="P105" s="16"/>
      <c r="Q105" s="14" t="s">
        <v>225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</row>
    <row r="106" spans="1:37" ht="13" x14ac:dyDescent="0.15">
      <c r="A106" s="16" t="s">
        <v>226</v>
      </c>
      <c r="B106" s="16" t="s">
        <v>220</v>
      </c>
      <c r="C106" s="16" t="s">
        <v>102</v>
      </c>
      <c r="D106" s="20">
        <v>44778</v>
      </c>
      <c r="E106" s="21">
        <v>8</v>
      </c>
      <c r="F106" s="16" t="s">
        <v>227</v>
      </c>
      <c r="G106" s="18" t="s">
        <v>222</v>
      </c>
      <c r="H106" s="22"/>
      <c r="I106" s="22"/>
      <c r="J106" s="23"/>
      <c r="K106" s="6" t="s">
        <v>70</v>
      </c>
      <c r="L106" s="16" t="s">
        <v>28</v>
      </c>
      <c r="M106" s="16"/>
      <c r="N106" s="16"/>
      <c r="O106" s="16"/>
      <c r="P106" s="16"/>
      <c r="Q106" s="24" t="s">
        <v>228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</row>
    <row r="107" spans="1:37" ht="15" x14ac:dyDescent="0.2">
      <c r="A107" s="6" t="s">
        <v>229</v>
      </c>
      <c r="B107" s="6" t="s">
        <v>64</v>
      </c>
      <c r="C107" s="6" t="s">
        <v>65</v>
      </c>
      <c r="D107" s="12">
        <v>44785</v>
      </c>
      <c r="E107" s="6">
        <v>8</v>
      </c>
      <c r="F107" s="6" t="s">
        <v>230</v>
      </c>
      <c r="G107" s="13" t="s">
        <v>67</v>
      </c>
      <c r="H107" s="6">
        <v>47.656840000000003</v>
      </c>
      <c r="I107" s="6">
        <v>122.29357</v>
      </c>
      <c r="J107" s="6">
        <v>90</v>
      </c>
      <c r="K107" s="6" t="s">
        <v>70</v>
      </c>
      <c r="L107" s="6" t="s">
        <v>28</v>
      </c>
      <c r="Q107" s="14" t="s">
        <v>231</v>
      </c>
    </row>
    <row r="108" spans="1:37" ht="15" x14ac:dyDescent="0.2">
      <c r="A108" s="6" t="s">
        <v>232</v>
      </c>
      <c r="B108" s="6" t="s">
        <v>64</v>
      </c>
      <c r="C108" s="6" t="s">
        <v>65</v>
      </c>
      <c r="D108" s="12">
        <v>44785</v>
      </c>
      <c r="E108" s="6">
        <v>8</v>
      </c>
      <c r="F108" s="6" t="s">
        <v>230</v>
      </c>
      <c r="G108" s="13" t="s">
        <v>67</v>
      </c>
      <c r="H108" s="6">
        <v>47.658230000000003</v>
      </c>
      <c r="I108" s="6">
        <v>122.28664000000001</v>
      </c>
      <c r="J108" s="6">
        <v>90</v>
      </c>
      <c r="K108" s="6" t="s">
        <v>70</v>
      </c>
      <c r="Q108" s="14" t="s">
        <v>233</v>
      </c>
    </row>
    <row r="109" spans="1:37" ht="15" x14ac:dyDescent="0.2">
      <c r="A109" s="6" t="s">
        <v>234</v>
      </c>
      <c r="B109" s="6" t="s">
        <v>17</v>
      </c>
      <c r="C109" s="6" t="s">
        <v>65</v>
      </c>
      <c r="D109" s="12">
        <v>44789</v>
      </c>
      <c r="E109" s="6">
        <v>8</v>
      </c>
      <c r="F109" s="6" t="s">
        <v>235</v>
      </c>
      <c r="G109" s="13"/>
      <c r="H109" s="6">
        <v>47.752809999999997</v>
      </c>
      <c r="I109" s="6">
        <v>-122.33878</v>
      </c>
      <c r="J109" s="6">
        <v>100</v>
      </c>
      <c r="K109" s="6" t="s">
        <v>70</v>
      </c>
      <c r="L109" s="6" t="s">
        <v>21</v>
      </c>
      <c r="M109" s="6" t="s">
        <v>22</v>
      </c>
      <c r="N109" s="6" t="s">
        <v>22</v>
      </c>
      <c r="O109" s="6" t="s">
        <v>22</v>
      </c>
      <c r="Q109" s="14" t="s">
        <v>236</v>
      </c>
    </row>
    <row r="110" spans="1:37" ht="15" x14ac:dyDescent="0.2">
      <c r="A110" s="6" t="s">
        <v>237</v>
      </c>
      <c r="B110" s="6" t="s">
        <v>17</v>
      </c>
      <c r="C110" s="6" t="s">
        <v>65</v>
      </c>
      <c r="D110" s="12">
        <v>44789</v>
      </c>
      <c r="E110" s="6">
        <v>8</v>
      </c>
      <c r="F110" s="6" t="s">
        <v>238</v>
      </c>
      <c r="G110" s="13" t="s">
        <v>189</v>
      </c>
      <c r="H110" s="6">
        <v>47.77581</v>
      </c>
      <c r="I110" s="6">
        <v>-122.3249</v>
      </c>
      <c r="J110" s="6">
        <v>100</v>
      </c>
      <c r="K110" s="6" t="s">
        <v>70</v>
      </c>
      <c r="L110" s="6" t="s">
        <v>21</v>
      </c>
      <c r="Q110" s="14" t="s">
        <v>239</v>
      </c>
    </row>
    <row r="111" spans="1:37" ht="15" x14ac:dyDescent="0.2">
      <c r="A111" s="6" t="s">
        <v>240</v>
      </c>
      <c r="B111" s="6" t="s">
        <v>17</v>
      </c>
      <c r="C111" s="6" t="s">
        <v>65</v>
      </c>
      <c r="D111" s="12">
        <v>44789</v>
      </c>
      <c r="E111" s="6">
        <v>8</v>
      </c>
      <c r="F111" s="6" t="s">
        <v>238</v>
      </c>
      <c r="G111" s="13" t="s">
        <v>189</v>
      </c>
      <c r="H111" s="6">
        <v>47.775739999999999</v>
      </c>
      <c r="I111" s="6">
        <v>-122.32482</v>
      </c>
      <c r="J111" s="6">
        <v>100</v>
      </c>
      <c r="K111" s="6" t="s">
        <v>70</v>
      </c>
      <c r="L111" s="6" t="s">
        <v>28</v>
      </c>
      <c r="Q111" s="14" t="s">
        <v>241</v>
      </c>
    </row>
    <row r="112" spans="1:37" ht="15" x14ac:dyDescent="0.2">
      <c r="A112" s="6" t="s">
        <v>242</v>
      </c>
      <c r="B112" s="6" t="s">
        <v>17</v>
      </c>
      <c r="C112" s="6" t="s">
        <v>65</v>
      </c>
      <c r="D112" s="12">
        <v>44789</v>
      </c>
      <c r="E112" s="6">
        <v>8</v>
      </c>
      <c r="F112" s="6" t="s">
        <v>238</v>
      </c>
      <c r="G112" s="13" t="s">
        <v>189</v>
      </c>
      <c r="H112" s="6">
        <v>47.771569999999997</v>
      </c>
      <c r="I112" s="6">
        <v>-122.32617999999999</v>
      </c>
      <c r="J112" s="6">
        <v>100</v>
      </c>
      <c r="K112" s="6" t="s">
        <v>70</v>
      </c>
      <c r="L112" s="6" t="s">
        <v>28</v>
      </c>
      <c r="Q112" s="14" t="s">
        <v>243</v>
      </c>
    </row>
    <row r="113" spans="1:37" ht="13" x14ac:dyDescent="0.15">
      <c r="A113" s="6" t="s">
        <v>244</v>
      </c>
      <c r="B113" s="6" t="s">
        <v>64</v>
      </c>
      <c r="C113" s="6" t="s">
        <v>215</v>
      </c>
      <c r="D113" s="12">
        <v>44792</v>
      </c>
      <c r="E113" s="6">
        <v>8</v>
      </c>
      <c r="F113" s="6" t="s">
        <v>216</v>
      </c>
      <c r="G113" s="6"/>
      <c r="H113" s="6">
        <v>47.6526</v>
      </c>
      <c r="I113" s="6">
        <v>-122.31753</v>
      </c>
      <c r="J113" s="6">
        <v>100</v>
      </c>
      <c r="K113" s="6" t="s">
        <v>245</v>
      </c>
      <c r="L113" s="6" t="s">
        <v>28</v>
      </c>
      <c r="O113" s="6" t="s">
        <v>246</v>
      </c>
      <c r="Q113" s="8"/>
    </row>
    <row r="114" spans="1:37" ht="13" x14ac:dyDescent="0.15">
      <c r="A114" s="6" t="s">
        <v>244</v>
      </c>
      <c r="B114" s="6" t="s">
        <v>64</v>
      </c>
      <c r="C114" s="6" t="s">
        <v>215</v>
      </c>
      <c r="D114" s="12">
        <v>44809</v>
      </c>
      <c r="E114" s="6">
        <v>9</v>
      </c>
      <c r="F114" s="6" t="s">
        <v>247</v>
      </c>
      <c r="G114" s="13" t="s">
        <v>67</v>
      </c>
      <c r="H114" s="6">
        <v>47.652610000000003</v>
      </c>
      <c r="I114" s="6">
        <v>122.31747</v>
      </c>
      <c r="J114" s="6">
        <v>100</v>
      </c>
      <c r="K114" s="6" t="s">
        <v>70</v>
      </c>
      <c r="L114" s="6" t="s">
        <v>28</v>
      </c>
      <c r="O114" s="6" t="s">
        <v>246</v>
      </c>
      <c r="Q114" s="8"/>
    </row>
    <row r="115" spans="1:37" ht="13" x14ac:dyDescent="0.15">
      <c r="A115" s="6" t="s">
        <v>248</v>
      </c>
      <c r="B115" s="6" t="s">
        <v>64</v>
      </c>
      <c r="C115" s="6" t="s">
        <v>215</v>
      </c>
      <c r="D115" s="12">
        <v>44809</v>
      </c>
      <c r="E115" s="6">
        <v>9</v>
      </c>
      <c r="F115" s="6" t="s">
        <v>247</v>
      </c>
      <c r="G115" s="13" t="s">
        <v>67</v>
      </c>
      <c r="H115" s="6">
        <v>47.652610000000003</v>
      </c>
      <c r="I115" s="6">
        <v>122.31747</v>
      </c>
      <c r="J115" s="6">
        <v>100</v>
      </c>
      <c r="K115" s="6" t="s">
        <v>70</v>
      </c>
      <c r="L115" s="6" t="s">
        <v>28</v>
      </c>
      <c r="O115" s="6" t="s">
        <v>246</v>
      </c>
      <c r="Q115" s="8"/>
    </row>
    <row r="116" spans="1:37" ht="13" x14ac:dyDescent="0.15">
      <c r="A116" s="6" t="s">
        <v>249</v>
      </c>
      <c r="B116" s="6" t="s">
        <v>64</v>
      </c>
      <c r="C116" s="6" t="s">
        <v>215</v>
      </c>
      <c r="D116" s="12">
        <v>44809</v>
      </c>
      <c r="E116" s="6">
        <v>9</v>
      </c>
      <c r="F116" s="6" t="s">
        <v>247</v>
      </c>
      <c r="G116" s="13" t="s">
        <v>67</v>
      </c>
      <c r="H116" s="6">
        <v>47.652610000000003</v>
      </c>
      <c r="I116" s="6">
        <v>122.31747</v>
      </c>
      <c r="J116" s="6">
        <v>100</v>
      </c>
      <c r="K116" s="6" t="s">
        <v>70</v>
      </c>
      <c r="L116" s="6" t="s">
        <v>28</v>
      </c>
      <c r="O116" s="6" t="s">
        <v>246</v>
      </c>
      <c r="Q116" s="8"/>
    </row>
    <row r="117" spans="1:37" ht="13" x14ac:dyDescent="0.15">
      <c r="A117" s="6" t="s">
        <v>250</v>
      </c>
      <c r="B117" s="6" t="s">
        <v>17</v>
      </c>
      <c r="C117" s="6" t="s">
        <v>65</v>
      </c>
      <c r="D117" s="12">
        <v>44842</v>
      </c>
      <c r="E117" s="6">
        <v>10</v>
      </c>
      <c r="G117" s="13"/>
      <c r="H117" s="6">
        <v>47.713200000000001</v>
      </c>
      <c r="I117" s="6">
        <v>-122.14033000000001</v>
      </c>
      <c r="J117" s="6">
        <v>90</v>
      </c>
      <c r="K117" s="6" t="s">
        <v>70</v>
      </c>
      <c r="L117" s="6" t="s">
        <v>28</v>
      </c>
      <c r="N117" s="6" t="s">
        <v>251</v>
      </c>
      <c r="Q117" s="8"/>
    </row>
    <row r="118" spans="1:37" ht="13" x14ac:dyDescent="0.15">
      <c r="A118" s="6" t="s">
        <v>252</v>
      </c>
      <c r="B118" s="6" t="s">
        <v>253</v>
      </c>
      <c r="C118" s="6" t="s">
        <v>65</v>
      </c>
      <c r="D118" s="12">
        <v>44845</v>
      </c>
      <c r="E118" s="6">
        <v>10</v>
      </c>
      <c r="G118" s="13"/>
      <c r="N118" s="6" t="s">
        <v>254</v>
      </c>
      <c r="Q118" s="8"/>
    </row>
    <row r="119" spans="1:37" ht="15" x14ac:dyDescent="0.2">
      <c r="A119" s="25" t="s">
        <v>255</v>
      </c>
      <c r="B119" s="25" t="s">
        <v>220</v>
      </c>
      <c r="C119" s="5" t="s">
        <v>102</v>
      </c>
      <c r="D119" s="26">
        <v>44820</v>
      </c>
      <c r="E119" s="27">
        <v>9</v>
      </c>
      <c r="F119" s="5" t="s">
        <v>256</v>
      </c>
      <c r="G119" s="28" t="s">
        <v>257</v>
      </c>
      <c r="H119" s="29">
        <v>47.646140000000003</v>
      </c>
      <c r="I119" s="29">
        <v>-122.18814</v>
      </c>
      <c r="J119" s="27">
        <v>100</v>
      </c>
      <c r="K119" s="6" t="s">
        <v>70</v>
      </c>
      <c r="L119" s="5" t="s">
        <v>28</v>
      </c>
      <c r="M119" s="5"/>
      <c r="N119" s="5"/>
      <c r="O119" s="5"/>
      <c r="P119" s="5"/>
      <c r="Q119" s="30" t="s">
        <v>258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1:37" ht="15" x14ac:dyDescent="0.2">
      <c r="A120" s="25" t="s">
        <v>259</v>
      </c>
      <c r="B120" s="25" t="s">
        <v>220</v>
      </c>
      <c r="C120" s="5" t="s">
        <v>102</v>
      </c>
      <c r="D120" s="26">
        <v>44820</v>
      </c>
      <c r="E120" s="27">
        <v>9</v>
      </c>
      <c r="F120" s="5" t="s">
        <v>256</v>
      </c>
      <c r="G120" s="28" t="s">
        <v>257</v>
      </c>
      <c r="H120" s="29">
        <v>47.647039999999997</v>
      </c>
      <c r="I120" s="29">
        <v>-122.1897</v>
      </c>
      <c r="J120" s="27">
        <v>100</v>
      </c>
      <c r="K120" s="6" t="s">
        <v>70</v>
      </c>
      <c r="L120" s="5" t="s">
        <v>28</v>
      </c>
      <c r="M120" s="5"/>
      <c r="N120" s="5"/>
      <c r="O120" s="5"/>
      <c r="P120" s="5"/>
      <c r="Q120" s="30" t="s">
        <v>260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spans="1:37" ht="15" x14ac:dyDescent="0.2">
      <c r="A121" s="25" t="s">
        <v>261</v>
      </c>
      <c r="B121" s="25" t="s">
        <v>220</v>
      </c>
      <c r="C121" s="5" t="s">
        <v>102</v>
      </c>
      <c r="D121" s="26">
        <v>44820</v>
      </c>
      <c r="E121" s="27">
        <v>9</v>
      </c>
      <c r="F121" s="5" t="s">
        <v>256</v>
      </c>
      <c r="G121" s="28" t="s">
        <v>257</v>
      </c>
      <c r="H121" s="29">
        <v>47.64725</v>
      </c>
      <c r="I121" s="29">
        <v>-122.19014</v>
      </c>
      <c r="J121" s="27">
        <v>100</v>
      </c>
      <c r="K121" s="6" t="s">
        <v>70</v>
      </c>
      <c r="L121" s="5" t="s">
        <v>21</v>
      </c>
      <c r="M121" s="5"/>
      <c r="N121" s="5"/>
      <c r="O121" s="5"/>
      <c r="P121" s="5"/>
      <c r="Q121" s="30" t="s">
        <v>262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spans="1:37" ht="15" x14ac:dyDescent="0.2">
      <c r="A122" s="25" t="s">
        <v>263</v>
      </c>
      <c r="B122" s="25" t="s">
        <v>220</v>
      </c>
      <c r="C122" s="5" t="s">
        <v>102</v>
      </c>
      <c r="D122" s="26">
        <v>44820</v>
      </c>
      <c r="E122" s="27">
        <v>9</v>
      </c>
      <c r="F122" s="5" t="s">
        <v>256</v>
      </c>
      <c r="G122" s="28" t="s">
        <v>257</v>
      </c>
      <c r="H122" s="29">
        <v>47.646180000000001</v>
      </c>
      <c r="I122" s="29">
        <v>-122.18904999999999</v>
      </c>
      <c r="J122" s="27">
        <v>100</v>
      </c>
      <c r="K122" s="6" t="s">
        <v>70</v>
      </c>
      <c r="L122" s="5" t="s">
        <v>28</v>
      </c>
      <c r="M122" s="5"/>
      <c r="N122" s="5"/>
      <c r="O122" s="5"/>
      <c r="P122" s="5"/>
      <c r="Q122" s="30" t="s">
        <v>264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spans="1:37" ht="15" x14ac:dyDescent="0.2">
      <c r="A123" s="25" t="s">
        <v>265</v>
      </c>
      <c r="B123" s="25" t="s">
        <v>220</v>
      </c>
      <c r="C123" s="5" t="s">
        <v>102</v>
      </c>
      <c r="D123" s="26">
        <v>44820</v>
      </c>
      <c r="E123" s="27">
        <v>9</v>
      </c>
      <c r="F123" s="5" t="s">
        <v>256</v>
      </c>
      <c r="G123" s="28" t="s">
        <v>257</v>
      </c>
      <c r="H123" s="29">
        <v>47.646859999999997</v>
      </c>
      <c r="I123" s="29">
        <v>-122.18964</v>
      </c>
      <c r="J123" s="27">
        <v>100</v>
      </c>
      <c r="K123" s="6" t="s">
        <v>70</v>
      </c>
      <c r="L123" s="5" t="s">
        <v>28</v>
      </c>
      <c r="M123" s="5"/>
      <c r="N123" s="5"/>
      <c r="O123" s="5"/>
      <c r="P123" s="5"/>
      <c r="Q123" s="30" t="s">
        <v>266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1:37" ht="15" x14ac:dyDescent="0.2">
      <c r="A124" s="25" t="s">
        <v>267</v>
      </c>
      <c r="B124" s="25" t="s">
        <v>220</v>
      </c>
      <c r="C124" s="5" t="s">
        <v>102</v>
      </c>
      <c r="D124" s="26">
        <v>44820</v>
      </c>
      <c r="E124" s="27">
        <v>9</v>
      </c>
      <c r="F124" s="5" t="s">
        <v>256</v>
      </c>
      <c r="G124" s="28" t="s">
        <v>257</v>
      </c>
      <c r="H124" s="29">
        <v>47.647300000000001</v>
      </c>
      <c r="I124" s="29">
        <v>-122.19002999999999</v>
      </c>
      <c r="J124" s="27">
        <v>100</v>
      </c>
      <c r="K124" s="6" t="s">
        <v>70</v>
      </c>
      <c r="L124" s="5" t="s">
        <v>28</v>
      </c>
      <c r="M124" s="5"/>
      <c r="N124" s="5"/>
      <c r="O124" s="5"/>
      <c r="P124" s="5"/>
      <c r="Q124" s="30" t="s">
        <v>268</v>
      </c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1:37" ht="15" x14ac:dyDescent="0.2">
      <c r="A125" s="25" t="s">
        <v>269</v>
      </c>
      <c r="B125" s="25" t="s">
        <v>220</v>
      </c>
      <c r="C125" s="5" t="s">
        <v>102</v>
      </c>
      <c r="D125" s="26">
        <v>44929</v>
      </c>
      <c r="E125" s="27">
        <v>1</v>
      </c>
      <c r="F125" s="5" t="s">
        <v>270</v>
      </c>
      <c r="G125" s="28" t="s">
        <v>104</v>
      </c>
      <c r="H125" s="29">
        <v>47.297890000000002</v>
      </c>
      <c r="I125" s="29">
        <v>-122.50946999999999</v>
      </c>
      <c r="J125" s="27">
        <v>100</v>
      </c>
      <c r="K125" s="6" t="s">
        <v>70</v>
      </c>
      <c r="L125" s="5" t="s">
        <v>26</v>
      </c>
      <c r="M125" s="5"/>
      <c r="N125" s="5"/>
      <c r="O125" s="5"/>
      <c r="P125" s="5"/>
      <c r="Q125" s="30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spans="1:37" ht="13" x14ac:dyDescent="0.15">
      <c r="A126" s="5" t="s">
        <v>271</v>
      </c>
      <c r="B126" s="5" t="s">
        <v>272</v>
      </c>
      <c r="C126" s="5" t="s">
        <v>102</v>
      </c>
      <c r="D126" s="31">
        <v>44929</v>
      </c>
      <c r="E126" s="27">
        <v>1</v>
      </c>
      <c r="F126" s="5" t="s">
        <v>273</v>
      </c>
      <c r="G126" s="32" t="s">
        <v>104</v>
      </c>
      <c r="H126" s="33">
        <v>47.222329999999999</v>
      </c>
      <c r="I126" s="33">
        <v>-122.39857000000001</v>
      </c>
      <c r="J126" s="27">
        <v>100</v>
      </c>
      <c r="K126" s="6" t="s">
        <v>70</v>
      </c>
      <c r="L126" s="5" t="s">
        <v>21</v>
      </c>
      <c r="M126" s="5"/>
      <c r="N126" s="5"/>
      <c r="O126" s="5"/>
      <c r="P126" s="5"/>
      <c r="Q126" s="30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spans="1:37" ht="13" x14ac:dyDescent="0.15">
      <c r="A127" s="6" t="s">
        <v>274</v>
      </c>
      <c r="B127" s="6" t="s">
        <v>64</v>
      </c>
      <c r="C127" s="6" t="s">
        <v>102</v>
      </c>
      <c r="D127" s="12">
        <v>44819</v>
      </c>
      <c r="E127" s="6">
        <v>9</v>
      </c>
      <c r="F127" s="6" t="s">
        <v>66</v>
      </c>
      <c r="G127" s="13" t="s">
        <v>67</v>
      </c>
      <c r="J127" s="6">
        <v>100</v>
      </c>
      <c r="K127" s="6" t="s">
        <v>70</v>
      </c>
      <c r="L127" s="6" t="s">
        <v>21</v>
      </c>
      <c r="N127" s="6" t="s">
        <v>275</v>
      </c>
      <c r="Q127" s="8" t="s">
        <v>276</v>
      </c>
    </row>
    <row r="128" spans="1:37" ht="13" x14ac:dyDescent="0.15">
      <c r="A128" s="6" t="s">
        <v>277</v>
      </c>
      <c r="B128" s="6" t="s">
        <v>64</v>
      </c>
      <c r="C128" s="6" t="s">
        <v>102</v>
      </c>
      <c r="D128" s="12">
        <v>44819</v>
      </c>
      <c r="E128" s="6">
        <v>9</v>
      </c>
      <c r="F128" s="6" t="s">
        <v>66</v>
      </c>
      <c r="G128" s="13" t="s">
        <v>67</v>
      </c>
      <c r="J128" s="6">
        <v>100</v>
      </c>
      <c r="K128" s="6" t="s">
        <v>70</v>
      </c>
      <c r="L128" s="6" t="s">
        <v>26</v>
      </c>
      <c r="N128" s="6" t="s">
        <v>275</v>
      </c>
      <c r="Q128" s="8" t="s">
        <v>278</v>
      </c>
    </row>
    <row r="129" spans="7:17" ht="13" x14ac:dyDescent="0.15">
      <c r="G129" s="13"/>
      <c r="Q129" s="8"/>
    </row>
    <row r="130" spans="7:17" ht="13" x14ac:dyDescent="0.15">
      <c r="G130" s="13"/>
      <c r="Q130" s="8"/>
    </row>
    <row r="131" spans="7:17" ht="13" x14ac:dyDescent="0.15">
      <c r="G131" s="13"/>
      <c r="Q131" s="8"/>
    </row>
    <row r="132" spans="7:17" ht="13" x14ac:dyDescent="0.15">
      <c r="G132" s="13"/>
      <c r="Q132" s="8"/>
    </row>
    <row r="133" spans="7:17" ht="13" x14ac:dyDescent="0.15">
      <c r="G133" s="13"/>
      <c r="Q133" s="8"/>
    </row>
    <row r="134" spans="7:17" ht="13" x14ac:dyDescent="0.15">
      <c r="G134" s="13"/>
      <c r="Q134" s="8"/>
    </row>
    <row r="135" spans="7:17" ht="13" x14ac:dyDescent="0.15">
      <c r="G135" s="13"/>
      <c r="Q135" s="8"/>
    </row>
    <row r="136" spans="7:17" ht="13" x14ac:dyDescent="0.15">
      <c r="G136" s="13"/>
      <c r="Q136" s="8"/>
    </row>
    <row r="137" spans="7:17" ht="13" x14ac:dyDescent="0.15">
      <c r="G137" s="13"/>
      <c r="Q137" s="8"/>
    </row>
    <row r="138" spans="7:17" ht="13" x14ac:dyDescent="0.15">
      <c r="G138" s="13"/>
      <c r="Q138" s="8"/>
    </row>
    <row r="139" spans="7:17" ht="13" x14ac:dyDescent="0.15">
      <c r="G139" s="13"/>
      <c r="Q139" s="8"/>
    </row>
    <row r="140" spans="7:17" ht="13" x14ac:dyDescent="0.15">
      <c r="G140" s="13"/>
      <c r="Q140" s="8"/>
    </row>
    <row r="141" spans="7:17" ht="13" x14ac:dyDescent="0.15">
      <c r="G141" s="13"/>
      <c r="Q141" s="8"/>
    </row>
    <row r="142" spans="7:17" ht="13" x14ac:dyDescent="0.15">
      <c r="G142" s="13"/>
      <c r="Q142" s="8"/>
    </row>
    <row r="143" spans="7:17" ht="13" x14ac:dyDescent="0.15">
      <c r="G143" s="13"/>
      <c r="Q143" s="8"/>
    </row>
    <row r="144" spans="7:17" ht="13" x14ac:dyDescent="0.15">
      <c r="G144" s="13"/>
      <c r="Q144" s="8"/>
    </row>
    <row r="145" spans="7:17" ht="13" x14ac:dyDescent="0.15">
      <c r="G145" s="13"/>
      <c r="Q145" s="8"/>
    </row>
    <row r="146" spans="7:17" ht="13" x14ac:dyDescent="0.15">
      <c r="G146" s="13"/>
      <c r="Q146" s="8"/>
    </row>
    <row r="147" spans="7:17" ht="13" x14ac:dyDescent="0.15">
      <c r="G147" s="13"/>
      <c r="Q147" s="8"/>
    </row>
    <row r="148" spans="7:17" ht="13" x14ac:dyDescent="0.15">
      <c r="G148" s="13"/>
      <c r="Q148" s="8"/>
    </row>
    <row r="149" spans="7:17" ht="13" x14ac:dyDescent="0.15">
      <c r="G149" s="13"/>
      <c r="Q149" s="8"/>
    </row>
    <row r="150" spans="7:17" ht="13" x14ac:dyDescent="0.15">
      <c r="G150" s="13"/>
      <c r="Q150" s="8"/>
    </row>
    <row r="151" spans="7:17" ht="13" x14ac:dyDescent="0.15">
      <c r="G151" s="13"/>
      <c r="Q151" s="8"/>
    </row>
    <row r="152" spans="7:17" ht="13" x14ac:dyDescent="0.15">
      <c r="G152" s="13"/>
      <c r="Q152" s="8"/>
    </row>
    <row r="153" spans="7:17" ht="13" x14ac:dyDescent="0.15">
      <c r="G153" s="13"/>
      <c r="Q153" s="8"/>
    </row>
    <row r="154" spans="7:17" ht="13" x14ac:dyDescent="0.15">
      <c r="G154" s="13"/>
      <c r="Q154" s="8"/>
    </row>
    <row r="155" spans="7:17" ht="13" x14ac:dyDescent="0.15">
      <c r="G155" s="13"/>
      <c r="Q155" s="8"/>
    </row>
    <row r="156" spans="7:17" ht="13" x14ac:dyDescent="0.15">
      <c r="G156" s="13"/>
      <c r="Q156" s="8"/>
    </row>
    <row r="157" spans="7:17" ht="13" x14ac:dyDescent="0.15">
      <c r="G157" s="13"/>
      <c r="Q157" s="8"/>
    </row>
    <row r="158" spans="7:17" ht="13" x14ac:dyDescent="0.15">
      <c r="G158" s="13"/>
      <c r="Q158" s="8"/>
    </row>
    <row r="159" spans="7:17" ht="13" x14ac:dyDescent="0.15">
      <c r="G159" s="13"/>
      <c r="Q159" s="8"/>
    </row>
    <row r="160" spans="7:17" ht="13" x14ac:dyDescent="0.15">
      <c r="G160" s="13"/>
      <c r="Q160" s="8"/>
    </row>
    <row r="161" spans="7:17" ht="13" x14ac:dyDescent="0.15">
      <c r="G161" s="13"/>
      <c r="Q161" s="8"/>
    </row>
    <row r="162" spans="7:17" ht="13" x14ac:dyDescent="0.15">
      <c r="G162" s="13"/>
      <c r="Q162" s="8"/>
    </row>
    <row r="163" spans="7:17" ht="13" x14ac:dyDescent="0.15">
      <c r="G163" s="13"/>
      <c r="Q163" s="8"/>
    </row>
    <row r="164" spans="7:17" ht="13" x14ac:dyDescent="0.15">
      <c r="G164" s="13"/>
      <c r="Q164" s="8"/>
    </row>
    <row r="165" spans="7:17" ht="13" x14ac:dyDescent="0.15">
      <c r="G165" s="13"/>
      <c r="Q165" s="8"/>
    </row>
    <row r="166" spans="7:17" ht="13" x14ac:dyDescent="0.15">
      <c r="G166" s="13"/>
      <c r="Q166" s="8"/>
    </row>
    <row r="167" spans="7:17" ht="13" x14ac:dyDescent="0.15">
      <c r="G167" s="13"/>
      <c r="Q167" s="8"/>
    </row>
    <row r="168" spans="7:17" ht="13" x14ac:dyDescent="0.15">
      <c r="G168" s="13"/>
      <c r="Q168" s="8"/>
    </row>
    <row r="169" spans="7:17" ht="13" x14ac:dyDescent="0.15">
      <c r="G169" s="13"/>
      <c r="Q169" s="8"/>
    </row>
    <row r="170" spans="7:17" ht="13" x14ac:dyDescent="0.15">
      <c r="G170" s="13"/>
      <c r="Q170" s="8"/>
    </row>
    <row r="171" spans="7:17" ht="13" x14ac:dyDescent="0.15">
      <c r="G171" s="13"/>
      <c r="Q171" s="8"/>
    </row>
    <row r="172" spans="7:17" ht="13" x14ac:dyDescent="0.15">
      <c r="G172" s="13"/>
      <c r="Q172" s="8"/>
    </row>
    <row r="173" spans="7:17" ht="13" x14ac:dyDescent="0.15">
      <c r="G173" s="13"/>
      <c r="Q173" s="8"/>
    </row>
    <row r="174" spans="7:17" ht="13" x14ac:dyDescent="0.15">
      <c r="G174" s="13"/>
      <c r="Q174" s="8"/>
    </row>
    <row r="175" spans="7:17" ht="13" x14ac:dyDescent="0.15">
      <c r="G175" s="13"/>
      <c r="Q175" s="8"/>
    </row>
    <row r="176" spans="7:17" ht="13" x14ac:dyDescent="0.15">
      <c r="G176" s="13"/>
      <c r="Q176" s="8"/>
    </row>
    <row r="177" spans="7:17" ht="13" x14ac:dyDescent="0.15">
      <c r="G177" s="13"/>
      <c r="Q177" s="8"/>
    </row>
    <row r="178" spans="7:17" ht="13" x14ac:dyDescent="0.15">
      <c r="G178" s="13"/>
      <c r="Q178" s="8"/>
    </row>
    <row r="179" spans="7:17" ht="13" x14ac:dyDescent="0.15">
      <c r="G179" s="13"/>
      <c r="Q179" s="8"/>
    </row>
    <row r="180" spans="7:17" ht="13" x14ac:dyDescent="0.15">
      <c r="G180" s="13"/>
      <c r="Q180" s="8"/>
    </row>
    <row r="181" spans="7:17" ht="13" x14ac:dyDescent="0.15">
      <c r="G181" s="13"/>
      <c r="Q181" s="8"/>
    </row>
    <row r="182" spans="7:17" ht="13" x14ac:dyDescent="0.15">
      <c r="G182" s="13"/>
      <c r="Q182" s="8"/>
    </row>
    <row r="183" spans="7:17" ht="13" x14ac:dyDescent="0.15">
      <c r="G183" s="13"/>
      <c r="Q183" s="8"/>
    </row>
    <row r="184" spans="7:17" ht="13" x14ac:dyDescent="0.15">
      <c r="G184" s="13"/>
      <c r="Q184" s="8"/>
    </row>
    <row r="185" spans="7:17" ht="13" x14ac:dyDescent="0.15">
      <c r="G185" s="13"/>
      <c r="Q185" s="8"/>
    </row>
    <row r="186" spans="7:17" ht="13" x14ac:dyDescent="0.15">
      <c r="G186" s="13"/>
      <c r="Q186" s="8"/>
    </row>
    <row r="187" spans="7:17" ht="13" x14ac:dyDescent="0.15">
      <c r="G187" s="13"/>
      <c r="Q187" s="8"/>
    </row>
    <row r="188" spans="7:17" ht="13" x14ac:dyDescent="0.15">
      <c r="G188" s="13"/>
      <c r="Q188" s="8"/>
    </row>
    <row r="189" spans="7:17" ht="13" x14ac:dyDescent="0.15">
      <c r="G189" s="13"/>
      <c r="Q189" s="8"/>
    </row>
    <row r="190" spans="7:17" ht="13" x14ac:dyDescent="0.15">
      <c r="G190" s="13"/>
      <c r="Q190" s="8"/>
    </row>
    <row r="191" spans="7:17" ht="13" x14ac:dyDescent="0.15">
      <c r="G191" s="13"/>
      <c r="Q191" s="8"/>
    </row>
    <row r="192" spans="7:17" ht="13" x14ac:dyDescent="0.15">
      <c r="G192" s="13"/>
      <c r="Q192" s="8"/>
    </row>
    <row r="193" spans="7:17" ht="13" x14ac:dyDescent="0.15">
      <c r="G193" s="13"/>
      <c r="Q193" s="8"/>
    </row>
    <row r="194" spans="7:17" ht="13" x14ac:dyDescent="0.15">
      <c r="G194" s="13"/>
      <c r="Q194" s="8"/>
    </row>
    <row r="195" spans="7:17" ht="13" x14ac:dyDescent="0.15">
      <c r="G195" s="13"/>
      <c r="Q195" s="8"/>
    </row>
    <row r="196" spans="7:17" ht="13" x14ac:dyDescent="0.15">
      <c r="G196" s="13"/>
      <c r="Q196" s="8"/>
    </row>
    <row r="197" spans="7:17" ht="13" x14ac:dyDescent="0.15">
      <c r="G197" s="13"/>
      <c r="Q197" s="8"/>
    </row>
    <row r="198" spans="7:17" ht="13" x14ac:dyDescent="0.15">
      <c r="G198" s="13"/>
      <c r="Q198" s="8"/>
    </row>
    <row r="199" spans="7:17" ht="13" x14ac:dyDescent="0.15">
      <c r="G199" s="13"/>
      <c r="Q199" s="8"/>
    </row>
    <row r="200" spans="7:17" ht="13" x14ac:dyDescent="0.15">
      <c r="G200" s="13"/>
      <c r="Q200" s="8"/>
    </row>
    <row r="201" spans="7:17" ht="13" x14ac:dyDescent="0.15">
      <c r="G201" s="13"/>
      <c r="Q201" s="8"/>
    </row>
    <row r="202" spans="7:17" ht="13" x14ac:dyDescent="0.15">
      <c r="G202" s="13"/>
      <c r="Q202" s="8"/>
    </row>
    <row r="203" spans="7:17" ht="13" x14ac:dyDescent="0.15">
      <c r="G203" s="13"/>
      <c r="Q203" s="8"/>
    </row>
    <row r="204" spans="7:17" ht="13" x14ac:dyDescent="0.15">
      <c r="G204" s="13"/>
      <c r="Q204" s="8"/>
    </row>
    <row r="205" spans="7:17" ht="13" x14ac:dyDescent="0.15">
      <c r="G205" s="13"/>
      <c r="Q205" s="8"/>
    </row>
    <row r="206" spans="7:17" ht="13" x14ac:dyDescent="0.15">
      <c r="G206" s="13"/>
      <c r="Q206" s="8"/>
    </row>
    <row r="207" spans="7:17" ht="13" x14ac:dyDescent="0.15">
      <c r="G207" s="13"/>
      <c r="Q207" s="8"/>
    </row>
    <row r="208" spans="7:17" ht="13" x14ac:dyDescent="0.15">
      <c r="G208" s="13"/>
      <c r="Q208" s="8"/>
    </row>
    <row r="209" spans="7:17" ht="13" x14ac:dyDescent="0.15">
      <c r="G209" s="13"/>
      <c r="Q209" s="8"/>
    </row>
    <row r="210" spans="7:17" ht="13" x14ac:dyDescent="0.15">
      <c r="G210" s="13"/>
      <c r="Q210" s="8"/>
    </row>
    <row r="211" spans="7:17" ht="13" x14ac:dyDescent="0.15">
      <c r="G211" s="13"/>
      <c r="Q211" s="8"/>
    </row>
    <row r="212" spans="7:17" ht="13" x14ac:dyDescent="0.15">
      <c r="G212" s="13"/>
      <c r="Q212" s="8"/>
    </row>
    <row r="213" spans="7:17" ht="13" x14ac:dyDescent="0.15">
      <c r="G213" s="13"/>
      <c r="Q213" s="8"/>
    </row>
    <row r="214" spans="7:17" ht="13" x14ac:dyDescent="0.15">
      <c r="G214" s="13"/>
      <c r="Q214" s="8"/>
    </row>
    <row r="215" spans="7:17" ht="13" x14ac:dyDescent="0.15">
      <c r="G215" s="13"/>
      <c r="Q215" s="8"/>
    </row>
    <row r="216" spans="7:17" ht="13" x14ac:dyDescent="0.15">
      <c r="G216" s="13"/>
      <c r="Q216" s="8"/>
    </row>
    <row r="217" spans="7:17" ht="13" x14ac:dyDescent="0.15">
      <c r="G217" s="13"/>
      <c r="Q217" s="8"/>
    </row>
    <row r="218" spans="7:17" ht="13" x14ac:dyDescent="0.15">
      <c r="G218" s="13"/>
      <c r="Q218" s="8"/>
    </row>
    <row r="219" spans="7:17" ht="13" x14ac:dyDescent="0.15">
      <c r="G219" s="13"/>
      <c r="Q219" s="8"/>
    </row>
    <row r="220" spans="7:17" ht="13" x14ac:dyDescent="0.15">
      <c r="G220" s="13"/>
      <c r="Q220" s="8"/>
    </row>
    <row r="221" spans="7:17" ht="13" x14ac:dyDescent="0.15">
      <c r="G221" s="13"/>
      <c r="Q221" s="8"/>
    </row>
    <row r="222" spans="7:17" ht="13" x14ac:dyDescent="0.15">
      <c r="G222" s="13"/>
      <c r="Q222" s="8"/>
    </row>
    <row r="223" spans="7:17" ht="13" x14ac:dyDescent="0.15">
      <c r="G223" s="13"/>
      <c r="Q223" s="8"/>
    </row>
    <row r="224" spans="7:17" ht="13" x14ac:dyDescent="0.15">
      <c r="G224" s="13"/>
      <c r="Q224" s="8"/>
    </row>
    <row r="225" spans="7:17" ht="13" x14ac:dyDescent="0.15">
      <c r="G225" s="13"/>
      <c r="Q225" s="8"/>
    </row>
    <row r="226" spans="7:17" ht="13" x14ac:dyDescent="0.15">
      <c r="G226" s="13"/>
      <c r="Q226" s="8"/>
    </row>
    <row r="227" spans="7:17" ht="13" x14ac:dyDescent="0.15">
      <c r="G227" s="13"/>
      <c r="Q227" s="8"/>
    </row>
    <row r="228" spans="7:17" ht="13" x14ac:dyDescent="0.15">
      <c r="G228" s="13"/>
      <c r="Q228" s="8"/>
    </row>
    <row r="229" spans="7:17" ht="13" x14ac:dyDescent="0.15">
      <c r="G229" s="13"/>
      <c r="Q229" s="8"/>
    </row>
    <row r="230" spans="7:17" ht="13" x14ac:dyDescent="0.15">
      <c r="G230" s="13"/>
      <c r="Q230" s="8"/>
    </row>
    <row r="231" spans="7:17" ht="13" x14ac:dyDescent="0.15">
      <c r="G231" s="13"/>
      <c r="Q231" s="8"/>
    </row>
    <row r="232" spans="7:17" ht="13" x14ac:dyDescent="0.15">
      <c r="G232" s="13"/>
      <c r="Q232" s="8"/>
    </row>
    <row r="233" spans="7:17" ht="13" x14ac:dyDescent="0.15">
      <c r="G233" s="13"/>
      <c r="Q233" s="8"/>
    </row>
    <row r="234" spans="7:17" ht="13" x14ac:dyDescent="0.15">
      <c r="G234" s="13"/>
      <c r="Q234" s="8"/>
    </row>
    <row r="235" spans="7:17" ht="13" x14ac:dyDescent="0.15">
      <c r="G235" s="13"/>
      <c r="Q235" s="8"/>
    </row>
    <row r="236" spans="7:17" ht="13" x14ac:dyDescent="0.15">
      <c r="G236" s="13"/>
      <c r="Q236" s="8"/>
    </row>
    <row r="237" spans="7:17" ht="13" x14ac:dyDescent="0.15">
      <c r="G237" s="13"/>
      <c r="Q237" s="8"/>
    </row>
    <row r="238" spans="7:17" ht="13" x14ac:dyDescent="0.15">
      <c r="G238" s="13"/>
      <c r="Q238" s="8"/>
    </row>
    <row r="239" spans="7:17" ht="13" x14ac:dyDescent="0.15">
      <c r="G239" s="13"/>
      <c r="Q239" s="8"/>
    </row>
    <row r="240" spans="7:17" ht="13" x14ac:dyDescent="0.15">
      <c r="G240" s="13"/>
      <c r="Q240" s="8"/>
    </row>
    <row r="241" spans="7:17" ht="13" x14ac:dyDescent="0.15">
      <c r="G241" s="13"/>
      <c r="Q241" s="8"/>
    </row>
    <row r="242" spans="7:17" ht="13" x14ac:dyDescent="0.15">
      <c r="G242" s="13"/>
      <c r="Q242" s="8"/>
    </row>
    <row r="243" spans="7:17" ht="13" x14ac:dyDescent="0.15">
      <c r="G243" s="13"/>
      <c r="Q243" s="8"/>
    </row>
    <row r="244" spans="7:17" ht="13" x14ac:dyDescent="0.15">
      <c r="G244" s="13"/>
      <c r="Q244" s="8"/>
    </row>
    <row r="245" spans="7:17" ht="13" x14ac:dyDescent="0.15">
      <c r="G245" s="13"/>
      <c r="Q245" s="8"/>
    </row>
    <row r="246" spans="7:17" ht="13" x14ac:dyDescent="0.15">
      <c r="G246" s="13"/>
      <c r="Q246" s="8"/>
    </row>
    <row r="247" spans="7:17" ht="13" x14ac:dyDescent="0.15">
      <c r="G247" s="13"/>
      <c r="Q247" s="8"/>
    </row>
    <row r="248" spans="7:17" ht="13" x14ac:dyDescent="0.15">
      <c r="G248" s="13"/>
      <c r="Q248" s="8"/>
    </row>
    <row r="249" spans="7:17" ht="13" x14ac:dyDescent="0.15">
      <c r="G249" s="13"/>
      <c r="Q249" s="8"/>
    </row>
    <row r="250" spans="7:17" ht="13" x14ac:dyDescent="0.15">
      <c r="G250" s="13"/>
      <c r="Q250" s="8"/>
    </row>
    <row r="251" spans="7:17" ht="13" x14ac:dyDescent="0.15">
      <c r="G251" s="13"/>
      <c r="Q251" s="8"/>
    </row>
    <row r="252" spans="7:17" ht="13" x14ac:dyDescent="0.15">
      <c r="G252" s="13"/>
      <c r="Q252" s="8"/>
    </row>
    <row r="253" spans="7:17" ht="13" x14ac:dyDescent="0.15">
      <c r="G253" s="13"/>
      <c r="Q253" s="8"/>
    </row>
    <row r="254" spans="7:17" ht="13" x14ac:dyDescent="0.15">
      <c r="G254" s="13"/>
      <c r="Q254" s="8"/>
    </row>
    <row r="255" spans="7:17" ht="13" x14ac:dyDescent="0.15">
      <c r="G255" s="13"/>
      <c r="Q255" s="8"/>
    </row>
    <row r="256" spans="7:17" ht="13" x14ac:dyDescent="0.15">
      <c r="G256" s="13"/>
      <c r="Q256" s="8"/>
    </row>
    <row r="257" spans="7:17" ht="13" x14ac:dyDescent="0.15">
      <c r="G257" s="13"/>
      <c r="Q257" s="8"/>
    </row>
    <row r="258" spans="7:17" ht="13" x14ac:dyDescent="0.15">
      <c r="G258" s="13"/>
      <c r="Q258" s="8"/>
    </row>
    <row r="259" spans="7:17" ht="13" x14ac:dyDescent="0.15">
      <c r="G259" s="13"/>
      <c r="Q259" s="8"/>
    </row>
    <row r="260" spans="7:17" ht="13" x14ac:dyDescent="0.15">
      <c r="G260" s="13"/>
      <c r="Q260" s="8"/>
    </row>
    <row r="261" spans="7:17" ht="13" x14ac:dyDescent="0.15">
      <c r="G261" s="13"/>
      <c r="Q261" s="8"/>
    </row>
    <row r="262" spans="7:17" ht="13" x14ac:dyDescent="0.15">
      <c r="G262" s="13"/>
      <c r="Q262" s="8"/>
    </row>
    <row r="263" spans="7:17" ht="13" x14ac:dyDescent="0.15">
      <c r="G263" s="13"/>
      <c r="Q263" s="8"/>
    </row>
    <row r="264" spans="7:17" ht="13" x14ac:dyDescent="0.15">
      <c r="G264" s="13"/>
      <c r="Q264" s="8"/>
    </row>
    <row r="265" spans="7:17" ht="13" x14ac:dyDescent="0.15">
      <c r="G265" s="13"/>
      <c r="Q265" s="8"/>
    </row>
    <row r="266" spans="7:17" ht="13" x14ac:dyDescent="0.15">
      <c r="G266" s="13"/>
      <c r="Q266" s="8"/>
    </row>
    <row r="267" spans="7:17" ht="13" x14ac:dyDescent="0.15">
      <c r="G267" s="13"/>
      <c r="Q267" s="8"/>
    </row>
    <row r="268" spans="7:17" ht="13" x14ac:dyDescent="0.15">
      <c r="G268" s="13"/>
      <c r="Q268" s="8"/>
    </row>
    <row r="269" spans="7:17" ht="13" x14ac:dyDescent="0.15">
      <c r="G269" s="13"/>
      <c r="Q269" s="8"/>
    </row>
    <row r="270" spans="7:17" ht="13" x14ac:dyDescent="0.15">
      <c r="G270" s="13"/>
      <c r="Q270" s="8"/>
    </row>
    <row r="271" spans="7:17" ht="13" x14ac:dyDescent="0.15">
      <c r="G271" s="13"/>
      <c r="Q271" s="8"/>
    </row>
    <row r="272" spans="7:17" ht="13" x14ac:dyDescent="0.15">
      <c r="G272" s="13"/>
      <c r="Q272" s="8"/>
    </row>
    <row r="273" spans="7:17" ht="13" x14ac:dyDescent="0.15">
      <c r="G273" s="13"/>
      <c r="Q273" s="8"/>
    </row>
    <row r="274" spans="7:17" ht="13" x14ac:dyDescent="0.15">
      <c r="G274" s="13"/>
      <c r="Q274" s="8"/>
    </row>
    <row r="275" spans="7:17" ht="13" x14ac:dyDescent="0.15">
      <c r="G275" s="13"/>
      <c r="Q275" s="8"/>
    </row>
    <row r="276" spans="7:17" ht="13" x14ac:dyDescent="0.15">
      <c r="G276" s="13"/>
      <c r="Q276" s="8"/>
    </row>
    <row r="277" spans="7:17" ht="13" x14ac:dyDescent="0.15">
      <c r="G277" s="13"/>
      <c r="Q277" s="8"/>
    </row>
    <row r="278" spans="7:17" ht="13" x14ac:dyDescent="0.15">
      <c r="G278" s="13"/>
      <c r="Q278" s="8"/>
    </row>
    <row r="279" spans="7:17" ht="13" x14ac:dyDescent="0.15">
      <c r="G279" s="13"/>
      <c r="Q279" s="8"/>
    </row>
    <row r="280" spans="7:17" ht="13" x14ac:dyDescent="0.15">
      <c r="G280" s="13"/>
      <c r="Q280" s="8"/>
    </row>
    <row r="281" spans="7:17" ht="13" x14ac:dyDescent="0.15">
      <c r="G281" s="13"/>
      <c r="Q281" s="8"/>
    </row>
    <row r="282" spans="7:17" ht="13" x14ac:dyDescent="0.15">
      <c r="G282" s="13"/>
      <c r="Q282" s="8"/>
    </row>
    <row r="283" spans="7:17" ht="13" x14ac:dyDescent="0.15">
      <c r="G283" s="13"/>
      <c r="Q283" s="8"/>
    </row>
    <row r="284" spans="7:17" ht="13" x14ac:dyDescent="0.15">
      <c r="G284" s="13"/>
      <c r="Q284" s="8"/>
    </row>
    <row r="285" spans="7:17" ht="13" x14ac:dyDescent="0.15">
      <c r="G285" s="13"/>
      <c r="Q285" s="8"/>
    </row>
    <row r="286" spans="7:17" ht="13" x14ac:dyDescent="0.15">
      <c r="G286" s="13"/>
      <c r="Q286" s="8"/>
    </row>
    <row r="287" spans="7:17" ht="13" x14ac:dyDescent="0.15">
      <c r="G287" s="13"/>
      <c r="Q287" s="8"/>
    </row>
    <row r="288" spans="7:17" ht="13" x14ac:dyDescent="0.15">
      <c r="G288" s="13"/>
      <c r="Q288" s="8"/>
    </row>
    <row r="289" spans="7:17" ht="13" x14ac:dyDescent="0.15">
      <c r="G289" s="13"/>
      <c r="Q289" s="8"/>
    </row>
    <row r="290" spans="7:17" ht="13" x14ac:dyDescent="0.15">
      <c r="G290" s="13"/>
      <c r="Q290" s="8"/>
    </row>
    <row r="291" spans="7:17" ht="13" x14ac:dyDescent="0.15">
      <c r="G291" s="13"/>
      <c r="Q291" s="8"/>
    </row>
    <row r="292" spans="7:17" ht="13" x14ac:dyDescent="0.15">
      <c r="G292" s="13"/>
      <c r="Q292" s="8"/>
    </row>
    <row r="293" spans="7:17" ht="13" x14ac:dyDescent="0.15">
      <c r="G293" s="13"/>
      <c r="Q293" s="8"/>
    </row>
    <row r="294" spans="7:17" ht="13" x14ac:dyDescent="0.15">
      <c r="G294" s="13"/>
      <c r="Q294" s="8"/>
    </row>
    <row r="295" spans="7:17" ht="13" x14ac:dyDescent="0.15">
      <c r="G295" s="13"/>
      <c r="Q295" s="8"/>
    </row>
    <row r="296" spans="7:17" ht="13" x14ac:dyDescent="0.15">
      <c r="G296" s="13"/>
      <c r="Q296" s="8"/>
    </row>
    <row r="297" spans="7:17" ht="13" x14ac:dyDescent="0.15">
      <c r="G297" s="13"/>
      <c r="Q297" s="8"/>
    </row>
    <row r="298" spans="7:17" ht="13" x14ac:dyDescent="0.15">
      <c r="G298" s="13"/>
      <c r="Q298" s="8"/>
    </row>
    <row r="299" spans="7:17" ht="13" x14ac:dyDescent="0.15">
      <c r="G299" s="13"/>
      <c r="Q299" s="8"/>
    </row>
    <row r="300" spans="7:17" ht="13" x14ac:dyDescent="0.15">
      <c r="G300" s="13"/>
      <c r="Q300" s="8"/>
    </row>
    <row r="301" spans="7:17" ht="13" x14ac:dyDescent="0.15">
      <c r="G301" s="13"/>
      <c r="Q301" s="8"/>
    </row>
    <row r="302" spans="7:17" ht="13" x14ac:dyDescent="0.15">
      <c r="G302" s="13"/>
      <c r="Q302" s="8"/>
    </row>
    <row r="303" spans="7:17" ht="13" x14ac:dyDescent="0.15">
      <c r="G303" s="13"/>
      <c r="Q303" s="8"/>
    </row>
    <row r="304" spans="7:17" ht="13" x14ac:dyDescent="0.15">
      <c r="G304" s="13"/>
      <c r="Q304" s="8"/>
    </row>
    <row r="305" spans="7:17" ht="13" x14ac:dyDescent="0.15">
      <c r="G305" s="13"/>
      <c r="Q305" s="8"/>
    </row>
    <row r="306" spans="7:17" ht="13" x14ac:dyDescent="0.15">
      <c r="G306" s="13"/>
      <c r="Q306" s="8"/>
    </row>
    <row r="307" spans="7:17" ht="13" x14ac:dyDescent="0.15">
      <c r="G307" s="13"/>
      <c r="Q307" s="8"/>
    </row>
    <row r="308" spans="7:17" ht="13" x14ac:dyDescent="0.15">
      <c r="G308" s="13"/>
      <c r="Q308" s="8"/>
    </row>
    <row r="309" spans="7:17" ht="13" x14ac:dyDescent="0.15">
      <c r="G309" s="13"/>
      <c r="Q309" s="8"/>
    </row>
    <row r="310" spans="7:17" ht="13" x14ac:dyDescent="0.15">
      <c r="G310" s="13"/>
      <c r="Q310" s="8"/>
    </row>
    <row r="311" spans="7:17" ht="13" x14ac:dyDescent="0.15">
      <c r="G311" s="13"/>
      <c r="Q311" s="8"/>
    </row>
    <row r="312" spans="7:17" ht="13" x14ac:dyDescent="0.15">
      <c r="G312" s="13"/>
      <c r="Q312" s="8"/>
    </row>
    <row r="313" spans="7:17" ht="13" x14ac:dyDescent="0.15">
      <c r="G313" s="13"/>
      <c r="Q313" s="8"/>
    </row>
    <row r="314" spans="7:17" ht="13" x14ac:dyDescent="0.15">
      <c r="G314" s="13"/>
      <c r="Q314" s="8"/>
    </row>
    <row r="315" spans="7:17" ht="13" x14ac:dyDescent="0.15">
      <c r="G315" s="13"/>
      <c r="Q315" s="8"/>
    </row>
    <row r="316" spans="7:17" ht="13" x14ac:dyDescent="0.15">
      <c r="G316" s="13"/>
      <c r="Q316" s="8"/>
    </row>
    <row r="317" spans="7:17" ht="13" x14ac:dyDescent="0.15">
      <c r="G317" s="13"/>
      <c r="Q317" s="8"/>
    </row>
    <row r="318" spans="7:17" ht="13" x14ac:dyDescent="0.15">
      <c r="G318" s="13"/>
      <c r="Q318" s="8"/>
    </row>
    <row r="319" spans="7:17" ht="13" x14ac:dyDescent="0.15">
      <c r="G319" s="13"/>
      <c r="Q319" s="8"/>
    </row>
    <row r="320" spans="7:17" ht="13" x14ac:dyDescent="0.15">
      <c r="G320" s="13"/>
      <c r="Q320" s="8"/>
    </row>
    <row r="321" spans="7:17" ht="13" x14ac:dyDescent="0.15">
      <c r="G321" s="13"/>
      <c r="Q321" s="8"/>
    </row>
    <row r="322" spans="7:17" ht="13" x14ac:dyDescent="0.15">
      <c r="G322" s="13"/>
      <c r="Q322" s="8"/>
    </row>
    <row r="323" spans="7:17" ht="13" x14ac:dyDescent="0.15">
      <c r="G323" s="13"/>
      <c r="Q323" s="8"/>
    </row>
    <row r="324" spans="7:17" ht="13" x14ac:dyDescent="0.15">
      <c r="G324" s="13"/>
      <c r="Q324" s="8"/>
    </row>
    <row r="325" spans="7:17" ht="13" x14ac:dyDescent="0.15">
      <c r="G325" s="13"/>
      <c r="Q325" s="8"/>
    </row>
    <row r="326" spans="7:17" ht="13" x14ac:dyDescent="0.15">
      <c r="G326" s="13"/>
      <c r="Q326" s="8"/>
    </row>
    <row r="327" spans="7:17" ht="13" x14ac:dyDescent="0.15">
      <c r="G327" s="13"/>
      <c r="Q327" s="8"/>
    </row>
    <row r="328" spans="7:17" ht="13" x14ac:dyDescent="0.15">
      <c r="G328" s="13"/>
      <c r="Q328" s="8"/>
    </row>
    <row r="329" spans="7:17" ht="13" x14ac:dyDescent="0.15">
      <c r="G329" s="13"/>
      <c r="Q329" s="8"/>
    </row>
    <row r="330" spans="7:17" ht="13" x14ac:dyDescent="0.15">
      <c r="G330" s="13"/>
      <c r="Q330" s="8"/>
    </row>
    <row r="331" spans="7:17" ht="13" x14ac:dyDescent="0.15">
      <c r="G331" s="13"/>
      <c r="Q331" s="8"/>
    </row>
    <row r="332" spans="7:17" ht="13" x14ac:dyDescent="0.15">
      <c r="G332" s="13"/>
      <c r="Q332" s="8"/>
    </row>
    <row r="333" spans="7:17" ht="13" x14ac:dyDescent="0.15">
      <c r="G333" s="13"/>
      <c r="Q333" s="8"/>
    </row>
    <row r="334" spans="7:17" ht="13" x14ac:dyDescent="0.15">
      <c r="G334" s="13"/>
      <c r="Q334" s="8"/>
    </row>
    <row r="335" spans="7:17" ht="13" x14ac:dyDescent="0.15">
      <c r="G335" s="13"/>
      <c r="Q335" s="8"/>
    </row>
    <row r="336" spans="7:17" ht="13" x14ac:dyDescent="0.15">
      <c r="G336" s="13"/>
      <c r="Q336" s="8"/>
    </row>
    <row r="337" spans="7:17" ht="13" x14ac:dyDescent="0.15">
      <c r="G337" s="13"/>
      <c r="Q337" s="8"/>
    </row>
    <row r="338" spans="7:17" ht="13" x14ac:dyDescent="0.15">
      <c r="G338" s="13"/>
      <c r="Q338" s="8"/>
    </row>
    <row r="339" spans="7:17" ht="13" x14ac:dyDescent="0.15">
      <c r="G339" s="13"/>
      <c r="Q339" s="8"/>
    </row>
    <row r="340" spans="7:17" ht="13" x14ac:dyDescent="0.15">
      <c r="G340" s="13"/>
      <c r="Q340" s="8"/>
    </row>
    <row r="341" spans="7:17" ht="13" x14ac:dyDescent="0.15">
      <c r="G341" s="13"/>
      <c r="Q341" s="8"/>
    </row>
    <row r="342" spans="7:17" ht="13" x14ac:dyDescent="0.15">
      <c r="G342" s="13"/>
      <c r="Q342" s="8"/>
    </row>
    <row r="343" spans="7:17" ht="13" x14ac:dyDescent="0.15">
      <c r="G343" s="13"/>
      <c r="Q343" s="8"/>
    </row>
    <row r="344" spans="7:17" ht="13" x14ac:dyDescent="0.15">
      <c r="G344" s="13"/>
      <c r="Q344" s="8"/>
    </row>
    <row r="345" spans="7:17" ht="13" x14ac:dyDescent="0.15">
      <c r="G345" s="13"/>
      <c r="Q345" s="8"/>
    </row>
    <row r="346" spans="7:17" ht="13" x14ac:dyDescent="0.15">
      <c r="G346" s="13"/>
      <c r="Q346" s="8"/>
    </row>
    <row r="347" spans="7:17" ht="13" x14ac:dyDescent="0.15">
      <c r="G347" s="13"/>
      <c r="Q347" s="8"/>
    </row>
    <row r="348" spans="7:17" ht="13" x14ac:dyDescent="0.15">
      <c r="G348" s="13"/>
      <c r="Q348" s="8"/>
    </row>
    <row r="349" spans="7:17" ht="13" x14ac:dyDescent="0.15">
      <c r="G349" s="13"/>
      <c r="Q349" s="8"/>
    </row>
    <row r="350" spans="7:17" ht="13" x14ac:dyDescent="0.15">
      <c r="G350" s="13"/>
      <c r="Q350" s="8"/>
    </row>
    <row r="351" spans="7:17" ht="13" x14ac:dyDescent="0.15">
      <c r="G351" s="13"/>
      <c r="Q351" s="8"/>
    </row>
    <row r="352" spans="7:17" ht="13" x14ac:dyDescent="0.15">
      <c r="G352" s="13"/>
      <c r="Q352" s="8"/>
    </row>
    <row r="353" spans="7:17" ht="13" x14ac:dyDescent="0.15">
      <c r="G353" s="13"/>
      <c r="Q353" s="8"/>
    </row>
    <row r="354" spans="7:17" ht="13" x14ac:dyDescent="0.15">
      <c r="G354" s="13"/>
      <c r="Q354" s="8"/>
    </row>
    <row r="355" spans="7:17" ht="13" x14ac:dyDescent="0.15">
      <c r="G355" s="13"/>
      <c r="Q355" s="8"/>
    </row>
    <row r="356" spans="7:17" ht="13" x14ac:dyDescent="0.15">
      <c r="G356" s="13"/>
      <c r="Q356" s="8"/>
    </row>
    <row r="357" spans="7:17" ht="13" x14ac:dyDescent="0.15">
      <c r="G357" s="13"/>
      <c r="Q357" s="8"/>
    </row>
    <row r="358" spans="7:17" ht="13" x14ac:dyDescent="0.15">
      <c r="G358" s="13"/>
      <c r="Q358" s="8"/>
    </row>
    <row r="359" spans="7:17" ht="13" x14ac:dyDescent="0.15">
      <c r="G359" s="13"/>
      <c r="Q359" s="8"/>
    </row>
    <row r="360" spans="7:17" ht="13" x14ac:dyDescent="0.15">
      <c r="G360" s="13"/>
      <c r="Q360" s="8"/>
    </row>
    <row r="361" spans="7:17" ht="13" x14ac:dyDescent="0.15">
      <c r="G361" s="13"/>
      <c r="Q361" s="8"/>
    </row>
    <row r="362" spans="7:17" ht="13" x14ac:dyDescent="0.15">
      <c r="G362" s="13"/>
      <c r="Q362" s="8"/>
    </row>
    <row r="363" spans="7:17" ht="13" x14ac:dyDescent="0.15">
      <c r="G363" s="13"/>
      <c r="Q363" s="8"/>
    </row>
    <row r="364" spans="7:17" ht="13" x14ac:dyDescent="0.15">
      <c r="G364" s="13"/>
      <c r="Q364" s="8"/>
    </row>
    <row r="365" spans="7:17" ht="13" x14ac:dyDescent="0.15">
      <c r="G365" s="13"/>
      <c r="Q365" s="8"/>
    </row>
    <row r="366" spans="7:17" ht="13" x14ac:dyDescent="0.15">
      <c r="G366" s="13"/>
      <c r="Q366" s="8"/>
    </row>
    <row r="367" spans="7:17" ht="13" x14ac:dyDescent="0.15">
      <c r="G367" s="13"/>
      <c r="Q367" s="8"/>
    </row>
    <row r="368" spans="7:17" ht="13" x14ac:dyDescent="0.15">
      <c r="G368" s="13"/>
      <c r="Q368" s="8"/>
    </row>
    <row r="369" spans="7:17" ht="13" x14ac:dyDescent="0.15">
      <c r="G369" s="13"/>
      <c r="Q369" s="8"/>
    </row>
    <row r="370" spans="7:17" ht="13" x14ac:dyDescent="0.15">
      <c r="G370" s="13"/>
      <c r="Q370" s="8"/>
    </row>
    <row r="371" spans="7:17" ht="13" x14ac:dyDescent="0.15">
      <c r="G371" s="13"/>
      <c r="Q371" s="8"/>
    </row>
    <row r="372" spans="7:17" ht="13" x14ac:dyDescent="0.15">
      <c r="G372" s="13"/>
      <c r="Q372" s="8"/>
    </row>
    <row r="373" spans="7:17" ht="13" x14ac:dyDescent="0.15">
      <c r="G373" s="13"/>
      <c r="Q373" s="8"/>
    </row>
    <row r="374" spans="7:17" ht="13" x14ac:dyDescent="0.15">
      <c r="G374" s="13"/>
      <c r="Q374" s="8"/>
    </row>
    <row r="375" spans="7:17" ht="13" x14ac:dyDescent="0.15">
      <c r="G375" s="13"/>
      <c r="Q375" s="8"/>
    </row>
    <row r="376" spans="7:17" ht="13" x14ac:dyDescent="0.15">
      <c r="G376" s="13"/>
      <c r="Q376" s="8"/>
    </row>
    <row r="377" spans="7:17" ht="13" x14ac:dyDescent="0.15">
      <c r="G377" s="13"/>
      <c r="Q377" s="8"/>
    </row>
    <row r="378" spans="7:17" ht="13" x14ac:dyDescent="0.15">
      <c r="G378" s="13"/>
      <c r="Q378" s="8"/>
    </row>
    <row r="379" spans="7:17" ht="13" x14ac:dyDescent="0.15">
      <c r="G379" s="13"/>
      <c r="Q379" s="8"/>
    </row>
    <row r="380" spans="7:17" ht="13" x14ac:dyDescent="0.15">
      <c r="G380" s="13"/>
      <c r="Q380" s="8"/>
    </row>
    <row r="381" spans="7:17" ht="13" x14ac:dyDescent="0.15">
      <c r="G381" s="13"/>
      <c r="Q381" s="8"/>
    </row>
    <row r="382" spans="7:17" ht="13" x14ac:dyDescent="0.15">
      <c r="G382" s="13"/>
      <c r="Q382" s="8"/>
    </row>
    <row r="383" spans="7:17" ht="13" x14ac:dyDescent="0.15">
      <c r="G383" s="13"/>
      <c r="Q383" s="8"/>
    </row>
    <row r="384" spans="7:17" ht="13" x14ac:dyDescent="0.15">
      <c r="G384" s="13"/>
      <c r="Q384" s="8"/>
    </row>
    <row r="385" spans="7:17" ht="13" x14ac:dyDescent="0.15">
      <c r="G385" s="13"/>
      <c r="Q385" s="8"/>
    </row>
    <row r="386" spans="7:17" ht="13" x14ac:dyDescent="0.15">
      <c r="G386" s="13"/>
      <c r="Q386" s="8"/>
    </row>
    <row r="387" spans="7:17" ht="13" x14ac:dyDescent="0.15">
      <c r="G387" s="13"/>
      <c r="Q387" s="8"/>
    </row>
    <row r="388" spans="7:17" ht="13" x14ac:dyDescent="0.15">
      <c r="G388" s="13"/>
      <c r="Q388" s="8"/>
    </row>
    <row r="389" spans="7:17" ht="13" x14ac:dyDescent="0.15">
      <c r="G389" s="13"/>
      <c r="Q389" s="8"/>
    </row>
    <row r="390" spans="7:17" ht="13" x14ac:dyDescent="0.15">
      <c r="G390" s="13"/>
      <c r="Q390" s="8"/>
    </row>
    <row r="391" spans="7:17" ht="13" x14ac:dyDescent="0.15">
      <c r="G391" s="13"/>
      <c r="Q391" s="8"/>
    </row>
    <row r="392" spans="7:17" ht="13" x14ac:dyDescent="0.15">
      <c r="G392" s="13"/>
      <c r="Q392" s="8"/>
    </row>
    <row r="393" spans="7:17" ht="13" x14ac:dyDescent="0.15">
      <c r="G393" s="13"/>
      <c r="Q393" s="8"/>
    </row>
    <row r="394" spans="7:17" ht="13" x14ac:dyDescent="0.15">
      <c r="G394" s="13"/>
      <c r="Q394" s="8"/>
    </row>
    <row r="395" spans="7:17" ht="13" x14ac:dyDescent="0.15">
      <c r="G395" s="13"/>
      <c r="Q395" s="8"/>
    </row>
    <row r="396" spans="7:17" ht="13" x14ac:dyDescent="0.15">
      <c r="G396" s="13"/>
      <c r="Q396" s="8"/>
    </row>
    <row r="397" spans="7:17" ht="13" x14ac:dyDescent="0.15">
      <c r="G397" s="13"/>
      <c r="Q397" s="8"/>
    </row>
    <row r="398" spans="7:17" ht="13" x14ac:dyDescent="0.15">
      <c r="G398" s="13"/>
      <c r="Q398" s="8"/>
    </row>
    <row r="399" spans="7:17" ht="13" x14ac:dyDescent="0.15">
      <c r="G399" s="13"/>
      <c r="Q399" s="8"/>
    </row>
    <row r="400" spans="7:17" ht="13" x14ac:dyDescent="0.15">
      <c r="G400" s="13"/>
      <c r="Q400" s="8"/>
    </row>
    <row r="401" spans="7:17" ht="13" x14ac:dyDescent="0.15">
      <c r="G401" s="13"/>
      <c r="Q401" s="8"/>
    </row>
    <row r="402" spans="7:17" ht="13" x14ac:dyDescent="0.15">
      <c r="G402" s="13"/>
      <c r="Q402" s="8"/>
    </row>
    <row r="403" spans="7:17" ht="13" x14ac:dyDescent="0.15">
      <c r="G403" s="13"/>
      <c r="Q403" s="8"/>
    </row>
    <row r="404" spans="7:17" ht="13" x14ac:dyDescent="0.15">
      <c r="G404" s="13"/>
      <c r="Q404" s="8"/>
    </row>
    <row r="405" spans="7:17" ht="13" x14ac:dyDescent="0.15">
      <c r="G405" s="13"/>
      <c r="Q405" s="8"/>
    </row>
    <row r="406" spans="7:17" ht="13" x14ac:dyDescent="0.15">
      <c r="G406" s="13"/>
      <c r="Q406" s="8"/>
    </row>
    <row r="407" spans="7:17" ht="13" x14ac:dyDescent="0.15">
      <c r="G407" s="13"/>
      <c r="Q407" s="8"/>
    </row>
    <row r="408" spans="7:17" ht="13" x14ac:dyDescent="0.15">
      <c r="G408" s="13"/>
      <c r="Q408" s="8"/>
    </row>
    <row r="409" spans="7:17" ht="13" x14ac:dyDescent="0.15">
      <c r="G409" s="13"/>
      <c r="Q409" s="8"/>
    </row>
    <row r="410" spans="7:17" ht="13" x14ac:dyDescent="0.15">
      <c r="G410" s="13"/>
      <c r="Q410" s="8"/>
    </row>
    <row r="411" spans="7:17" ht="13" x14ac:dyDescent="0.15">
      <c r="G411" s="13"/>
      <c r="Q411" s="8"/>
    </row>
    <row r="412" spans="7:17" ht="13" x14ac:dyDescent="0.15">
      <c r="G412" s="13"/>
      <c r="Q412" s="8"/>
    </row>
    <row r="413" spans="7:17" ht="13" x14ac:dyDescent="0.15">
      <c r="G413" s="13"/>
      <c r="Q413" s="8"/>
    </row>
    <row r="414" spans="7:17" ht="13" x14ac:dyDescent="0.15">
      <c r="G414" s="13"/>
      <c r="Q414" s="8"/>
    </row>
    <row r="415" spans="7:17" ht="13" x14ac:dyDescent="0.15">
      <c r="G415" s="13"/>
      <c r="Q415" s="8"/>
    </row>
    <row r="416" spans="7:17" ht="13" x14ac:dyDescent="0.15">
      <c r="G416" s="13"/>
      <c r="Q416" s="8"/>
    </row>
    <row r="417" spans="7:17" ht="13" x14ac:dyDescent="0.15">
      <c r="G417" s="13"/>
      <c r="Q417" s="8"/>
    </row>
    <row r="418" spans="7:17" ht="13" x14ac:dyDescent="0.15">
      <c r="G418" s="13"/>
      <c r="Q418" s="8"/>
    </row>
    <row r="419" spans="7:17" ht="13" x14ac:dyDescent="0.15">
      <c r="G419" s="13"/>
      <c r="Q419" s="8"/>
    </row>
    <row r="420" spans="7:17" ht="13" x14ac:dyDescent="0.15">
      <c r="G420" s="13"/>
      <c r="Q420" s="8"/>
    </row>
    <row r="421" spans="7:17" ht="13" x14ac:dyDescent="0.15">
      <c r="G421" s="13"/>
      <c r="Q421" s="8"/>
    </row>
    <row r="422" spans="7:17" ht="13" x14ac:dyDescent="0.15">
      <c r="G422" s="13"/>
      <c r="Q422" s="8"/>
    </row>
    <row r="423" spans="7:17" ht="13" x14ac:dyDescent="0.15">
      <c r="G423" s="13"/>
      <c r="Q423" s="8"/>
    </row>
    <row r="424" spans="7:17" ht="13" x14ac:dyDescent="0.15">
      <c r="G424" s="13"/>
      <c r="Q424" s="8"/>
    </row>
    <row r="425" spans="7:17" ht="13" x14ac:dyDescent="0.15">
      <c r="G425" s="13"/>
      <c r="Q425" s="8"/>
    </row>
    <row r="426" spans="7:17" ht="13" x14ac:dyDescent="0.15">
      <c r="G426" s="13"/>
      <c r="Q426" s="8"/>
    </row>
    <row r="427" spans="7:17" ht="13" x14ac:dyDescent="0.15">
      <c r="G427" s="13"/>
      <c r="Q427" s="8"/>
    </row>
    <row r="428" spans="7:17" ht="13" x14ac:dyDescent="0.15">
      <c r="G428" s="13"/>
      <c r="Q428" s="8"/>
    </row>
    <row r="429" spans="7:17" ht="13" x14ac:dyDescent="0.15">
      <c r="G429" s="13"/>
      <c r="Q429" s="8"/>
    </row>
    <row r="430" spans="7:17" ht="13" x14ac:dyDescent="0.15">
      <c r="G430" s="13"/>
      <c r="Q430" s="8"/>
    </row>
    <row r="431" spans="7:17" ht="13" x14ac:dyDescent="0.15">
      <c r="G431" s="13"/>
      <c r="Q431" s="8"/>
    </row>
    <row r="432" spans="7:17" ht="13" x14ac:dyDescent="0.15">
      <c r="G432" s="13"/>
      <c r="Q432" s="8"/>
    </row>
    <row r="433" spans="7:17" ht="13" x14ac:dyDescent="0.15">
      <c r="G433" s="13"/>
      <c r="Q433" s="8"/>
    </row>
    <row r="434" spans="7:17" ht="13" x14ac:dyDescent="0.15">
      <c r="G434" s="13"/>
      <c r="Q434" s="8"/>
    </row>
    <row r="435" spans="7:17" ht="13" x14ac:dyDescent="0.15">
      <c r="G435" s="13"/>
      <c r="Q435" s="8"/>
    </row>
    <row r="436" spans="7:17" ht="13" x14ac:dyDescent="0.15">
      <c r="G436" s="13"/>
      <c r="Q436" s="8"/>
    </row>
    <row r="437" spans="7:17" ht="13" x14ac:dyDescent="0.15">
      <c r="G437" s="13"/>
      <c r="Q437" s="8"/>
    </row>
    <row r="438" spans="7:17" ht="13" x14ac:dyDescent="0.15">
      <c r="G438" s="13"/>
      <c r="Q438" s="8"/>
    </row>
    <row r="439" spans="7:17" ht="13" x14ac:dyDescent="0.15">
      <c r="G439" s="13"/>
      <c r="Q439" s="8"/>
    </row>
    <row r="440" spans="7:17" ht="13" x14ac:dyDescent="0.15">
      <c r="G440" s="13"/>
      <c r="Q440" s="8"/>
    </row>
    <row r="441" spans="7:17" ht="13" x14ac:dyDescent="0.15">
      <c r="G441" s="13"/>
      <c r="Q441" s="8"/>
    </row>
    <row r="442" spans="7:17" ht="13" x14ac:dyDescent="0.15">
      <c r="G442" s="13"/>
      <c r="Q442" s="8"/>
    </row>
    <row r="443" spans="7:17" ht="13" x14ac:dyDescent="0.15">
      <c r="G443" s="13"/>
      <c r="Q443" s="8"/>
    </row>
    <row r="444" spans="7:17" ht="13" x14ac:dyDescent="0.15">
      <c r="G444" s="13"/>
      <c r="Q444" s="8"/>
    </row>
    <row r="445" spans="7:17" ht="13" x14ac:dyDescent="0.15">
      <c r="G445" s="13"/>
      <c r="Q445" s="8"/>
    </row>
    <row r="446" spans="7:17" ht="13" x14ac:dyDescent="0.15">
      <c r="G446" s="13"/>
      <c r="Q446" s="8"/>
    </row>
    <row r="447" spans="7:17" ht="13" x14ac:dyDescent="0.15">
      <c r="G447" s="13"/>
      <c r="Q447" s="8"/>
    </row>
    <row r="448" spans="7:17" ht="13" x14ac:dyDescent="0.15">
      <c r="G448" s="13"/>
      <c r="Q448" s="8"/>
    </row>
    <row r="449" spans="7:17" ht="13" x14ac:dyDescent="0.15">
      <c r="G449" s="13"/>
      <c r="Q449" s="8"/>
    </row>
    <row r="450" spans="7:17" ht="13" x14ac:dyDescent="0.15">
      <c r="G450" s="13"/>
      <c r="Q450" s="8"/>
    </row>
    <row r="451" spans="7:17" ht="13" x14ac:dyDescent="0.15">
      <c r="G451" s="13"/>
      <c r="Q451" s="8"/>
    </row>
    <row r="452" spans="7:17" ht="13" x14ac:dyDescent="0.15">
      <c r="G452" s="13"/>
      <c r="Q452" s="8"/>
    </row>
    <row r="453" spans="7:17" ht="13" x14ac:dyDescent="0.15">
      <c r="G453" s="13"/>
      <c r="Q453" s="8"/>
    </row>
    <row r="454" spans="7:17" ht="13" x14ac:dyDescent="0.15">
      <c r="G454" s="13"/>
      <c r="Q454" s="8"/>
    </row>
    <row r="455" spans="7:17" ht="13" x14ac:dyDescent="0.15">
      <c r="G455" s="13"/>
      <c r="Q455" s="8"/>
    </row>
    <row r="456" spans="7:17" ht="13" x14ac:dyDescent="0.15">
      <c r="G456" s="13"/>
      <c r="Q456" s="8"/>
    </row>
    <row r="457" spans="7:17" ht="13" x14ac:dyDescent="0.15">
      <c r="G457" s="13"/>
      <c r="Q457" s="8"/>
    </row>
    <row r="458" spans="7:17" ht="13" x14ac:dyDescent="0.15">
      <c r="G458" s="13"/>
      <c r="Q458" s="8"/>
    </row>
    <row r="459" spans="7:17" ht="13" x14ac:dyDescent="0.15">
      <c r="G459" s="13"/>
      <c r="Q459" s="8"/>
    </row>
    <row r="460" spans="7:17" ht="13" x14ac:dyDescent="0.15">
      <c r="G460" s="13"/>
      <c r="Q460" s="8"/>
    </row>
    <row r="461" spans="7:17" ht="13" x14ac:dyDescent="0.15">
      <c r="G461" s="13"/>
      <c r="Q461" s="8"/>
    </row>
    <row r="462" spans="7:17" ht="13" x14ac:dyDescent="0.15">
      <c r="G462" s="13"/>
      <c r="Q462" s="8"/>
    </row>
    <row r="463" spans="7:17" ht="13" x14ac:dyDescent="0.15">
      <c r="G463" s="13"/>
      <c r="Q463" s="8"/>
    </row>
    <row r="464" spans="7:17" ht="13" x14ac:dyDescent="0.15">
      <c r="G464" s="13"/>
      <c r="Q464" s="8"/>
    </row>
    <row r="465" spans="7:17" ht="13" x14ac:dyDescent="0.15">
      <c r="G465" s="13"/>
      <c r="Q465" s="8"/>
    </row>
    <row r="466" spans="7:17" ht="13" x14ac:dyDescent="0.15">
      <c r="G466" s="13"/>
      <c r="Q466" s="8"/>
    </row>
    <row r="467" spans="7:17" ht="13" x14ac:dyDescent="0.15">
      <c r="G467" s="13"/>
      <c r="Q467" s="8"/>
    </row>
    <row r="468" spans="7:17" ht="13" x14ac:dyDescent="0.15">
      <c r="G468" s="13"/>
      <c r="Q468" s="8"/>
    </row>
    <row r="469" spans="7:17" ht="13" x14ac:dyDescent="0.15">
      <c r="G469" s="13"/>
      <c r="Q469" s="8"/>
    </row>
    <row r="470" spans="7:17" ht="13" x14ac:dyDescent="0.15">
      <c r="G470" s="13"/>
      <c r="Q470" s="8"/>
    </row>
    <row r="471" spans="7:17" ht="13" x14ac:dyDescent="0.15">
      <c r="G471" s="13"/>
      <c r="Q471" s="8"/>
    </row>
    <row r="472" spans="7:17" ht="13" x14ac:dyDescent="0.15">
      <c r="G472" s="13"/>
      <c r="Q472" s="8"/>
    </row>
    <row r="473" spans="7:17" ht="13" x14ac:dyDescent="0.15">
      <c r="G473" s="13"/>
      <c r="Q473" s="8"/>
    </row>
    <row r="474" spans="7:17" ht="13" x14ac:dyDescent="0.15">
      <c r="G474" s="13"/>
      <c r="Q474" s="8"/>
    </row>
    <row r="475" spans="7:17" ht="13" x14ac:dyDescent="0.15">
      <c r="G475" s="13"/>
      <c r="Q475" s="8"/>
    </row>
    <row r="476" spans="7:17" ht="13" x14ac:dyDescent="0.15">
      <c r="G476" s="13"/>
      <c r="Q476" s="8"/>
    </row>
    <row r="477" spans="7:17" ht="13" x14ac:dyDescent="0.15">
      <c r="G477" s="13"/>
      <c r="Q477" s="8"/>
    </row>
    <row r="478" spans="7:17" ht="13" x14ac:dyDescent="0.15">
      <c r="G478" s="13"/>
      <c r="Q478" s="8"/>
    </row>
    <row r="479" spans="7:17" ht="13" x14ac:dyDescent="0.15">
      <c r="G479" s="13"/>
      <c r="Q479" s="8"/>
    </row>
    <row r="480" spans="7:17" ht="13" x14ac:dyDescent="0.15">
      <c r="G480" s="13"/>
      <c r="Q480" s="8"/>
    </row>
    <row r="481" spans="7:17" ht="13" x14ac:dyDescent="0.15">
      <c r="G481" s="13"/>
      <c r="Q481" s="8"/>
    </row>
    <row r="482" spans="7:17" ht="13" x14ac:dyDescent="0.15">
      <c r="G482" s="13"/>
      <c r="Q482" s="8"/>
    </row>
    <row r="483" spans="7:17" ht="13" x14ac:dyDescent="0.15">
      <c r="G483" s="13"/>
      <c r="Q483" s="8"/>
    </row>
    <row r="484" spans="7:17" ht="13" x14ac:dyDescent="0.15">
      <c r="G484" s="13"/>
      <c r="Q484" s="8"/>
    </row>
    <row r="485" spans="7:17" ht="13" x14ac:dyDescent="0.15">
      <c r="G485" s="13"/>
      <c r="Q485" s="8"/>
    </row>
    <row r="486" spans="7:17" ht="13" x14ac:dyDescent="0.15">
      <c r="G486" s="13"/>
      <c r="Q486" s="8"/>
    </row>
    <row r="487" spans="7:17" ht="13" x14ac:dyDescent="0.15">
      <c r="G487" s="13"/>
      <c r="Q487" s="8"/>
    </row>
    <row r="488" spans="7:17" ht="13" x14ac:dyDescent="0.15">
      <c r="G488" s="13"/>
      <c r="Q488" s="8"/>
    </row>
    <row r="489" spans="7:17" ht="13" x14ac:dyDescent="0.15">
      <c r="G489" s="13"/>
      <c r="Q489" s="8"/>
    </row>
    <row r="490" spans="7:17" ht="13" x14ac:dyDescent="0.15">
      <c r="G490" s="13"/>
      <c r="Q490" s="8"/>
    </row>
    <row r="491" spans="7:17" ht="13" x14ac:dyDescent="0.15">
      <c r="G491" s="13"/>
      <c r="Q491" s="8"/>
    </row>
    <row r="492" spans="7:17" ht="13" x14ac:dyDescent="0.15">
      <c r="G492" s="13"/>
      <c r="Q492" s="8"/>
    </row>
    <row r="493" spans="7:17" ht="13" x14ac:dyDescent="0.15">
      <c r="G493" s="13"/>
      <c r="Q493" s="8"/>
    </row>
    <row r="494" spans="7:17" ht="13" x14ac:dyDescent="0.15">
      <c r="G494" s="13"/>
      <c r="Q494" s="8"/>
    </row>
    <row r="495" spans="7:17" ht="13" x14ac:dyDescent="0.15">
      <c r="G495" s="13"/>
      <c r="Q495" s="8"/>
    </row>
    <row r="496" spans="7:17" ht="13" x14ac:dyDescent="0.15">
      <c r="G496" s="13"/>
      <c r="Q496" s="8"/>
    </row>
    <row r="497" spans="7:17" ht="13" x14ac:dyDescent="0.15">
      <c r="G497" s="13"/>
      <c r="Q497" s="8"/>
    </row>
    <row r="498" spans="7:17" ht="13" x14ac:dyDescent="0.15">
      <c r="G498" s="13"/>
      <c r="Q498" s="8"/>
    </row>
    <row r="499" spans="7:17" ht="13" x14ac:dyDescent="0.15">
      <c r="G499" s="13"/>
      <c r="Q499" s="8"/>
    </row>
    <row r="500" spans="7:17" ht="13" x14ac:dyDescent="0.15">
      <c r="G500" s="13"/>
      <c r="Q500" s="8"/>
    </row>
    <row r="501" spans="7:17" ht="13" x14ac:dyDescent="0.15">
      <c r="G501" s="13"/>
      <c r="Q501" s="8"/>
    </row>
    <row r="502" spans="7:17" ht="13" x14ac:dyDescent="0.15">
      <c r="G502" s="13"/>
      <c r="Q502" s="8"/>
    </row>
    <row r="503" spans="7:17" ht="13" x14ac:dyDescent="0.15">
      <c r="G503" s="13"/>
      <c r="Q503" s="8"/>
    </row>
    <row r="504" spans="7:17" ht="13" x14ac:dyDescent="0.15">
      <c r="G504" s="13"/>
      <c r="Q504" s="8"/>
    </row>
    <row r="505" spans="7:17" ht="13" x14ac:dyDescent="0.15">
      <c r="G505" s="13"/>
      <c r="Q505" s="8"/>
    </row>
    <row r="506" spans="7:17" ht="13" x14ac:dyDescent="0.15">
      <c r="G506" s="13"/>
      <c r="Q506" s="8"/>
    </row>
    <row r="507" spans="7:17" ht="13" x14ac:dyDescent="0.15">
      <c r="G507" s="13"/>
      <c r="Q507" s="8"/>
    </row>
    <row r="508" spans="7:17" ht="13" x14ac:dyDescent="0.15">
      <c r="G508" s="13"/>
      <c r="Q508" s="8"/>
    </row>
    <row r="509" spans="7:17" ht="13" x14ac:dyDescent="0.15">
      <c r="G509" s="13"/>
      <c r="Q509" s="8"/>
    </row>
    <row r="510" spans="7:17" ht="13" x14ac:dyDescent="0.15">
      <c r="G510" s="13"/>
      <c r="Q510" s="8"/>
    </row>
    <row r="511" spans="7:17" ht="13" x14ac:dyDescent="0.15">
      <c r="G511" s="13"/>
      <c r="Q511" s="8"/>
    </row>
    <row r="512" spans="7:17" ht="13" x14ac:dyDescent="0.15">
      <c r="G512" s="13"/>
      <c r="Q512" s="8"/>
    </row>
    <row r="513" spans="7:17" ht="13" x14ac:dyDescent="0.15">
      <c r="G513" s="13"/>
      <c r="Q513" s="8"/>
    </row>
    <row r="514" spans="7:17" ht="13" x14ac:dyDescent="0.15">
      <c r="G514" s="13"/>
      <c r="Q514" s="8"/>
    </row>
    <row r="515" spans="7:17" ht="13" x14ac:dyDescent="0.15">
      <c r="G515" s="13"/>
      <c r="Q515" s="8"/>
    </row>
    <row r="516" spans="7:17" ht="13" x14ac:dyDescent="0.15">
      <c r="G516" s="13"/>
      <c r="Q516" s="8"/>
    </row>
    <row r="517" spans="7:17" ht="13" x14ac:dyDescent="0.15">
      <c r="G517" s="13"/>
      <c r="Q517" s="8"/>
    </row>
    <row r="518" spans="7:17" ht="13" x14ac:dyDescent="0.15">
      <c r="G518" s="13"/>
      <c r="Q518" s="8"/>
    </row>
    <row r="519" spans="7:17" ht="13" x14ac:dyDescent="0.15">
      <c r="G519" s="13"/>
      <c r="Q519" s="8"/>
    </row>
    <row r="520" spans="7:17" ht="13" x14ac:dyDescent="0.15">
      <c r="G520" s="13"/>
      <c r="Q520" s="8"/>
    </row>
    <row r="521" spans="7:17" ht="13" x14ac:dyDescent="0.15">
      <c r="G521" s="13"/>
      <c r="Q521" s="8"/>
    </row>
    <row r="522" spans="7:17" ht="13" x14ac:dyDescent="0.15">
      <c r="G522" s="13"/>
      <c r="Q522" s="8"/>
    </row>
    <row r="523" spans="7:17" ht="13" x14ac:dyDescent="0.15">
      <c r="G523" s="13"/>
      <c r="Q523" s="8"/>
    </row>
    <row r="524" spans="7:17" ht="13" x14ac:dyDescent="0.15">
      <c r="G524" s="13"/>
      <c r="Q524" s="8"/>
    </row>
    <row r="525" spans="7:17" ht="13" x14ac:dyDescent="0.15">
      <c r="G525" s="13"/>
      <c r="Q525" s="8"/>
    </row>
    <row r="526" spans="7:17" ht="13" x14ac:dyDescent="0.15">
      <c r="G526" s="13"/>
      <c r="Q526" s="8"/>
    </row>
    <row r="527" spans="7:17" ht="13" x14ac:dyDescent="0.15">
      <c r="G527" s="13"/>
      <c r="Q527" s="8"/>
    </row>
    <row r="528" spans="7:17" ht="13" x14ac:dyDescent="0.15">
      <c r="G528" s="13"/>
      <c r="Q528" s="8"/>
    </row>
    <row r="529" spans="7:17" ht="13" x14ac:dyDescent="0.15">
      <c r="G529" s="13"/>
      <c r="Q529" s="8"/>
    </row>
    <row r="530" spans="7:17" ht="13" x14ac:dyDescent="0.15">
      <c r="G530" s="13"/>
      <c r="Q530" s="8"/>
    </row>
    <row r="531" spans="7:17" ht="13" x14ac:dyDescent="0.15">
      <c r="G531" s="13"/>
      <c r="Q531" s="8"/>
    </row>
    <row r="532" spans="7:17" ht="13" x14ac:dyDescent="0.15">
      <c r="G532" s="13"/>
      <c r="Q532" s="8"/>
    </row>
    <row r="533" spans="7:17" ht="13" x14ac:dyDescent="0.15">
      <c r="G533" s="13"/>
      <c r="Q533" s="8"/>
    </row>
    <row r="534" spans="7:17" ht="13" x14ac:dyDescent="0.15">
      <c r="G534" s="13"/>
      <c r="Q534" s="8"/>
    </row>
    <row r="535" spans="7:17" ht="13" x14ac:dyDescent="0.15">
      <c r="G535" s="13"/>
      <c r="Q535" s="8"/>
    </row>
    <row r="536" spans="7:17" ht="13" x14ac:dyDescent="0.15">
      <c r="G536" s="13"/>
      <c r="Q536" s="8"/>
    </row>
    <row r="537" spans="7:17" ht="13" x14ac:dyDescent="0.15">
      <c r="G537" s="13"/>
      <c r="Q537" s="8"/>
    </row>
    <row r="538" spans="7:17" ht="13" x14ac:dyDescent="0.15">
      <c r="G538" s="13"/>
      <c r="Q538" s="8"/>
    </row>
    <row r="539" spans="7:17" ht="13" x14ac:dyDescent="0.15">
      <c r="G539" s="13"/>
      <c r="Q539" s="8"/>
    </row>
    <row r="540" spans="7:17" ht="13" x14ac:dyDescent="0.15">
      <c r="G540" s="13"/>
      <c r="Q540" s="8"/>
    </row>
    <row r="541" spans="7:17" ht="13" x14ac:dyDescent="0.15">
      <c r="G541" s="13"/>
      <c r="Q541" s="8"/>
    </row>
    <row r="542" spans="7:17" ht="13" x14ac:dyDescent="0.15">
      <c r="G542" s="13"/>
      <c r="Q542" s="8"/>
    </row>
    <row r="543" spans="7:17" ht="13" x14ac:dyDescent="0.15">
      <c r="G543" s="13"/>
      <c r="Q543" s="8"/>
    </row>
    <row r="544" spans="7:17" ht="13" x14ac:dyDescent="0.15">
      <c r="G544" s="13"/>
      <c r="Q544" s="8"/>
    </row>
    <row r="545" spans="7:17" ht="13" x14ac:dyDescent="0.15">
      <c r="G545" s="13"/>
      <c r="Q545" s="8"/>
    </row>
    <row r="546" spans="7:17" ht="13" x14ac:dyDescent="0.15">
      <c r="G546" s="13"/>
      <c r="Q546" s="8"/>
    </row>
    <row r="547" spans="7:17" ht="13" x14ac:dyDescent="0.15">
      <c r="G547" s="13"/>
      <c r="Q547" s="8"/>
    </row>
    <row r="548" spans="7:17" ht="13" x14ac:dyDescent="0.15">
      <c r="G548" s="13"/>
      <c r="Q548" s="8"/>
    </row>
    <row r="549" spans="7:17" ht="13" x14ac:dyDescent="0.15">
      <c r="G549" s="13"/>
      <c r="Q549" s="8"/>
    </row>
    <row r="550" spans="7:17" ht="13" x14ac:dyDescent="0.15">
      <c r="G550" s="13"/>
      <c r="Q550" s="8"/>
    </row>
    <row r="551" spans="7:17" ht="13" x14ac:dyDescent="0.15">
      <c r="G551" s="13"/>
      <c r="Q551" s="8"/>
    </row>
    <row r="552" spans="7:17" ht="13" x14ac:dyDescent="0.15">
      <c r="G552" s="13"/>
      <c r="Q552" s="8"/>
    </row>
    <row r="553" spans="7:17" ht="13" x14ac:dyDescent="0.15">
      <c r="G553" s="13"/>
      <c r="Q553" s="8"/>
    </row>
    <row r="554" spans="7:17" ht="13" x14ac:dyDescent="0.15">
      <c r="G554" s="13"/>
      <c r="Q554" s="8"/>
    </row>
    <row r="555" spans="7:17" ht="13" x14ac:dyDescent="0.15">
      <c r="G555" s="13"/>
      <c r="Q555" s="8"/>
    </row>
    <row r="556" spans="7:17" ht="13" x14ac:dyDescent="0.15">
      <c r="G556" s="13"/>
      <c r="Q556" s="8"/>
    </row>
    <row r="557" spans="7:17" ht="13" x14ac:dyDescent="0.15">
      <c r="G557" s="13"/>
      <c r="Q557" s="8"/>
    </row>
    <row r="558" spans="7:17" ht="13" x14ac:dyDescent="0.15">
      <c r="G558" s="13"/>
      <c r="Q558" s="8"/>
    </row>
    <row r="559" spans="7:17" ht="13" x14ac:dyDescent="0.15">
      <c r="G559" s="13"/>
      <c r="Q559" s="8"/>
    </row>
    <row r="560" spans="7:17" ht="13" x14ac:dyDescent="0.15">
      <c r="G560" s="13"/>
      <c r="Q560" s="8"/>
    </row>
    <row r="561" spans="7:17" ht="13" x14ac:dyDescent="0.15">
      <c r="G561" s="13"/>
      <c r="Q561" s="8"/>
    </row>
    <row r="562" spans="7:17" ht="13" x14ac:dyDescent="0.15">
      <c r="G562" s="13"/>
      <c r="Q562" s="8"/>
    </row>
    <row r="563" spans="7:17" ht="13" x14ac:dyDescent="0.15">
      <c r="G563" s="13"/>
      <c r="Q563" s="8"/>
    </row>
    <row r="564" spans="7:17" ht="13" x14ac:dyDescent="0.15">
      <c r="G564" s="13"/>
      <c r="Q564" s="8"/>
    </row>
    <row r="565" spans="7:17" ht="13" x14ac:dyDescent="0.15">
      <c r="G565" s="13"/>
      <c r="Q565" s="8"/>
    </row>
    <row r="566" spans="7:17" ht="13" x14ac:dyDescent="0.15">
      <c r="G566" s="13"/>
      <c r="Q566" s="8"/>
    </row>
    <row r="567" spans="7:17" ht="13" x14ac:dyDescent="0.15">
      <c r="G567" s="13"/>
      <c r="Q567" s="8"/>
    </row>
    <row r="568" spans="7:17" ht="13" x14ac:dyDescent="0.15">
      <c r="G568" s="13"/>
      <c r="Q568" s="8"/>
    </row>
    <row r="569" spans="7:17" ht="13" x14ac:dyDescent="0.15">
      <c r="G569" s="13"/>
      <c r="Q569" s="8"/>
    </row>
    <row r="570" spans="7:17" ht="13" x14ac:dyDescent="0.15">
      <c r="G570" s="13"/>
      <c r="Q570" s="8"/>
    </row>
    <row r="571" spans="7:17" ht="13" x14ac:dyDescent="0.15">
      <c r="G571" s="13"/>
      <c r="Q571" s="8"/>
    </row>
    <row r="572" spans="7:17" ht="13" x14ac:dyDescent="0.15">
      <c r="G572" s="13"/>
      <c r="Q572" s="8"/>
    </row>
    <row r="573" spans="7:17" ht="13" x14ac:dyDescent="0.15">
      <c r="G573" s="13"/>
      <c r="Q573" s="8"/>
    </row>
    <row r="574" spans="7:17" ht="13" x14ac:dyDescent="0.15">
      <c r="G574" s="13"/>
      <c r="Q574" s="8"/>
    </row>
    <row r="575" spans="7:17" ht="13" x14ac:dyDescent="0.15">
      <c r="G575" s="13"/>
      <c r="Q575" s="8"/>
    </row>
    <row r="576" spans="7:17" ht="13" x14ac:dyDescent="0.15">
      <c r="G576" s="13"/>
      <c r="Q576" s="8"/>
    </row>
    <row r="577" spans="7:17" ht="13" x14ac:dyDescent="0.15">
      <c r="G577" s="13"/>
      <c r="Q577" s="8"/>
    </row>
    <row r="578" spans="7:17" ht="13" x14ac:dyDescent="0.15">
      <c r="G578" s="13"/>
      <c r="Q578" s="8"/>
    </row>
    <row r="579" spans="7:17" ht="13" x14ac:dyDescent="0.15">
      <c r="G579" s="13"/>
      <c r="Q579" s="8"/>
    </row>
    <row r="580" spans="7:17" ht="13" x14ac:dyDescent="0.15">
      <c r="G580" s="13"/>
      <c r="Q580" s="8"/>
    </row>
    <row r="581" spans="7:17" ht="13" x14ac:dyDescent="0.15">
      <c r="G581" s="13"/>
      <c r="Q581" s="8"/>
    </row>
    <row r="582" spans="7:17" ht="13" x14ac:dyDescent="0.15">
      <c r="G582" s="13"/>
      <c r="Q582" s="8"/>
    </row>
    <row r="583" spans="7:17" ht="13" x14ac:dyDescent="0.15">
      <c r="G583" s="13"/>
      <c r="Q583" s="8"/>
    </row>
    <row r="584" spans="7:17" ht="13" x14ac:dyDescent="0.15">
      <c r="G584" s="13"/>
      <c r="Q584" s="8"/>
    </row>
    <row r="585" spans="7:17" ht="13" x14ac:dyDescent="0.15">
      <c r="G585" s="13"/>
      <c r="Q585" s="8"/>
    </row>
    <row r="586" spans="7:17" ht="13" x14ac:dyDescent="0.15">
      <c r="G586" s="13"/>
      <c r="Q586" s="8"/>
    </row>
    <row r="587" spans="7:17" ht="13" x14ac:dyDescent="0.15">
      <c r="G587" s="13"/>
      <c r="Q587" s="8"/>
    </row>
    <row r="588" spans="7:17" ht="13" x14ac:dyDescent="0.15">
      <c r="G588" s="13"/>
      <c r="Q588" s="8"/>
    </row>
    <row r="589" spans="7:17" ht="13" x14ac:dyDescent="0.15">
      <c r="G589" s="13"/>
      <c r="Q589" s="8"/>
    </row>
    <row r="590" spans="7:17" ht="13" x14ac:dyDescent="0.15">
      <c r="G590" s="13"/>
      <c r="Q590" s="8"/>
    </row>
    <row r="591" spans="7:17" ht="13" x14ac:dyDescent="0.15">
      <c r="G591" s="13"/>
      <c r="Q591" s="8"/>
    </row>
    <row r="592" spans="7:17" ht="13" x14ac:dyDescent="0.15">
      <c r="G592" s="13"/>
      <c r="Q592" s="8"/>
    </row>
    <row r="593" spans="7:17" ht="13" x14ac:dyDescent="0.15">
      <c r="G593" s="13"/>
      <c r="Q593" s="8"/>
    </row>
    <row r="594" spans="7:17" ht="13" x14ac:dyDescent="0.15">
      <c r="G594" s="13"/>
      <c r="Q594" s="8"/>
    </row>
    <row r="595" spans="7:17" ht="13" x14ac:dyDescent="0.15">
      <c r="G595" s="13"/>
      <c r="Q595" s="8"/>
    </row>
    <row r="596" spans="7:17" ht="13" x14ac:dyDescent="0.15">
      <c r="G596" s="13"/>
      <c r="Q596" s="8"/>
    </row>
    <row r="597" spans="7:17" ht="13" x14ac:dyDescent="0.15">
      <c r="G597" s="13"/>
      <c r="Q597" s="8"/>
    </row>
    <row r="598" spans="7:17" ht="13" x14ac:dyDescent="0.15">
      <c r="G598" s="13"/>
      <c r="Q598" s="8"/>
    </row>
    <row r="599" spans="7:17" ht="13" x14ac:dyDescent="0.15">
      <c r="G599" s="13"/>
      <c r="Q599" s="8"/>
    </row>
    <row r="600" spans="7:17" ht="13" x14ac:dyDescent="0.15">
      <c r="G600" s="13"/>
      <c r="Q600" s="8"/>
    </row>
    <row r="601" spans="7:17" ht="13" x14ac:dyDescent="0.15">
      <c r="G601" s="13"/>
      <c r="Q601" s="8"/>
    </row>
    <row r="602" spans="7:17" ht="13" x14ac:dyDescent="0.15">
      <c r="G602" s="13"/>
      <c r="Q602" s="8"/>
    </row>
    <row r="603" spans="7:17" ht="13" x14ac:dyDescent="0.15">
      <c r="G603" s="13"/>
      <c r="Q603" s="8"/>
    </row>
    <row r="604" spans="7:17" ht="13" x14ac:dyDescent="0.15">
      <c r="G604" s="13"/>
      <c r="Q604" s="8"/>
    </row>
    <row r="605" spans="7:17" ht="13" x14ac:dyDescent="0.15">
      <c r="G605" s="13"/>
      <c r="Q605" s="8"/>
    </row>
    <row r="606" spans="7:17" ht="13" x14ac:dyDescent="0.15">
      <c r="G606" s="13"/>
      <c r="Q606" s="8"/>
    </row>
    <row r="607" spans="7:17" ht="13" x14ac:dyDescent="0.15">
      <c r="G607" s="13"/>
      <c r="Q607" s="8"/>
    </row>
    <row r="608" spans="7:17" ht="13" x14ac:dyDescent="0.15">
      <c r="G608" s="13"/>
      <c r="Q608" s="8"/>
    </row>
    <row r="609" spans="7:17" ht="13" x14ac:dyDescent="0.15">
      <c r="G609" s="13"/>
      <c r="Q609" s="8"/>
    </row>
    <row r="610" spans="7:17" ht="13" x14ac:dyDescent="0.15">
      <c r="G610" s="13"/>
      <c r="Q610" s="8"/>
    </row>
    <row r="611" spans="7:17" ht="13" x14ac:dyDescent="0.15">
      <c r="G611" s="13"/>
      <c r="Q611" s="8"/>
    </row>
    <row r="612" spans="7:17" ht="13" x14ac:dyDescent="0.15">
      <c r="G612" s="13"/>
      <c r="Q612" s="8"/>
    </row>
    <row r="613" spans="7:17" ht="13" x14ac:dyDescent="0.15">
      <c r="G613" s="13"/>
      <c r="Q613" s="8"/>
    </row>
    <row r="614" spans="7:17" ht="13" x14ac:dyDescent="0.15">
      <c r="G614" s="13"/>
      <c r="Q614" s="8"/>
    </row>
    <row r="615" spans="7:17" ht="13" x14ac:dyDescent="0.15">
      <c r="G615" s="13"/>
      <c r="Q615" s="8"/>
    </row>
    <row r="616" spans="7:17" ht="13" x14ac:dyDescent="0.15">
      <c r="G616" s="13"/>
      <c r="Q616" s="8"/>
    </row>
    <row r="617" spans="7:17" ht="13" x14ac:dyDescent="0.15">
      <c r="G617" s="13"/>
      <c r="Q617" s="8"/>
    </row>
    <row r="618" spans="7:17" ht="13" x14ac:dyDescent="0.15">
      <c r="G618" s="13"/>
      <c r="Q618" s="8"/>
    </row>
    <row r="619" spans="7:17" ht="13" x14ac:dyDescent="0.15">
      <c r="G619" s="13"/>
      <c r="Q619" s="8"/>
    </row>
    <row r="620" spans="7:17" ht="13" x14ac:dyDescent="0.15">
      <c r="G620" s="13"/>
      <c r="Q620" s="8"/>
    </row>
    <row r="621" spans="7:17" ht="13" x14ac:dyDescent="0.15">
      <c r="G621" s="13"/>
      <c r="Q621" s="8"/>
    </row>
    <row r="622" spans="7:17" ht="13" x14ac:dyDescent="0.15">
      <c r="G622" s="13"/>
      <c r="Q622" s="8"/>
    </row>
    <row r="623" spans="7:17" ht="13" x14ac:dyDescent="0.15">
      <c r="G623" s="13"/>
      <c r="Q623" s="8"/>
    </row>
    <row r="624" spans="7:17" ht="13" x14ac:dyDescent="0.15">
      <c r="G624" s="13"/>
      <c r="Q624" s="8"/>
    </row>
    <row r="625" spans="7:17" ht="13" x14ac:dyDescent="0.15">
      <c r="G625" s="13"/>
      <c r="Q625" s="8"/>
    </row>
    <row r="626" spans="7:17" ht="13" x14ac:dyDescent="0.15">
      <c r="G626" s="13"/>
      <c r="Q626" s="8"/>
    </row>
    <row r="627" spans="7:17" ht="13" x14ac:dyDescent="0.15">
      <c r="G627" s="13"/>
      <c r="Q627" s="8"/>
    </row>
    <row r="628" spans="7:17" ht="13" x14ac:dyDescent="0.15">
      <c r="G628" s="13"/>
      <c r="Q628" s="8"/>
    </row>
    <row r="629" spans="7:17" ht="13" x14ac:dyDescent="0.15">
      <c r="G629" s="13"/>
      <c r="Q629" s="8"/>
    </row>
    <row r="630" spans="7:17" ht="13" x14ac:dyDescent="0.15">
      <c r="G630" s="13"/>
      <c r="Q630" s="8"/>
    </row>
    <row r="631" spans="7:17" ht="13" x14ac:dyDescent="0.15">
      <c r="G631" s="13"/>
      <c r="Q631" s="8"/>
    </row>
    <row r="632" spans="7:17" ht="13" x14ac:dyDescent="0.15">
      <c r="G632" s="13"/>
      <c r="Q632" s="8"/>
    </row>
    <row r="633" spans="7:17" ht="13" x14ac:dyDescent="0.15">
      <c r="G633" s="13"/>
      <c r="Q633" s="8"/>
    </row>
    <row r="634" spans="7:17" ht="13" x14ac:dyDescent="0.15">
      <c r="G634" s="13"/>
      <c r="Q634" s="8"/>
    </row>
    <row r="635" spans="7:17" ht="13" x14ac:dyDescent="0.15">
      <c r="G635" s="13"/>
      <c r="Q635" s="8"/>
    </row>
    <row r="636" spans="7:17" ht="13" x14ac:dyDescent="0.15">
      <c r="G636" s="13"/>
      <c r="Q636" s="8"/>
    </row>
    <row r="637" spans="7:17" ht="13" x14ac:dyDescent="0.15">
      <c r="G637" s="13"/>
      <c r="Q637" s="8"/>
    </row>
    <row r="638" spans="7:17" ht="13" x14ac:dyDescent="0.15">
      <c r="G638" s="13"/>
      <c r="Q638" s="8"/>
    </row>
    <row r="639" spans="7:17" ht="13" x14ac:dyDescent="0.15">
      <c r="G639" s="13"/>
      <c r="Q639" s="8"/>
    </row>
    <row r="640" spans="7:17" ht="13" x14ac:dyDescent="0.15">
      <c r="G640" s="13"/>
      <c r="Q640" s="8"/>
    </row>
    <row r="641" spans="7:17" ht="13" x14ac:dyDescent="0.15">
      <c r="G641" s="13"/>
      <c r="Q641" s="8"/>
    </row>
    <row r="642" spans="7:17" ht="13" x14ac:dyDescent="0.15">
      <c r="G642" s="13"/>
      <c r="Q642" s="8"/>
    </row>
    <row r="643" spans="7:17" ht="13" x14ac:dyDescent="0.15">
      <c r="G643" s="13"/>
      <c r="Q643" s="8"/>
    </row>
    <row r="644" spans="7:17" ht="13" x14ac:dyDescent="0.15">
      <c r="G644" s="13"/>
      <c r="Q644" s="8"/>
    </row>
    <row r="645" spans="7:17" ht="13" x14ac:dyDescent="0.15">
      <c r="G645" s="13"/>
      <c r="Q645" s="8"/>
    </row>
    <row r="646" spans="7:17" ht="13" x14ac:dyDescent="0.15">
      <c r="G646" s="13"/>
      <c r="Q646" s="8"/>
    </row>
    <row r="647" spans="7:17" ht="13" x14ac:dyDescent="0.15">
      <c r="G647" s="13"/>
      <c r="Q647" s="8"/>
    </row>
    <row r="648" spans="7:17" ht="13" x14ac:dyDescent="0.15">
      <c r="G648" s="13"/>
      <c r="Q648" s="8"/>
    </row>
    <row r="649" spans="7:17" ht="13" x14ac:dyDescent="0.15">
      <c r="G649" s="13"/>
      <c r="Q649" s="8"/>
    </row>
    <row r="650" spans="7:17" ht="13" x14ac:dyDescent="0.15">
      <c r="G650" s="13"/>
      <c r="Q650" s="8"/>
    </row>
    <row r="651" spans="7:17" ht="13" x14ac:dyDescent="0.15">
      <c r="G651" s="13"/>
      <c r="Q651" s="8"/>
    </row>
    <row r="652" spans="7:17" ht="13" x14ac:dyDescent="0.15">
      <c r="G652" s="13"/>
      <c r="Q652" s="8"/>
    </row>
    <row r="653" spans="7:17" ht="13" x14ac:dyDescent="0.15">
      <c r="G653" s="13"/>
      <c r="Q653" s="8"/>
    </row>
    <row r="654" spans="7:17" ht="13" x14ac:dyDescent="0.15">
      <c r="G654" s="13"/>
      <c r="Q654" s="8"/>
    </row>
    <row r="655" spans="7:17" ht="13" x14ac:dyDescent="0.15">
      <c r="G655" s="13"/>
      <c r="Q655" s="8"/>
    </row>
    <row r="656" spans="7:17" ht="13" x14ac:dyDescent="0.15">
      <c r="G656" s="13"/>
      <c r="Q656" s="8"/>
    </row>
    <row r="657" spans="7:17" ht="13" x14ac:dyDescent="0.15">
      <c r="G657" s="13"/>
      <c r="Q657" s="8"/>
    </row>
    <row r="658" spans="7:17" ht="13" x14ac:dyDescent="0.15">
      <c r="G658" s="13"/>
      <c r="Q658" s="8"/>
    </row>
    <row r="659" spans="7:17" ht="13" x14ac:dyDescent="0.15">
      <c r="G659" s="13"/>
      <c r="Q659" s="8"/>
    </row>
    <row r="660" spans="7:17" ht="13" x14ac:dyDescent="0.15">
      <c r="G660" s="13"/>
      <c r="Q660" s="8"/>
    </row>
    <row r="661" spans="7:17" ht="13" x14ac:dyDescent="0.15">
      <c r="G661" s="13"/>
      <c r="Q661" s="8"/>
    </row>
    <row r="662" spans="7:17" ht="13" x14ac:dyDescent="0.15">
      <c r="G662" s="13"/>
      <c r="Q662" s="8"/>
    </row>
    <row r="663" spans="7:17" ht="13" x14ac:dyDescent="0.15">
      <c r="G663" s="13"/>
      <c r="Q663" s="8"/>
    </row>
    <row r="664" spans="7:17" ht="13" x14ac:dyDescent="0.15">
      <c r="G664" s="13"/>
      <c r="Q664" s="8"/>
    </row>
    <row r="665" spans="7:17" ht="13" x14ac:dyDescent="0.15">
      <c r="G665" s="13"/>
      <c r="Q665" s="8"/>
    </row>
    <row r="666" spans="7:17" ht="13" x14ac:dyDescent="0.15">
      <c r="G666" s="13"/>
      <c r="Q666" s="8"/>
    </row>
    <row r="667" spans="7:17" ht="13" x14ac:dyDescent="0.15">
      <c r="G667" s="13"/>
      <c r="Q667" s="8"/>
    </row>
    <row r="668" spans="7:17" ht="13" x14ac:dyDescent="0.15">
      <c r="G668" s="13"/>
      <c r="Q668" s="8"/>
    </row>
    <row r="669" spans="7:17" ht="13" x14ac:dyDescent="0.15">
      <c r="G669" s="13"/>
      <c r="Q669" s="8"/>
    </row>
    <row r="670" spans="7:17" ht="13" x14ac:dyDescent="0.15">
      <c r="G670" s="13"/>
      <c r="Q670" s="8"/>
    </row>
    <row r="671" spans="7:17" ht="13" x14ac:dyDescent="0.15">
      <c r="G671" s="13"/>
      <c r="Q671" s="8"/>
    </row>
    <row r="672" spans="7:17" ht="13" x14ac:dyDescent="0.15">
      <c r="G672" s="13"/>
      <c r="Q672" s="8"/>
    </row>
    <row r="673" spans="7:17" ht="13" x14ac:dyDescent="0.15">
      <c r="G673" s="13"/>
      <c r="Q673" s="8"/>
    </row>
    <row r="674" spans="7:17" ht="13" x14ac:dyDescent="0.15">
      <c r="G674" s="13"/>
      <c r="Q674" s="8"/>
    </row>
    <row r="675" spans="7:17" ht="13" x14ac:dyDescent="0.15">
      <c r="G675" s="13"/>
      <c r="Q675" s="8"/>
    </row>
    <row r="676" spans="7:17" ht="13" x14ac:dyDescent="0.15">
      <c r="G676" s="13"/>
      <c r="Q676" s="8"/>
    </row>
    <row r="677" spans="7:17" ht="13" x14ac:dyDescent="0.15">
      <c r="G677" s="13"/>
      <c r="Q677" s="8"/>
    </row>
    <row r="678" spans="7:17" ht="13" x14ac:dyDescent="0.15">
      <c r="G678" s="13"/>
      <c r="Q678" s="8"/>
    </row>
    <row r="679" spans="7:17" ht="13" x14ac:dyDescent="0.15">
      <c r="G679" s="13"/>
      <c r="Q679" s="8"/>
    </row>
    <row r="680" spans="7:17" ht="13" x14ac:dyDescent="0.15">
      <c r="G680" s="13"/>
      <c r="Q680" s="8"/>
    </row>
    <row r="681" spans="7:17" ht="13" x14ac:dyDescent="0.15">
      <c r="G681" s="13"/>
      <c r="Q681" s="8"/>
    </row>
    <row r="682" spans="7:17" ht="13" x14ac:dyDescent="0.15">
      <c r="G682" s="13"/>
      <c r="Q682" s="8"/>
    </row>
    <row r="683" spans="7:17" ht="13" x14ac:dyDescent="0.15">
      <c r="G683" s="13"/>
      <c r="Q683" s="8"/>
    </row>
    <row r="684" spans="7:17" ht="13" x14ac:dyDescent="0.15">
      <c r="G684" s="13"/>
      <c r="Q684" s="8"/>
    </row>
    <row r="685" spans="7:17" ht="13" x14ac:dyDescent="0.15">
      <c r="G685" s="13"/>
      <c r="Q685" s="8"/>
    </row>
    <row r="686" spans="7:17" ht="13" x14ac:dyDescent="0.15">
      <c r="G686" s="13"/>
      <c r="Q686" s="8"/>
    </row>
    <row r="687" spans="7:17" ht="13" x14ac:dyDescent="0.15">
      <c r="G687" s="13"/>
      <c r="Q687" s="8"/>
    </row>
    <row r="688" spans="7:17" ht="13" x14ac:dyDescent="0.15">
      <c r="G688" s="13"/>
      <c r="Q688" s="8"/>
    </row>
    <row r="689" spans="7:17" ht="13" x14ac:dyDescent="0.15">
      <c r="G689" s="13"/>
      <c r="Q689" s="8"/>
    </row>
    <row r="690" spans="7:17" ht="13" x14ac:dyDescent="0.15">
      <c r="G690" s="13"/>
      <c r="Q690" s="8"/>
    </row>
    <row r="691" spans="7:17" ht="13" x14ac:dyDescent="0.15">
      <c r="G691" s="13"/>
      <c r="Q691" s="8"/>
    </row>
    <row r="692" spans="7:17" ht="13" x14ac:dyDescent="0.15">
      <c r="G692" s="13"/>
      <c r="Q692" s="8"/>
    </row>
    <row r="693" spans="7:17" ht="13" x14ac:dyDescent="0.15">
      <c r="G693" s="13"/>
      <c r="Q693" s="8"/>
    </row>
    <row r="694" spans="7:17" ht="13" x14ac:dyDescent="0.15">
      <c r="G694" s="13"/>
      <c r="Q694" s="8"/>
    </row>
    <row r="695" spans="7:17" ht="13" x14ac:dyDescent="0.15">
      <c r="G695" s="13"/>
      <c r="Q695" s="8"/>
    </row>
    <row r="696" spans="7:17" ht="13" x14ac:dyDescent="0.15">
      <c r="G696" s="13"/>
      <c r="Q696" s="8"/>
    </row>
    <row r="697" spans="7:17" ht="13" x14ac:dyDescent="0.15">
      <c r="G697" s="13"/>
      <c r="Q697" s="8"/>
    </row>
    <row r="698" spans="7:17" ht="13" x14ac:dyDescent="0.15">
      <c r="G698" s="13"/>
      <c r="Q698" s="8"/>
    </row>
    <row r="699" spans="7:17" ht="13" x14ac:dyDescent="0.15">
      <c r="G699" s="13"/>
      <c r="Q699" s="8"/>
    </row>
    <row r="700" spans="7:17" ht="13" x14ac:dyDescent="0.15">
      <c r="G700" s="13"/>
      <c r="Q700" s="8"/>
    </row>
    <row r="701" spans="7:17" ht="13" x14ac:dyDescent="0.15">
      <c r="G701" s="13"/>
      <c r="Q701" s="8"/>
    </row>
    <row r="702" spans="7:17" ht="13" x14ac:dyDescent="0.15">
      <c r="G702" s="13"/>
      <c r="Q702" s="8"/>
    </row>
    <row r="703" spans="7:17" ht="13" x14ac:dyDescent="0.15">
      <c r="G703" s="13"/>
      <c r="Q703" s="8"/>
    </row>
    <row r="704" spans="7:17" ht="13" x14ac:dyDescent="0.15">
      <c r="G704" s="13"/>
      <c r="Q704" s="8"/>
    </row>
    <row r="705" spans="7:17" ht="13" x14ac:dyDescent="0.15">
      <c r="G705" s="13"/>
      <c r="Q705" s="8"/>
    </row>
    <row r="706" spans="7:17" ht="13" x14ac:dyDescent="0.15">
      <c r="G706" s="13"/>
      <c r="Q706" s="8"/>
    </row>
    <row r="707" spans="7:17" ht="13" x14ac:dyDescent="0.15">
      <c r="G707" s="13"/>
      <c r="Q707" s="8"/>
    </row>
    <row r="708" spans="7:17" ht="13" x14ac:dyDescent="0.15">
      <c r="G708" s="13"/>
      <c r="Q708" s="8"/>
    </row>
    <row r="709" spans="7:17" ht="13" x14ac:dyDescent="0.15">
      <c r="G709" s="13"/>
      <c r="Q709" s="8"/>
    </row>
    <row r="710" spans="7:17" ht="13" x14ac:dyDescent="0.15">
      <c r="G710" s="13"/>
      <c r="Q710" s="8"/>
    </row>
    <row r="711" spans="7:17" ht="13" x14ac:dyDescent="0.15">
      <c r="G711" s="13"/>
      <c r="Q711" s="8"/>
    </row>
    <row r="712" spans="7:17" ht="13" x14ac:dyDescent="0.15">
      <c r="G712" s="13"/>
      <c r="Q712" s="8"/>
    </row>
    <row r="713" spans="7:17" ht="13" x14ac:dyDescent="0.15">
      <c r="G713" s="13"/>
      <c r="Q713" s="8"/>
    </row>
    <row r="714" spans="7:17" ht="13" x14ac:dyDescent="0.15">
      <c r="G714" s="13"/>
      <c r="Q714" s="8"/>
    </row>
    <row r="715" spans="7:17" ht="13" x14ac:dyDescent="0.15">
      <c r="G715" s="13"/>
      <c r="Q715" s="8"/>
    </row>
    <row r="716" spans="7:17" ht="13" x14ac:dyDescent="0.15">
      <c r="G716" s="13"/>
      <c r="Q716" s="8"/>
    </row>
    <row r="717" spans="7:17" ht="13" x14ac:dyDescent="0.15">
      <c r="G717" s="13"/>
      <c r="Q717" s="8"/>
    </row>
    <row r="718" spans="7:17" ht="13" x14ac:dyDescent="0.15">
      <c r="G718" s="13"/>
      <c r="Q718" s="8"/>
    </row>
    <row r="719" spans="7:17" ht="13" x14ac:dyDescent="0.15">
      <c r="G719" s="13"/>
      <c r="Q719" s="8"/>
    </row>
    <row r="720" spans="7:17" ht="13" x14ac:dyDescent="0.15">
      <c r="G720" s="13"/>
      <c r="Q720" s="8"/>
    </row>
    <row r="721" spans="7:17" ht="13" x14ac:dyDescent="0.15">
      <c r="G721" s="13"/>
      <c r="Q721" s="8"/>
    </row>
    <row r="722" spans="7:17" ht="13" x14ac:dyDescent="0.15">
      <c r="G722" s="13"/>
      <c r="Q722" s="8"/>
    </row>
    <row r="723" spans="7:17" ht="13" x14ac:dyDescent="0.15">
      <c r="G723" s="13"/>
      <c r="Q723" s="8"/>
    </row>
    <row r="724" spans="7:17" ht="13" x14ac:dyDescent="0.15">
      <c r="G724" s="13"/>
      <c r="Q724" s="8"/>
    </row>
    <row r="725" spans="7:17" ht="13" x14ac:dyDescent="0.15">
      <c r="G725" s="13"/>
      <c r="Q725" s="8"/>
    </row>
    <row r="726" spans="7:17" ht="13" x14ac:dyDescent="0.15">
      <c r="G726" s="13"/>
      <c r="Q726" s="8"/>
    </row>
    <row r="727" spans="7:17" ht="13" x14ac:dyDescent="0.15">
      <c r="G727" s="13"/>
      <c r="Q727" s="8"/>
    </row>
    <row r="728" spans="7:17" ht="13" x14ac:dyDescent="0.15">
      <c r="G728" s="13"/>
      <c r="Q728" s="8"/>
    </row>
    <row r="729" spans="7:17" ht="13" x14ac:dyDescent="0.15">
      <c r="G729" s="13"/>
      <c r="Q729" s="8"/>
    </row>
    <row r="730" spans="7:17" ht="13" x14ac:dyDescent="0.15">
      <c r="G730" s="13"/>
      <c r="Q730" s="8"/>
    </row>
    <row r="731" spans="7:17" ht="13" x14ac:dyDescent="0.15">
      <c r="G731" s="13"/>
      <c r="Q731" s="8"/>
    </row>
    <row r="732" spans="7:17" ht="13" x14ac:dyDescent="0.15">
      <c r="G732" s="13"/>
      <c r="Q732" s="8"/>
    </row>
    <row r="733" spans="7:17" ht="13" x14ac:dyDescent="0.15">
      <c r="G733" s="13"/>
      <c r="Q733" s="8"/>
    </row>
    <row r="734" spans="7:17" ht="13" x14ac:dyDescent="0.15">
      <c r="G734" s="13"/>
      <c r="Q734" s="8"/>
    </row>
    <row r="735" spans="7:17" ht="13" x14ac:dyDescent="0.15">
      <c r="G735" s="13"/>
      <c r="Q735" s="8"/>
    </row>
    <row r="736" spans="7:17" ht="13" x14ac:dyDescent="0.15">
      <c r="G736" s="13"/>
      <c r="Q736" s="8"/>
    </row>
    <row r="737" spans="7:17" ht="13" x14ac:dyDescent="0.15">
      <c r="G737" s="13"/>
      <c r="Q737" s="8"/>
    </row>
    <row r="738" spans="7:17" ht="13" x14ac:dyDescent="0.15">
      <c r="G738" s="13"/>
      <c r="Q738" s="8"/>
    </row>
    <row r="739" spans="7:17" ht="13" x14ac:dyDescent="0.15">
      <c r="G739" s="13"/>
      <c r="Q739" s="8"/>
    </row>
    <row r="740" spans="7:17" ht="13" x14ac:dyDescent="0.15">
      <c r="G740" s="13"/>
      <c r="Q740" s="8"/>
    </row>
    <row r="741" spans="7:17" ht="13" x14ac:dyDescent="0.15">
      <c r="G741" s="13"/>
      <c r="Q741" s="8"/>
    </row>
    <row r="742" spans="7:17" ht="13" x14ac:dyDescent="0.15">
      <c r="G742" s="13"/>
      <c r="Q742" s="8"/>
    </row>
    <row r="743" spans="7:17" ht="13" x14ac:dyDescent="0.15">
      <c r="G743" s="13"/>
      <c r="Q743" s="8"/>
    </row>
    <row r="744" spans="7:17" ht="13" x14ac:dyDescent="0.15">
      <c r="G744" s="13"/>
      <c r="Q744" s="8"/>
    </row>
    <row r="745" spans="7:17" ht="13" x14ac:dyDescent="0.15">
      <c r="G745" s="13"/>
      <c r="Q745" s="8"/>
    </row>
    <row r="746" spans="7:17" ht="13" x14ac:dyDescent="0.15">
      <c r="G746" s="13"/>
      <c r="Q746" s="8"/>
    </row>
    <row r="747" spans="7:17" ht="13" x14ac:dyDescent="0.15">
      <c r="G747" s="13"/>
      <c r="Q747" s="8"/>
    </row>
    <row r="748" spans="7:17" ht="13" x14ac:dyDescent="0.15">
      <c r="G748" s="13"/>
      <c r="Q748" s="8"/>
    </row>
    <row r="749" spans="7:17" ht="13" x14ac:dyDescent="0.15">
      <c r="G749" s="13"/>
      <c r="Q749" s="8"/>
    </row>
    <row r="750" spans="7:17" ht="13" x14ac:dyDescent="0.15">
      <c r="G750" s="13"/>
      <c r="Q750" s="8"/>
    </row>
    <row r="751" spans="7:17" ht="13" x14ac:dyDescent="0.15">
      <c r="G751" s="13"/>
      <c r="Q751" s="8"/>
    </row>
    <row r="752" spans="7:17" ht="13" x14ac:dyDescent="0.15">
      <c r="G752" s="13"/>
      <c r="Q752" s="8"/>
    </row>
    <row r="753" spans="7:17" ht="13" x14ac:dyDescent="0.15">
      <c r="G753" s="13"/>
      <c r="Q753" s="8"/>
    </row>
    <row r="754" spans="7:17" ht="13" x14ac:dyDescent="0.15">
      <c r="G754" s="13"/>
      <c r="Q754" s="8"/>
    </row>
    <row r="755" spans="7:17" ht="13" x14ac:dyDescent="0.15">
      <c r="G755" s="13"/>
      <c r="Q755" s="8"/>
    </row>
    <row r="756" spans="7:17" ht="13" x14ac:dyDescent="0.15">
      <c r="G756" s="13"/>
      <c r="Q756" s="8"/>
    </row>
    <row r="757" spans="7:17" ht="13" x14ac:dyDescent="0.15">
      <c r="G757" s="13"/>
      <c r="Q757" s="8"/>
    </row>
    <row r="758" spans="7:17" ht="13" x14ac:dyDescent="0.15">
      <c r="G758" s="13"/>
      <c r="Q758" s="8"/>
    </row>
    <row r="759" spans="7:17" ht="13" x14ac:dyDescent="0.15">
      <c r="G759" s="13"/>
      <c r="Q759" s="8"/>
    </row>
    <row r="760" spans="7:17" ht="13" x14ac:dyDescent="0.15">
      <c r="G760" s="13"/>
      <c r="Q760" s="8"/>
    </row>
    <row r="761" spans="7:17" ht="13" x14ac:dyDescent="0.15">
      <c r="G761" s="13"/>
      <c r="Q761" s="8"/>
    </row>
    <row r="762" spans="7:17" ht="13" x14ac:dyDescent="0.15">
      <c r="G762" s="13"/>
      <c r="Q762" s="8"/>
    </row>
    <row r="763" spans="7:17" ht="13" x14ac:dyDescent="0.15">
      <c r="G763" s="13"/>
      <c r="Q763" s="8"/>
    </row>
    <row r="764" spans="7:17" ht="13" x14ac:dyDescent="0.15">
      <c r="G764" s="13"/>
      <c r="Q764" s="8"/>
    </row>
    <row r="765" spans="7:17" ht="13" x14ac:dyDescent="0.15">
      <c r="G765" s="13"/>
      <c r="Q765" s="8"/>
    </row>
    <row r="766" spans="7:17" ht="13" x14ac:dyDescent="0.15">
      <c r="G766" s="13"/>
      <c r="Q766" s="8"/>
    </row>
    <row r="767" spans="7:17" ht="13" x14ac:dyDescent="0.15">
      <c r="G767" s="13"/>
      <c r="Q767" s="8"/>
    </row>
    <row r="768" spans="7:17" ht="13" x14ac:dyDescent="0.15">
      <c r="G768" s="13"/>
      <c r="Q768" s="8"/>
    </row>
    <row r="769" spans="7:17" ht="13" x14ac:dyDescent="0.15">
      <c r="G769" s="13"/>
      <c r="Q769" s="8"/>
    </row>
    <row r="770" spans="7:17" ht="13" x14ac:dyDescent="0.15">
      <c r="G770" s="13"/>
      <c r="Q770" s="8"/>
    </row>
    <row r="771" spans="7:17" ht="13" x14ac:dyDescent="0.15">
      <c r="G771" s="13"/>
      <c r="Q771" s="8"/>
    </row>
    <row r="772" spans="7:17" ht="13" x14ac:dyDescent="0.15">
      <c r="G772" s="13"/>
      <c r="Q772" s="8"/>
    </row>
    <row r="773" spans="7:17" ht="13" x14ac:dyDescent="0.15">
      <c r="G773" s="13"/>
      <c r="Q773" s="8"/>
    </row>
    <row r="774" spans="7:17" ht="13" x14ac:dyDescent="0.15">
      <c r="G774" s="13"/>
      <c r="Q774" s="8"/>
    </row>
    <row r="775" spans="7:17" ht="13" x14ac:dyDescent="0.15">
      <c r="G775" s="13"/>
      <c r="Q775" s="8"/>
    </row>
    <row r="776" spans="7:17" ht="13" x14ac:dyDescent="0.15">
      <c r="G776" s="13"/>
      <c r="Q776" s="8"/>
    </row>
    <row r="777" spans="7:17" ht="13" x14ac:dyDescent="0.15">
      <c r="G777" s="13"/>
      <c r="Q777" s="8"/>
    </row>
    <row r="778" spans="7:17" ht="13" x14ac:dyDescent="0.15">
      <c r="G778" s="13"/>
      <c r="Q778" s="8"/>
    </row>
    <row r="779" spans="7:17" ht="13" x14ac:dyDescent="0.15">
      <c r="G779" s="13"/>
      <c r="Q779" s="8"/>
    </row>
    <row r="780" spans="7:17" ht="13" x14ac:dyDescent="0.15">
      <c r="G780" s="13"/>
      <c r="Q780" s="8"/>
    </row>
    <row r="781" spans="7:17" ht="13" x14ac:dyDescent="0.15">
      <c r="G781" s="13"/>
      <c r="Q781" s="8"/>
    </row>
    <row r="782" spans="7:17" ht="13" x14ac:dyDescent="0.15">
      <c r="G782" s="13"/>
      <c r="Q782" s="8"/>
    </row>
    <row r="783" spans="7:17" ht="13" x14ac:dyDescent="0.15">
      <c r="G783" s="13"/>
      <c r="Q783" s="8"/>
    </row>
    <row r="784" spans="7:17" ht="13" x14ac:dyDescent="0.15">
      <c r="G784" s="13"/>
      <c r="Q784" s="8"/>
    </row>
    <row r="785" spans="7:17" ht="13" x14ac:dyDescent="0.15">
      <c r="G785" s="13"/>
      <c r="Q785" s="8"/>
    </row>
    <row r="786" spans="7:17" ht="13" x14ac:dyDescent="0.15">
      <c r="G786" s="13"/>
      <c r="Q786" s="8"/>
    </row>
    <row r="787" spans="7:17" ht="13" x14ac:dyDescent="0.15">
      <c r="G787" s="13"/>
      <c r="Q787" s="8"/>
    </row>
    <row r="788" spans="7:17" ht="13" x14ac:dyDescent="0.15">
      <c r="G788" s="13"/>
      <c r="Q788" s="8"/>
    </row>
    <row r="789" spans="7:17" ht="13" x14ac:dyDescent="0.15">
      <c r="G789" s="13"/>
      <c r="Q789" s="8"/>
    </row>
    <row r="790" spans="7:17" ht="13" x14ac:dyDescent="0.15">
      <c r="G790" s="13"/>
      <c r="Q790" s="8"/>
    </row>
    <row r="791" spans="7:17" ht="13" x14ac:dyDescent="0.15">
      <c r="G791" s="13"/>
      <c r="Q791" s="8"/>
    </row>
    <row r="792" spans="7:17" ht="13" x14ac:dyDescent="0.15">
      <c r="G792" s="13"/>
      <c r="Q792" s="8"/>
    </row>
    <row r="793" spans="7:17" ht="13" x14ac:dyDescent="0.15">
      <c r="G793" s="13"/>
      <c r="Q793" s="8"/>
    </row>
    <row r="794" spans="7:17" ht="13" x14ac:dyDescent="0.15">
      <c r="G794" s="13"/>
      <c r="Q794" s="8"/>
    </row>
    <row r="795" spans="7:17" ht="13" x14ac:dyDescent="0.15">
      <c r="G795" s="13"/>
      <c r="Q795" s="8"/>
    </row>
    <row r="796" spans="7:17" ht="13" x14ac:dyDescent="0.15">
      <c r="G796" s="13"/>
      <c r="Q796" s="8"/>
    </row>
    <row r="797" spans="7:17" ht="13" x14ac:dyDescent="0.15">
      <c r="G797" s="13"/>
      <c r="Q797" s="8"/>
    </row>
    <row r="798" spans="7:17" ht="13" x14ac:dyDescent="0.15">
      <c r="G798" s="13"/>
      <c r="Q798" s="8"/>
    </row>
    <row r="799" spans="7:17" ht="13" x14ac:dyDescent="0.15">
      <c r="G799" s="13"/>
      <c r="Q799" s="8"/>
    </row>
    <row r="800" spans="7:17" ht="13" x14ac:dyDescent="0.15">
      <c r="G800" s="13"/>
      <c r="Q800" s="8"/>
    </row>
    <row r="801" spans="7:17" ht="13" x14ac:dyDescent="0.15">
      <c r="G801" s="13"/>
      <c r="Q801" s="8"/>
    </row>
    <row r="802" spans="7:17" ht="13" x14ac:dyDescent="0.15">
      <c r="G802" s="13"/>
      <c r="Q802" s="8"/>
    </row>
    <row r="803" spans="7:17" ht="13" x14ac:dyDescent="0.15">
      <c r="G803" s="13"/>
      <c r="Q803" s="8"/>
    </row>
    <row r="804" spans="7:17" ht="13" x14ac:dyDescent="0.15">
      <c r="G804" s="13"/>
      <c r="Q804" s="8"/>
    </row>
    <row r="805" spans="7:17" ht="13" x14ac:dyDescent="0.15">
      <c r="G805" s="13"/>
      <c r="Q805" s="8"/>
    </row>
    <row r="806" spans="7:17" ht="13" x14ac:dyDescent="0.15">
      <c r="G806" s="13"/>
      <c r="Q806" s="8"/>
    </row>
    <row r="807" spans="7:17" ht="13" x14ac:dyDescent="0.15">
      <c r="G807" s="13"/>
      <c r="Q807" s="8"/>
    </row>
    <row r="808" spans="7:17" ht="13" x14ac:dyDescent="0.15">
      <c r="G808" s="13"/>
      <c r="Q808" s="8"/>
    </row>
    <row r="809" spans="7:17" ht="13" x14ac:dyDescent="0.15">
      <c r="G809" s="13"/>
      <c r="Q809" s="8"/>
    </row>
    <row r="810" spans="7:17" ht="13" x14ac:dyDescent="0.15">
      <c r="G810" s="13"/>
      <c r="Q810" s="8"/>
    </row>
    <row r="811" spans="7:17" ht="13" x14ac:dyDescent="0.15">
      <c r="G811" s="13"/>
      <c r="Q811" s="8"/>
    </row>
    <row r="812" spans="7:17" ht="13" x14ac:dyDescent="0.15">
      <c r="G812" s="13"/>
      <c r="Q812" s="8"/>
    </row>
    <row r="813" spans="7:17" ht="13" x14ac:dyDescent="0.15">
      <c r="G813" s="13"/>
      <c r="Q813" s="8"/>
    </row>
    <row r="814" spans="7:17" ht="13" x14ac:dyDescent="0.15">
      <c r="G814" s="13"/>
      <c r="Q814" s="8"/>
    </row>
    <row r="815" spans="7:17" ht="13" x14ac:dyDescent="0.15">
      <c r="G815" s="13"/>
      <c r="Q815" s="8"/>
    </row>
    <row r="816" spans="7:17" ht="13" x14ac:dyDescent="0.15">
      <c r="G816" s="13"/>
      <c r="Q816" s="8"/>
    </row>
    <row r="817" spans="7:17" ht="13" x14ac:dyDescent="0.15">
      <c r="G817" s="13"/>
      <c r="Q817" s="8"/>
    </row>
    <row r="818" spans="7:17" ht="13" x14ac:dyDescent="0.15">
      <c r="G818" s="13"/>
      <c r="Q818" s="8"/>
    </row>
    <row r="819" spans="7:17" ht="13" x14ac:dyDescent="0.15">
      <c r="G819" s="13"/>
      <c r="Q819" s="8"/>
    </row>
    <row r="820" spans="7:17" ht="13" x14ac:dyDescent="0.15">
      <c r="G820" s="13"/>
      <c r="Q820" s="8"/>
    </row>
    <row r="821" spans="7:17" ht="13" x14ac:dyDescent="0.15">
      <c r="G821" s="13"/>
      <c r="Q821" s="8"/>
    </row>
    <row r="822" spans="7:17" ht="13" x14ac:dyDescent="0.15">
      <c r="G822" s="13"/>
      <c r="Q822" s="8"/>
    </row>
    <row r="823" spans="7:17" ht="13" x14ac:dyDescent="0.15">
      <c r="G823" s="13"/>
      <c r="Q823" s="8"/>
    </row>
    <row r="824" spans="7:17" ht="13" x14ac:dyDescent="0.15">
      <c r="G824" s="13"/>
      <c r="Q824" s="8"/>
    </row>
    <row r="825" spans="7:17" ht="13" x14ac:dyDescent="0.15">
      <c r="G825" s="13"/>
      <c r="Q825" s="8"/>
    </row>
    <row r="826" spans="7:17" ht="13" x14ac:dyDescent="0.15">
      <c r="G826" s="13"/>
      <c r="Q826" s="8"/>
    </row>
    <row r="827" spans="7:17" ht="13" x14ac:dyDescent="0.15">
      <c r="G827" s="13"/>
      <c r="Q827" s="8"/>
    </row>
    <row r="828" spans="7:17" ht="13" x14ac:dyDescent="0.15">
      <c r="G828" s="13"/>
      <c r="Q828" s="8"/>
    </row>
    <row r="829" spans="7:17" ht="13" x14ac:dyDescent="0.15">
      <c r="G829" s="13"/>
      <c r="Q829" s="8"/>
    </row>
    <row r="830" spans="7:17" ht="13" x14ac:dyDescent="0.15">
      <c r="G830" s="13"/>
      <c r="Q830" s="8"/>
    </row>
    <row r="831" spans="7:17" ht="13" x14ac:dyDescent="0.15">
      <c r="G831" s="13"/>
      <c r="Q831" s="8"/>
    </row>
    <row r="832" spans="7:17" ht="13" x14ac:dyDescent="0.15">
      <c r="G832" s="13"/>
      <c r="Q832" s="8"/>
    </row>
    <row r="833" spans="7:17" ht="13" x14ac:dyDescent="0.15">
      <c r="G833" s="13"/>
      <c r="Q833" s="8"/>
    </row>
    <row r="834" spans="7:17" ht="13" x14ac:dyDescent="0.15">
      <c r="G834" s="13"/>
      <c r="Q834" s="8"/>
    </row>
    <row r="835" spans="7:17" ht="13" x14ac:dyDescent="0.15">
      <c r="G835" s="13"/>
      <c r="Q835" s="8"/>
    </row>
    <row r="836" spans="7:17" ht="13" x14ac:dyDescent="0.15">
      <c r="G836" s="13"/>
      <c r="Q836" s="8"/>
    </row>
    <row r="837" spans="7:17" ht="13" x14ac:dyDescent="0.15">
      <c r="G837" s="13"/>
      <c r="Q837" s="8"/>
    </row>
    <row r="838" spans="7:17" ht="13" x14ac:dyDescent="0.15">
      <c r="G838" s="13"/>
      <c r="Q838" s="8"/>
    </row>
    <row r="839" spans="7:17" ht="13" x14ac:dyDescent="0.15">
      <c r="G839" s="13"/>
      <c r="Q839" s="8"/>
    </row>
    <row r="840" spans="7:17" ht="13" x14ac:dyDescent="0.15">
      <c r="G840" s="13"/>
      <c r="Q840" s="8"/>
    </row>
    <row r="841" spans="7:17" ht="13" x14ac:dyDescent="0.15">
      <c r="G841" s="13"/>
      <c r="Q841" s="8"/>
    </row>
    <row r="842" spans="7:17" ht="13" x14ac:dyDescent="0.15">
      <c r="G842" s="13"/>
      <c r="Q842" s="8"/>
    </row>
    <row r="843" spans="7:17" ht="13" x14ac:dyDescent="0.15">
      <c r="G843" s="13"/>
      <c r="Q843" s="8"/>
    </row>
    <row r="844" spans="7:17" ht="13" x14ac:dyDescent="0.15">
      <c r="G844" s="13"/>
      <c r="Q844" s="8"/>
    </row>
    <row r="845" spans="7:17" ht="13" x14ac:dyDescent="0.15">
      <c r="G845" s="13"/>
      <c r="Q845" s="8"/>
    </row>
    <row r="846" spans="7:17" ht="13" x14ac:dyDescent="0.15">
      <c r="G846" s="13"/>
      <c r="Q846" s="8"/>
    </row>
    <row r="847" spans="7:17" ht="13" x14ac:dyDescent="0.15">
      <c r="G847" s="13"/>
      <c r="Q847" s="8"/>
    </row>
    <row r="848" spans="7:17" ht="13" x14ac:dyDescent="0.15">
      <c r="G848" s="13"/>
      <c r="Q848" s="8"/>
    </row>
    <row r="849" spans="7:17" ht="13" x14ac:dyDescent="0.15">
      <c r="G849" s="13"/>
      <c r="Q849" s="8"/>
    </row>
    <row r="850" spans="7:17" ht="13" x14ac:dyDescent="0.15">
      <c r="G850" s="13"/>
      <c r="Q850" s="8"/>
    </row>
    <row r="851" spans="7:17" ht="13" x14ac:dyDescent="0.15">
      <c r="G851" s="13"/>
      <c r="Q851" s="8"/>
    </row>
    <row r="852" spans="7:17" ht="13" x14ac:dyDescent="0.15">
      <c r="G852" s="13"/>
      <c r="Q852" s="8"/>
    </row>
    <row r="853" spans="7:17" ht="13" x14ac:dyDescent="0.15">
      <c r="G853" s="13"/>
      <c r="Q853" s="8"/>
    </row>
    <row r="854" spans="7:17" ht="13" x14ac:dyDescent="0.15">
      <c r="G854" s="13"/>
      <c r="Q854" s="8"/>
    </row>
    <row r="855" spans="7:17" ht="13" x14ac:dyDescent="0.15">
      <c r="G855" s="13"/>
      <c r="Q855" s="8"/>
    </row>
    <row r="856" spans="7:17" ht="13" x14ac:dyDescent="0.15">
      <c r="G856" s="13"/>
      <c r="Q856" s="8"/>
    </row>
    <row r="857" spans="7:17" ht="13" x14ac:dyDescent="0.15">
      <c r="G857" s="13"/>
      <c r="Q857" s="8"/>
    </row>
    <row r="858" spans="7:17" ht="13" x14ac:dyDescent="0.15">
      <c r="G858" s="13"/>
      <c r="Q858" s="8"/>
    </row>
    <row r="859" spans="7:17" ht="13" x14ac:dyDescent="0.15">
      <c r="G859" s="13"/>
      <c r="Q859" s="8"/>
    </row>
    <row r="860" spans="7:17" ht="13" x14ac:dyDescent="0.15">
      <c r="G860" s="13"/>
      <c r="Q860" s="8"/>
    </row>
    <row r="861" spans="7:17" ht="13" x14ac:dyDescent="0.15">
      <c r="G861" s="13"/>
      <c r="Q861" s="8"/>
    </row>
    <row r="862" spans="7:17" ht="13" x14ac:dyDescent="0.15">
      <c r="G862" s="13"/>
      <c r="Q862" s="8"/>
    </row>
    <row r="863" spans="7:17" ht="13" x14ac:dyDescent="0.15">
      <c r="G863" s="13"/>
      <c r="Q863" s="8"/>
    </row>
    <row r="864" spans="7:17" ht="13" x14ac:dyDescent="0.15">
      <c r="G864" s="13"/>
      <c r="Q864" s="8"/>
    </row>
    <row r="865" spans="7:17" ht="13" x14ac:dyDescent="0.15">
      <c r="G865" s="13"/>
      <c r="Q865" s="8"/>
    </row>
    <row r="866" spans="7:17" ht="13" x14ac:dyDescent="0.15">
      <c r="G866" s="13"/>
      <c r="Q866" s="8"/>
    </row>
    <row r="867" spans="7:17" ht="13" x14ac:dyDescent="0.15">
      <c r="G867" s="13"/>
      <c r="Q867" s="8"/>
    </row>
    <row r="868" spans="7:17" ht="13" x14ac:dyDescent="0.15">
      <c r="G868" s="13"/>
      <c r="Q868" s="8"/>
    </row>
    <row r="869" spans="7:17" ht="13" x14ac:dyDescent="0.15">
      <c r="G869" s="13"/>
      <c r="Q869" s="8"/>
    </row>
    <row r="870" spans="7:17" ht="13" x14ac:dyDescent="0.15">
      <c r="G870" s="13"/>
      <c r="Q870" s="8"/>
    </row>
    <row r="871" spans="7:17" ht="13" x14ac:dyDescent="0.15">
      <c r="G871" s="13"/>
      <c r="Q871" s="8"/>
    </row>
    <row r="872" spans="7:17" ht="13" x14ac:dyDescent="0.15">
      <c r="G872" s="13"/>
      <c r="Q872" s="8"/>
    </row>
    <row r="873" spans="7:17" ht="13" x14ac:dyDescent="0.15">
      <c r="G873" s="13"/>
      <c r="Q873" s="8"/>
    </row>
    <row r="874" spans="7:17" ht="13" x14ac:dyDescent="0.15">
      <c r="G874" s="13"/>
      <c r="Q874" s="8"/>
    </row>
    <row r="875" spans="7:17" ht="13" x14ac:dyDescent="0.15">
      <c r="G875" s="13"/>
      <c r="Q875" s="8"/>
    </row>
    <row r="876" spans="7:17" ht="13" x14ac:dyDescent="0.15">
      <c r="G876" s="13"/>
      <c r="Q876" s="8"/>
    </row>
    <row r="877" spans="7:17" ht="13" x14ac:dyDescent="0.15">
      <c r="G877" s="13"/>
      <c r="Q877" s="8"/>
    </row>
    <row r="878" spans="7:17" ht="13" x14ac:dyDescent="0.15">
      <c r="G878" s="13"/>
      <c r="Q878" s="8"/>
    </row>
    <row r="879" spans="7:17" ht="13" x14ac:dyDescent="0.15">
      <c r="G879" s="13"/>
      <c r="Q879" s="8"/>
    </row>
    <row r="880" spans="7:17" ht="13" x14ac:dyDescent="0.15">
      <c r="G880" s="13"/>
      <c r="Q880" s="8"/>
    </row>
    <row r="881" spans="7:17" ht="13" x14ac:dyDescent="0.15">
      <c r="G881" s="13"/>
      <c r="Q881" s="8"/>
    </row>
    <row r="882" spans="7:17" ht="13" x14ac:dyDescent="0.15">
      <c r="G882" s="13"/>
      <c r="Q882" s="8"/>
    </row>
    <row r="883" spans="7:17" ht="13" x14ac:dyDescent="0.15">
      <c r="G883" s="13"/>
      <c r="Q883" s="8"/>
    </row>
    <row r="884" spans="7:17" ht="13" x14ac:dyDescent="0.15">
      <c r="G884" s="13"/>
      <c r="Q884" s="8"/>
    </row>
    <row r="885" spans="7:17" ht="13" x14ac:dyDescent="0.15">
      <c r="G885" s="13"/>
      <c r="Q885" s="8"/>
    </row>
    <row r="886" spans="7:17" ht="13" x14ac:dyDescent="0.15">
      <c r="G886" s="13"/>
      <c r="Q886" s="8"/>
    </row>
    <row r="887" spans="7:17" ht="13" x14ac:dyDescent="0.15">
      <c r="G887" s="13"/>
      <c r="Q887" s="8"/>
    </row>
    <row r="888" spans="7:17" ht="13" x14ac:dyDescent="0.15">
      <c r="G888" s="13"/>
      <c r="Q888" s="8"/>
    </row>
    <row r="889" spans="7:17" ht="13" x14ac:dyDescent="0.15">
      <c r="G889" s="13"/>
      <c r="Q889" s="8"/>
    </row>
    <row r="890" spans="7:17" ht="13" x14ac:dyDescent="0.15">
      <c r="G890" s="13"/>
      <c r="Q890" s="8"/>
    </row>
    <row r="891" spans="7:17" ht="13" x14ac:dyDescent="0.15">
      <c r="G891" s="13"/>
      <c r="Q891" s="8"/>
    </row>
    <row r="892" spans="7:17" ht="13" x14ac:dyDescent="0.15">
      <c r="G892" s="13"/>
      <c r="Q892" s="8"/>
    </row>
    <row r="893" spans="7:17" ht="13" x14ac:dyDescent="0.15">
      <c r="G893" s="13"/>
      <c r="Q893" s="8"/>
    </row>
    <row r="894" spans="7:17" ht="13" x14ac:dyDescent="0.15">
      <c r="G894" s="13"/>
      <c r="Q894" s="8"/>
    </row>
    <row r="895" spans="7:17" ht="13" x14ac:dyDescent="0.15">
      <c r="G895" s="13"/>
      <c r="Q895" s="8"/>
    </row>
    <row r="896" spans="7:17" ht="13" x14ac:dyDescent="0.15">
      <c r="G896" s="13"/>
      <c r="Q896" s="8"/>
    </row>
    <row r="897" spans="7:17" ht="13" x14ac:dyDescent="0.15">
      <c r="G897" s="13"/>
      <c r="Q897" s="8"/>
    </row>
    <row r="898" spans="7:17" ht="13" x14ac:dyDescent="0.15">
      <c r="G898" s="13"/>
      <c r="Q898" s="8"/>
    </row>
    <row r="899" spans="7:17" ht="13" x14ac:dyDescent="0.15">
      <c r="G899" s="13"/>
      <c r="Q899" s="8"/>
    </row>
    <row r="900" spans="7:17" ht="13" x14ac:dyDescent="0.15">
      <c r="G900" s="13"/>
      <c r="Q900" s="8"/>
    </row>
    <row r="901" spans="7:17" ht="13" x14ac:dyDescent="0.15">
      <c r="G901" s="13"/>
      <c r="Q901" s="8"/>
    </row>
    <row r="902" spans="7:17" ht="13" x14ac:dyDescent="0.15">
      <c r="G902" s="13"/>
      <c r="Q902" s="8"/>
    </row>
    <row r="903" spans="7:17" ht="13" x14ac:dyDescent="0.15">
      <c r="G903" s="13"/>
      <c r="Q903" s="8"/>
    </row>
    <row r="904" spans="7:17" ht="13" x14ac:dyDescent="0.15">
      <c r="G904" s="13"/>
      <c r="Q904" s="8"/>
    </row>
    <row r="905" spans="7:17" ht="13" x14ac:dyDescent="0.15">
      <c r="G905" s="13"/>
      <c r="Q905" s="8"/>
    </row>
    <row r="906" spans="7:17" ht="13" x14ac:dyDescent="0.15">
      <c r="G906" s="13"/>
      <c r="Q906" s="8"/>
    </row>
    <row r="907" spans="7:17" ht="13" x14ac:dyDescent="0.15">
      <c r="G907" s="13"/>
      <c r="Q907" s="8"/>
    </row>
    <row r="908" spans="7:17" ht="13" x14ac:dyDescent="0.15">
      <c r="G908" s="13"/>
      <c r="Q908" s="8"/>
    </row>
    <row r="909" spans="7:17" ht="13" x14ac:dyDescent="0.15">
      <c r="G909" s="13"/>
      <c r="Q909" s="8"/>
    </row>
    <row r="910" spans="7:17" ht="13" x14ac:dyDescent="0.15">
      <c r="G910" s="13"/>
      <c r="Q910" s="8"/>
    </row>
    <row r="911" spans="7:17" ht="13" x14ac:dyDescent="0.15">
      <c r="G911" s="13"/>
      <c r="Q911" s="8"/>
    </row>
    <row r="912" spans="7:17" ht="13" x14ac:dyDescent="0.15">
      <c r="G912" s="13"/>
      <c r="Q912" s="8"/>
    </row>
    <row r="913" spans="7:17" ht="13" x14ac:dyDescent="0.15">
      <c r="G913" s="13"/>
      <c r="Q913" s="8"/>
    </row>
    <row r="914" spans="7:17" ht="13" x14ac:dyDescent="0.15">
      <c r="G914" s="13"/>
      <c r="Q914" s="8"/>
    </row>
    <row r="915" spans="7:17" ht="13" x14ac:dyDescent="0.15">
      <c r="G915" s="13"/>
      <c r="Q915" s="8"/>
    </row>
    <row r="916" spans="7:17" ht="13" x14ac:dyDescent="0.15">
      <c r="G916" s="13"/>
      <c r="Q916" s="8"/>
    </row>
    <row r="917" spans="7:17" ht="13" x14ac:dyDescent="0.15">
      <c r="G917" s="13"/>
      <c r="Q917" s="8"/>
    </row>
    <row r="918" spans="7:17" ht="13" x14ac:dyDescent="0.15">
      <c r="G918" s="13"/>
      <c r="Q918" s="8"/>
    </row>
    <row r="919" spans="7:17" ht="13" x14ac:dyDescent="0.15">
      <c r="G919" s="13"/>
      <c r="Q919" s="8"/>
    </row>
    <row r="920" spans="7:17" ht="13" x14ac:dyDescent="0.15">
      <c r="G920" s="13"/>
      <c r="Q920" s="8"/>
    </row>
    <row r="921" spans="7:17" ht="13" x14ac:dyDescent="0.15">
      <c r="G921" s="13"/>
      <c r="Q921" s="8"/>
    </row>
    <row r="922" spans="7:17" ht="13" x14ac:dyDescent="0.15">
      <c r="G922" s="13"/>
      <c r="Q922" s="8"/>
    </row>
    <row r="923" spans="7:17" ht="13" x14ac:dyDescent="0.15">
      <c r="G923" s="13"/>
      <c r="Q923" s="8"/>
    </row>
    <row r="924" spans="7:17" ht="13" x14ac:dyDescent="0.15">
      <c r="G924" s="13"/>
      <c r="Q924" s="8"/>
    </row>
    <row r="925" spans="7:17" ht="13" x14ac:dyDescent="0.15">
      <c r="G925" s="13"/>
      <c r="Q925" s="8"/>
    </row>
    <row r="926" spans="7:17" ht="13" x14ac:dyDescent="0.15">
      <c r="G926" s="13"/>
      <c r="Q926" s="8"/>
    </row>
    <row r="927" spans="7:17" ht="13" x14ac:dyDescent="0.15">
      <c r="G927" s="13"/>
      <c r="Q927" s="8"/>
    </row>
    <row r="928" spans="7:17" ht="13" x14ac:dyDescent="0.15">
      <c r="G928" s="13"/>
      <c r="Q928" s="8"/>
    </row>
    <row r="929" spans="7:17" ht="13" x14ac:dyDescent="0.15">
      <c r="G929" s="13"/>
      <c r="Q929" s="8"/>
    </row>
    <row r="930" spans="7:17" ht="13" x14ac:dyDescent="0.15">
      <c r="G930" s="13"/>
      <c r="Q930" s="8"/>
    </row>
    <row r="931" spans="7:17" ht="13" x14ac:dyDescent="0.15">
      <c r="G931" s="13"/>
      <c r="Q931" s="8"/>
    </row>
    <row r="932" spans="7:17" ht="13" x14ac:dyDescent="0.15">
      <c r="G932" s="13"/>
      <c r="Q932" s="8"/>
    </row>
    <row r="933" spans="7:17" ht="13" x14ac:dyDescent="0.15">
      <c r="G933" s="13"/>
      <c r="Q933" s="8"/>
    </row>
    <row r="934" spans="7:17" ht="13" x14ac:dyDescent="0.15">
      <c r="G934" s="13"/>
      <c r="Q934" s="8"/>
    </row>
    <row r="935" spans="7:17" ht="13" x14ac:dyDescent="0.15">
      <c r="G935" s="13"/>
      <c r="Q935" s="8"/>
    </row>
    <row r="936" spans="7:17" ht="13" x14ac:dyDescent="0.15">
      <c r="G936" s="13"/>
      <c r="Q936" s="8"/>
    </row>
    <row r="937" spans="7:17" ht="13" x14ac:dyDescent="0.15">
      <c r="G937" s="13"/>
      <c r="Q937" s="8"/>
    </row>
    <row r="938" spans="7:17" ht="13" x14ac:dyDescent="0.15">
      <c r="G938" s="13"/>
      <c r="Q938" s="8"/>
    </row>
    <row r="939" spans="7:17" ht="13" x14ac:dyDescent="0.15">
      <c r="G939" s="13"/>
      <c r="Q939" s="8"/>
    </row>
    <row r="940" spans="7:17" ht="13" x14ac:dyDescent="0.15">
      <c r="G940" s="13"/>
      <c r="Q940" s="8"/>
    </row>
    <row r="941" spans="7:17" ht="13" x14ac:dyDescent="0.15">
      <c r="G941" s="13"/>
      <c r="Q941" s="8"/>
    </row>
    <row r="942" spans="7:17" ht="13" x14ac:dyDescent="0.15">
      <c r="G942" s="13"/>
      <c r="Q942" s="8"/>
    </row>
    <row r="943" spans="7:17" ht="13" x14ac:dyDescent="0.15">
      <c r="G943" s="13"/>
      <c r="Q943" s="8"/>
    </row>
    <row r="944" spans="7:17" ht="13" x14ac:dyDescent="0.15">
      <c r="G944" s="13"/>
      <c r="Q944" s="8"/>
    </row>
    <row r="945" spans="7:17" ht="13" x14ac:dyDescent="0.15">
      <c r="G945" s="13"/>
      <c r="Q945" s="8"/>
    </row>
    <row r="946" spans="7:17" ht="13" x14ac:dyDescent="0.15">
      <c r="G946" s="13"/>
      <c r="Q946" s="8"/>
    </row>
    <row r="947" spans="7:17" ht="13" x14ac:dyDescent="0.15">
      <c r="G947" s="13"/>
      <c r="Q947" s="8"/>
    </row>
    <row r="948" spans="7:17" ht="13" x14ac:dyDescent="0.15">
      <c r="G948" s="13"/>
      <c r="Q948" s="8"/>
    </row>
    <row r="949" spans="7:17" ht="13" x14ac:dyDescent="0.15">
      <c r="G949" s="13"/>
      <c r="Q949" s="8"/>
    </row>
    <row r="950" spans="7:17" ht="13" x14ac:dyDescent="0.15">
      <c r="G950" s="13"/>
      <c r="Q950" s="8"/>
    </row>
    <row r="951" spans="7:17" ht="13" x14ac:dyDescent="0.15">
      <c r="G951" s="13"/>
      <c r="Q951" s="8"/>
    </row>
    <row r="952" spans="7:17" ht="13" x14ac:dyDescent="0.15">
      <c r="G952" s="13"/>
      <c r="Q952" s="8"/>
    </row>
    <row r="953" spans="7:17" ht="13" x14ac:dyDescent="0.15">
      <c r="G953" s="13"/>
      <c r="Q953" s="8"/>
    </row>
    <row r="954" spans="7:17" ht="13" x14ac:dyDescent="0.15">
      <c r="G954" s="13"/>
      <c r="Q954" s="8"/>
    </row>
    <row r="955" spans="7:17" ht="13" x14ac:dyDescent="0.15">
      <c r="G955" s="13"/>
      <c r="Q955" s="8"/>
    </row>
    <row r="956" spans="7:17" ht="13" x14ac:dyDescent="0.15">
      <c r="G956" s="13"/>
      <c r="Q956" s="8"/>
    </row>
    <row r="957" spans="7:17" ht="13" x14ac:dyDescent="0.15">
      <c r="G957" s="13"/>
      <c r="Q957" s="8"/>
    </row>
    <row r="958" spans="7:17" ht="13" x14ac:dyDescent="0.15">
      <c r="G958" s="13"/>
      <c r="Q958" s="8"/>
    </row>
    <row r="959" spans="7:17" ht="13" x14ac:dyDescent="0.15">
      <c r="G959" s="13"/>
      <c r="Q959" s="8"/>
    </row>
    <row r="960" spans="7:17" ht="13" x14ac:dyDescent="0.15">
      <c r="G960" s="13"/>
      <c r="Q960" s="8"/>
    </row>
    <row r="961" spans="7:17" ht="13" x14ac:dyDescent="0.15">
      <c r="G961" s="13"/>
      <c r="Q961" s="8"/>
    </row>
    <row r="962" spans="7:17" ht="13" x14ac:dyDescent="0.15">
      <c r="G962" s="13"/>
      <c r="Q962" s="8"/>
    </row>
    <row r="963" spans="7:17" ht="13" x14ac:dyDescent="0.15">
      <c r="G963" s="13"/>
      <c r="Q963" s="8"/>
    </row>
    <row r="964" spans="7:17" ht="13" x14ac:dyDescent="0.15">
      <c r="G964" s="13"/>
      <c r="Q964" s="8"/>
    </row>
    <row r="965" spans="7:17" ht="13" x14ac:dyDescent="0.15">
      <c r="G965" s="13"/>
      <c r="Q965" s="8"/>
    </row>
    <row r="966" spans="7:17" ht="13" x14ac:dyDescent="0.15">
      <c r="G966" s="13"/>
      <c r="Q966" s="8"/>
    </row>
    <row r="967" spans="7:17" ht="13" x14ac:dyDescent="0.15">
      <c r="G967" s="13"/>
      <c r="Q967" s="8"/>
    </row>
    <row r="968" spans="7:17" ht="13" x14ac:dyDescent="0.15">
      <c r="G968" s="13"/>
      <c r="Q968" s="8"/>
    </row>
    <row r="969" spans="7:17" ht="13" x14ac:dyDescent="0.15">
      <c r="G969" s="13"/>
      <c r="Q969" s="8"/>
    </row>
    <row r="970" spans="7:17" ht="13" x14ac:dyDescent="0.15">
      <c r="G970" s="13"/>
      <c r="Q970" s="8"/>
    </row>
    <row r="971" spans="7:17" ht="13" x14ac:dyDescent="0.15">
      <c r="G971" s="13"/>
      <c r="Q971" s="8"/>
    </row>
    <row r="972" spans="7:17" ht="13" x14ac:dyDescent="0.15">
      <c r="G972" s="13"/>
      <c r="Q972" s="8"/>
    </row>
    <row r="973" spans="7:17" ht="13" x14ac:dyDescent="0.15">
      <c r="G973" s="13"/>
      <c r="Q973" s="8"/>
    </row>
    <row r="974" spans="7:17" ht="13" x14ac:dyDescent="0.15">
      <c r="G974" s="13"/>
      <c r="Q974" s="8"/>
    </row>
    <row r="975" spans="7:17" ht="13" x14ac:dyDescent="0.15">
      <c r="G975" s="13"/>
      <c r="Q975" s="8"/>
    </row>
    <row r="976" spans="7:17" ht="13" x14ac:dyDescent="0.15">
      <c r="G976" s="13"/>
      <c r="Q976" s="8"/>
    </row>
    <row r="977" spans="7:17" ht="13" x14ac:dyDescent="0.15">
      <c r="G977" s="13"/>
      <c r="Q977" s="8"/>
    </row>
    <row r="978" spans="7:17" ht="13" x14ac:dyDescent="0.15">
      <c r="G978" s="13"/>
      <c r="Q978" s="8"/>
    </row>
    <row r="979" spans="7:17" ht="13" x14ac:dyDescent="0.15">
      <c r="G979" s="13"/>
      <c r="Q979" s="8"/>
    </row>
    <row r="980" spans="7:17" ht="13" x14ac:dyDescent="0.15">
      <c r="G980" s="13"/>
      <c r="Q980" s="8"/>
    </row>
    <row r="981" spans="7:17" ht="13" x14ac:dyDescent="0.15">
      <c r="G981" s="13"/>
      <c r="Q981" s="8"/>
    </row>
    <row r="982" spans="7:17" ht="13" x14ac:dyDescent="0.15">
      <c r="G982" s="13"/>
      <c r="Q982" s="8"/>
    </row>
    <row r="983" spans="7:17" ht="13" x14ac:dyDescent="0.15">
      <c r="G983" s="13"/>
      <c r="Q983" s="8"/>
    </row>
    <row r="984" spans="7:17" ht="13" x14ac:dyDescent="0.15">
      <c r="G984" s="13"/>
      <c r="Q984" s="8"/>
    </row>
    <row r="985" spans="7:17" ht="13" x14ac:dyDescent="0.15">
      <c r="G985" s="13"/>
      <c r="Q985" s="8"/>
    </row>
    <row r="986" spans="7:17" ht="13" x14ac:dyDescent="0.15">
      <c r="G986" s="13"/>
      <c r="Q986" s="8"/>
    </row>
    <row r="987" spans="7:17" ht="13" x14ac:dyDescent="0.15">
      <c r="G987" s="13"/>
      <c r="Q987" s="8"/>
    </row>
    <row r="988" spans="7:17" ht="13" x14ac:dyDescent="0.15">
      <c r="G988" s="13"/>
      <c r="Q988" s="8"/>
    </row>
    <row r="989" spans="7:17" ht="13" x14ac:dyDescent="0.15">
      <c r="G989" s="13"/>
      <c r="Q989" s="8"/>
    </row>
    <row r="990" spans="7:17" ht="13" x14ac:dyDescent="0.15">
      <c r="G990" s="13"/>
      <c r="Q990" s="8"/>
    </row>
    <row r="991" spans="7:17" ht="13" x14ac:dyDescent="0.15">
      <c r="G991" s="13"/>
      <c r="Q991" s="8"/>
    </row>
    <row r="992" spans="7:17" ht="13" x14ac:dyDescent="0.15">
      <c r="G992" s="13"/>
      <c r="Q992" s="8"/>
    </row>
    <row r="993" spans="7:17" ht="13" x14ac:dyDescent="0.15">
      <c r="G993" s="13"/>
      <c r="Q993" s="8"/>
    </row>
    <row r="994" spans="7:17" ht="13" x14ac:dyDescent="0.15">
      <c r="G994" s="13"/>
      <c r="Q994" s="8"/>
    </row>
    <row r="995" spans="7:17" ht="13" x14ac:dyDescent="0.15">
      <c r="G995" s="13"/>
      <c r="Q995" s="8"/>
    </row>
    <row r="996" spans="7:17" ht="13" x14ac:dyDescent="0.15">
      <c r="G996" s="13"/>
      <c r="Q996" s="8"/>
    </row>
    <row r="997" spans="7:17" ht="13" x14ac:dyDescent="0.15">
      <c r="G997" s="13"/>
      <c r="Q997" s="8"/>
    </row>
    <row r="998" spans="7:17" ht="13" x14ac:dyDescent="0.15">
      <c r="G998" s="13"/>
      <c r="Q998" s="8"/>
    </row>
    <row r="999" spans="7:17" ht="13" x14ac:dyDescent="0.15">
      <c r="G999" s="13"/>
      <c r="Q999" s="8"/>
    </row>
    <row r="1000" spans="7:17" ht="13" x14ac:dyDescent="0.15">
      <c r="G1000" s="13"/>
      <c r="Q1000" s="8"/>
    </row>
    <row r="1001" spans="7:17" ht="13" x14ac:dyDescent="0.15">
      <c r="G1001" s="13"/>
      <c r="Q1001" s="8"/>
    </row>
    <row r="1002" spans="7:17" ht="13" x14ac:dyDescent="0.15">
      <c r="G1002" s="13"/>
      <c r="Q100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J10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12.6640625" defaultRowHeight="15.75" customHeight="1" x14ac:dyDescent="0.15"/>
  <cols>
    <col min="1" max="1" width="28.33203125" customWidth="1"/>
    <col min="2" max="2" width="19.33203125" customWidth="1"/>
    <col min="6" max="6" width="14.6640625" customWidth="1"/>
    <col min="10" max="10" width="13.83203125" customWidth="1"/>
    <col min="11" max="11" width="17" customWidth="1"/>
    <col min="12" max="12" width="0.33203125" customWidth="1"/>
    <col min="16" max="16" width="32.6640625" customWidth="1"/>
  </cols>
  <sheetData>
    <row r="1" spans="1:36" ht="15.75" customHeight="1" x14ac:dyDescent="0.1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5" t="s">
        <v>7</v>
      </c>
      <c r="I1" s="35" t="s">
        <v>8</v>
      </c>
      <c r="J1" s="34" t="s">
        <v>9</v>
      </c>
      <c r="K1" s="34" t="s">
        <v>11</v>
      </c>
      <c r="L1" s="34" t="s">
        <v>10</v>
      </c>
      <c r="M1" s="34" t="s">
        <v>12</v>
      </c>
      <c r="N1" s="34" t="s">
        <v>13</v>
      </c>
      <c r="O1" s="34" t="s">
        <v>279</v>
      </c>
      <c r="P1" s="36" t="s">
        <v>15</v>
      </c>
      <c r="Q1" s="34" t="s">
        <v>280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ht="15.75" customHeight="1" x14ac:dyDescent="0.15">
      <c r="A2" s="16" t="s">
        <v>281</v>
      </c>
      <c r="B2" s="16" t="s">
        <v>272</v>
      </c>
      <c r="C2" s="16" t="s">
        <v>282</v>
      </c>
      <c r="D2" s="20">
        <v>44567</v>
      </c>
      <c r="E2" s="21">
        <v>1</v>
      </c>
      <c r="F2" s="16" t="s">
        <v>283</v>
      </c>
      <c r="G2" s="23" t="str">
        <f>VLOOKUP(F2, 'Site Codes'!$B$1:$C$56, 2, FALSE)</f>
        <v>Seattle</v>
      </c>
      <c r="H2" s="23">
        <v>47.645980000000002</v>
      </c>
      <c r="I2" s="23">
        <v>-122.29378</v>
      </c>
      <c r="J2" s="21">
        <v>100</v>
      </c>
      <c r="K2" s="16"/>
      <c r="L2" s="16"/>
      <c r="M2" s="16"/>
      <c r="N2" s="16" t="s">
        <v>284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ht="15.75" customHeight="1" x14ac:dyDescent="0.15">
      <c r="A3" s="16" t="s">
        <v>285</v>
      </c>
      <c r="B3" s="16" t="s">
        <v>272</v>
      </c>
      <c r="C3" s="16" t="s">
        <v>282</v>
      </c>
      <c r="D3" s="20">
        <v>44567</v>
      </c>
      <c r="E3" s="21">
        <v>1</v>
      </c>
      <c r="F3" s="16" t="s">
        <v>283</v>
      </c>
      <c r="G3" s="23" t="str">
        <f>VLOOKUP(F3, 'Site Codes'!$B$1:$C$56, 2, FALSE)</f>
        <v>Seattle</v>
      </c>
      <c r="H3" s="23">
        <v>47.645980000000002</v>
      </c>
      <c r="I3" s="23">
        <v>-122.29378</v>
      </c>
      <c r="J3" s="21">
        <v>100</v>
      </c>
      <c r="K3" s="16"/>
      <c r="L3" s="16"/>
      <c r="M3" s="16"/>
      <c r="N3" s="16"/>
      <c r="O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 ht="15.75" customHeight="1" x14ac:dyDescent="0.15">
      <c r="A4" s="16" t="s">
        <v>286</v>
      </c>
      <c r="B4" s="16" t="s">
        <v>272</v>
      </c>
      <c r="C4" s="16" t="s">
        <v>282</v>
      </c>
      <c r="D4" s="20">
        <v>44567</v>
      </c>
      <c r="E4" s="21">
        <v>1</v>
      </c>
      <c r="F4" s="16" t="s">
        <v>283</v>
      </c>
      <c r="G4" s="23" t="str">
        <f>VLOOKUP(F4, 'Site Codes'!$B$1:$C$56, 2, FALSE)</f>
        <v>Seattle</v>
      </c>
      <c r="H4" s="23">
        <v>47.645980000000002</v>
      </c>
      <c r="I4" s="23">
        <v>-122.29378</v>
      </c>
      <c r="J4" s="21">
        <v>100</v>
      </c>
      <c r="K4" s="16"/>
      <c r="L4" s="16"/>
      <c r="M4" s="16"/>
      <c r="N4" s="16"/>
      <c r="O4" s="16"/>
      <c r="P4" s="17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 ht="15.75" customHeight="1" x14ac:dyDescent="0.15">
      <c r="A5" s="16" t="s">
        <v>287</v>
      </c>
      <c r="B5" s="16" t="s">
        <v>272</v>
      </c>
      <c r="C5" s="16" t="s">
        <v>282</v>
      </c>
      <c r="D5" s="20">
        <v>44567</v>
      </c>
      <c r="E5" s="21">
        <v>1</v>
      </c>
      <c r="F5" s="16" t="s">
        <v>283</v>
      </c>
      <c r="G5" s="23" t="str">
        <f>VLOOKUP(F5, 'Site Codes'!$B$1:$C$56, 2, FALSE)</f>
        <v>Seattle</v>
      </c>
      <c r="H5" s="23">
        <v>47.645980000000002</v>
      </c>
      <c r="I5" s="23">
        <v>-122.29378</v>
      </c>
      <c r="J5" s="21">
        <v>100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 ht="15.75" customHeight="1" x14ac:dyDescent="0.15">
      <c r="A6" s="16" t="s">
        <v>288</v>
      </c>
      <c r="B6" s="16" t="s">
        <v>272</v>
      </c>
      <c r="C6" s="16" t="s">
        <v>282</v>
      </c>
      <c r="D6" s="20">
        <v>44567</v>
      </c>
      <c r="E6" s="21">
        <v>1</v>
      </c>
      <c r="F6" s="16" t="s">
        <v>283</v>
      </c>
      <c r="G6" s="23" t="str">
        <f>VLOOKUP(F6, 'Site Codes'!$B$1:$C$56, 2, FALSE)</f>
        <v>Seattle</v>
      </c>
      <c r="H6" s="23">
        <v>47.645980000000002</v>
      </c>
      <c r="I6" s="23">
        <v>-122.29378</v>
      </c>
      <c r="J6" s="21">
        <v>100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 ht="15.75" customHeight="1" x14ac:dyDescent="0.15">
      <c r="A7" s="16" t="s">
        <v>289</v>
      </c>
      <c r="B7" s="16" t="s">
        <v>272</v>
      </c>
      <c r="C7" s="16" t="s">
        <v>282</v>
      </c>
      <c r="D7" s="20">
        <v>44588</v>
      </c>
      <c r="E7" s="21">
        <v>1</v>
      </c>
      <c r="F7" s="16" t="s">
        <v>290</v>
      </c>
      <c r="G7" s="23" t="str">
        <f>VLOOKUP(F7, 'Site Codes'!$B$1:$C$56, 2, FALSE)</f>
        <v>Tukwila</v>
      </c>
      <c r="H7" s="23">
        <v>47.479959999999998</v>
      </c>
      <c r="I7" s="23">
        <v>-122.25658</v>
      </c>
      <c r="J7" s="16">
        <v>100</v>
      </c>
      <c r="K7" s="16"/>
      <c r="L7" s="16"/>
      <c r="M7" s="16"/>
      <c r="N7" s="16" t="s">
        <v>291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ht="15.75" customHeight="1" x14ac:dyDescent="0.15">
      <c r="A8" s="16" t="s">
        <v>292</v>
      </c>
      <c r="B8" s="16" t="s">
        <v>272</v>
      </c>
      <c r="C8" s="16" t="s">
        <v>282</v>
      </c>
      <c r="D8" s="20">
        <v>44588</v>
      </c>
      <c r="E8" s="21">
        <v>1</v>
      </c>
      <c r="F8" s="16" t="s">
        <v>293</v>
      </c>
      <c r="G8" s="23" t="str">
        <f>VLOOKUP(F8, 'Site Codes'!$B$1:$C$56, 2, FALSE)</f>
        <v>Kent</v>
      </c>
      <c r="H8" s="23">
        <v>47.388080000000002</v>
      </c>
      <c r="I8" s="37">
        <v>-122.27296</v>
      </c>
      <c r="J8" s="16">
        <v>100</v>
      </c>
      <c r="K8" s="16"/>
      <c r="L8" s="16"/>
      <c r="M8" s="16"/>
      <c r="N8" s="16" t="s">
        <v>294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ht="15.75" hidden="1" customHeight="1" x14ac:dyDescent="0.15">
      <c r="A9" s="16" t="s">
        <v>295</v>
      </c>
      <c r="B9" s="16" t="s">
        <v>272</v>
      </c>
      <c r="C9" s="16" t="s">
        <v>102</v>
      </c>
      <c r="D9" s="20">
        <v>44588</v>
      </c>
      <c r="E9" s="21">
        <v>1</v>
      </c>
      <c r="F9" s="16" t="s">
        <v>293</v>
      </c>
      <c r="G9" s="23" t="str">
        <f>VLOOKUP(F9, 'Site Codes'!$B$1:$C$56, 2, FALSE)</f>
        <v>Kent</v>
      </c>
      <c r="H9" s="23">
        <v>47.388530000000003</v>
      </c>
      <c r="I9" s="23">
        <v>-122.27325</v>
      </c>
      <c r="J9" s="16">
        <v>70</v>
      </c>
      <c r="K9" s="16"/>
      <c r="L9" s="16"/>
      <c r="M9" s="16"/>
      <c r="N9" s="16" t="s">
        <v>296</v>
      </c>
      <c r="O9" s="16"/>
      <c r="P9" s="24" t="s">
        <v>297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ht="15.75" customHeight="1" x14ac:dyDescent="0.15">
      <c r="A10" s="16" t="s">
        <v>298</v>
      </c>
      <c r="B10" s="16" t="s">
        <v>272</v>
      </c>
      <c r="C10" s="16" t="s">
        <v>282</v>
      </c>
      <c r="D10" s="20">
        <v>44588</v>
      </c>
      <c r="E10" s="21">
        <v>1</v>
      </c>
      <c r="F10" s="16" t="s">
        <v>293</v>
      </c>
      <c r="G10" s="23" t="str">
        <f>VLOOKUP(F10, 'Site Codes'!$B$1:$C$56, 2, FALSE)</f>
        <v>Kent</v>
      </c>
      <c r="H10" s="23">
        <v>47.388530000000003</v>
      </c>
      <c r="I10" s="37">
        <v>-122.27325</v>
      </c>
      <c r="J10" s="16">
        <v>70</v>
      </c>
      <c r="K10" s="16"/>
      <c r="L10" s="16"/>
      <c r="M10" s="16"/>
      <c r="N10" s="16" t="s">
        <v>299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ht="15.75" hidden="1" customHeight="1" x14ac:dyDescent="0.15">
      <c r="A11" s="16" t="s">
        <v>300</v>
      </c>
      <c r="B11" s="16" t="s">
        <v>272</v>
      </c>
      <c r="C11" s="16" t="s">
        <v>102</v>
      </c>
      <c r="D11" s="20">
        <v>44588</v>
      </c>
      <c r="E11" s="21">
        <v>1</v>
      </c>
      <c r="F11" s="16" t="s">
        <v>293</v>
      </c>
      <c r="G11" s="23" t="str">
        <f>VLOOKUP(F11, 'Site Codes'!$B$1:$C$56, 2, FALSE)</f>
        <v>Kent</v>
      </c>
      <c r="H11" s="23">
        <v>47.388210000000001</v>
      </c>
      <c r="I11" s="23">
        <v>-122.27284</v>
      </c>
      <c r="J11" s="16">
        <v>100</v>
      </c>
      <c r="K11" s="16"/>
      <c r="L11" s="16"/>
      <c r="M11" s="16"/>
      <c r="N11" s="16" t="s">
        <v>301</v>
      </c>
      <c r="O11" s="16"/>
      <c r="P11" s="24" t="s">
        <v>302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ht="15.75" hidden="1" customHeight="1" x14ac:dyDescent="0.15">
      <c r="A12" s="16" t="s">
        <v>303</v>
      </c>
      <c r="B12" s="16" t="s">
        <v>272</v>
      </c>
      <c r="C12" s="16" t="s">
        <v>304</v>
      </c>
      <c r="D12" s="20">
        <v>44588</v>
      </c>
      <c r="E12" s="21">
        <v>1</v>
      </c>
      <c r="F12" s="16" t="s">
        <v>293</v>
      </c>
      <c r="G12" s="23" t="str">
        <f>VLOOKUP(F12, 'Site Codes'!$B$1:$C$56, 2, FALSE)</f>
        <v>Kent</v>
      </c>
      <c r="H12" s="23">
        <v>47.388080000000002</v>
      </c>
      <c r="I12" s="23">
        <v>-122.27296</v>
      </c>
      <c r="J12" s="16">
        <v>100</v>
      </c>
      <c r="K12" s="16"/>
      <c r="L12" s="16"/>
      <c r="M12" s="16"/>
      <c r="N12" s="16" t="s">
        <v>305</v>
      </c>
      <c r="O12" s="16"/>
      <c r="P12" s="24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ht="15.75" hidden="1" customHeight="1" x14ac:dyDescent="0.15">
      <c r="A13" s="16" t="s">
        <v>306</v>
      </c>
      <c r="B13" s="16" t="s">
        <v>272</v>
      </c>
      <c r="C13" s="16" t="s">
        <v>102</v>
      </c>
      <c r="D13" s="20">
        <v>44572</v>
      </c>
      <c r="E13" s="21">
        <v>1</v>
      </c>
      <c r="F13" s="16" t="s">
        <v>307</v>
      </c>
      <c r="G13" s="23" t="str">
        <f>VLOOKUP(F13, 'Site Codes'!$B$1:$C$56, 2, FALSE)</f>
        <v>Mercer Island</v>
      </c>
      <c r="H13" s="23">
        <v>47.592170000000003</v>
      </c>
      <c r="I13" s="23">
        <v>-122.22727</v>
      </c>
      <c r="J13" s="16">
        <v>100</v>
      </c>
      <c r="K13" s="16"/>
      <c r="L13" s="16"/>
      <c r="M13" s="16"/>
      <c r="N13" s="16" t="s">
        <v>308</v>
      </c>
      <c r="O13" s="16"/>
      <c r="P13" s="24" t="s">
        <v>309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ht="15.75" hidden="1" customHeight="1" x14ac:dyDescent="0.15">
      <c r="A14" s="16" t="s">
        <v>310</v>
      </c>
      <c r="B14" s="16" t="s">
        <v>272</v>
      </c>
      <c r="C14" s="16" t="s">
        <v>102</v>
      </c>
      <c r="D14" s="20">
        <v>44572</v>
      </c>
      <c r="E14" s="21">
        <v>1</v>
      </c>
      <c r="F14" s="16" t="s">
        <v>307</v>
      </c>
      <c r="G14" s="23" t="str">
        <f>VLOOKUP(F14, 'Site Codes'!$B$1:$C$56, 2, FALSE)</f>
        <v>Mercer Island</v>
      </c>
      <c r="H14" s="23">
        <v>47.592120000000001</v>
      </c>
      <c r="I14" s="23">
        <v>-122.2272</v>
      </c>
      <c r="J14" s="16">
        <v>100</v>
      </c>
      <c r="K14" s="16"/>
      <c r="L14" s="16"/>
      <c r="M14" s="16"/>
      <c r="N14" s="16" t="s">
        <v>311</v>
      </c>
      <c r="O14" s="16"/>
      <c r="P14" s="24" t="s">
        <v>312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spans="1:36" ht="15.75" hidden="1" customHeight="1" x14ac:dyDescent="0.15">
      <c r="A15" s="16" t="s">
        <v>313</v>
      </c>
      <c r="B15" s="16" t="s">
        <v>272</v>
      </c>
      <c r="C15" s="16" t="s">
        <v>102</v>
      </c>
      <c r="D15" s="20">
        <v>44572</v>
      </c>
      <c r="E15" s="21">
        <v>1</v>
      </c>
      <c r="F15" s="16" t="s">
        <v>307</v>
      </c>
      <c r="G15" s="23" t="str">
        <f>VLOOKUP(F15, 'Site Codes'!$B$1:$C$56, 2, FALSE)</f>
        <v>Mercer Island</v>
      </c>
      <c r="H15" s="23">
        <v>47.591430000000003</v>
      </c>
      <c r="I15" s="23">
        <v>-122.22839999999999</v>
      </c>
      <c r="J15" s="16">
        <v>100</v>
      </c>
      <c r="K15" s="16"/>
      <c r="L15" s="16"/>
      <c r="M15" s="16"/>
      <c r="N15" s="16" t="s">
        <v>314</v>
      </c>
      <c r="O15" s="16"/>
      <c r="P15" s="24" t="s">
        <v>315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1:36" ht="15.75" hidden="1" customHeight="1" x14ac:dyDescent="0.15">
      <c r="A16" s="38" t="s">
        <v>316</v>
      </c>
      <c r="B16" s="38" t="s">
        <v>272</v>
      </c>
      <c r="C16" s="38" t="s">
        <v>102</v>
      </c>
      <c r="D16" s="39">
        <v>44603</v>
      </c>
      <c r="E16" s="38">
        <v>2</v>
      </c>
      <c r="F16" s="38" t="s">
        <v>317</v>
      </c>
      <c r="G16" s="40" t="str">
        <f>VLOOKUP(F16, 'Site Codes'!$B$1:$C$56, 2, FALSE)</f>
        <v>Kirkland</v>
      </c>
      <c r="H16" s="40">
        <v>47.696820000000002</v>
      </c>
      <c r="I16" s="40">
        <v>-122.21199</v>
      </c>
      <c r="J16" s="38">
        <v>70</v>
      </c>
      <c r="K16" s="38"/>
      <c r="L16" s="38"/>
      <c r="M16" s="38"/>
      <c r="N16" s="38"/>
      <c r="O16" s="38"/>
      <c r="P16" s="24" t="s">
        <v>318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 ht="15.75" hidden="1" customHeight="1" x14ac:dyDescent="0.15">
      <c r="A17" s="16" t="s">
        <v>319</v>
      </c>
      <c r="B17" s="16" t="s">
        <v>272</v>
      </c>
      <c r="C17" s="16" t="s">
        <v>102</v>
      </c>
      <c r="D17" s="17">
        <v>44603</v>
      </c>
      <c r="E17" s="16">
        <v>2</v>
      </c>
      <c r="F17" s="16" t="s">
        <v>317</v>
      </c>
      <c r="G17" s="41" t="str">
        <f>VLOOKUP(F17, 'Site Codes'!$B$1:$C$56, 2, FALSE)</f>
        <v>Kirkland</v>
      </c>
      <c r="H17" s="41">
        <v>47.696440000000003</v>
      </c>
      <c r="I17" s="41">
        <v>-122.2127</v>
      </c>
      <c r="J17" s="16">
        <v>100</v>
      </c>
      <c r="K17" s="16"/>
      <c r="L17" s="16"/>
      <c r="M17" s="16"/>
      <c r="N17" s="16"/>
      <c r="O17" s="16"/>
      <c r="P17" s="24" t="s">
        <v>320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spans="1:36" ht="15.75" customHeight="1" x14ac:dyDescent="0.15">
      <c r="A18" s="16" t="s">
        <v>321</v>
      </c>
      <c r="B18" s="16" t="s">
        <v>272</v>
      </c>
      <c r="C18" s="16" t="s">
        <v>282</v>
      </c>
      <c r="D18" s="17">
        <v>44616</v>
      </c>
      <c r="E18" s="38">
        <v>2</v>
      </c>
      <c r="F18" s="16" t="s">
        <v>283</v>
      </c>
      <c r="G18" s="41" t="str">
        <f>VLOOKUP(F18, 'Site Codes'!$B$1:$C$56, 2, FALSE)</f>
        <v>Seattle</v>
      </c>
      <c r="H18" s="41">
        <v>47.645919999999997</v>
      </c>
      <c r="I18" s="41">
        <v>-122.29356</v>
      </c>
      <c r="J18" s="16">
        <v>100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ht="15.75" customHeight="1" x14ac:dyDescent="0.15">
      <c r="A19" s="16" t="s">
        <v>322</v>
      </c>
      <c r="B19" s="16" t="s">
        <v>272</v>
      </c>
      <c r="C19" s="16" t="s">
        <v>323</v>
      </c>
      <c r="D19" s="17">
        <v>44616</v>
      </c>
      <c r="E19" s="16">
        <v>2</v>
      </c>
      <c r="F19" s="16" t="s">
        <v>283</v>
      </c>
      <c r="G19" s="41" t="str">
        <f>VLOOKUP(F19, 'Site Codes'!$B$1:$C$56, 2, FALSE)</f>
        <v>Seattle</v>
      </c>
      <c r="H19" s="41">
        <v>47.6462</v>
      </c>
      <c r="I19" s="41">
        <v>-122.29434000000001</v>
      </c>
      <c r="J19" s="16">
        <v>100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ht="15.75" customHeight="1" x14ac:dyDescent="0.15">
      <c r="A20" s="16" t="s">
        <v>324</v>
      </c>
      <c r="B20" s="16" t="s">
        <v>272</v>
      </c>
      <c r="C20" s="16" t="s">
        <v>282</v>
      </c>
      <c r="D20" s="17">
        <v>44616</v>
      </c>
      <c r="E20" s="38">
        <v>2</v>
      </c>
      <c r="F20" s="16" t="s">
        <v>283</v>
      </c>
      <c r="G20" s="41" t="str">
        <f>VLOOKUP(F20, 'Site Codes'!$B$1:$C$56, 2, FALSE)</f>
        <v>Seattle</v>
      </c>
      <c r="H20" s="41">
        <v>47.6462</v>
      </c>
      <c r="I20" s="41">
        <v>-122.29434000000001</v>
      </c>
      <c r="J20" s="16">
        <v>100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ht="15.75" customHeight="1" x14ac:dyDescent="0.15">
      <c r="A21" s="16" t="s">
        <v>325</v>
      </c>
      <c r="B21" s="16" t="s">
        <v>272</v>
      </c>
      <c r="C21" s="16" t="s">
        <v>282</v>
      </c>
      <c r="D21" s="17">
        <v>44616</v>
      </c>
      <c r="E21" s="16">
        <v>2</v>
      </c>
      <c r="F21" s="16" t="s">
        <v>283</v>
      </c>
      <c r="G21" s="41" t="str">
        <f>VLOOKUP(F21, 'Site Codes'!$B$1:$C$56, 2, FALSE)</f>
        <v>Seattle</v>
      </c>
      <c r="H21" s="41">
        <v>47.6462</v>
      </c>
      <c r="I21" s="41">
        <v>-122.29434000000001</v>
      </c>
      <c r="J21" s="16">
        <v>100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1:36" ht="15.75" customHeight="1" x14ac:dyDescent="0.15">
      <c r="A22" s="16" t="s">
        <v>326</v>
      </c>
      <c r="B22" s="16" t="s">
        <v>272</v>
      </c>
      <c r="C22" s="16" t="s">
        <v>282</v>
      </c>
      <c r="D22" s="17">
        <v>44616</v>
      </c>
      <c r="E22" s="38">
        <v>2</v>
      </c>
      <c r="F22" s="16" t="s">
        <v>283</v>
      </c>
      <c r="G22" s="41" t="str">
        <f>VLOOKUP(F22, 'Site Codes'!$B$1:$C$56, 2, FALSE)</f>
        <v>Seattle</v>
      </c>
      <c r="H22" s="41">
        <v>47.646090000000001</v>
      </c>
      <c r="I22" s="41">
        <v>-122.29411</v>
      </c>
      <c r="J22" s="16">
        <v>100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spans="1:36" ht="15.75" hidden="1" customHeight="1" x14ac:dyDescent="0.15">
      <c r="A23" s="16" t="s">
        <v>327</v>
      </c>
      <c r="B23" s="16" t="s">
        <v>328</v>
      </c>
      <c r="C23" s="16" t="s">
        <v>102</v>
      </c>
      <c r="D23" s="17">
        <v>44679</v>
      </c>
      <c r="E23" s="16">
        <v>4</v>
      </c>
      <c r="F23" s="16" t="s">
        <v>329</v>
      </c>
      <c r="G23" s="41" t="s">
        <v>189</v>
      </c>
      <c r="H23" s="41">
        <v>47.776288000000001</v>
      </c>
      <c r="I23" s="41">
        <v>-122.37567799999999</v>
      </c>
      <c r="J23" s="16">
        <v>100</v>
      </c>
      <c r="K23" s="16" t="s">
        <v>21</v>
      </c>
      <c r="L23" s="16"/>
      <c r="M23" s="16"/>
      <c r="N23" s="16"/>
      <c r="O23" s="16"/>
      <c r="P23" s="24" t="s">
        <v>330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 spans="1:36" ht="15.75" hidden="1" customHeight="1" x14ac:dyDescent="0.15">
      <c r="A24" s="16" t="s">
        <v>331</v>
      </c>
      <c r="B24" s="16" t="s">
        <v>328</v>
      </c>
      <c r="C24" s="16" t="s">
        <v>102</v>
      </c>
      <c r="D24" s="17">
        <v>44659</v>
      </c>
      <c r="E24" s="16">
        <v>4</v>
      </c>
      <c r="F24" s="16" t="s">
        <v>329</v>
      </c>
      <c r="G24" s="41" t="s">
        <v>189</v>
      </c>
      <c r="H24" s="41">
        <v>47.776477999999997</v>
      </c>
      <c r="I24" s="41">
        <v>-122.376192</v>
      </c>
      <c r="J24" s="16">
        <v>100</v>
      </c>
      <c r="K24" s="16" t="s">
        <v>21</v>
      </c>
      <c r="L24" s="16"/>
      <c r="M24" s="16"/>
      <c r="N24" s="16"/>
      <c r="O24" s="16"/>
      <c r="P24" s="24" t="s">
        <v>332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 spans="1:36" ht="15.75" customHeight="1" x14ac:dyDescent="0.15">
      <c r="A25" s="16" t="s">
        <v>333</v>
      </c>
      <c r="B25" s="16" t="s">
        <v>272</v>
      </c>
      <c r="C25" s="16" t="s">
        <v>282</v>
      </c>
      <c r="D25" s="17">
        <v>44616</v>
      </c>
      <c r="E25" s="16">
        <v>2</v>
      </c>
      <c r="F25" s="16" t="s">
        <v>283</v>
      </c>
      <c r="G25" s="41" t="str">
        <f>VLOOKUP(F25, 'Site Codes'!$B$1:$C$56, 2, FALSE)</f>
        <v>Seattle</v>
      </c>
      <c r="H25" s="41">
        <v>47.646000000000001</v>
      </c>
      <c r="I25" s="41">
        <v>-122.29379</v>
      </c>
      <c r="J25" s="16">
        <v>100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 ht="15.75" customHeight="1" x14ac:dyDescent="0.15">
      <c r="A26" s="16" t="s">
        <v>334</v>
      </c>
      <c r="B26" s="16" t="s">
        <v>272</v>
      </c>
      <c r="C26" s="16" t="s">
        <v>282</v>
      </c>
      <c r="D26" s="17">
        <v>44616</v>
      </c>
      <c r="E26" s="38">
        <v>2</v>
      </c>
      <c r="F26" s="16" t="s">
        <v>283</v>
      </c>
      <c r="G26" s="41" t="str">
        <f>VLOOKUP(F26, 'Site Codes'!$B$1:$C$56, 2, FALSE)</f>
        <v>Seattle</v>
      </c>
      <c r="H26" s="41">
        <v>47.646000000000001</v>
      </c>
      <c r="I26" s="41">
        <v>-122.29379</v>
      </c>
      <c r="J26" s="16">
        <v>100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ht="15.75" customHeight="1" x14ac:dyDescent="0.15">
      <c r="A27" s="16" t="s">
        <v>335</v>
      </c>
      <c r="B27" s="16" t="s">
        <v>272</v>
      </c>
      <c r="C27" s="16" t="s">
        <v>282</v>
      </c>
      <c r="D27" s="17">
        <v>44616</v>
      </c>
      <c r="E27" s="16">
        <v>2</v>
      </c>
      <c r="F27" s="16" t="s">
        <v>283</v>
      </c>
      <c r="G27" s="41" t="str">
        <f>VLOOKUP(F27, 'Site Codes'!$B$1:$C$56, 2, FALSE)</f>
        <v>Seattle</v>
      </c>
      <c r="H27" s="41">
        <v>47.646000000000001</v>
      </c>
      <c r="I27" s="41">
        <v>-122.29379</v>
      </c>
      <c r="J27" s="16">
        <v>100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 spans="1:36" ht="15.75" customHeight="1" x14ac:dyDescent="0.15">
      <c r="A28" s="16" t="s">
        <v>336</v>
      </c>
      <c r="B28" s="16" t="s">
        <v>272</v>
      </c>
      <c r="C28" s="16" t="s">
        <v>282</v>
      </c>
      <c r="D28" s="17">
        <v>44616</v>
      </c>
      <c r="E28" s="38">
        <v>2</v>
      </c>
      <c r="F28" s="16" t="s">
        <v>283</v>
      </c>
      <c r="G28" s="41" t="str">
        <f>VLOOKUP(F28, 'Site Codes'!$B$1:$C$56, 2, FALSE)</f>
        <v>Seattle</v>
      </c>
      <c r="H28" s="41">
        <v>47.646000000000001</v>
      </c>
      <c r="I28" s="41">
        <v>-122.29379</v>
      </c>
      <c r="J28" s="16">
        <v>100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 spans="1:36" ht="15.75" hidden="1" customHeight="1" x14ac:dyDescent="0.15">
      <c r="A29" s="16" t="s">
        <v>337</v>
      </c>
      <c r="B29" s="16" t="s">
        <v>272</v>
      </c>
      <c r="C29" s="16" t="s">
        <v>102</v>
      </c>
      <c r="D29" s="17">
        <v>44616</v>
      </c>
      <c r="E29" s="16">
        <v>2</v>
      </c>
      <c r="F29" s="16" t="s">
        <v>283</v>
      </c>
      <c r="G29" s="41" t="str">
        <f>VLOOKUP(F29, 'Site Codes'!$B$1:$C$56, 2, FALSE)</f>
        <v>Seattle</v>
      </c>
      <c r="H29" s="41">
        <v>47.641730000000003</v>
      </c>
      <c r="I29" s="41">
        <v>-122.29259</v>
      </c>
      <c r="J29" s="16">
        <v>100</v>
      </c>
      <c r="K29" s="16"/>
      <c r="L29" s="16"/>
      <c r="M29" s="16"/>
      <c r="N29" s="16"/>
      <c r="O29" s="16"/>
      <c r="P29" s="24" t="s">
        <v>338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ht="15.75" hidden="1" customHeight="1" x14ac:dyDescent="0.15">
      <c r="A30" s="16" t="s">
        <v>339</v>
      </c>
      <c r="B30" s="16" t="s">
        <v>272</v>
      </c>
      <c r="C30" s="16" t="s">
        <v>102</v>
      </c>
      <c r="D30" s="17">
        <v>44624</v>
      </c>
      <c r="E30" s="16">
        <v>3</v>
      </c>
      <c r="F30" s="16" t="s">
        <v>340</v>
      </c>
      <c r="G30" s="41" t="str">
        <f>VLOOKUP(F30, 'Site Codes'!$B$1:$C$56, 2, FALSE)</f>
        <v>Seattle</v>
      </c>
      <c r="H30" s="41">
        <v>47.675170000000001</v>
      </c>
      <c r="I30" s="41">
        <v>-122.25321</v>
      </c>
      <c r="J30" s="16">
        <v>100</v>
      </c>
      <c r="K30" s="16"/>
      <c r="L30" s="16"/>
      <c r="M30" s="16"/>
      <c r="N30" s="16"/>
      <c r="O30" s="16"/>
      <c r="P30" s="24" t="s">
        <v>341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ht="15.75" hidden="1" customHeight="1" x14ac:dyDescent="0.15">
      <c r="A31" s="16" t="s">
        <v>342</v>
      </c>
      <c r="B31" s="16" t="s">
        <v>272</v>
      </c>
      <c r="C31" s="16" t="s">
        <v>102</v>
      </c>
      <c r="D31" s="17">
        <v>44629</v>
      </c>
      <c r="E31" s="16">
        <v>3</v>
      </c>
      <c r="F31" s="16" t="s">
        <v>19</v>
      </c>
      <c r="G31" s="41" t="s">
        <v>67</v>
      </c>
      <c r="H31" s="41">
        <v>47.652589999999996</v>
      </c>
      <c r="I31" s="41">
        <v>122.31757</v>
      </c>
      <c r="J31" s="16">
        <v>70</v>
      </c>
      <c r="K31" s="16" t="s">
        <v>28</v>
      </c>
      <c r="L31" s="16"/>
      <c r="M31" s="16"/>
      <c r="N31" s="16" t="s">
        <v>343</v>
      </c>
      <c r="O31" s="16"/>
      <c r="P31" s="24" t="s">
        <v>344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ht="15.75" customHeight="1" x14ac:dyDescent="0.15">
      <c r="A32" s="16" t="s">
        <v>345</v>
      </c>
      <c r="B32" s="16" t="s">
        <v>272</v>
      </c>
      <c r="C32" s="16" t="s">
        <v>282</v>
      </c>
      <c r="D32" s="17">
        <v>44657</v>
      </c>
      <c r="E32" s="16">
        <v>4</v>
      </c>
      <c r="F32" s="16" t="s">
        <v>283</v>
      </c>
      <c r="G32" s="41" t="str">
        <f>VLOOKUP(F32, 'Site Codes'!$B$1:$C$56, 2, FALSE)</f>
        <v>Seattle</v>
      </c>
      <c r="H32" s="41">
        <v>47.646090000000001</v>
      </c>
      <c r="I32" s="41">
        <v>-122.29411</v>
      </c>
      <c r="J32" s="16">
        <v>100</v>
      </c>
      <c r="K32" s="16" t="s">
        <v>28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ht="15.75" customHeight="1" x14ac:dyDescent="0.15">
      <c r="A33" s="16" t="s">
        <v>346</v>
      </c>
      <c r="B33" s="16" t="s">
        <v>272</v>
      </c>
      <c r="C33" s="16" t="s">
        <v>282</v>
      </c>
      <c r="D33" s="17">
        <v>44655</v>
      </c>
      <c r="E33" s="16">
        <v>4</v>
      </c>
      <c r="F33" s="16" t="s">
        <v>347</v>
      </c>
      <c r="G33" s="41" t="str">
        <f>VLOOKUP(F33, 'Site Codes'!$B$1:$C$56, 2, FALSE)</f>
        <v>Seattle</v>
      </c>
      <c r="H33" s="41">
        <v>47.580210000000001</v>
      </c>
      <c r="I33" s="41">
        <v>-122.28404</v>
      </c>
      <c r="J33" s="16">
        <v>100</v>
      </c>
      <c r="K33" s="16" t="s">
        <v>28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ht="15.75" customHeight="1" x14ac:dyDescent="0.15">
      <c r="A34" s="16" t="s">
        <v>348</v>
      </c>
      <c r="B34" s="16" t="s">
        <v>272</v>
      </c>
      <c r="C34" s="16" t="s">
        <v>282</v>
      </c>
      <c r="D34" s="17">
        <v>44657</v>
      </c>
      <c r="E34" s="16">
        <v>4</v>
      </c>
      <c r="F34" s="16" t="s">
        <v>19</v>
      </c>
      <c r="G34" s="41" t="str">
        <f>VLOOKUP(F34, 'Site Codes'!$B$1:$C$56, 2, FALSE)</f>
        <v>Seattle</v>
      </c>
      <c r="H34" s="41">
        <v>47.652589999999996</v>
      </c>
      <c r="I34" s="41">
        <v>122.31757</v>
      </c>
      <c r="J34" s="16">
        <v>100</v>
      </c>
      <c r="K34" s="16" t="s">
        <v>26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ht="15.75" customHeight="1" x14ac:dyDescent="0.15">
      <c r="A35" s="16" t="s">
        <v>349</v>
      </c>
      <c r="B35" s="16" t="s">
        <v>272</v>
      </c>
      <c r="C35" s="16" t="s">
        <v>282</v>
      </c>
      <c r="D35" s="17">
        <v>44636</v>
      </c>
      <c r="E35" s="16">
        <v>3</v>
      </c>
      <c r="F35" s="16" t="s">
        <v>347</v>
      </c>
      <c r="G35" s="41" t="str">
        <f>VLOOKUP(F35, 'Site Codes'!$B$1:$C$56, 2, FALSE)</f>
        <v>Seattle</v>
      </c>
      <c r="H35" s="41">
        <v>47.580199999999998</v>
      </c>
      <c r="I35" s="41">
        <v>-122.28406</v>
      </c>
      <c r="J35" s="16">
        <v>100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1:36" ht="15.75" customHeight="1" x14ac:dyDescent="0.15">
      <c r="A36" s="16" t="s">
        <v>350</v>
      </c>
      <c r="B36" s="16" t="s">
        <v>272</v>
      </c>
      <c r="C36" s="16" t="s">
        <v>282</v>
      </c>
      <c r="D36" s="17">
        <v>44636</v>
      </c>
      <c r="E36" s="16">
        <v>3</v>
      </c>
      <c r="F36" s="16" t="s">
        <v>347</v>
      </c>
      <c r="G36" s="41" t="str">
        <f>VLOOKUP(F36, 'Site Codes'!$B$1:$C$56, 2, FALSE)</f>
        <v>Seattle</v>
      </c>
      <c r="H36" s="41">
        <v>47.580190000000002</v>
      </c>
      <c r="I36" s="41">
        <v>-122.28406</v>
      </c>
      <c r="J36" s="16">
        <v>100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36" ht="15.75" customHeight="1" x14ac:dyDescent="0.15">
      <c r="A37" s="16" t="s">
        <v>351</v>
      </c>
      <c r="B37" s="16" t="s">
        <v>272</v>
      </c>
      <c r="C37" s="16" t="s">
        <v>282</v>
      </c>
      <c r="D37" s="17">
        <v>44636</v>
      </c>
      <c r="E37" s="16">
        <v>3</v>
      </c>
      <c r="F37" s="16" t="s">
        <v>347</v>
      </c>
      <c r="G37" s="41" t="str">
        <f>VLOOKUP(F37, 'Site Codes'!$B$1:$C$56, 2, FALSE)</f>
        <v>Seattle</v>
      </c>
      <c r="H37" s="41">
        <v>47.580199999999998</v>
      </c>
      <c r="I37" s="41">
        <v>-122.28406</v>
      </c>
      <c r="J37" s="16">
        <v>100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36" ht="15.75" customHeight="1" x14ac:dyDescent="0.15">
      <c r="A38" s="16" t="s">
        <v>352</v>
      </c>
      <c r="B38" s="16" t="s">
        <v>272</v>
      </c>
      <c r="C38" s="16" t="s">
        <v>282</v>
      </c>
      <c r="D38" s="17">
        <v>44636</v>
      </c>
      <c r="E38" s="16">
        <v>3</v>
      </c>
      <c r="F38" s="16" t="s">
        <v>347</v>
      </c>
      <c r="G38" s="41" t="str">
        <f>VLOOKUP(F38, 'Site Codes'!$B$1:$C$56, 2, FALSE)</f>
        <v>Seattle</v>
      </c>
      <c r="H38" s="41">
        <v>47.580210000000001</v>
      </c>
      <c r="I38" s="41">
        <v>-122.28402</v>
      </c>
      <c r="J38" s="16">
        <v>100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 spans="1:36" ht="15.75" customHeight="1" x14ac:dyDescent="0.15">
      <c r="A39" s="16" t="s">
        <v>353</v>
      </c>
      <c r="B39" s="16" t="s">
        <v>272</v>
      </c>
      <c r="C39" s="16" t="s">
        <v>282</v>
      </c>
      <c r="D39" s="17">
        <v>44657</v>
      </c>
      <c r="E39" s="16">
        <v>4</v>
      </c>
      <c r="F39" s="16" t="s">
        <v>283</v>
      </c>
      <c r="G39" s="41" t="str">
        <f>VLOOKUP(F39, 'Site Codes'!$B$1:$C$56, 2, FALSE)</f>
        <v>Seattle</v>
      </c>
      <c r="H39" s="41">
        <v>47.646090000000001</v>
      </c>
      <c r="I39" s="41">
        <v>-122.29411</v>
      </c>
      <c r="J39" s="16">
        <v>100</v>
      </c>
      <c r="K39" s="16" t="s">
        <v>28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1:36" ht="15.75" customHeight="1" x14ac:dyDescent="0.15">
      <c r="A40" s="16" t="s">
        <v>354</v>
      </c>
      <c r="B40" s="16" t="s">
        <v>272</v>
      </c>
      <c r="C40" s="16" t="s">
        <v>282</v>
      </c>
      <c r="D40" s="17">
        <v>44657</v>
      </c>
      <c r="E40" s="16">
        <v>4</v>
      </c>
      <c r="F40" s="16" t="s">
        <v>19</v>
      </c>
      <c r="G40" s="41" t="str">
        <f>VLOOKUP(F40, 'Site Codes'!$B$1:$C$56, 2, FALSE)</f>
        <v>Seattle</v>
      </c>
      <c r="H40" s="41">
        <v>47.65249</v>
      </c>
      <c r="I40" s="41">
        <v>-122.31758000000001</v>
      </c>
      <c r="J40" s="16">
        <v>100</v>
      </c>
      <c r="K40" s="16" t="s">
        <v>21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 spans="1:36" ht="15.75" customHeight="1" x14ac:dyDescent="0.15">
      <c r="A41" s="16" t="s">
        <v>355</v>
      </c>
      <c r="B41" s="16" t="s">
        <v>272</v>
      </c>
      <c r="C41" s="16" t="s">
        <v>282</v>
      </c>
      <c r="D41" s="17">
        <v>44657</v>
      </c>
      <c r="E41" s="16">
        <v>4</v>
      </c>
      <c r="F41" s="16" t="s">
        <v>19</v>
      </c>
      <c r="G41" s="41" t="str">
        <f>VLOOKUP(F41, 'Site Codes'!$B$1:$C$56, 2, FALSE)</f>
        <v>Seattle</v>
      </c>
      <c r="H41" s="41">
        <v>47.652470000000001</v>
      </c>
      <c r="I41" s="41">
        <v>-122.31758000000001</v>
      </c>
      <c r="J41" s="16">
        <v>100</v>
      </c>
      <c r="K41" s="16" t="s">
        <v>21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</row>
    <row r="42" spans="1:36" ht="15.75" customHeight="1" x14ac:dyDescent="0.15">
      <c r="A42" s="16" t="s">
        <v>356</v>
      </c>
      <c r="B42" s="16" t="s">
        <v>220</v>
      </c>
      <c r="C42" s="16" t="s">
        <v>282</v>
      </c>
      <c r="D42" s="17">
        <v>44657</v>
      </c>
      <c r="E42" s="16">
        <v>4</v>
      </c>
      <c r="F42" s="16" t="s">
        <v>283</v>
      </c>
      <c r="G42" s="41" t="str">
        <f>VLOOKUP(F42, 'Site Codes'!$B$1:$C$56, 2, FALSE)</f>
        <v>Seattle</v>
      </c>
      <c r="H42" s="41">
        <v>47.646070000000002</v>
      </c>
      <c r="I42" s="41">
        <v>-122.29401</v>
      </c>
      <c r="J42" s="16">
        <v>100</v>
      </c>
      <c r="K42" s="16" t="s">
        <v>28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 spans="1:36" ht="15.75" customHeight="1" x14ac:dyDescent="0.15">
      <c r="A43" s="16" t="s">
        <v>357</v>
      </c>
      <c r="B43" s="16" t="s">
        <v>272</v>
      </c>
      <c r="C43" s="16" t="s">
        <v>282</v>
      </c>
      <c r="D43" s="17">
        <v>44655</v>
      </c>
      <c r="E43" s="16">
        <v>4</v>
      </c>
      <c r="F43" s="16" t="s">
        <v>358</v>
      </c>
      <c r="G43" s="41" t="str">
        <f>VLOOKUP(F43, 'Site Codes'!$B$1:$C$56, 2, FALSE)</f>
        <v>Renton</v>
      </c>
      <c r="H43" s="41">
        <v>47.499420000000001</v>
      </c>
      <c r="I43" s="41">
        <v>-122.21502</v>
      </c>
      <c r="J43" s="16">
        <v>100</v>
      </c>
      <c r="K43" s="16" t="s">
        <v>26</v>
      </c>
      <c r="L43" s="16"/>
      <c r="M43" s="16"/>
      <c r="N43" s="16"/>
      <c r="O43" s="16"/>
      <c r="P43" s="24" t="s">
        <v>359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 spans="1:36" ht="15.75" customHeight="1" x14ac:dyDescent="0.15">
      <c r="A44" s="16" t="s">
        <v>360</v>
      </c>
      <c r="B44" s="16" t="s">
        <v>272</v>
      </c>
      <c r="C44" s="16" t="s">
        <v>282</v>
      </c>
      <c r="D44" s="17">
        <v>44655</v>
      </c>
      <c r="E44" s="16">
        <v>4</v>
      </c>
      <c r="F44" s="16" t="s">
        <v>347</v>
      </c>
      <c r="G44" s="41" t="str">
        <f>VLOOKUP(F44, 'Site Codes'!$B$1:$C$56, 2, FALSE)</f>
        <v>Seattle</v>
      </c>
      <c r="H44" s="41">
        <v>47.580219999999997</v>
      </c>
      <c r="I44" s="41">
        <v>-122.28406</v>
      </c>
      <c r="J44" s="16">
        <v>100</v>
      </c>
      <c r="K44" s="16" t="s">
        <v>26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ht="15.75" customHeight="1" x14ac:dyDescent="0.15">
      <c r="A45" s="16" t="s">
        <v>361</v>
      </c>
      <c r="B45" s="16" t="s">
        <v>272</v>
      </c>
      <c r="C45" s="16" t="s">
        <v>323</v>
      </c>
      <c r="D45" s="17">
        <v>44649</v>
      </c>
      <c r="E45" s="16">
        <v>3</v>
      </c>
      <c r="F45" s="16" t="s">
        <v>362</v>
      </c>
      <c r="G45" s="41" t="str">
        <f>VLOOKUP(F45, 'Site Codes'!$B$1:$C$56, 2, FALSE)</f>
        <v>Hunts Point</v>
      </c>
      <c r="H45" s="41">
        <v>47.640270000000001</v>
      </c>
      <c r="I45" s="41">
        <v>-122.2244</v>
      </c>
      <c r="J45" s="16">
        <v>100</v>
      </c>
      <c r="K45" s="16" t="s">
        <v>21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15.75" customHeight="1" x14ac:dyDescent="0.15">
      <c r="A46" s="16" t="s">
        <v>363</v>
      </c>
      <c r="B46" s="16" t="s">
        <v>272</v>
      </c>
      <c r="C46" s="16" t="s">
        <v>282</v>
      </c>
      <c r="D46" s="17">
        <v>44655</v>
      </c>
      <c r="E46" s="16">
        <v>4</v>
      </c>
      <c r="F46" s="16" t="s">
        <v>307</v>
      </c>
      <c r="G46" s="41" t="str">
        <f>VLOOKUP(F46, 'Site Codes'!$B$1:$C$56, 2, FALSE)</f>
        <v>Mercer Island</v>
      </c>
      <c r="H46" s="41">
        <v>47.292920000000002</v>
      </c>
      <c r="I46" s="41">
        <v>-122.22504000000001</v>
      </c>
      <c r="J46" s="16">
        <v>80</v>
      </c>
      <c r="K46" s="16" t="s">
        <v>28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1:36" ht="15.75" customHeight="1" x14ac:dyDescent="0.15">
      <c r="A47" s="16" t="s">
        <v>364</v>
      </c>
      <c r="B47" s="16" t="s">
        <v>272</v>
      </c>
      <c r="C47" s="16" t="s">
        <v>282</v>
      </c>
      <c r="D47" s="17">
        <v>44655</v>
      </c>
      <c r="E47" s="16">
        <v>4</v>
      </c>
      <c r="F47" s="16" t="s">
        <v>307</v>
      </c>
      <c r="G47" s="41" t="str">
        <f>VLOOKUP(F47, 'Site Codes'!$B$1:$C$56, 2, FALSE)</f>
        <v>Mercer Island</v>
      </c>
      <c r="H47" s="41">
        <v>47.592869999999998</v>
      </c>
      <c r="I47" s="41">
        <v>-122.22504000000001</v>
      </c>
      <c r="J47" s="16">
        <v>100</v>
      </c>
      <c r="K47" s="16" t="s">
        <v>28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 spans="1:36" ht="15.75" hidden="1" customHeight="1" x14ac:dyDescent="0.15">
      <c r="A48" s="16" t="s">
        <v>365</v>
      </c>
      <c r="B48" s="16" t="s">
        <v>272</v>
      </c>
      <c r="C48" s="16" t="s">
        <v>102</v>
      </c>
      <c r="D48" s="17">
        <v>44655</v>
      </c>
      <c r="E48" s="16">
        <v>4</v>
      </c>
      <c r="F48" s="16" t="s">
        <v>307</v>
      </c>
      <c r="G48" s="41" t="str">
        <f>VLOOKUP(F48, 'Site Codes'!$B$1:$C$56, 2, FALSE)</f>
        <v>Mercer Island</v>
      </c>
      <c r="H48" s="41">
        <v>47.591940000000001</v>
      </c>
      <c r="I48" s="41">
        <v>-122.22841</v>
      </c>
      <c r="J48" s="16">
        <v>100</v>
      </c>
      <c r="K48" s="16" t="s">
        <v>26</v>
      </c>
      <c r="L48" s="16"/>
      <c r="M48" s="16"/>
      <c r="N48" s="16"/>
      <c r="O48" s="16"/>
      <c r="P48" s="24" t="s">
        <v>366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</row>
    <row r="49" spans="1:36" ht="15.75" hidden="1" customHeight="1" x14ac:dyDescent="0.15">
      <c r="A49" s="38" t="s">
        <v>367</v>
      </c>
      <c r="B49" s="38"/>
      <c r="C49" s="38"/>
      <c r="D49" s="39"/>
      <c r="E49" s="38"/>
      <c r="F49" s="38"/>
      <c r="G49" s="40"/>
      <c r="H49" s="40"/>
      <c r="I49" s="40"/>
      <c r="J49" s="38"/>
      <c r="K49" s="38"/>
      <c r="L49" s="38"/>
      <c r="M49" s="38"/>
      <c r="N49" s="38" t="s">
        <v>368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3" x14ac:dyDescent="0.15">
      <c r="A50" s="16" t="s">
        <v>369</v>
      </c>
      <c r="B50" s="16" t="s">
        <v>272</v>
      </c>
      <c r="C50" s="16" t="s">
        <v>282</v>
      </c>
      <c r="D50" s="17">
        <v>44655</v>
      </c>
      <c r="E50" s="16">
        <v>4</v>
      </c>
      <c r="F50" s="16" t="s">
        <v>307</v>
      </c>
      <c r="G50" s="41" t="str">
        <f>VLOOKUP(F50, 'Site Codes'!$B$1:$C$56, 2, FALSE)</f>
        <v>Mercer Island</v>
      </c>
      <c r="H50" s="41">
        <v>47.592910000000003</v>
      </c>
      <c r="I50" s="41">
        <v>-122.22506</v>
      </c>
      <c r="J50" s="16">
        <v>100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 spans="1:36" ht="13" hidden="1" x14ac:dyDescent="0.15">
      <c r="A51" s="16" t="s">
        <v>370</v>
      </c>
      <c r="B51" s="16" t="s">
        <v>272</v>
      </c>
      <c r="C51" s="16" t="s">
        <v>102</v>
      </c>
      <c r="D51" s="17">
        <v>44635</v>
      </c>
      <c r="E51" s="16">
        <v>3</v>
      </c>
      <c r="F51" s="16" t="s">
        <v>66</v>
      </c>
      <c r="G51" s="41" t="str">
        <f>VLOOKUP(F51, 'Site Codes'!$B$1:$C$56, 2, FALSE)</f>
        <v>Seattle</v>
      </c>
      <c r="H51" s="41">
        <v>47.654589999999999</v>
      </c>
      <c r="I51" s="41">
        <v>-122.29203</v>
      </c>
      <c r="J51" s="16">
        <v>100</v>
      </c>
      <c r="K51" s="16"/>
      <c r="L51" s="16"/>
      <c r="M51" s="16"/>
      <c r="N51" s="16"/>
      <c r="O51" s="16"/>
      <c r="P51" s="24" t="s">
        <v>371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2" spans="1:36" ht="13" x14ac:dyDescent="0.15">
      <c r="A52" s="16" t="s">
        <v>372</v>
      </c>
      <c r="B52" s="16" t="s">
        <v>272</v>
      </c>
      <c r="C52" s="16" t="s">
        <v>323</v>
      </c>
      <c r="D52" s="17">
        <v>44636</v>
      </c>
      <c r="E52" s="16">
        <v>3</v>
      </c>
      <c r="F52" s="16" t="s">
        <v>347</v>
      </c>
      <c r="G52" s="41" t="str">
        <f>VLOOKUP(F52, 'Site Codes'!$B$1:$C$56, 2, FALSE)</f>
        <v>Seattle</v>
      </c>
      <c r="H52" s="41">
        <v>47.580249999999999</v>
      </c>
      <c r="I52" s="41">
        <v>-122.28403</v>
      </c>
      <c r="J52" s="16">
        <v>100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</row>
    <row r="53" spans="1:36" ht="13" hidden="1" x14ac:dyDescent="0.15">
      <c r="A53" s="16" t="s">
        <v>373</v>
      </c>
      <c r="B53" s="16" t="s">
        <v>272</v>
      </c>
      <c r="C53" s="16" t="s">
        <v>102</v>
      </c>
      <c r="D53" s="17">
        <v>44649</v>
      </c>
      <c r="E53" s="16">
        <v>3</v>
      </c>
      <c r="F53" s="16" t="s">
        <v>362</v>
      </c>
      <c r="G53" s="41" t="str">
        <f>VLOOKUP(F53, 'Site Codes'!$B$1:$C$56, 2, FALSE)</f>
        <v>Hunts Point</v>
      </c>
      <c r="H53" s="41">
        <v>47.640540000000001</v>
      </c>
      <c r="I53" s="41">
        <v>-122.22331</v>
      </c>
      <c r="J53" s="16">
        <v>100</v>
      </c>
      <c r="K53" s="16" t="s">
        <v>28</v>
      </c>
      <c r="L53" s="16"/>
      <c r="M53" s="16" t="s">
        <v>374</v>
      </c>
      <c r="N53" s="16"/>
      <c r="O53" s="16"/>
      <c r="P53" s="24" t="s">
        <v>375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</row>
    <row r="54" spans="1:36" ht="13" x14ac:dyDescent="0.15">
      <c r="A54" s="16" t="s">
        <v>376</v>
      </c>
      <c r="B54" s="16" t="s">
        <v>272</v>
      </c>
      <c r="C54" s="16" t="s">
        <v>282</v>
      </c>
      <c r="D54" s="17">
        <v>44655</v>
      </c>
      <c r="E54" s="16">
        <v>4</v>
      </c>
      <c r="F54" s="16" t="s">
        <v>307</v>
      </c>
      <c r="G54" s="41" t="str">
        <f>VLOOKUP(F54, 'Site Codes'!$B$1:$C$56, 2, FALSE)</f>
        <v>Mercer Island</v>
      </c>
      <c r="H54" s="41">
        <v>47.592910000000003</v>
      </c>
      <c r="I54" s="41">
        <v>-122.22504000000001</v>
      </c>
      <c r="J54" s="16">
        <v>100</v>
      </c>
      <c r="K54" s="16" t="s">
        <v>28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</row>
    <row r="55" spans="1:36" ht="13" x14ac:dyDescent="0.15">
      <c r="A55" s="16" t="s">
        <v>377</v>
      </c>
      <c r="B55" s="16" t="s">
        <v>272</v>
      </c>
      <c r="C55" s="16" t="s">
        <v>282</v>
      </c>
      <c r="D55" s="17">
        <v>44649</v>
      </c>
      <c r="E55" s="16">
        <v>3</v>
      </c>
      <c r="F55" s="16" t="s">
        <v>362</v>
      </c>
      <c r="G55" s="41" t="str">
        <f>VLOOKUP(F55, 'Site Codes'!$B$1:$C$56, 2, FALSE)</f>
        <v>Hunts Point</v>
      </c>
      <c r="H55" s="41">
        <v>47.640259999999998</v>
      </c>
      <c r="I55" s="41">
        <v>-122.22445</v>
      </c>
      <c r="J55" s="16">
        <v>100</v>
      </c>
      <c r="K55" s="16" t="s">
        <v>28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</row>
    <row r="56" spans="1:36" ht="13" x14ac:dyDescent="0.15">
      <c r="A56" s="16" t="s">
        <v>378</v>
      </c>
      <c r="B56" s="16" t="s">
        <v>272</v>
      </c>
      <c r="C56" s="16" t="s">
        <v>282</v>
      </c>
      <c r="D56" s="42">
        <v>44665</v>
      </c>
      <c r="E56" s="16">
        <v>4</v>
      </c>
      <c r="F56" s="16" t="s">
        <v>290</v>
      </c>
      <c r="G56" s="41" t="str">
        <f>VLOOKUP(F56, 'Site Codes'!$B$1:$C$56, 2, FALSE)</f>
        <v>Tukwila</v>
      </c>
      <c r="H56" s="41">
        <v>47.478828880000002</v>
      </c>
      <c r="I56" s="43">
        <v>-122.2591925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</row>
    <row r="57" spans="1:36" ht="13" x14ac:dyDescent="0.15">
      <c r="A57" s="16" t="s">
        <v>379</v>
      </c>
      <c r="B57" s="16" t="s">
        <v>272</v>
      </c>
      <c r="C57" s="16" t="s">
        <v>282</v>
      </c>
      <c r="D57" s="42">
        <v>44665</v>
      </c>
      <c r="E57" s="16">
        <v>4</v>
      </c>
      <c r="F57" s="16" t="s">
        <v>290</v>
      </c>
      <c r="G57" s="41" t="str">
        <f>VLOOKUP(F57, 'Site Codes'!$B$1:$C$56, 2, FALSE)</f>
        <v>Tukwila</v>
      </c>
      <c r="H57" s="41">
        <v>47.479835209999997</v>
      </c>
      <c r="I57" s="43">
        <v>-122.256546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 spans="1:36" ht="13" x14ac:dyDescent="0.15">
      <c r="A58" s="16" t="s">
        <v>380</v>
      </c>
      <c r="B58" s="16" t="s">
        <v>272</v>
      </c>
      <c r="C58" s="16" t="s">
        <v>282</v>
      </c>
      <c r="D58" s="42">
        <v>44665</v>
      </c>
      <c r="E58" s="16">
        <v>4</v>
      </c>
      <c r="F58" s="16" t="s">
        <v>290</v>
      </c>
      <c r="G58" s="41" t="str">
        <f>VLOOKUP(F58, 'Site Codes'!$B$1:$C$56, 2, FALSE)</f>
        <v>Tukwila</v>
      </c>
      <c r="H58" s="41">
        <v>47.479838059999999</v>
      </c>
      <c r="I58" s="43">
        <v>-122.25655039999999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</row>
    <row r="59" spans="1:36" ht="13" x14ac:dyDescent="0.15">
      <c r="A59" s="16" t="s">
        <v>381</v>
      </c>
      <c r="B59" s="16" t="s">
        <v>272</v>
      </c>
      <c r="C59" s="16" t="s">
        <v>282</v>
      </c>
      <c r="D59" s="17">
        <v>44665</v>
      </c>
      <c r="E59" s="16">
        <v>4</v>
      </c>
      <c r="F59" s="16" t="s">
        <v>97</v>
      </c>
      <c r="G59" s="41" t="str">
        <f>VLOOKUP(F59, 'Site Codes'!$B$1:$C$56, 2, FALSE)</f>
        <v>Seattle</v>
      </c>
      <c r="H59" s="41">
        <v>47.563389999999998</v>
      </c>
      <c r="I59" s="41">
        <v>-122.26593</v>
      </c>
      <c r="J59" s="16">
        <v>100</v>
      </c>
      <c r="K59" s="16" t="s">
        <v>28</v>
      </c>
      <c r="L59" s="16"/>
      <c r="M59" s="16" t="s">
        <v>382</v>
      </c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</row>
    <row r="60" spans="1:36" ht="13" x14ac:dyDescent="0.15">
      <c r="A60" s="16" t="s">
        <v>383</v>
      </c>
      <c r="B60" s="16" t="s">
        <v>272</v>
      </c>
      <c r="C60" s="16" t="s">
        <v>282</v>
      </c>
      <c r="D60" s="17">
        <v>44665</v>
      </c>
      <c r="E60" s="16">
        <v>4</v>
      </c>
      <c r="F60" s="16" t="s">
        <v>97</v>
      </c>
      <c r="G60" s="41" t="str">
        <f>VLOOKUP(F60, 'Site Codes'!$B$1:$C$56, 2, FALSE)</f>
        <v>Seattle</v>
      </c>
      <c r="H60" s="41">
        <v>47.563389999999998</v>
      </c>
      <c r="I60" s="41">
        <v>-122.26593</v>
      </c>
      <c r="J60" s="16">
        <v>100</v>
      </c>
      <c r="K60" s="16" t="s">
        <v>28</v>
      </c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</row>
    <row r="61" spans="1:36" ht="13" x14ac:dyDescent="0.15">
      <c r="A61" s="16" t="s">
        <v>384</v>
      </c>
      <c r="B61" s="16" t="s">
        <v>272</v>
      </c>
      <c r="C61" s="16" t="s">
        <v>282</v>
      </c>
      <c r="D61" s="17">
        <v>44665</v>
      </c>
      <c r="E61" s="16">
        <v>4</v>
      </c>
      <c r="F61" s="16" t="s">
        <v>97</v>
      </c>
      <c r="G61" s="41" t="str">
        <f>VLOOKUP(F61, 'Site Codes'!$B$1:$C$56, 2, FALSE)</f>
        <v>Seattle</v>
      </c>
      <c r="H61" s="41">
        <v>47.563389999999998</v>
      </c>
      <c r="I61" s="41">
        <v>-122.26593</v>
      </c>
      <c r="J61" s="16">
        <v>100</v>
      </c>
      <c r="K61" s="16" t="s">
        <v>28</v>
      </c>
      <c r="L61" s="16"/>
      <c r="M61" s="16" t="s">
        <v>382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</row>
    <row r="62" spans="1:36" ht="13" x14ac:dyDescent="0.15">
      <c r="A62" s="16" t="s">
        <v>385</v>
      </c>
      <c r="B62" s="16" t="s">
        <v>272</v>
      </c>
      <c r="C62" s="16" t="s">
        <v>282</v>
      </c>
      <c r="D62" s="42">
        <v>44665</v>
      </c>
      <c r="E62" s="16">
        <v>4</v>
      </c>
      <c r="F62" s="16" t="s">
        <v>97</v>
      </c>
      <c r="G62" s="44" t="str">
        <f>VLOOKUP(F62, 'Site Codes'!$B$1:$C$56, 2, FALSE)</f>
        <v>Seattle</v>
      </c>
      <c r="H62" s="44">
        <v>47.563335789999996</v>
      </c>
      <c r="I62" s="44">
        <v>-122.2658955</v>
      </c>
      <c r="J62" s="16"/>
      <c r="K62" s="16" t="s">
        <v>21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</row>
    <row r="63" spans="1:36" ht="13" x14ac:dyDescent="0.15">
      <c r="A63" s="16" t="s">
        <v>386</v>
      </c>
      <c r="B63" s="16" t="s">
        <v>272</v>
      </c>
      <c r="C63" s="16" t="s">
        <v>282</v>
      </c>
      <c r="D63" s="42">
        <v>44665</v>
      </c>
      <c r="E63" s="16">
        <v>4</v>
      </c>
      <c r="F63" s="16" t="s">
        <v>97</v>
      </c>
      <c r="G63" s="44" t="str">
        <f>VLOOKUP(F63, 'Site Codes'!$B$1:$C$56, 2, FALSE)</f>
        <v>Seattle</v>
      </c>
      <c r="H63" s="44">
        <v>47.563335789999996</v>
      </c>
      <c r="I63" s="44">
        <v>-122.2658955</v>
      </c>
      <c r="J63" s="16"/>
      <c r="K63" s="16" t="s">
        <v>28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</row>
    <row r="64" spans="1:36" ht="13" x14ac:dyDescent="0.15">
      <c r="A64" s="16" t="s">
        <v>387</v>
      </c>
      <c r="B64" s="16" t="s">
        <v>272</v>
      </c>
      <c r="C64" s="16" t="s">
        <v>282</v>
      </c>
      <c r="D64" s="42">
        <v>44665</v>
      </c>
      <c r="E64" s="16">
        <v>4</v>
      </c>
      <c r="F64" s="16" t="s">
        <v>97</v>
      </c>
      <c r="G64" s="44" t="str">
        <f>VLOOKUP(F64, 'Site Codes'!$B$1:$C$56, 2, FALSE)</f>
        <v>Seattle</v>
      </c>
      <c r="H64" s="44">
        <v>47.563335789999996</v>
      </c>
      <c r="I64" s="44">
        <v>-122.2658955</v>
      </c>
      <c r="J64" s="16"/>
      <c r="K64" s="16" t="s">
        <v>28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36" ht="13" x14ac:dyDescent="0.15">
      <c r="A65" s="16" t="s">
        <v>388</v>
      </c>
      <c r="B65" s="16" t="s">
        <v>272</v>
      </c>
      <c r="C65" s="16" t="s">
        <v>282</v>
      </c>
      <c r="D65" s="42">
        <v>44665</v>
      </c>
      <c r="E65" s="16">
        <v>4</v>
      </c>
      <c r="F65" s="16" t="s">
        <v>97</v>
      </c>
      <c r="G65" s="44" t="str">
        <f>VLOOKUP(F65, 'Site Codes'!$B$1:$C$56, 2, FALSE)</f>
        <v>Seattle</v>
      </c>
      <c r="H65" s="44">
        <v>47.563335789999996</v>
      </c>
      <c r="I65" s="44">
        <v>-122.2658955</v>
      </c>
      <c r="J65" s="16"/>
      <c r="K65" s="16" t="s">
        <v>28</v>
      </c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 spans="1:36" ht="13" x14ac:dyDescent="0.15">
      <c r="A66" s="16" t="s">
        <v>389</v>
      </c>
      <c r="B66" s="16" t="s">
        <v>272</v>
      </c>
      <c r="C66" s="16" t="s">
        <v>282</v>
      </c>
      <c r="D66" s="42">
        <v>44665</v>
      </c>
      <c r="E66" s="16">
        <v>4</v>
      </c>
      <c r="F66" s="16" t="s">
        <v>97</v>
      </c>
      <c r="G66" s="44" t="str">
        <f>VLOOKUP(F66, 'Site Codes'!$B$1:$C$56, 2, FALSE)</f>
        <v>Seattle</v>
      </c>
      <c r="H66" s="44">
        <v>47.563335789999996</v>
      </c>
      <c r="I66" s="44">
        <v>-122.2658955</v>
      </c>
      <c r="J66" s="16"/>
      <c r="K66" s="16" t="s">
        <v>28</v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</row>
    <row r="67" spans="1:36" ht="13" x14ac:dyDescent="0.15">
      <c r="A67" s="16" t="s">
        <v>390</v>
      </c>
      <c r="B67" s="16" t="s">
        <v>272</v>
      </c>
      <c r="C67" s="16" t="s">
        <v>282</v>
      </c>
      <c r="D67" s="42">
        <v>44665</v>
      </c>
      <c r="E67" s="16">
        <v>4</v>
      </c>
      <c r="F67" s="16" t="s">
        <v>97</v>
      </c>
      <c r="G67" s="44" t="str">
        <f>VLOOKUP(F67, 'Site Codes'!$B$1:$C$56, 2, FALSE)</f>
        <v>Seattle</v>
      </c>
      <c r="H67" s="44">
        <v>47.563335789999996</v>
      </c>
      <c r="I67" s="44">
        <v>-122.2658955</v>
      </c>
      <c r="J67" s="16"/>
      <c r="K67" s="16" t="s">
        <v>28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</row>
    <row r="68" spans="1:36" ht="13" x14ac:dyDescent="0.15">
      <c r="A68" s="16" t="s">
        <v>391</v>
      </c>
      <c r="B68" s="16" t="s">
        <v>272</v>
      </c>
      <c r="C68" s="16" t="s">
        <v>282</v>
      </c>
      <c r="D68" s="17">
        <v>44665</v>
      </c>
      <c r="E68" s="16">
        <v>4</v>
      </c>
      <c r="F68" s="16" t="s">
        <v>97</v>
      </c>
      <c r="G68" s="41" t="str">
        <f>VLOOKUP(F68, 'Site Codes'!$B$1:$C$56, 2, FALSE)</f>
        <v>Seattle</v>
      </c>
      <c r="H68" s="41">
        <v>47.563389999999998</v>
      </c>
      <c r="I68" s="41">
        <v>-122.26593</v>
      </c>
      <c r="J68" s="16">
        <v>100</v>
      </c>
      <c r="K68" s="16" t="s">
        <v>28</v>
      </c>
      <c r="L68" s="16"/>
      <c r="M68" s="16" t="s">
        <v>382</v>
      </c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 spans="1:36" ht="13" x14ac:dyDescent="0.15">
      <c r="A69" s="16" t="s">
        <v>391</v>
      </c>
      <c r="B69" s="16" t="s">
        <v>272</v>
      </c>
      <c r="C69" s="16" t="s">
        <v>282</v>
      </c>
      <c r="D69" s="42">
        <v>44665</v>
      </c>
      <c r="E69" s="16">
        <v>4</v>
      </c>
      <c r="F69" s="16" t="s">
        <v>97</v>
      </c>
      <c r="G69" s="44" t="str">
        <f>VLOOKUP(F69, 'Site Codes'!$B$1:$C$56, 2, FALSE)</f>
        <v>Seattle</v>
      </c>
      <c r="H69" s="44">
        <v>47.563335789999996</v>
      </c>
      <c r="I69" s="44">
        <v>-122.2658955</v>
      </c>
      <c r="J69" s="16"/>
      <c r="K69" s="16" t="s">
        <v>28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 spans="1:36" ht="13" x14ac:dyDescent="0.15">
      <c r="A70" s="16" t="s">
        <v>392</v>
      </c>
      <c r="B70" s="16" t="s">
        <v>272</v>
      </c>
      <c r="C70" s="16" t="s">
        <v>282</v>
      </c>
      <c r="D70" s="17">
        <v>44665</v>
      </c>
      <c r="E70" s="16">
        <v>4</v>
      </c>
      <c r="F70" s="16" t="s">
        <v>97</v>
      </c>
      <c r="G70" s="41" t="str">
        <f>VLOOKUP(F70, 'Site Codes'!$B$1:$C$56, 2, FALSE)</f>
        <v>Seattle</v>
      </c>
      <c r="H70" s="41">
        <v>47.563389999999998</v>
      </c>
      <c r="I70" s="41">
        <v>-122.26593</v>
      </c>
      <c r="J70" s="16">
        <v>100</v>
      </c>
      <c r="K70" s="16" t="s">
        <v>28</v>
      </c>
      <c r="L70" s="16"/>
      <c r="M70" s="16" t="s">
        <v>382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 spans="1:36" ht="13" x14ac:dyDescent="0.15">
      <c r="A71" s="16" t="s">
        <v>393</v>
      </c>
      <c r="B71" s="16" t="s">
        <v>272</v>
      </c>
      <c r="C71" s="16" t="s">
        <v>282</v>
      </c>
      <c r="D71" s="17">
        <v>44665</v>
      </c>
      <c r="E71" s="16">
        <v>4</v>
      </c>
      <c r="F71" s="16" t="s">
        <v>97</v>
      </c>
      <c r="G71" s="41" t="str">
        <f>VLOOKUP(F71, 'Site Codes'!$B$1:$C$56, 2, FALSE)</f>
        <v>Seattle</v>
      </c>
      <c r="H71" s="41">
        <v>47.563389999999998</v>
      </c>
      <c r="I71" s="41">
        <v>-122.26593</v>
      </c>
      <c r="J71" s="16">
        <v>100</v>
      </c>
      <c r="K71" s="16" t="s">
        <v>28</v>
      </c>
      <c r="L71" s="16"/>
      <c r="M71" s="16" t="s">
        <v>382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 spans="1:36" ht="13" x14ac:dyDescent="0.15">
      <c r="A72" s="16" t="s">
        <v>394</v>
      </c>
      <c r="B72" s="16" t="s">
        <v>272</v>
      </c>
      <c r="C72" s="16" t="s">
        <v>282</v>
      </c>
      <c r="D72" s="17">
        <v>44665</v>
      </c>
      <c r="E72" s="16">
        <v>4</v>
      </c>
      <c r="F72" s="16" t="s">
        <v>97</v>
      </c>
      <c r="G72" s="41" t="str">
        <f>VLOOKUP(F72, 'Site Codes'!$B$1:$C$56, 2, FALSE)</f>
        <v>Seattle</v>
      </c>
      <c r="H72" s="41">
        <v>47.563389999999998</v>
      </c>
      <c r="I72" s="41">
        <v>-122.26593</v>
      </c>
      <c r="J72" s="16">
        <v>100</v>
      </c>
      <c r="K72" s="16" t="s">
        <v>28</v>
      </c>
      <c r="L72" s="16"/>
      <c r="M72" s="16" t="s">
        <v>382</v>
      </c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 spans="1:36" ht="13" x14ac:dyDescent="0.15">
      <c r="A73" s="16" t="s">
        <v>395</v>
      </c>
      <c r="B73" s="16" t="s">
        <v>272</v>
      </c>
      <c r="C73" s="16" t="s">
        <v>282</v>
      </c>
      <c r="D73" s="17">
        <v>44665</v>
      </c>
      <c r="E73" s="16">
        <v>4</v>
      </c>
      <c r="F73" s="16" t="s">
        <v>97</v>
      </c>
      <c r="G73" s="41" t="str">
        <f>VLOOKUP(F73, 'Site Codes'!$B$1:$C$56, 2, FALSE)</f>
        <v>Seattle</v>
      </c>
      <c r="H73" s="41">
        <v>47.563389999999998</v>
      </c>
      <c r="I73" s="41">
        <v>-122.26593</v>
      </c>
      <c r="J73" s="16">
        <v>100</v>
      </c>
      <c r="K73" s="16" t="s">
        <v>28</v>
      </c>
      <c r="L73" s="16"/>
      <c r="M73" s="16" t="s">
        <v>382</v>
      </c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 spans="1:36" ht="13" x14ac:dyDescent="0.15">
      <c r="A74" s="16" t="s">
        <v>396</v>
      </c>
      <c r="B74" s="16" t="s">
        <v>272</v>
      </c>
      <c r="C74" s="16" t="s">
        <v>282</v>
      </c>
      <c r="D74" s="17">
        <v>44665</v>
      </c>
      <c r="E74" s="16">
        <v>4</v>
      </c>
      <c r="F74" s="16" t="s">
        <v>97</v>
      </c>
      <c r="G74" s="41" t="str">
        <f>VLOOKUP(F74, 'Site Codes'!$B$1:$C$56, 2, FALSE)</f>
        <v>Seattle</v>
      </c>
      <c r="H74" s="41">
        <v>47.563389999999998</v>
      </c>
      <c r="I74" s="41">
        <v>-122.26593</v>
      </c>
      <c r="J74" s="16">
        <v>100</v>
      </c>
      <c r="K74" s="16" t="s">
        <v>28</v>
      </c>
      <c r="L74" s="16"/>
      <c r="M74" s="16" t="s">
        <v>382</v>
      </c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 spans="1:36" ht="13" x14ac:dyDescent="0.15">
      <c r="A75" s="16" t="s">
        <v>397</v>
      </c>
      <c r="B75" s="16" t="s">
        <v>272</v>
      </c>
      <c r="C75" s="16" t="s">
        <v>282</v>
      </c>
      <c r="D75" s="17">
        <v>44665</v>
      </c>
      <c r="E75" s="16">
        <v>4</v>
      </c>
      <c r="F75" s="16" t="s">
        <v>97</v>
      </c>
      <c r="G75" s="41" t="str">
        <f>VLOOKUP(F75, 'Site Codes'!$B$1:$C$56, 2, FALSE)</f>
        <v>Seattle</v>
      </c>
      <c r="H75" s="41">
        <v>47.563389999999998</v>
      </c>
      <c r="I75" s="41">
        <v>-122.26593</v>
      </c>
      <c r="J75" s="16">
        <v>100</v>
      </c>
      <c r="K75" s="16" t="s">
        <v>28</v>
      </c>
      <c r="L75" s="16"/>
      <c r="M75" s="16" t="s">
        <v>382</v>
      </c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 spans="1:36" ht="13" x14ac:dyDescent="0.15">
      <c r="A76" s="16" t="s">
        <v>398</v>
      </c>
      <c r="B76" s="16" t="s">
        <v>272</v>
      </c>
      <c r="C76" s="16" t="s">
        <v>282</v>
      </c>
      <c r="D76" s="17">
        <v>44665</v>
      </c>
      <c r="E76" s="16">
        <v>4</v>
      </c>
      <c r="F76" s="16" t="s">
        <v>97</v>
      </c>
      <c r="G76" s="41" t="s">
        <v>67</v>
      </c>
      <c r="H76" s="41">
        <v>47.563389999999998</v>
      </c>
      <c r="I76" s="41">
        <v>-122.26593</v>
      </c>
      <c r="J76" s="16">
        <v>100</v>
      </c>
      <c r="K76" s="16"/>
      <c r="L76" s="16" t="s">
        <v>28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 spans="1:36" ht="13" x14ac:dyDescent="0.15">
      <c r="A77" s="16" t="s">
        <v>399</v>
      </c>
      <c r="B77" s="16" t="s">
        <v>17</v>
      </c>
      <c r="C77" s="16" t="s">
        <v>282</v>
      </c>
      <c r="D77" s="17">
        <v>44664</v>
      </c>
      <c r="E77" s="16">
        <v>4</v>
      </c>
      <c r="F77" s="16" t="s">
        <v>97</v>
      </c>
      <c r="G77" s="41" t="str">
        <f>VLOOKUP(F77, 'Site Codes'!$B$1:$C$56, 2, FALSE)</f>
        <v>Seattle</v>
      </c>
      <c r="H77" s="41">
        <v>47.563389999999998</v>
      </c>
      <c r="I77" s="41">
        <v>-122.26593</v>
      </c>
      <c r="J77" s="16">
        <v>100</v>
      </c>
      <c r="K77" s="16" t="s">
        <v>28</v>
      </c>
      <c r="L77" s="16"/>
      <c r="M77" s="16" t="s">
        <v>382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 spans="1:36" ht="13" x14ac:dyDescent="0.15">
      <c r="A78" s="16" t="s">
        <v>400</v>
      </c>
      <c r="B78" s="16" t="s">
        <v>17</v>
      </c>
      <c r="C78" s="16" t="s">
        <v>282</v>
      </c>
      <c r="D78" s="17">
        <v>44664</v>
      </c>
      <c r="E78" s="16">
        <v>4</v>
      </c>
      <c r="F78" s="16" t="s">
        <v>347</v>
      </c>
      <c r="G78" s="41" t="s">
        <v>67</v>
      </c>
      <c r="H78" s="41">
        <v>47.580249999999999</v>
      </c>
      <c r="I78" s="41">
        <v>-122.28403</v>
      </c>
      <c r="J78" s="16">
        <v>100</v>
      </c>
      <c r="K78" s="16" t="s">
        <v>28</v>
      </c>
      <c r="L78" s="16" t="s">
        <v>28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 spans="1:36" ht="13" x14ac:dyDescent="0.15">
      <c r="A79" s="16" t="s">
        <v>401</v>
      </c>
      <c r="B79" s="16" t="s">
        <v>272</v>
      </c>
      <c r="C79" s="16" t="s">
        <v>282</v>
      </c>
      <c r="D79" s="17">
        <v>44665</v>
      </c>
      <c r="E79" s="16">
        <v>4</v>
      </c>
      <c r="F79" s="16" t="s">
        <v>402</v>
      </c>
      <c r="G79" s="41" t="str">
        <f>VLOOKUP(F79, 'Site Codes'!$B$1:$C$56, 2, FALSE)</f>
        <v>Seattle</v>
      </c>
      <c r="H79" s="41">
        <v>47.601050000000001</v>
      </c>
      <c r="I79" s="41">
        <v>-122.28529</v>
      </c>
      <c r="J79" s="16">
        <v>100</v>
      </c>
      <c r="K79" s="16" t="s">
        <v>28</v>
      </c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 spans="1:36" ht="13" x14ac:dyDescent="0.15">
      <c r="A80" s="16" t="s">
        <v>403</v>
      </c>
      <c r="B80" s="16" t="s">
        <v>272</v>
      </c>
      <c r="C80" s="16" t="s">
        <v>282</v>
      </c>
      <c r="D80" s="17">
        <v>44665</v>
      </c>
      <c r="E80" s="16">
        <v>4</v>
      </c>
      <c r="F80" s="16" t="s">
        <v>404</v>
      </c>
      <c r="G80" s="16" t="str">
        <f>VLOOKUP(F80, 'Site Codes'!$B$1:$C$56, 2, FALSE)</f>
        <v>Seattle</v>
      </c>
      <c r="H80" s="16">
        <v>47.604520000000001</v>
      </c>
      <c r="I80" s="16">
        <v>-122.28270999999999</v>
      </c>
      <c r="J80" s="16">
        <v>100</v>
      </c>
      <c r="K80" s="16" t="s">
        <v>28</v>
      </c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 spans="1:36" ht="13" x14ac:dyDescent="0.15">
      <c r="A81" s="16" t="s">
        <v>405</v>
      </c>
      <c r="B81" s="16" t="s">
        <v>272</v>
      </c>
      <c r="C81" s="16" t="s">
        <v>282</v>
      </c>
      <c r="D81" s="17">
        <v>44665</v>
      </c>
      <c r="E81" s="16">
        <v>4</v>
      </c>
      <c r="F81" s="16" t="s">
        <v>404</v>
      </c>
      <c r="G81" s="41" t="str">
        <f>VLOOKUP(F81, 'Site Codes'!$B$1:$C$56, 2, FALSE)</f>
        <v>Seattle</v>
      </c>
      <c r="H81" s="41">
        <v>47.604619999999997</v>
      </c>
      <c r="I81" s="41">
        <v>-122.28269</v>
      </c>
      <c r="J81" s="16">
        <v>100</v>
      </c>
      <c r="K81" s="16" t="s">
        <v>28</v>
      </c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spans="1:36" ht="13" x14ac:dyDescent="0.15">
      <c r="A82" s="16" t="s">
        <v>406</v>
      </c>
      <c r="B82" s="16" t="s">
        <v>272</v>
      </c>
      <c r="C82" s="16" t="s">
        <v>282</v>
      </c>
      <c r="D82" s="17">
        <v>44665</v>
      </c>
      <c r="E82" s="16">
        <v>4</v>
      </c>
      <c r="F82" s="16" t="s">
        <v>404</v>
      </c>
      <c r="G82" s="41" t="str">
        <f>VLOOKUP(F82, 'Site Codes'!$B$1:$C$56, 2, FALSE)</f>
        <v>Seattle</v>
      </c>
      <c r="H82" s="41">
        <v>47.604619999999997</v>
      </c>
      <c r="I82" s="41">
        <v>-122.28269</v>
      </c>
      <c r="J82" s="16">
        <v>100</v>
      </c>
      <c r="K82" s="16" t="s">
        <v>28</v>
      </c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 spans="1:36" ht="13" x14ac:dyDescent="0.15">
      <c r="A83" s="16" t="s">
        <v>407</v>
      </c>
      <c r="B83" s="16" t="s">
        <v>272</v>
      </c>
      <c r="C83" s="16" t="s">
        <v>282</v>
      </c>
      <c r="D83" s="17">
        <v>44665</v>
      </c>
      <c r="E83" s="16">
        <v>4</v>
      </c>
      <c r="F83" s="16" t="s">
        <v>404</v>
      </c>
      <c r="G83" s="41" t="str">
        <f>VLOOKUP(F83, 'Site Codes'!$B$1:$C$56, 2, FALSE)</f>
        <v>Seattle</v>
      </c>
      <c r="H83" s="41">
        <v>47.604619999999997</v>
      </c>
      <c r="I83" s="41">
        <v>-122.28269</v>
      </c>
      <c r="J83" s="16">
        <v>100</v>
      </c>
      <c r="K83" s="16" t="s">
        <v>28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 spans="1:36" ht="13" x14ac:dyDescent="0.15">
      <c r="A84" s="16" t="s">
        <v>408</v>
      </c>
      <c r="B84" s="16" t="s">
        <v>272</v>
      </c>
      <c r="C84" s="16" t="s">
        <v>282</v>
      </c>
      <c r="D84" s="17">
        <v>44665</v>
      </c>
      <c r="E84" s="16">
        <v>4</v>
      </c>
      <c r="F84" s="16" t="s">
        <v>404</v>
      </c>
      <c r="G84" s="41" t="str">
        <f>VLOOKUP(F84, 'Site Codes'!$B$1:$C$56, 2, FALSE)</f>
        <v>Seattle</v>
      </c>
      <c r="H84" s="41">
        <v>47.604619999999997</v>
      </c>
      <c r="I84" s="41">
        <v>-122.28269</v>
      </c>
      <c r="J84" s="16">
        <v>100</v>
      </c>
      <c r="K84" s="16" t="s">
        <v>28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 spans="1:36" ht="13" x14ac:dyDescent="0.15">
      <c r="A85" s="16" t="s">
        <v>409</v>
      </c>
      <c r="B85" s="16" t="s">
        <v>272</v>
      </c>
      <c r="C85" s="16" t="s">
        <v>282</v>
      </c>
      <c r="D85" s="17">
        <v>44665</v>
      </c>
      <c r="E85" s="16">
        <v>4</v>
      </c>
      <c r="F85" s="16" t="s">
        <v>404</v>
      </c>
      <c r="G85" s="41" t="str">
        <f>VLOOKUP(F85, 'Site Codes'!$B$1:$C$56, 2, FALSE)</f>
        <v>Seattle</v>
      </c>
      <c r="H85" s="41">
        <v>47.604619999999997</v>
      </c>
      <c r="I85" s="41">
        <v>-122.28269</v>
      </c>
      <c r="J85" s="16">
        <v>100</v>
      </c>
      <c r="K85" s="16" t="s">
        <v>28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 spans="1:36" ht="13" x14ac:dyDescent="0.15">
      <c r="A86" s="16" t="s">
        <v>410</v>
      </c>
      <c r="B86" s="16" t="s">
        <v>272</v>
      </c>
      <c r="C86" s="16" t="s">
        <v>282</v>
      </c>
      <c r="D86" s="17">
        <v>44665</v>
      </c>
      <c r="E86" s="16">
        <v>4</v>
      </c>
      <c r="F86" s="16" t="s">
        <v>404</v>
      </c>
      <c r="G86" s="41" t="str">
        <f>VLOOKUP(F86, 'Site Codes'!$B$1:$C$56, 2, FALSE)</f>
        <v>Seattle</v>
      </c>
      <c r="H86" s="41">
        <v>47.604619999999997</v>
      </c>
      <c r="I86" s="41">
        <v>-122.28269</v>
      </c>
      <c r="J86" s="16">
        <v>100</v>
      </c>
      <c r="K86" s="16" t="s">
        <v>28</v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 spans="1:36" ht="13" x14ac:dyDescent="0.15">
      <c r="A87" s="16" t="s">
        <v>411</v>
      </c>
      <c r="B87" s="16" t="s">
        <v>272</v>
      </c>
      <c r="C87" s="16" t="s">
        <v>282</v>
      </c>
      <c r="D87" s="17">
        <v>44665</v>
      </c>
      <c r="E87" s="16">
        <v>4</v>
      </c>
      <c r="F87" s="16" t="s">
        <v>404</v>
      </c>
      <c r="G87" s="41" t="str">
        <f>VLOOKUP(F87, 'Site Codes'!$B$1:$C$56, 2, FALSE)</f>
        <v>Seattle</v>
      </c>
      <c r="H87" s="41">
        <v>47.604619999999997</v>
      </c>
      <c r="I87" s="41">
        <v>-122.28269</v>
      </c>
      <c r="J87" s="16">
        <v>100</v>
      </c>
      <c r="K87" s="16" t="s">
        <v>28</v>
      </c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 spans="1:36" ht="13" x14ac:dyDescent="0.15">
      <c r="A88" s="16" t="s">
        <v>412</v>
      </c>
      <c r="B88" s="16" t="s">
        <v>272</v>
      </c>
      <c r="C88" s="16" t="s">
        <v>282</v>
      </c>
      <c r="D88" s="17">
        <v>44665</v>
      </c>
      <c r="E88" s="16">
        <v>4</v>
      </c>
      <c r="F88" s="16" t="s">
        <v>404</v>
      </c>
      <c r="G88" s="41" t="str">
        <f>VLOOKUP(F88, 'Site Codes'!$B$1:$C$56, 2, FALSE)</f>
        <v>Seattle</v>
      </c>
      <c r="H88" s="41">
        <v>47.604619999999997</v>
      </c>
      <c r="I88" s="41">
        <v>-122.28269</v>
      </c>
      <c r="J88" s="16">
        <v>100</v>
      </c>
      <c r="K88" s="16" t="s">
        <v>28</v>
      </c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 spans="1:36" ht="13" x14ac:dyDescent="0.15">
      <c r="A89" s="16" t="s">
        <v>413</v>
      </c>
      <c r="B89" s="16" t="s">
        <v>272</v>
      </c>
      <c r="C89" s="16" t="s">
        <v>282</v>
      </c>
      <c r="D89" s="17">
        <v>44665</v>
      </c>
      <c r="E89" s="16">
        <v>4</v>
      </c>
      <c r="F89" s="16" t="s">
        <v>404</v>
      </c>
      <c r="G89" s="41" t="str">
        <f>VLOOKUP(F89, 'Site Codes'!$B$1:$C$56, 2, FALSE)</f>
        <v>Seattle</v>
      </c>
      <c r="H89" s="41">
        <v>47.604619999999997</v>
      </c>
      <c r="I89" s="41">
        <v>-122.28269</v>
      </c>
      <c r="J89" s="16">
        <v>100</v>
      </c>
      <c r="K89" s="16" t="s">
        <v>28</v>
      </c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 spans="1:36" ht="13" x14ac:dyDescent="0.15">
      <c r="A90" s="16" t="s">
        <v>414</v>
      </c>
      <c r="B90" s="16" t="s">
        <v>17</v>
      </c>
      <c r="C90" s="16" t="s">
        <v>282</v>
      </c>
      <c r="D90" s="17">
        <v>44665</v>
      </c>
      <c r="E90" s="16">
        <v>4</v>
      </c>
      <c r="F90" s="16" t="s">
        <v>404</v>
      </c>
      <c r="G90" s="41" t="str">
        <f>VLOOKUP(F90, 'Site Codes'!$B$1:$C$56, 2, FALSE)</f>
        <v>Seattle</v>
      </c>
      <c r="H90" s="41">
        <v>47.604619999999997</v>
      </c>
      <c r="I90" s="41">
        <v>-122.28269</v>
      </c>
      <c r="J90" s="16">
        <v>100</v>
      </c>
      <c r="K90" s="16" t="s">
        <v>28</v>
      </c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 spans="1:36" ht="13" x14ac:dyDescent="0.15">
      <c r="A91" s="16" t="s">
        <v>415</v>
      </c>
      <c r="B91" s="16" t="s">
        <v>17</v>
      </c>
      <c r="C91" s="16" t="s">
        <v>282</v>
      </c>
      <c r="D91" s="17">
        <v>44665</v>
      </c>
      <c r="E91" s="16">
        <v>4</v>
      </c>
      <c r="F91" s="16" t="s">
        <v>404</v>
      </c>
      <c r="G91" s="41" t="str">
        <f>VLOOKUP(F91, 'Site Codes'!$B$1:$C$56, 2, FALSE)</f>
        <v>Seattle</v>
      </c>
      <c r="H91" s="41">
        <v>47.604619999999997</v>
      </c>
      <c r="I91" s="41">
        <v>-122.28269</v>
      </c>
      <c r="J91" s="16">
        <v>100</v>
      </c>
      <c r="K91" s="16" t="s">
        <v>26</v>
      </c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 spans="1:36" ht="13" x14ac:dyDescent="0.15">
      <c r="A92" s="16" t="s">
        <v>416</v>
      </c>
      <c r="B92" s="16" t="s">
        <v>17</v>
      </c>
      <c r="C92" s="16" t="s">
        <v>282</v>
      </c>
      <c r="D92" s="17">
        <v>44665</v>
      </c>
      <c r="E92" s="16">
        <v>4</v>
      </c>
      <c r="F92" s="16" t="s">
        <v>404</v>
      </c>
      <c r="G92" s="41" t="str">
        <f>VLOOKUP(F92, 'Site Codes'!$B$1:$C$56, 2, FALSE)</f>
        <v>Seattle</v>
      </c>
      <c r="H92" s="41">
        <v>47.604619999999997</v>
      </c>
      <c r="I92" s="41">
        <v>-122.28269</v>
      </c>
      <c r="J92" s="16">
        <v>100</v>
      </c>
      <c r="K92" s="16" t="s">
        <v>26</v>
      </c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spans="1:36" ht="13" x14ac:dyDescent="0.15">
      <c r="A93" s="16" t="s">
        <v>417</v>
      </c>
      <c r="B93" s="16" t="s">
        <v>17</v>
      </c>
      <c r="C93" s="16" t="s">
        <v>282</v>
      </c>
      <c r="D93" s="17">
        <v>44665</v>
      </c>
      <c r="E93" s="16">
        <v>4</v>
      </c>
      <c r="F93" s="16" t="s">
        <v>404</v>
      </c>
      <c r="G93" s="41" t="str">
        <f>VLOOKUP(F93, 'Site Codes'!$B$1:$C$56, 2, FALSE)</f>
        <v>Seattle</v>
      </c>
      <c r="H93" s="41">
        <v>47.604750000000003</v>
      </c>
      <c r="I93" s="41">
        <v>-122.28266000000001</v>
      </c>
      <c r="J93" s="16">
        <v>100</v>
      </c>
      <c r="K93" s="16" t="s">
        <v>28</v>
      </c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 spans="1:36" ht="13" x14ac:dyDescent="0.15">
      <c r="A94" s="16" t="s">
        <v>418</v>
      </c>
      <c r="B94" s="16" t="s">
        <v>17</v>
      </c>
      <c r="C94" s="16" t="s">
        <v>282</v>
      </c>
      <c r="D94" s="17">
        <v>44665</v>
      </c>
      <c r="E94" s="16">
        <v>4</v>
      </c>
      <c r="F94" s="16" t="s">
        <v>404</v>
      </c>
      <c r="G94" s="41" t="str">
        <f>VLOOKUP(F94, 'Site Codes'!$B$1:$C$56, 2, FALSE)</f>
        <v>Seattle</v>
      </c>
      <c r="H94" s="41">
        <v>47.604750000000003</v>
      </c>
      <c r="I94" s="41">
        <v>-122.28266000000001</v>
      </c>
      <c r="J94" s="16">
        <v>100</v>
      </c>
      <c r="K94" s="16" t="s">
        <v>28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 spans="1:36" ht="13" x14ac:dyDescent="0.15">
      <c r="A95" s="16" t="s">
        <v>419</v>
      </c>
      <c r="B95" s="16" t="s">
        <v>17</v>
      </c>
      <c r="C95" s="16" t="s">
        <v>282</v>
      </c>
      <c r="D95" s="17">
        <v>44665</v>
      </c>
      <c r="E95" s="16">
        <v>4</v>
      </c>
      <c r="F95" s="16" t="s">
        <v>404</v>
      </c>
      <c r="G95" s="41" t="str">
        <f>VLOOKUP(F95, 'Site Codes'!$B$1:$C$56, 2, FALSE)</f>
        <v>Seattle</v>
      </c>
      <c r="H95" s="41">
        <v>47.604750000000003</v>
      </c>
      <c r="I95" s="41">
        <v>-122.28266000000001</v>
      </c>
      <c r="J95" s="16">
        <v>100</v>
      </c>
      <c r="K95" s="16" t="s">
        <v>28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 spans="1:36" ht="13" x14ac:dyDescent="0.15">
      <c r="A96" s="16" t="s">
        <v>420</v>
      </c>
      <c r="B96" s="16" t="s">
        <v>17</v>
      </c>
      <c r="C96" s="16" t="s">
        <v>282</v>
      </c>
      <c r="D96" s="17">
        <v>44665</v>
      </c>
      <c r="E96" s="16">
        <v>4</v>
      </c>
      <c r="F96" s="16" t="s">
        <v>404</v>
      </c>
      <c r="G96" s="41" t="str">
        <f>VLOOKUP(F96, 'Site Codes'!$B$1:$C$56, 2, FALSE)</f>
        <v>Seattle</v>
      </c>
      <c r="H96" s="41">
        <v>47.604750000000003</v>
      </c>
      <c r="I96" s="41">
        <v>-122.28266000000001</v>
      </c>
      <c r="J96" s="16">
        <v>100</v>
      </c>
      <c r="K96" s="16" t="s">
        <v>28</v>
      </c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 spans="1:36" ht="13" x14ac:dyDescent="0.15">
      <c r="A97" s="16" t="s">
        <v>421</v>
      </c>
      <c r="B97" s="16" t="s">
        <v>272</v>
      </c>
      <c r="C97" s="16" t="s">
        <v>282</v>
      </c>
      <c r="D97" s="17">
        <v>44666</v>
      </c>
      <c r="E97" s="16">
        <v>4</v>
      </c>
      <c r="F97" s="16" t="s">
        <v>293</v>
      </c>
      <c r="G97" s="41" t="str">
        <f>VLOOKUP(F97, 'Site Codes'!$B$1:$C$56, 2, FALSE)</f>
        <v>Kent</v>
      </c>
      <c r="H97" s="41">
        <v>47.388570000000001</v>
      </c>
      <c r="I97" s="41">
        <v>-122.2732</v>
      </c>
      <c r="J97" s="16">
        <v>100</v>
      </c>
      <c r="K97" s="16" t="s">
        <v>26</v>
      </c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 spans="1:36" ht="13" x14ac:dyDescent="0.15">
      <c r="A98" s="16" t="s">
        <v>422</v>
      </c>
      <c r="B98" s="16" t="s">
        <v>272</v>
      </c>
      <c r="C98" s="16" t="s">
        <v>282</v>
      </c>
      <c r="D98" s="17">
        <v>44665</v>
      </c>
      <c r="E98" s="16">
        <v>4</v>
      </c>
      <c r="F98" s="16" t="s">
        <v>404</v>
      </c>
      <c r="G98" s="41" t="s">
        <v>67</v>
      </c>
      <c r="H98" s="41">
        <v>47.604750000000003</v>
      </c>
      <c r="I98" s="41">
        <v>-122.28266000000001</v>
      </c>
      <c r="J98" s="16">
        <v>199</v>
      </c>
      <c r="K98" s="16" t="s">
        <v>21</v>
      </c>
      <c r="L98" s="16" t="s">
        <v>21</v>
      </c>
      <c r="M98" s="16"/>
      <c r="N98" s="16"/>
      <c r="O98" s="16" t="s">
        <v>88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 spans="1:36" ht="13" x14ac:dyDescent="0.15">
      <c r="A99" s="16" t="s">
        <v>423</v>
      </c>
      <c r="B99" s="16" t="s">
        <v>272</v>
      </c>
      <c r="C99" s="16" t="s">
        <v>282</v>
      </c>
      <c r="D99" s="17">
        <v>44666</v>
      </c>
      <c r="E99" s="16">
        <v>4</v>
      </c>
      <c r="F99" s="16" t="s">
        <v>293</v>
      </c>
      <c r="G99" s="41" t="str">
        <f>VLOOKUP(F99, 'Site Codes'!$B$1:$C$56, 2, FALSE)</f>
        <v>Kent</v>
      </c>
      <c r="H99" s="41">
        <v>47.388570000000001</v>
      </c>
      <c r="I99" s="41">
        <v>-122.2732</v>
      </c>
      <c r="J99" s="16">
        <v>100</v>
      </c>
      <c r="K99" s="16" t="s">
        <v>28</v>
      </c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 spans="1:36" ht="13" x14ac:dyDescent="0.15">
      <c r="A100" s="16" t="s">
        <v>424</v>
      </c>
      <c r="B100" s="16" t="s">
        <v>272</v>
      </c>
      <c r="C100" s="16" t="s">
        <v>282</v>
      </c>
      <c r="D100" s="17">
        <v>44666</v>
      </c>
      <c r="E100" s="16">
        <v>4</v>
      </c>
      <c r="F100" s="16" t="s">
        <v>293</v>
      </c>
      <c r="G100" s="41" t="str">
        <f>VLOOKUP(F100, 'Site Codes'!$B$1:$C$56, 2, FALSE)</f>
        <v>Kent</v>
      </c>
      <c r="H100" s="41">
        <v>47.388570000000001</v>
      </c>
      <c r="I100" s="41">
        <v>-122.2732</v>
      </c>
      <c r="J100" s="16">
        <v>100</v>
      </c>
      <c r="K100" s="16" t="s">
        <v>28</v>
      </c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 spans="1:36" ht="13" x14ac:dyDescent="0.15">
      <c r="A101" s="38" t="s">
        <v>425</v>
      </c>
      <c r="B101" s="38" t="s">
        <v>272</v>
      </c>
      <c r="C101" s="38" t="s">
        <v>282</v>
      </c>
      <c r="D101" s="39">
        <v>44666</v>
      </c>
      <c r="E101" s="38">
        <v>4</v>
      </c>
      <c r="F101" s="38" t="s">
        <v>293</v>
      </c>
      <c r="G101" s="40" t="str">
        <f>VLOOKUP(F101, 'Site Codes'!$B$1:$C$56, 2, FALSE)</f>
        <v>Kent</v>
      </c>
      <c r="H101" s="40">
        <v>47.388509999999997</v>
      </c>
      <c r="I101" s="40">
        <v>-122.27329</v>
      </c>
      <c r="J101" s="38">
        <v>100</v>
      </c>
      <c r="K101" s="38" t="s">
        <v>28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</row>
    <row r="102" spans="1:36" ht="13" x14ac:dyDescent="0.15">
      <c r="A102" s="16" t="s">
        <v>426</v>
      </c>
      <c r="B102" s="16" t="s">
        <v>17</v>
      </c>
      <c r="C102" s="16" t="s">
        <v>282</v>
      </c>
      <c r="D102" s="17">
        <v>44666</v>
      </c>
      <c r="E102" s="16">
        <v>4</v>
      </c>
      <c r="F102" s="16" t="s">
        <v>427</v>
      </c>
      <c r="G102" s="41" t="str">
        <f>VLOOKUP(F102, 'Site Codes'!$B$1:$C$56, 2, FALSE)</f>
        <v>Seattle</v>
      </c>
      <c r="H102" s="41">
        <v>47.514110000000002</v>
      </c>
      <c r="I102" s="41">
        <v>-122.3056</v>
      </c>
      <c r="J102" s="16">
        <v>100</v>
      </c>
      <c r="K102" s="16" t="s">
        <v>28</v>
      </c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 spans="1:36" ht="13" x14ac:dyDescent="0.15">
      <c r="A103" s="16" t="s">
        <v>428</v>
      </c>
      <c r="B103" s="16" t="s">
        <v>17</v>
      </c>
      <c r="C103" s="16" t="s">
        <v>282</v>
      </c>
      <c r="D103" s="17">
        <v>44666</v>
      </c>
      <c r="E103" s="16">
        <v>4</v>
      </c>
      <c r="F103" s="16" t="s">
        <v>427</v>
      </c>
      <c r="G103" s="41" t="str">
        <f>VLOOKUP(F103, 'Site Codes'!$B$1:$C$56, 2, FALSE)</f>
        <v>Seattle</v>
      </c>
      <c r="H103" s="41">
        <v>47.514110000000002</v>
      </c>
      <c r="I103" s="41">
        <v>-122.3056</v>
      </c>
      <c r="J103" s="16">
        <v>100</v>
      </c>
      <c r="K103" s="16" t="s">
        <v>28</v>
      </c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</row>
    <row r="104" spans="1:36" ht="13" x14ac:dyDescent="0.15">
      <c r="A104" s="16" t="s">
        <v>429</v>
      </c>
      <c r="B104" s="16" t="s">
        <v>17</v>
      </c>
      <c r="C104" s="16" t="s">
        <v>282</v>
      </c>
      <c r="D104" s="17">
        <v>44666</v>
      </c>
      <c r="E104" s="16">
        <v>4</v>
      </c>
      <c r="F104" s="16" t="s">
        <v>427</v>
      </c>
      <c r="G104" s="41" t="str">
        <f>VLOOKUP(F104, 'Site Codes'!$B$1:$C$56, 2, FALSE)</f>
        <v>Seattle</v>
      </c>
      <c r="H104" s="41">
        <v>47.514110000000002</v>
      </c>
      <c r="I104" s="41">
        <v>-122.3056</v>
      </c>
      <c r="J104" s="16">
        <v>100</v>
      </c>
      <c r="K104" s="16" t="s">
        <v>28</v>
      </c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 spans="1:36" ht="13" x14ac:dyDescent="0.15">
      <c r="A105" s="16" t="s">
        <v>430</v>
      </c>
      <c r="B105" s="16" t="s">
        <v>17</v>
      </c>
      <c r="C105" s="16" t="s">
        <v>282</v>
      </c>
      <c r="D105" s="17">
        <v>44666</v>
      </c>
      <c r="E105" s="16">
        <v>4</v>
      </c>
      <c r="F105" s="16" t="s">
        <v>427</v>
      </c>
      <c r="G105" s="41" t="str">
        <f>VLOOKUP(F105, 'Site Codes'!$B$1:$C$56, 2, FALSE)</f>
        <v>Seattle</v>
      </c>
      <c r="H105" s="41">
        <v>47.514110000000002</v>
      </c>
      <c r="I105" s="41">
        <v>-122.3056</v>
      </c>
      <c r="J105" s="16">
        <v>100</v>
      </c>
      <c r="K105" s="16" t="s">
        <v>21</v>
      </c>
      <c r="L105" s="16"/>
      <c r="M105" s="16"/>
      <c r="N105" s="16" t="s">
        <v>431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</row>
    <row r="106" spans="1:36" ht="13" x14ac:dyDescent="0.15">
      <c r="A106" s="16" t="s">
        <v>432</v>
      </c>
      <c r="B106" s="16" t="s">
        <v>17</v>
      </c>
      <c r="C106" s="16" t="s">
        <v>282</v>
      </c>
      <c r="D106" s="17">
        <v>44666</v>
      </c>
      <c r="E106" s="16">
        <v>4</v>
      </c>
      <c r="F106" s="16" t="s">
        <v>427</v>
      </c>
      <c r="G106" s="41" t="str">
        <f>VLOOKUP(F106, 'Site Codes'!$B$1:$C$56, 2, FALSE)</f>
        <v>Seattle</v>
      </c>
      <c r="H106" s="41">
        <v>47.514110000000002</v>
      </c>
      <c r="I106" s="41">
        <v>-122.3056</v>
      </c>
      <c r="J106" s="16">
        <v>100</v>
      </c>
      <c r="K106" s="16" t="s">
        <v>28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 spans="1:36" ht="13" x14ac:dyDescent="0.15">
      <c r="A107" s="16" t="s">
        <v>433</v>
      </c>
      <c r="B107" s="16" t="s">
        <v>17</v>
      </c>
      <c r="C107" s="16" t="s">
        <v>282</v>
      </c>
      <c r="D107" s="17">
        <v>44666</v>
      </c>
      <c r="E107" s="16">
        <v>4</v>
      </c>
      <c r="F107" s="16" t="s">
        <v>427</v>
      </c>
      <c r="G107" s="41" t="str">
        <f>VLOOKUP(F107, 'Site Codes'!$B$1:$C$56, 2, FALSE)</f>
        <v>Seattle</v>
      </c>
      <c r="H107" s="41">
        <v>47.514110000000002</v>
      </c>
      <c r="I107" s="41">
        <v>-122.3056</v>
      </c>
      <c r="J107" s="16">
        <v>100</v>
      </c>
      <c r="K107" s="16" t="s">
        <v>21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 spans="1:36" ht="13" x14ac:dyDescent="0.15">
      <c r="A108" s="16" t="s">
        <v>434</v>
      </c>
      <c r="B108" s="16" t="s">
        <v>272</v>
      </c>
      <c r="C108" s="16" t="s">
        <v>282</v>
      </c>
      <c r="D108" s="17">
        <v>44657</v>
      </c>
      <c r="E108" s="16">
        <v>4</v>
      </c>
      <c r="F108" s="16" t="s">
        <v>435</v>
      </c>
      <c r="G108" s="41" t="str">
        <f>VLOOKUP(F108, 'Site Codes'!$B$1:$C$56, 2, FALSE)</f>
        <v>Bellevue</v>
      </c>
      <c r="H108" s="41">
        <v>47.606520000000003</v>
      </c>
      <c r="I108" s="41">
        <v>-122.16222</v>
      </c>
      <c r="J108" s="16">
        <v>100</v>
      </c>
      <c r="K108" s="16" t="s">
        <v>21</v>
      </c>
      <c r="L108" s="16"/>
      <c r="M108" s="16" t="s">
        <v>436</v>
      </c>
      <c r="N108" s="16" t="s">
        <v>437</v>
      </c>
      <c r="O108" s="16" t="s">
        <v>88</v>
      </c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 spans="1:36" ht="13" hidden="1" x14ac:dyDescent="0.15">
      <c r="A109" s="16" t="s">
        <v>438</v>
      </c>
      <c r="B109" s="16" t="s">
        <v>272</v>
      </c>
      <c r="C109" s="16" t="s">
        <v>102</v>
      </c>
      <c r="D109" s="17">
        <v>44657</v>
      </c>
      <c r="E109" s="16">
        <v>4</v>
      </c>
      <c r="F109" s="16" t="s">
        <v>439</v>
      </c>
      <c r="G109" s="41" t="str">
        <f>VLOOKUP(F109, 'Site Codes'!$B$1:$C$56, 2, FALSE)</f>
        <v>Medina</v>
      </c>
      <c r="H109" s="41">
        <v>47.620080000000002</v>
      </c>
      <c r="I109" s="41">
        <v>-122.23119</v>
      </c>
      <c r="J109" s="16">
        <v>60</v>
      </c>
      <c r="K109" s="16"/>
      <c r="L109" s="16"/>
      <c r="M109" s="16" t="s">
        <v>436</v>
      </c>
      <c r="N109" s="16"/>
      <c r="O109" s="16"/>
      <c r="P109" s="24" t="s">
        <v>440</v>
      </c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 spans="1:36" ht="13" hidden="1" x14ac:dyDescent="0.15">
      <c r="A110" s="16" t="s">
        <v>441</v>
      </c>
      <c r="B110" s="16" t="s">
        <v>272</v>
      </c>
      <c r="C110" s="16" t="s">
        <v>102</v>
      </c>
      <c r="D110" s="17">
        <v>44657</v>
      </c>
      <c r="E110" s="16">
        <v>4</v>
      </c>
      <c r="F110" s="16" t="s">
        <v>439</v>
      </c>
      <c r="G110" s="41" t="str">
        <f>VLOOKUP(F110, 'Site Codes'!$B$1:$C$56, 2, FALSE)</f>
        <v>Medina</v>
      </c>
      <c r="H110" s="41">
        <v>47.619213999999999</v>
      </c>
      <c r="I110" s="41">
        <v>-122.22987000000001</v>
      </c>
      <c r="J110" s="16">
        <v>60</v>
      </c>
      <c r="K110" s="16"/>
      <c r="L110" s="16"/>
      <c r="M110" s="16"/>
      <c r="N110" s="16" t="s">
        <v>442</v>
      </c>
      <c r="O110" s="16"/>
      <c r="P110" s="24" t="s">
        <v>443</v>
      </c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 spans="1:36" ht="13" x14ac:dyDescent="0.15">
      <c r="A111" s="16" t="s">
        <v>444</v>
      </c>
      <c r="B111" s="16" t="s">
        <v>272</v>
      </c>
      <c r="C111" s="16" t="s">
        <v>282</v>
      </c>
      <c r="D111" s="17">
        <v>44657</v>
      </c>
      <c r="E111" s="16">
        <v>4</v>
      </c>
      <c r="F111" s="16" t="s">
        <v>435</v>
      </c>
      <c r="G111" s="41" t="str">
        <f>VLOOKUP(F111, 'Site Codes'!$B$1:$C$56, 2, FALSE)</f>
        <v>Bellevue</v>
      </c>
      <c r="H111" s="41">
        <v>47.606490000000001</v>
      </c>
      <c r="I111" s="41">
        <v>-122.16217</v>
      </c>
      <c r="J111" s="16">
        <v>100</v>
      </c>
      <c r="K111" s="16"/>
      <c r="L111" s="16"/>
      <c r="M111" s="16"/>
      <c r="N111" s="16">
        <v>3</v>
      </c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</row>
    <row r="112" spans="1:36" ht="13" x14ac:dyDescent="0.15">
      <c r="A112" s="16" t="s">
        <v>445</v>
      </c>
      <c r="B112" s="16" t="s">
        <v>272</v>
      </c>
      <c r="C112" s="16" t="s">
        <v>282</v>
      </c>
      <c r="D112" s="17">
        <v>44657</v>
      </c>
      <c r="E112" s="16">
        <v>4</v>
      </c>
      <c r="F112" s="16" t="s">
        <v>435</v>
      </c>
      <c r="G112" s="41" t="str">
        <f>VLOOKUP(F112, 'Site Codes'!$B$1:$C$56, 2, FALSE)</f>
        <v>Bellevue</v>
      </c>
      <c r="H112" s="41">
        <v>47.60651</v>
      </c>
      <c r="I112" s="41">
        <v>-122.16219</v>
      </c>
      <c r="J112" s="16">
        <v>100</v>
      </c>
      <c r="K112" s="16"/>
      <c r="L112" s="16"/>
      <c r="M112" s="16"/>
      <c r="N112" s="16">
        <v>2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</row>
    <row r="113" spans="1:36" ht="13" x14ac:dyDescent="0.15">
      <c r="A113" s="16" t="s">
        <v>446</v>
      </c>
      <c r="B113" s="16" t="s">
        <v>220</v>
      </c>
      <c r="C113" s="16" t="s">
        <v>282</v>
      </c>
      <c r="D113" s="17">
        <v>44657</v>
      </c>
      <c r="E113" s="16">
        <v>4</v>
      </c>
      <c r="F113" s="16" t="s">
        <v>19</v>
      </c>
      <c r="G113" s="41" t="str">
        <f>VLOOKUP(F113, 'Site Codes'!$B$1:$C$56, 2, FALSE)</f>
        <v>Seattle</v>
      </c>
      <c r="H113" s="41">
        <v>47.652520000000003</v>
      </c>
      <c r="I113" s="41">
        <v>-122.31757</v>
      </c>
      <c r="J113" s="16">
        <v>100</v>
      </c>
      <c r="K113" s="16" t="s">
        <v>28</v>
      </c>
      <c r="L113" s="16"/>
      <c r="M113" s="16"/>
      <c r="N113" s="16" t="s">
        <v>447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 spans="1:36" ht="13" x14ac:dyDescent="0.15">
      <c r="A114" s="16" t="s">
        <v>448</v>
      </c>
      <c r="B114" s="16" t="s">
        <v>220</v>
      </c>
      <c r="C114" s="16" t="s">
        <v>282</v>
      </c>
      <c r="D114" s="17">
        <v>44657</v>
      </c>
      <c r="E114" s="16">
        <v>4</v>
      </c>
      <c r="F114" s="16" t="s">
        <v>19</v>
      </c>
      <c r="G114" s="41" t="str">
        <f>VLOOKUP(F114, 'Site Codes'!$B$1:$C$56, 2, FALSE)</f>
        <v>Seattle</v>
      </c>
      <c r="H114" s="41">
        <v>47.652520000000003</v>
      </c>
      <c r="I114" s="41">
        <v>-122.31757</v>
      </c>
      <c r="J114" s="16">
        <v>100</v>
      </c>
      <c r="K114" s="16" t="s">
        <v>28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</row>
    <row r="115" spans="1:36" ht="13" x14ac:dyDescent="0.15">
      <c r="A115" s="38" t="s">
        <v>449</v>
      </c>
      <c r="B115" s="38" t="s">
        <v>220</v>
      </c>
      <c r="C115" s="38" t="s">
        <v>282</v>
      </c>
      <c r="D115" s="39">
        <v>44657</v>
      </c>
      <c r="E115" s="16">
        <v>4</v>
      </c>
      <c r="F115" s="38" t="s">
        <v>19</v>
      </c>
      <c r="G115" s="40" t="str">
        <f>VLOOKUP(F115, 'Site Codes'!$B$1:$C$56, 2, FALSE)</f>
        <v>Seattle</v>
      </c>
      <c r="H115" s="40">
        <v>47.652520000000003</v>
      </c>
      <c r="I115" s="40">
        <v>-122.31757</v>
      </c>
      <c r="J115" s="38">
        <v>100</v>
      </c>
      <c r="K115" s="38" t="s">
        <v>28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</row>
    <row r="116" spans="1:36" ht="13" x14ac:dyDescent="0.15">
      <c r="A116" s="38" t="s">
        <v>450</v>
      </c>
      <c r="B116" s="38" t="s">
        <v>220</v>
      </c>
      <c r="C116" s="38" t="s">
        <v>282</v>
      </c>
      <c r="D116" s="39">
        <v>44657</v>
      </c>
      <c r="E116" s="16">
        <v>4</v>
      </c>
      <c r="F116" s="38" t="s">
        <v>19</v>
      </c>
      <c r="G116" s="40" t="str">
        <f>VLOOKUP(F116, 'Site Codes'!$B$1:$C$56, 2, FALSE)</f>
        <v>Seattle</v>
      </c>
      <c r="H116" s="40">
        <v>47.652520000000003</v>
      </c>
      <c r="I116" s="40">
        <v>-122.31757</v>
      </c>
      <c r="J116" s="16">
        <v>100</v>
      </c>
      <c r="K116" s="38" t="s">
        <v>26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</row>
    <row r="117" spans="1:36" ht="13" x14ac:dyDescent="0.15">
      <c r="A117" s="38" t="s">
        <v>451</v>
      </c>
      <c r="B117" s="38" t="s">
        <v>220</v>
      </c>
      <c r="C117" s="38" t="s">
        <v>282</v>
      </c>
      <c r="D117" s="39">
        <v>44657</v>
      </c>
      <c r="E117" s="16">
        <v>4</v>
      </c>
      <c r="F117" s="38" t="s">
        <v>19</v>
      </c>
      <c r="G117" s="40" t="str">
        <f>VLOOKUP(F117, 'Site Codes'!$B$1:$C$56, 2, FALSE)</f>
        <v>Seattle</v>
      </c>
      <c r="H117" s="40">
        <v>47.652520000000003</v>
      </c>
      <c r="I117" s="40">
        <v>-122.31757</v>
      </c>
      <c r="J117" s="38">
        <v>100</v>
      </c>
      <c r="K117" s="38" t="s">
        <v>28</v>
      </c>
      <c r="L117" s="38"/>
      <c r="M117" s="38"/>
      <c r="N117" s="38" t="s">
        <v>452</v>
      </c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</row>
    <row r="118" spans="1:36" ht="13" hidden="1" x14ac:dyDescent="0.15">
      <c r="A118" s="16" t="s">
        <v>453</v>
      </c>
      <c r="B118" s="16" t="s">
        <v>272</v>
      </c>
      <c r="C118" s="16" t="s">
        <v>102</v>
      </c>
      <c r="D118" s="42">
        <v>44672</v>
      </c>
      <c r="E118" s="16">
        <v>4</v>
      </c>
      <c r="F118" s="16" t="s">
        <v>454</v>
      </c>
      <c r="G118" s="23" t="str">
        <f>VLOOKUP(F118, 'Site Codes'!$B$1:$C$56, 2, FALSE)</f>
        <v>Shoreline</v>
      </c>
      <c r="H118" s="23">
        <v>47.774360659999999</v>
      </c>
      <c r="I118" s="23">
        <v>-122.39263</v>
      </c>
      <c r="J118" s="16">
        <v>60</v>
      </c>
      <c r="K118" s="16" t="s">
        <v>21</v>
      </c>
      <c r="L118" s="16"/>
      <c r="M118" s="16"/>
      <c r="N118" s="16"/>
      <c r="O118" s="16"/>
      <c r="P118" s="24" t="s">
        <v>455</v>
      </c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</row>
    <row r="119" spans="1:36" ht="13" hidden="1" x14ac:dyDescent="0.15">
      <c r="A119" s="16" t="s">
        <v>456</v>
      </c>
      <c r="B119" s="16" t="s">
        <v>272</v>
      </c>
      <c r="C119" s="16" t="s">
        <v>102</v>
      </c>
      <c r="D119" s="42">
        <v>44672</v>
      </c>
      <c r="E119" s="16">
        <v>4</v>
      </c>
      <c r="F119" s="16" t="s">
        <v>454</v>
      </c>
      <c r="G119" s="23" t="s">
        <v>189</v>
      </c>
      <c r="H119" s="23"/>
      <c r="I119" s="23"/>
      <c r="J119" s="16">
        <v>100</v>
      </c>
      <c r="K119" s="16" t="s">
        <v>28</v>
      </c>
      <c r="L119" s="16"/>
      <c r="M119" s="16"/>
      <c r="N119" s="16"/>
      <c r="O119" s="16"/>
      <c r="P119" s="24" t="s">
        <v>457</v>
      </c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ht="13" hidden="1" x14ac:dyDescent="0.15">
      <c r="A120" s="16" t="s">
        <v>458</v>
      </c>
      <c r="B120" s="16" t="s">
        <v>272</v>
      </c>
      <c r="C120" s="16" t="s">
        <v>102</v>
      </c>
      <c r="D120" s="42">
        <v>44672</v>
      </c>
      <c r="E120" s="16">
        <v>4</v>
      </c>
      <c r="F120" s="16" t="s">
        <v>454</v>
      </c>
      <c r="G120" s="23" t="str">
        <f>VLOOKUP(F120, 'Site Codes'!$B$1:$C$56, 2, FALSE)</f>
        <v>Shoreline</v>
      </c>
      <c r="H120" s="23">
        <v>47.784149659999997</v>
      </c>
      <c r="I120" s="23">
        <v>-122.3888991</v>
      </c>
      <c r="J120" s="16">
        <v>100</v>
      </c>
      <c r="K120" s="16" t="s">
        <v>28</v>
      </c>
      <c r="L120" s="16"/>
      <c r="M120" s="16" t="s">
        <v>192</v>
      </c>
      <c r="N120" s="16"/>
      <c r="O120" s="16"/>
      <c r="P120" s="24" t="s">
        <v>459</v>
      </c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</row>
    <row r="121" spans="1:36" ht="13" x14ac:dyDescent="0.15">
      <c r="A121" s="16" t="s">
        <v>460</v>
      </c>
      <c r="B121" s="16" t="s">
        <v>272</v>
      </c>
      <c r="C121" s="16" t="s">
        <v>282</v>
      </c>
      <c r="D121" s="42">
        <v>44672</v>
      </c>
      <c r="E121" s="16">
        <v>4</v>
      </c>
      <c r="F121" s="16" t="s">
        <v>461</v>
      </c>
      <c r="G121" s="65" t="s">
        <v>67</v>
      </c>
      <c r="H121" s="23">
        <v>47.694360000000003</v>
      </c>
      <c r="I121" s="23">
        <v>-122.40418</v>
      </c>
      <c r="J121" s="16">
        <v>100</v>
      </c>
      <c r="K121" s="16" t="s">
        <v>26</v>
      </c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</row>
    <row r="122" spans="1:36" ht="13" x14ac:dyDescent="0.15">
      <c r="A122" s="16" t="s">
        <v>462</v>
      </c>
      <c r="B122" s="16" t="s">
        <v>272</v>
      </c>
      <c r="C122" s="16" t="s">
        <v>282</v>
      </c>
      <c r="D122" s="42">
        <v>44672</v>
      </c>
      <c r="E122" s="16">
        <v>4</v>
      </c>
      <c r="F122" s="16" t="s">
        <v>461</v>
      </c>
      <c r="G122" s="65" t="s">
        <v>67</v>
      </c>
      <c r="H122" s="23">
        <v>47.694360000000003</v>
      </c>
      <c r="I122" s="23">
        <v>-122.40418</v>
      </c>
      <c r="J122" s="16">
        <v>100</v>
      </c>
      <c r="K122" s="16" t="s">
        <v>28</v>
      </c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</row>
    <row r="123" spans="1:36" ht="13" x14ac:dyDescent="0.15">
      <c r="A123" s="16" t="s">
        <v>463</v>
      </c>
      <c r="B123" s="16" t="s">
        <v>272</v>
      </c>
      <c r="C123" s="16" t="s">
        <v>282</v>
      </c>
      <c r="D123" s="17">
        <v>44673</v>
      </c>
      <c r="E123" s="16">
        <v>4</v>
      </c>
      <c r="F123" s="16" t="s">
        <v>307</v>
      </c>
      <c r="G123" s="41" t="str">
        <f>VLOOKUP(F123, 'Site Codes'!$B$1:$C$56, 2, FALSE)</f>
        <v>Mercer Island</v>
      </c>
      <c r="H123" s="41">
        <v>47.592840000000002</v>
      </c>
      <c r="I123" s="41">
        <v>-122.22511</v>
      </c>
      <c r="J123" s="16">
        <v>100</v>
      </c>
      <c r="K123" s="16" t="s">
        <v>21</v>
      </c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</row>
    <row r="124" spans="1:36" ht="13" x14ac:dyDescent="0.15">
      <c r="A124" s="16" t="s">
        <v>464</v>
      </c>
      <c r="B124" s="16" t="s">
        <v>272</v>
      </c>
      <c r="C124" s="16" t="s">
        <v>282</v>
      </c>
      <c r="D124" s="17">
        <v>44673</v>
      </c>
      <c r="E124" s="16">
        <v>4</v>
      </c>
      <c r="F124" s="16" t="s">
        <v>307</v>
      </c>
      <c r="G124" s="41" t="str">
        <f>VLOOKUP(F124, 'Site Codes'!$B$1:$C$56, 2, FALSE)</f>
        <v>Mercer Island</v>
      </c>
      <c r="H124" s="41">
        <v>47.592840000000002</v>
      </c>
      <c r="I124" s="41">
        <v>-122.22511</v>
      </c>
      <c r="J124" s="16">
        <v>100</v>
      </c>
      <c r="K124" s="16" t="s">
        <v>21</v>
      </c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</row>
    <row r="125" spans="1:36" ht="13" x14ac:dyDescent="0.15">
      <c r="A125" s="16" t="s">
        <v>465</v>
      </c>
      <c r="B125" s="16" t="s">
        <v>272</v>
      </c>
      <c r="C125" s="16" t="s">
        <v>282</v>
      </c>
      <c r="D125" s="17">
        <v>44673</v>
      </c>
      <c r="E125" s="16">
        <v>4</v>
      </c>
      <c r="F125" s="16" t="s">
        <v>307</v>
      </c>
      <c r="G125" s="41" t="str">
        <f>VLOOKUP(F125, 'Site Codes'!$B$1:$C$56, 2, FALSE)</f>
        <v>Mercer Island</v>
      </c>
      <c r="H125" s="41">
        <v>47.592840000000002</v>
      </c>
      <c r="I125" s="41">
        <v>-122.22511</v>
      </c>
      <c r="J125" s="16">
        <v>100</v>
      </c>
      <c r="K125" s="16" t="s">
        <v>21</v>
      </c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</row>
    <row r="126" spans="1:36" ht="13" x14ac:dyDescent="0.15">
      <c r="A126" s="16" t="s">
        <v>466</v>
      </c>
      <c r="B126" s="16" t="s">
        <v>272</v>
      </c>
      <c r="C126" s="16" t="s">
        <v>282</v>
      </c>
      <c r="D126" s="17">
        <v>44673</v>
      </c>
      <c r="E126" s="16">
        <v>4</v>
      </c>
      <c r="F126" s="16" t="s">
        <v>307</v>
      </c>
      <c r="G126" s="41" t="str">
        <f>VLOOKUP(F126, 'Site Codes'!$B$1:$C$56, 2, FALSE)</f>
        <v>Mercer Island</v>
      </c>
      <c r="H126" s="41">
        <v>47.592840000000002</v>
      </c>
      <c r="I126" s="41">
        <v>-122.22511</v>
      </c>
      <c r="J126" s="16">
        <v>100</v>
      </c>
      <c r="K126" s="16" t="s">
        <v>28</v>
      </c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</row>
    <row r="127" spans="1:36" ht="13" x14ac:dyDescent="0.15">
      <c r="A127" s="16" t="s">
        <v>467</v>
      </c>
      <c r="B127" s="16" t="s">
        <v>272</v>
      </c>
      <c r="C127" s="16" t="s">
        <v>282</v>
      </c>
      <c r="D127" s="17">
        <v>44673</v>
      </c>
      <c r="E127" s="16">
        <v>4</v>
      </c>
      <c r="F127" s="16" t="s">
        <v>307</v>
      </c>
      <c r="G127" s="41" t="str">
        <f>VLOOKUP(F127, 'Site Codes'!$B$1:$C$56, 2, FALSE)</f>
        <v>Mercer Island</v>
      </c>
      <c r="H127" s="41">
        <v>47.592840000000002</v>
      </c>
      <c r="I127" s="41">
        <v>-122.22511</v>
      </c>
      <c r="J127" s="16">
        <v>100</v>
      </c>
      <c r="K127" s="16" t="s">
        <v>28</v>
      </c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</row>
    <row r="128" spans="1:36" ht="13" x14ac:dyDescent="0.15">
      <c r="A128" s="16" t="s">
        <v>468</v>
      </c>
      <c r="B128" s="16" t="s">
        <v>272</v>
      </c>
      <c r="C128" s="16" t="s">
        <v>282</v>
      </c>
      <c r="D128" s="17">
        <v>44673</v>
      </c>
      <c r="E128" s="16">
        <v>4</v>
      </c>
      <c r="F128" s="16" t="s">
        <v>307</v>
      </c>
      <c r="G128" s="41" t="str">
        <f>VLOOKUP(F128, 'Site Codes'!$B$1:$C$56, 2, FALSE)</f>
        <v>Mercer Island</v>
      </c>
      <c r="H128" s="41">
        <v>47.592840000000002</v>
      </c>
      <c r="I128" s="41">
        <v>-122.22511</v>
      </c>
      <c r="J128" s="16">
        <v>100</v>
      </c>
      <c r="K128" s="16" t="s">
        <v>28</v>
      </c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</row>
    <row r="129" spans="1:36" ht="13" hidden="1" x14ac:dyDescent="0.15">
      <c r="A129" s="16" t="s">
        <v>469</v>
      </c>
      <c r="B129" s="16" t="s">
        <v>272</v>
      </c>
      <c r="C129" s="16" t="s">
        <v>34</v>
      </c>
      <c r="D129" s="17">
        <v>44673</v>
      </c>
      <c r="E129" s="16">
        <v>4</v>
      </c>
      <c r="F129" s="16" t="s">
        <v>307</v>
      </c>
      <c r="G129" s="41" t="str">
        <f>VLOOKUP(F129, 'Site Codes'!$B$1:$C$56, 2, FALSE)</f>
        <v>Mercer Island</v>
      </c>
      <c r="H129" s="41">
        <v>47.593290000000003</v>
      </c>
      <c r="I129" s="41">
        <v>-122.22856</v>
      </c>
      <c r="J129" s="16">
        <v>60</v>
      </c>
      <c r="K129" s="16" t="s">
        <v>21</v>
      </c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</row>
    <row r="130" spans="1:36" ht="13" x14ac:dyDescent="0.15">
      <c r="A130" s="16" t="s">
        <v>470</v>
      </c>
      <c r="B130" s="16" t="s">
        <v>272</v>
      </c>
      <c r="C130" s="16" t="s">
        <v>282</v>
      </c>
      <c r="D130" s="17">
        <v>44673</v>
      </c>
      <c r="E130" s="16">
        <v>4</v>
      </c>
      <c r="F130" s="16" t="s">
        <v>97</v>
      </c>
      <c r="G130" s="41" t="str">
        <f>VLOOKUP(F130, 'Site Codes'!$B$1:$C$56, 2, FALSE)</f>
        <v>Seattle</v>
      </c>
      <c r="H130" s="41">
        <v>47.56326</v>
      </c>
      <c r="I130" s="41">
        <v>-122.26579</v>
      </c>
      <c r="J130" s="16">
        <v>100</v>
      </c>
      <c r="K130" s="16" t="s">
        <v>26</v>
      </c>
      <c r="L130" s="16"/>
      <c r="M130" s="16"/>
      <c r="N130" s="16" t="s">
        <v>437</v>
      </c>
      <c r="O130" s="16" t="s">
        <v>88</v>
      </c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</row>
    <row r="131" spans="1:36" ht="13" x14ac:dyDescent="0.15">
      <c r="A131" s="16" t="s">
        <v>471</v>
      </c>
      <c r="B131" s="16" t="s">
        <v>272</v>
      </c>
      <c r="C131" s="16" t="s">
        <v>282</v>
      </c>
      <c r="D131" s="17">
        <v>44673</v>
      </c>
      <c r="E131" s="16">
        <v>4</v>
      </c>
      <c r="F131" s="16" t="s">
        <v>97</v>
      </c>
      <c r="G131" s="41" t="str">
        <f>VLOOKUP(F131, 'Site Codes'!$B$1:$C$56, 2, FALSE)</f>
        <v>Seattle</v>
      </c>
      <c r="H131" s="41">
        <v>47.56326</v>
      </c>
      <c r="I131" s="41">
        <v>-122.26579</v>
      </c>
      <c r="J131" s="16">
        <v>100</v>
      </c>
      <c r="K131" s="16" t="s">
        <v>26</v>
      </c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</row>
    <row r="132" spans="1:36" ht="13" x14ac:dyDescent="0.15">
      <c r="A132" s="16" t="s">
        <v>472</v>
      </c>
      <c r="B132" s="16" t="s">
        <v>272</v>
      </c>
      <c r="C132" s="16" t="s">
        <v>282</v>
      </c>
      <c r="D132" s="17">
        <v>44673</v>
      </c>
      <c r="E132" s="16">
        <v>4</v>
      </c>
      <c r="F132" s="16" t="s">
        <v>97</v>
      </c>
      <c r="G132" s="41" t="str">
        <f>VLOOKUP(F132, 'Site Codes'!$B$1:$C$56, 2, FALSE)</f>
        <v>Seattle</v>
      </c>
      <c r="H132" s="41">
        <v>47.56326</v>
      </c>
      <c r="I132" s="41">
        <v>-122.26579</v>
      </c>
      <c r="J132" s="16">
        <v>100</v>
      </c>
      <c r="K132" s="16" t="s">
        <v>26</v>
      </c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 spans="1:36" ht="13" x14ac:dyDescent="0.15">
      <c r="A133" s="16" t="s">
        <v>473</v>
      </c>
      <c r="B133" s="16" t="s">
        <v>272</v>
      </c>
      <c r="C133" s="16" t="s">
        <v>282</v>
      </c>
      <c r="D133" s="17">
        <v>44673</v>
      </c>
      <c r="E133" s="16">
        <v>4</v>
      </c>
      <c r="F133" s="16" t="s">
        <v>97</v>
      </c>
      <c r="G133" s="41" t="str">
        <f>VLOOKUP(F133, 'Site Codes'!$B$1:$C$56, 2, FALSE)</f>
        <v>Seattle</v>
      </c>
      <c r="H133" s="41">
        <v>47.56326</v>
      </c>
      <c r="I133" s="41">
        <v>-122.26579</v>
      </c>
      <c r="J133" s="16">
        <v>100</v>
      </c>
      <c r="K133" s="16" t="s">
        <v>28</v>
      </c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</row>
    <row r="134" spans="1:36" ht="13" x14ac:dyDescent="0.15">
      <c r="A134" s="16" t="s">
        <v>474</v>
      </c>
      <c r="B134" s="16" t="s">
        <v>272</v>
      </c>
      <c r="C134" s="16" t="s">
        <v>282</v>
      </c>
      <c r="D134" s="17">
        <v>44673</v>
      </c>
      <c r="E134" s="16">
        <v>4</v>
      </c>
      <c r="F134" s="16" t="s">
        <v>97</v>
      </c>
      <c r="G134" s="41" t="str">
        <f>VLOOKUP(F134, 'Site Codes'!$B$1:$C$56, 2, FALSE)</f>
        <v>Seattle</v>
      </c>
      <c r="H134" s="41">
        <v>47.56326</v>
      </c>
      <c r="I134" s="41">
        <v>-122.26579</v>
      </c>
      <c r="J134" s="16">
        <v>100</v>
      </c>
      <c r="K134" s="16" t="s">
        <v>28</v>
      </c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</row>
    <row r="135" spans="1:36" ht="13" x14ac:dyDescent="0.15">
      <c r="A135" s="16" t="s">
        <v>475</v>
      </c>
      <c r="B135" s="16" t="s">
        <v>272</v>
      </c>
      <c r="C135" s="16" t="s">
        <v>282</v>
      </c>
      <c r="D135" s="17">
        <v>44673</v>
      </c>
      <c r="E135" s="16">
        <v>4</v>
      </c>
      <c r="F135" s="16" t="s">
        <v>97</v>
      </c>
      <c r="G135" s="41" t="str">
        <f>VLOOKUP(F135, 'Site Codes'!$B$1:$C$56, 2, FALSE)</f>
        <v>Seattle</v>
      </c>
      <c r="H135" s="41">
        <v>47.56326</v>
      </c>
      <c r="I135" s="41">
        <v>-122.26579</v>
      </c>
      <c r="J135" s="16">
        <v>100</v>
      </c>
      <c r="K135" s="16" t="s">
        <v>28</v>
      </c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</row>
    <row r="136" spans="1:36" ht="13" x14ac:dyDescent="0.15">
      <c r="A136" s="16" t="s">
        <v>476</v>
      </c>
      <c r="B136" s="16" t="s">
        <v>272</v>
      </c>
      <c r="C136" s="16" t="s">
        <v>282</v>
      </c>
      <c r="D136" s="17">
        <v>44673</v>
      </c>
      <c r="E136" s="16">
        <v>4</v>
      </c>
      <c r="F136" s="16" t="s">
        <v>97</v>
      </c>
      <c r="G136" s="41" t="str">
        <f>VLOOKUP(F136, 'Site Codes'!$B$1:$C$56, 2, FALSE)</f>
        <v>Seattle</v>
      </c>
      <c r="H136" s="41">
        <v>47.563310000000001</v>
      </c>
      <c r="I136" s="41">
        <v>-122.26586</v>
      </c>
      <c r="J136" s="16">
        <v>100</v>
      </c>
      <c r="K136" s="16" t="s">
        <v>21</v>
      </c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</row>
    <row r="137" spans="1:36" ht="13" x14ac:dyDescent="0.15">
      <c r="A137" s="16" t="s">
        <v>477</v>
      </c>
      <c r="B137" s="16" t="s">
        <v>272</v>
      </c>
      <c r="C137" s="16" t="s">
        <v>282</v>
      </c>
      <c r="D137" s="17">
        <v>44673</v>
      </c>
      <c r="E137" s="16">
        <v>4</v>
      </c>
      <c r="F137" s="16" t="s">
        <v>347</v>
      </c>
      <c r="G137" s="41" t="str">
        <f>VLOOKUP(F137, 'Site Codes'!$B$1:$C$56, 2, FALSE)</f>
        <v>Seattle</v>
      </c>
      <c r="H137" s="41">
        <v>47.580190000000002</v>
      </c>
      <c r="I137" s="41">
        <v>-122.28397</v>
      </c>
      <c r="J137" s="16">
        <v>100</v>
      </c>
      <c r="K137" s="16" t="s">
        <v>26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</row>
    <row r="138" spans="1:36" ht="13" x14ac:dyDescent="0.15">
      <c r="A138" s="16" t="s">
        <v>478</v>
      </c>
      <c r="B138" s="16" t="s">
        <v>272</v>
      </c>
      <c r="C138" s="16" t="s">
        <v>282</v>
      </c>
      <c r="D138" s="17">
        <v>44673</v>
      </c>
      <c r="E138" s="16">
        <v>4</v>
      </c>
      <c r="F138" s="16" t="s">
        <v>404</v>
      </c>
      <c r="G138" s="41" t="str">
        <f>VLOOKUP(F138, 'Site Codes'!$B$1:$C$56, 2, FALSE)</f>
        <v>Seattle</v>
      </c>
      <c r="H138" s="41">
        <v>47.60445</v>
      </c>
      <c r="I138" s="41">
        <v>-122.28263</v>
      </c>
      <c r="J138" s="16">
        <v>100</v>
      </c>
      <c r="K138" s="16" t="s">
        <v>26</v>
      </c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</row>
    <row r="139" spans="1:36" ht="13" x14ac:dyDescent="0.15">
      <c r="A139" s="16" t="s">
        <v>479</v>
      </c>
      <c r="B139" s="16" t="s">
        <v>272</v>
      </c>
      <c r="C139" s="16" t="s">
        <v>282</v>
      </c>
      <c r="D139" s="17">
        <v>44673</v>
      </c>
      <c r="E139" s="16">
        <v>4</v>
      </c>
      <c r="F139" s="16" t="s">
        <v>404</v>
      </c>
      <c r="G139" s="41" t="str">
        <f>VLOOKUP(F139, 'Site Codes'!$B$1:$C$56, 2, FALSE)</f>
        <v>Seattle</v>
      </c>
      <c r="H139" s="41">
        <v>47.60445</v>
      </c>
      <c r="I139" s="41">
        <v>-122.28263</v>
      </c>
      <c r="J139" s="16">
        <v>100</v>
      </c>
      <c r="K139" s="16" t="s">
        <v>28</v>
      </c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</row>
    <row r="140" spans="1:36" ht="13" x14ac:dyDescent="0.15">
      <c r="A140" s="16" t="s">
        <v>480</v>
      </c>
      <c r="B140" s="16" t="s">
        <v>272</v>
      </c>
      <c r="C140" s="16" t="s">
        <v>282</v>
      </c>
      <c r="D140" s="17">
        <v>44673</v>
      </c>
      <c r="E140" s="16">
        <v>4</v>
      </c>
      <c r="F140" s="16" t="s">
        <v>404</v>
      </c>
      <c r="G140" s="41" t="str">
        <f>VLOOKUP(F140, 'Site Codes'!$B$1:$C$56, 2, FALSE)</f>
        <v>Seattle</v>
      </c>
      <c r="H140" s="41">
        <v>47.604570000000002</v>
      </c>
      <c r="I140" s="41">
        <v>-122.28265</v>
      </c>
      <c r="J140" s="16">
        <v>100</v>
      </c>
      <c r="K140" s="16" t="s">
        <v>21</v>
      </c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</row>
    <row r="141" spans="1:36" ht="13" x14ac:dyDescent="0.15">
      <c r="A141" s="16" t="s">
        <v>481</v>
      </c>
      <c r="B141" s="16" t="s">
        <v>272</v>
      </c>
      <c r="C141" s="16" t="s">
        <v>282</v>
      </c>
      <c r="D141" s="17">
        <v>44673</v>
      </c>
      <c r="E141" s="16">
        <v>4</v>
      </c>
      <c r="F141" s="16" t="s">
        <v>404</v>
      </c>
      <c r="G141" s="41" t="str">
        <f>VLOOKUP(F141, 'Site Codes'!$B$1:$C$56, 2, FALSE)</f>
        <v>Seattle</v>
      </c>
      <c r="H141" s="41">
        <v>47.604570000000002</v>
      </c>
      <c r="I141" s="41">
        <v>-122.28265</v>
      </c>
      <c r="J141" s="16">
        <v>100</v>
      </c>
      <c r="K141" s="16" t="s">
        <v>26</v>
      </c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</row>
    <row r="142" spans="1:36" ht="13" x14ac:dyDescent="0.15">
      <c r="A142" s="16" t="s">
        <v>482</v>
      </c>
      <c r="B142" s="16" t="s">
        <v>272</v>
      </c>
      <c r="C142" s="16" t="s">
        <v>282</v>
      </c>
      <c r="D142" s="17">
        <v>44673</v>
      </c>
      <c r="E142" s="16">
        <v>4</v>
      </c>
      <c r="F142" s="16" t="s">
        <v>404</v>
      </c>
      <c r="G142" s="41" t="str">
        <f>VLOOKUP(F142, 'Site Codes'!$B$1:$C$56, 2, FALSE)</f>
        <v>Seattle</v>
      </c>
      <c r="H142" s="41">
        <v>47.604570000000002</v>
      </c>
      <c r="I142" s="41">
        <v>-122.28265</v>
      </c>
      <c r="J142" s="16">
        <v>100</v>
      </c>
      <c r="K142" s="16" t="s">
        <v>21</v>
      </c>
      <c r="L142" s="16"/>
      <c r="M142" s="16"/>
      <c r="N142" s="16" t="s">
        <v>483</v>
      </c>
      <c r="O142" s="16" t="s">
        <v>484</v>
      </c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</row>
    <row r="143" spans="1:36" ht="13" x14ac:dyDescent="0.15">
      <c r="A143" s="16" t="s">
        <v>485</v>
      </c>
      <c r="B143" s="16" t="s">
        <v>272</v>
      </c>
      <c r="C143" s="16" t="s">
        <v>282</v>
      </c>
      <c r="D143" s="17">
        <v>44673</v>
      </c>
      <c r="E143" s="16">
        <v>4</v>
      </c>
      <c r="F143" s="16" t="s">
        <v>404</v>
      </c>
      <c r="G143" s="41" t="str">
        <f>VLOOKUP(F143, 'Site Codes'!$B$1:$C$56, 2, FALSE)</f>
        <v>Seattle</v>
      </c>
      <c r="H143" s="41">
        <v>47.604570000000002</v>
      </c>
      <c r="I143" s="41">
        <v>-122.28265</v>
      </c>
      <c r="J143" s="16">
        <v>100</v>
      </c>
      <c r="K143" s="16" t="s">
        <v>28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</row>
    <row r="144" spans="1:36" ht="15" hidden="1" x14ac:dyDescent="0.2">
      <c r="A144" s="9" t="s">
        <v>486</v>
      </c>
      <c r="B144" t="s">
        <v>272</v>
      </c>
      <c r="C144" t="s">
        <v>102</v>
      </c>
      <c r="D144" s="12">
        <v>44676</v>
      </c>
      <c r="E144" s="16">
        <v>4</v>
      </c>
      <c r="F144" s="16"/>
      <c r="G144" s="41"/>
      <c r="H144" s="11">
        <v>47.623359890000003</v>
      </c>
      <c r="I144" s="11">
        <v>-122.233102</v>
      </c>
      <c r="J144" s="16"/>
      <c r="K144" s="16" t="s">
        <v>28</v>
      </c>
      <c r="L144" s="16"/>
      <c r="M144" s="16"/>
      <c r="N144" s="16"/>
      <c r="O144" s="16"/>
      <c r="P144" s="24" t="s">
        <v>487</v>
      </c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</row>
    <row r="145" spans="1:36" ht="15" hidden="1" x14ac:dyDescent="0.2">
      <c r="A145" s="9" t="s">
        <v>488</v>
      </c>
      <c r="B145" t="s">
        <v>272</v>
      </c>
      <c r="C145" t="s">
        <v>102</v>
      </c>
      <c r="D145" s="12">
        <v>44676</v>
      </c>
      <c r="E145" s="16">
        <v>4</v>
      </c>
      <c r="F145" s="16"/>
      <c r="G145" s="41"/>
      <c r="H145" s="11">
        <v>47.631599999999999</v>
      </c>
      <c r="I145" s="11">
        <v>-122.23148</v>
      </c>
      <c r="J145" s="16"/>
      <c r="K145" s="16" t="s">
        <v>28</v>
      </c>
      <c r="L145" s="16"/>
      <c r="M145" s="16"/>
      <c r="N145" s="16"/>
      <c r="O145" s="16"/>
      <c r="P145" s="24" t="s">
        <v>489</v>
      </c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</row>
    <row r="146" spans="1:36" ht="15" hidden="1" x14ac:dyDescent="0.2">
      <c r="A146" s="9" t="s">
        <v>490</v>
      </c>
      <c r="B146" t="s">
        <v>272</v>
      </c>
      <c r="C146" t="s">
        <v>102</v>
      </c>
      <c r="D146" s="12">
        <v>44676</v>
      </c>
      <c r="E146" s="16">
        <v>4</v>
      </c>
      <c r="F146" s="16"/>
      <c r="G146" s="41"/>
      <c r="H146" s="11">
        <v>47.63165</v>
      </c>
      <c r="I146" s="11">
        <v>-122.23161</v>
      </c>
      <c r="J146" s="16"/>
      <c r="K146" s="16" t="s">
        <v>28</v>
      </c>
      <c r="L146" s="16"/>
      <c r="M146" s="16"/>
      <c r="N146" s="16"/>
      <c r="O146" s="16"/>
      <c r="P146" s="24" t="s">
        <v>491</v>
      </c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</row>
    <row r="147" spans="1:36" ht="15" x14ac:dyDescent="0.2">
      <c r="A147" s="9" t="s">
        <v>490</v>
      </c>
      <c r="B147" s="16" t="s">
        <v>272</v>
      </c>
      <c r="C147" s="16" t="s">
        <v>282</v>
      </c>
      <c r="D147" s="12">
        <v>44676</v>
      </c>
      <c r="E147" s="16">
        <v>4</v>
      </c>
      <c r="F147" s="62" t="s">
        <v>362</v>
      </c>
      <c r="G147" s="63" t="s">
        <v>1373</v>
      </c>
      <c r="H147" s="11">
        <v>47.640219999999999</v>
      </c>
      <c r="I147" s="11">
        <v>-122.22443</v>
      </c>
      <c r="J147" s="16"/>
      <c r="K147" s="16" t="s">
        <v>28</v>
      </c>
      <c r="L147" s="16"/>
      <c r="M147" s="16"/>
      <c r="N147" s="16" t="s">
        <v>492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</row>
    <row r="148" spans="1:36" ht="15" x14ac:dyDescent="0.2">
      <c r="A148" s="9" t="s">
        <v>493</v>
      </c>
      <c r="B148" s="16" t="s">
        <v>272</v>
      </c>
      <c r="C148" s="16" t="s">
        <v>282</v>
      </c>
      <c r="D148" s="45">
        <v>44676</v>
      </c>
      <c r="E148" s="16">
        <v>4</v>
      </c>
      <c r="F148" s="62" t="s">
        <v>362</v>
      </c>
      <c r="G148" s="63" t="s">
        <v>1373</v>
      </c>
      <c r="H148" s="11">
        <v>47.640219999999999</v>
      </c>
      <c r="I148" s="11">
        <v>-122.22443</v>
      </c>
      <c r="J148" s="16"/>
      <c r="K148" s="16" t="s">
        <v>28</v>
      </c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</row>
    <row r="149" spans="1:36" ht="13" x14ac:dyDescent="0.15">
      <c r="A149" s="16" t="s">
        <v>494</v>
      </c>
      <c r="B149" s="16" t="s">
        <v>17</v>
      </c>
      <c r="C149" s="16" t="s">
        <v>282</v>
      </c>
      <c r="D149" s="42">
        <v>44675</v>
      </c>
      <c r="E149" s="16">
        <v>4</v>
      </c>
      <c r="F149" s="16" t="s">
        <v>35</v>
      </c>
      <c r="G149" s="41" t="str">
        <f>VLOOKUP(F149, 'Site Codes'!$B$1:$C$56, 2, FALSE)</f>
        <v>Seattle</v>
      </c>
      <c r="H149" s="41">
        <v>47.662550000000003</v>
      </c>
      <c r="I149" s="41">
        <v>-122.43282000000001</v>
      </c>
      <c r="J149" s="16">
        <v>100</v>
      </c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</row>
    <row r="150" spans="1:36" ht="13" x14ac:dyDescent="0.15">
      <c r="A150" s="16" t="s">
        <v>495</v>
      </c>
      <c r="B150" s="16" t="s">
        <v>17</v>
      </c>
      <c r="C150" s="16" t="s">
        <v>282</v>
      </c>
      <c r="D150" s="42">
        <v>44675</v>
      </c>
      <c r="E150" s="16">
        <v>4</v>
      </c>
      <c r="F150" s="16" t="s">
        <v>35</v>
      </c>
      <c r="G150" s="41" t="str">
        <f>VLOOKUP(F150, 'Site Codes'!$B$1:$C$56, 2, FALSE)</f>
        <v>Seattle</v>
      </c>
      <c r="H150" s="41">
        <v>47.662550000000003</v>
      </c>
      <c r="I150" s="41">
        <v>-122.43282000000001</v>
      </c>
      <c r="J150" s="16">
        <v>100</v>
      </c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</row>
    <row r="151" spans="1:36" ht="13" x14ac:dyDescent="0.15">
      <c r="A151" s="16" t="s">
        <v>496</v>
      </c>
      <c r="B151" s="16" t="s">
        <v>17</v>
      </c>
      <c r="C151" s="16" t="s">
        <v>282</v>
      </c>
      <c r="D151" s="42">
        <v>44675</v>
      </c>
      <c r="E151" s="16">
        <v>4</v>
      </c>
      <c r="F151" s="16" t="s">
        <v>35</v>
      </c>
      <c r="G151" s="41" t="str">
        <f>VLOOKUP(F151, 'Site Codes'!$B$1:$C$56, 2, FALSE)</f>
        <v>Seattle</v>
      </c>
      <c r="H151" s="41">
        <v>47.665840000000003</v>
      </c>
      <c r="I151" s="41">
        <v>-122.42427000000001</v>
      </c>
      <c r="J151" s="16">
        <v>100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</row>
    <row r="152" spans="1:36" ht="13" x14ac:dyDescent="0.15">
      <c r="A152" s="16" t="s">
        <v>497</v>
      </c>
      <c r="B152" s="16" t="s">
        <v>17</v>
      </c>
      <c r="C152" s="16" t="s">
        <v>282</v>
      </c>
      <c r="D152" s="42">
        <v>44675</v>
      </c>
      <c r="E152" s="16">
        <v>4</v>
      </c>
      <c r="F152" s="16" t="s">
        <v>35</v>
      </c>
      <c r="G152" s="41" t="str">
        <f>VLOOKUP(F152, 'Site Codes'!$B$1:$C$56, 2, FALSE)</f>
        <v>Seattle</v>
      </c>
      <c r="H152" s="41">
        <v>47.665840000000003</v>
      </c>
      <c r="I152" s="41">
        <v>-122.42427000000001</v>
      </c>
      <c r="J152" s="16">
        <v>100</v>
      </c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</row>
    <row r="153" spans="1:36" ht="13" x14ac:dyDescent="0.15">
      <c r="A153" s="16" t="s">
        <v>498</v>
      </c>
      <c r="B153" s="16" t="s">
        <v>17</v>
      </c>
      <c r="C153" s="16" t="s">
        <v>282</v>
      </c>
      <c r="D153" s="42">
        <v>44675</v>
      </c>
      <c r="E153" s="16">
        <v>4</v>
      </c>
      <c r="F153" s="16" t="s">
        <v>35</v>
      </c>
      <c r="G153" s="41" t="str">
        <f>VLOOKUP(F153, 'Site Codes'!$B$1:$C$56, 2, FALSE)</f>
        <v>Seattle</v>
      </c>
      <c r="H153" s="41">
        <v>47.665840000000003</v>
      </c>
      <c r="I153" s="41">
        <v>-122.42427000000001</v>
      </c>
      <c r="J153" s="16">
        <v>100</v>
      </c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</row>
    <row r="154" spans="1:36" ht="13" x14ac:dyDescent="0.15">
      <c r="A154" s="16" t="s">
        <v>499</v>
      </c>
      <c r="B154" s="16" t="s">
        <v>17</v>
      </c>
      <c r="C154" s="16" t="s">
        <v>282</v>
      </c>
      <c r="D154" s="42">
        <v>44675</v>
      </c>
      <c r="E154" s="16">
        <v>4</v>
      </c>
      <c r="F154" s="16" t="s">
        <v>35</v>
      </c>
      <c r="G154" s="41" t="str">
        <f>VLOOKUP(F154, 'Site Codes'!$B$1:$C$56, 2, FALSE)</f>
        <v>Seattle</v>
      </c>
      <c r="H154" s="41">
        <v>47.665840000000003</v>
      </c>
      <c r="I154" s="41">
        <v>-122.42427000000001</v>
      </c>
      <c r="J154" s="16">
        <v>100</v>
      </c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</row>
    <row r="155" spans="1:36" ht="13" x14ac:dyDescent="0.15">
      <c r="A155" s="16" t="s">
        <v>500</v>
      </c>
      <c r="B155" s="16" t="s">
        <v>17</v>
      </c>
      <c r="C155" s="16" t="s">
        <v>282</v>
      </c>
      <c r="D155" s="42">
        <v>44675</v>
      </c>
      <c r="E155" s="16">
        <v>4</v>
      </c>
      <c r="F155" s="16" t="s">
        <v>35</v>
      </c>
      <c r="G155" s="41" t="str">
        <f>VLOOKUP(F155, 'Site Codes'!$B$1:$C$56, 2, FALSE)</f>
        <v>Seattle</v>
      </c>
      <c r="H155" s="41">
        <v>47.665840000000003</v>
      </c>
      <c r="I155" s="41">
        <v>-122.42427000000001</v>
      </c>
      <c r="J155" s="16">
        <v>100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</row>
    <row r="156" spans="1:36" ht="13" x14ac:dyDescent="0.15">
      <c r="A156" s="16" t="s">
        <v>501</v>
      </c>
      <c r="B156" s="16" t="s">
        <v>17</v>
      </c>
      <c r="C156" s="16" t="s">
        <v>282</v>
      </c>
      <c r="D156" s="42">
        <v>44675</v>
      </c>
      <c r="E156" s="16">
        <v>4</v>
      </c>
      <c r="F156" s="16" t="s">
        <v>35</v>
      </c>
      <c r="G156" s="41" t="str">
        <f>VLOOKUP(F156, 'Site Codes'!$B$1:$C$56, 2, FALSE)</f>
        <v>Seattle</v>
      </c>
      <c r="H156" s="41">
        <v>47.665840000000003</v>
      </c>
      <c r="I156" s="41">
        <v>-122.42427000000001</v>
      </c>
      <c r="J156" s="16">
        <v>100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</row>
    <row r="157" spans="1:36" ht="13" x14ac:dyDescent="0.15">
      <c r="A157" s="16" t="s">
        <v>502</v>
      </c>
      <c r="B157" s="16" t="s">
        <v>17</v>
      </c>
      <c r="C157" s="16" t="s">
        <v>282</v>
      </c>
      <c r="D157" s="42">
        <v>44675</v>
      </c>
      <c r="E157" s="16">
        <v>4</v>
      </c>
      <c r="F157" s="16" t="s">
        <v>35</v>
      </c>
      <c r="G157" s="41" t="str">
        <f>VLOOKUP(F157, 'Site Codes'!$B$1:$C$56, 2, FALSE)</f>
        <v>Seattle</v>
      </c>
      <c r="H157" s="41">
        <v>47.665840000000003</v>
      </c>
      <c r="I157" s="41">
        <v>-122.42427000000001</v>
      </c>
      <c r="J157" s="16">
        <v>100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</row>
    <row r="158" spans="1:36" ht="13" x14ac:dyDescent="0.15">
      <c r="A158" s="16" t="s">
        <v>503</v>
      </c>
      <c r="B158" s="16" t="s">
        <v>17</v>
      </c>
      <c r="C158" s="16" t="s">
        <v>282</v>
      </c>
      <c r="D158" s="42">
        <v>44675</v>
      </c>
      <c r="E158" s="16">
        <v>4</v>
      </c>
      <c r="F158" s="16" t="s">
        <v>35</v>
      </c>
      <c r="G158" s="41" t="str">
        <f>VLOOKUP(F158, 'Site Codes'!$B$1:$C$56, 2, FALSE)</f>
        <v>Seattle</v>
      </c>
      <c r="H158" s="41">
        <v>47.665840000000003</v>
      </c>
      <c r="I158" s="41">
        <v>-122.42427000000001</v>
      </c>
      <c r="J158" s="16">
        <v>100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</row>
    <row r="159" spans="1:36" ht="13" x14ac:dyDescent="0.15">
      <c r="A159" s="16" t="s">
        <v>504</v>
      </c>
      <c r="B159" s="16" t="s">
        <v>17</v>
      </c>
      <c r="C159" s="16" t="s">
        <v>282</v>
      </c>
      <c r="D159" s="42">
        <v>44675</v>
      </c>
      <c r="E159" s="16">
        <v>4</v>
      </c>
      <c r="F159" s="16" t="s">
        <v>35</v>
      </c>
      <c r="G159" s="41" t="str">
        <f>VLOOKUP(F159, 'Site Codes'!$B$1:$C$56, 2, FALSE)</f>
        <v>Seattle</v>
      </c>
      <c r="H159" s="41">
        <v>47.665840000000003</v>
      </c>
      <c r="I159" s="41">
        <v>-122.42427000000001</v>
      </c>
      <c r="J159" s="16">
        <v>100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</row>
    <row r="160" spans="1:36" ht="13" x14ac:dyDescent="0.15">
      <c r="A160" s="16" t="s">
        <v>505</v>
      </c>
      <c r="B160" s="16" t="s">
        <v>17</v>
      </c>
      <c r="C160" s="16" t="s">
        <v>282</v>
      </c>
      <c r="D160" s="42">
        <v>44675</v>
      </c>
      <c r="E160" s="16">
        <v>4</v>
      </c>
      <c r="F160" s="16" t="s">
        <v>35</v>
      </c>
      <c r="G160" s="41" t="str">
        <f>VLOOKUP(F160, 'Site Codes'!$B$1:$C$56, 2, FALSE)</f>
        <v>Seattle</v>
      </c>
      <c r="H160" s="41">
        <v>47.665840000000003</v>
      </c>
      <c r="I160" s="41">
        <v>-122.42427000000001</v>
      </c>
      <c r="J160" s="16">
        <v>100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</row>
    <row r="161" spans="1:36" ht="15" x14ac:dyDescent="0.2">
      <c r="A161" s="16" t="s">
        <v>506</v>
      </c>
      <c r="B161" t="s">
        <v>272</v>
      </c>
      <c r="C161" t="s">
        <v>282</v>
      </c>
      <c r="D161" s="12">
        <v>44676</v>
      </c>
      <c r="E161" s="16">
        <v>4</v>
      </c>
      <c r="F161" s="62" t="s">
        <v>362</v>
      </c>
      <c r="G161" s="63" t="s">
        <v>1373</v>
      </c>
      <c r="H161" s="11">
        <v>47.640219999999999</v>
      </c>
      <c r="I161" s="11">
        <v>-122.22443</v>
      </c>
      <c r="J161" s="16">
        <v>100</v>
      </c>
      <c r="K161" s="16" t="s">
        <v>28</v>
      </c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</row>
    <row r="162" spans="1:36" ht="15" x14ac:dyDescent="0.2">
      <c r="A162" s="9" t="s">
        <v>507</v>
      </c>
      <c r="B162" t="s">
        <v>272</v>
      </c>
      <c r="C162" t="s">
        <v>282</v>
      </c>
      <c r="D162" s="45">
        <v>44676</v>
      </c>
      <c r="E162" s="16">
        <v>4</v>
      </c>
      <c r="F162" s="62" t="s">
        <v>362</v>
      </c>
      <c r="G162" s="63" t="s">
        <v>1373</v>
      </c>
      <c r="H162" s="11">
        <v>47.640219999999999</v>
      </c>
      <c r="I162" s="11">
        <v>-122.22443</v>
      </c>
      <c r="J162" s="16">
        <v>100</v>
      </c>
      <c r="K162" s="16" t="s">
        <v>28</v>
      </c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</row>
    <row r="163" spans="1:36" ht="15" x14ac:dyDescent="0.2">
      <c r="A163" s="9" t="s">
        <v>508</v>
      </c>
      <c r="B163" t="s">
        <v>272</v>
      </c>
      <c r="C163" t="s">
        <v>282</v>
      </c>
      <c r="D163" s="12">
        <v>44676</v>
      </c>
      <c r="E163" s="16">
        <v>4</v>
      </c>
      <c r="F163" s="62" t="s">
        <v>362</v>
      </c>
      <c r="G163" s="63" t="s">
        <v>1373</v>
      </c>
      <c r="H163" s="11">
        <v>47.640219999999999</v>
      </c>
      <c r="I163" s="11">
        <v>-122.22443</v>
      </c>
      <c r="J163" s="16">
        <v>100</v>
      </c>
      <c r="K163" s="16" t="s">
        <v>28</v>
      </c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</row>
    <row r="164" spans="1:36" ht="15" x14ac:dyDescent="0.2">
      <c r="A164" s="9" t="s">
        <v>509</v>
      </c>
      <c r="B164" t="s">
        <v>272</v>
      </c>
      <c r="C164" t="s">
        <v>282</v>
      </c>
      <c r="D164" s="45">
        <v>44676</v>
      </c>
      <c r="E164" s="16">
        <v>4</v>
      </c>
      <c r="F164" s="62" t="s">
        <v>362</v>
      </c>
      <c r="G164" s="63" t="s">
        <v>1373</v>
      </c>
      <c r="H164" s="11">
        <v>47.640219999999999</v>
      </c>
      <c r="I164" s="11">
        <v>-122.22443</v>
      </c>
      <c r="J164" s="16">
        <v>100</v>
      </c>
      <c r="K164" s="16" t="s">
        <v>28</v>
      </c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 spans="1:36" ht="15" x14ac:dyDescent="0.2">
      <c r="A165" s="9" t="s">
        <v>510</v>
      </c>
      <c r="B165" t="s">
        <v>272</v>
      </c>
      <c r="C165" t="s">
        <v>282</v>
      </c>
      <c r="D165" s="12">
        <v>44676</v>
      </c>
      <c r="E165" s="16">
        <v>4</v>
      </c>
      <c r="F165" s="62" t="s">
        <v>362</v>
      </c>
      <c r="G165" s="63" t="s">
        <v>1373</v>
      </c>
      <c r="H165" s="11">
        <v>47.640219999999999</v>
      </c>
      <c r="I165" s="11">
        <v>-122.22443</v>
      </c>
      <c r="J165" s="16">
        <v>100</v>
      </c>
      <c r="K165" s="16" t="s">
        <v>28</v>
      </c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</row>
    <row r="166" spans="1:36" ht="15" hidden="1" x14ac:dyDescent="0.2">
      <c r="A166" s="9" t="s">
        <v>511</v>
      </c>
      <c r="B166" t="s">
        <v>272</v>
      </c>
      <c r="C166" t="s">
        <v>102</v>
      </c>
      <c r="D166" s="12">
        <v>44697</v>
      </c>
      <c r="E166" s="6">
        <v>5</v>
      </c>
      <c r="F166" s="16" t="s">
        <v>435</v>
      </c>
      <c r="G166" s="41" t="s">
        <v>512</v>
      </c>
      <c r="H166" s="11">
        <v>47.606549999999999</v>
      </c>
      <c r="I166" s="11">
        <v>-122.16221</v>
      </c>
      <c r="J166" s="16">
        <v>100</v>
      </c>
      <c r="K166" s="16" t="s">
        <v>26</v>
      </c>
      <c r="L166" s="16"/>
      <c r="M166" s="16"/>
      <c r="N166" s="16"/>
      <c r="O166" s="16"/>
      <c r="P166" s="24" t="s">
        <v>513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</row>
    <row r="167" spans="1:36" ht="15" hidden="1" x14ac:dyDescent="0.2">
      <c r="A167" s="9" t="s">
        <v>514</v>
      </c>
      <c r="B167" t="s">
        <v>272</v>
      </c>
      <c r="C167" t="s">
        <v>102</v>
      </c>
      <c r="D167" s="12">
        <v>44697</v>
      </c>
      <c r="E167" s="6">
        <v>5</v>
      </c>
      <c r="F167" s="16"/>
      <c r="G167" s="41"/>
      <c r="H167" s="11">
        <v>47.60886</v>
      </c>
      <c r="I167" s="11">
        <v>-122.1589093</v>
      </c>
      <c r="J167" s="16">
        <v>60</v>
      </c>
      <c r="K167" s="16" t="s">
        <v>28</v>
      </c>
      <c r="L167" s="16"/>
      <c r="M167" s="16"/>
      <c r="N167" s="16" t="s">
        <v>436</v>
      </c>
      <c r="O167" s="16"/>
      <c r="P167" s="24" t="s">
        <v>515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</row>
    <row r="168" spans="1:36" ht="15" hidden="1" x14ac:dyDescent="0.2">
      <c r="A168" s="9" t="s">
        <v>516</v>
      </c>
      <c r="B168" t="s">
        <v>272</v>
      </c>
      <c r="C168" t="s">
        <v>102</v>
      </c>
      <c r="D168" s="12">
        <v>44707</v>
      </c>
      <c r="E168" s="6">
        <v>5</v>
      </c>
      <c r="F168" s="16"/>
      <c r="G168" s="41"/>
      <c r="H168" s="11">
        <v>47.561279300000002</v>
      </c>
      <c r="I168" s="11">
        <v>-122.25201</v>
      </c>
      <c r="J168" s="16">
        <v>100</v>
      </c>
      <c r="K168" s="16" t="s">
        <v>21</v>
      </c>
      <c r="L168" s="16"/>
      <c r="M168" s="16"/>
      <c r="N168" s="16" t="s">
        <v>517</v>
      </c>
      <c r="O168" s="16"/>
      <c r="P168" s="24" t="s">
        <v>518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</row>
    <row r="169" spans="1:36" ht="15" x14ac:dyDescent="0.2">
      <c r="A169" s="9" t="s">
        <v>519</v>
      </c>
      <c r="B169" t="s">
        <v>272</v>
      </c>
      <c r="C169" t="s">
        <v>282</v>
      </c>
      <c r="D169" s="12">
        <v>44707</v>
      </c>
      <c r="E169" s="6">
        <v>5</v>
      </c>
      <c r="F169" s="62" t="s">
        <v>404</v>
      </c>
      <c r="G169" s="63" t="s">
        <v>67</v>
      </c>
      <c r="H169" s="11">
        <v>47.60457083</v>
      </c>
      <c r="I169" s="11">
        <v>-122.28273780000001</v>
      </c>
      <c r="J169" s="16">
        <v>100</v>
      </c>
      <c r="K169" s="16" t="s">
        <v>28</v>
      </c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</row>
    <row r="170" spans="1:36" ht="15" x14ac:dyDescent="0.2">
      <c r="A170" s="9" t="s">
        <v>520</v>
      </c>
      <c r="B170" t="s">
        <v>272</v>
      </c>
      <c r="C170" t="s">
        <v>282</v>
      </c>
      <c r="D170" s="12">
        <v>44707</v>
      </c>
      <c r="E170" s="6">
        <v>5</v>
      </c>
      <c r="F170" s="62" t="s">
        <v>404</v>
      </c>
      <c r="G170" s="63" t="s">
        <v>67</v>
      </c>
      <c r="H170" s="11">
        <v>47.60457083</v>
      </c>
      <c r="I170" s="11">
        <v>-122.28273780000001</v>
      </c>
      <c r="J170" s="16">
        <v>100</v>
      </c>
      <c r="K170" s="16" t="s">
        <v>28</v>
      </c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</row>
    <row r="171" spans="1:36" ht="15" x14ac:dyDescent="0.2">
      <c r="A171" s="9" t="s">
        <v>521</v>
      </c>
      <c r="B171" t="s">
        <v>272</v>
      </c>
      <c r="C171" t="s">
        <v>282</v>
      </c>
      <c r="D171" s="12">
        <v>44707</v>
      </c>
      <c r="E171" s="6">
        <v>5</v>
      </c>
      <c r="F171" s="62" t="s">
        <v>404</v>
      </c>
      <c r="G171" s="63" t="s">
        <v>67</v>
      </c>
      <c r="H171" s="11">
        <v>47.604525619999997</v>
      </c>
      <c r="I171" s="11">
        <v>-122.2826829</v>
      </c>
      <c r="J171" s="16">
        <v>100</v>
      </c>
      <c r="K171" s="16" t="s">
        <v>28</v>
      </c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</row>
    <row r="172" spans="1:36" ht="15" x14ac:dyDescent="0.2">
      <c r="A172" s="9" t="s">
        <v>522</v>
      </c>
      <c r="B172" t="s">
        <v>272</v>
      </c>
      <c r="C172" t="s">
        <v>282</v>
      </c>
      <c r="D172" s="45">
        <v>44707</v>
      </c>
      <c r="E172" s="6">
        <v>5</v>
      </c>
      <c r="F172" s="62" t="s">
        <v>404</v>
      </c>
      <c r="G172" s="63" t="s">
        <v>67</v>
      </c>
      <c r="H172" s="11">
        <v>47.604525619999997</v>
      </c>
      <c r="I172" s="11">
        <v>-122.2826829</v>
      </c>
      <c r="J172" s="16">
        <v>100</v>
      </c>
      <c r="K172" s="16" t="s">
        <v>28</v>
      </c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</row>
    <row r="173" spans="1:36" ht="15" x14ac:dyDescent="0.2">
      <c r="A173" s="9" t="s">
        <v>523</v>
      </c>
      <c r="B173" t="s">
        <v>272</v>
      </c>
      <c r="C173" t="s">
        <v>282</v>
      </c>
      <c r="D173" s="12">
        <v>44713</v>
      </c>
      <c r="E173" s="11">
        <v>6</v>
      </c>
      <c r="F173" s="62" t="s">
        <v>19</v>
      </c>
      <c r="G173" s="63" t="s">
        <v>67</v>
      </c>
      <c r="H173" s="19">
        <v>47.652490219999997</v>
      </c>
      <c r="I173" s="19">
        <v>-122.3175526</v>
      </c>
      <c r="J173" s="16">
        <v>100</v>
      </c>
      <c r="K173" s="16" t="s">
        <v>28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</row>
    <row r="174" spans="1:36" ht="15" x14ac:dyDescent="0.2">
      <c r="A174" s="9" t="s">
        <v>524</v>
      </c>
      <c r="B174" t="s">
        <v>272</v>
      </c>
      <c r="C174" t="s">
        <v>282</v>
      </c>
      <c r="D174" s="45">
        <v>44713</v>
      </c>
      <c r="E174" s="11">
        <v>6</v>
      </c>
      <c r="F174" s="62" t="s">
        <v>19</v>
      </c>
      <c r="G174" s="63" t="s">
        <v>67</v>
      </c>
      <c r="H174" s="19">
        <v>47.652490219999997</v>
      </c>
      <c r="I174" s="19">
        <v>-122.3175526</v>
      </c>
      <c r="J174" s="16">
        <v>100</v>
      </c>
      <c r="K174" s="16" t="s">
        <v>28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</row>
    <row r="175" spans="1:36" ht="15" x14ac:dyDescent="0.2">
      <c r="A175" s="9" t="s">
        <v>525</v>
      </c>
      <c r="B175" t="s">
        <v>272</v>
      </c>
      <c r="C175" t="s">
        <v>282</v>
      </c>
      <c r="D175" s="12">
        <v>44713</v>
      </c>
      <c r="E175" s="11">
        <v>6</v>
      </c>
      <c r="F175" s="62" t="s">
        <v>19</v>
      </c>
      <c r="G175" s="63" t="s">
        <v>67</v>
      </c>
      <c r="H175" s="19">
        <v>47.652490219999997</v>
      </c>
      <c r="I175" s="19">
        <v>-122.3175526</v>
      </c>
      <c r="J175" s="16">
        <v>100</v>
      </c>
      <c r="K175" s="16" t="s">
        <v>28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</row>
    <row r="176" spans="1:36" ht="15" x14ac:dyDescent="0.2">
      <c r="A176" s="9" t="s">
        <v>526</v>
      </c>
      <c r="B176" t="s">
        <v>272</v>
      </c>
      <c r="C176" t="s">
        <v>282</v>
      </c>
      <c r="D176" s="45">
        <v>44713</v>
      </c>
      <c r="E176" s="11">
        <v>6</v>
      </c>
      <c r="F176" s="62" t="s">
        <v>19</v>
      </c>
      <c r="G176" s="63" t="s">
        <v>67</v>
      </c>
      <c r="H176" s="19">
        <v>47.652490219999997</v>
      </c>
      <c r="I176" s="19">
        <v>-122.3175526</v>
      </c>
      <c r="J176" s="16">
        <v>100</v>
      </c>
      <c r="K176" s="16" t="s">
        <v>28</v>
      </c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</row>
    <row r="177" spans="1:36" ht="15" x14ac:dyDescent="0.2">
      <c r="A177" s="9" t="s">
        <v>527</v>
      </c>
      <c r="B177" t="s">
        <v>272</v>
      </c>
      <c r="C177" t="s">
        <v>282</v>
      </c>
      <c r="D177" s="12">
        <v>44713</v>
      </c>
      <c r="E177" s="11">
        <v>6</v>
      </c>
      <c r="F177" s="62" t="s">
        <v>19</v>
      </c>
      <c r="G177" s="63" t="s">
        <v>67</v>
      </c>
      <c r="H177" s="19">
        <v>47.652490219999997</v>
      </c>
      <c r="I177" s="19">
        <v>-122.3175526</v>
      </c>
      <c r="J177" s="16">
        <v>100</v>
      </c>
      <c r="K177" s="16" t="s">
        <v>28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</row>
    <row r="178" spans="1:36" ht="15" x14ac:dyDescent="0.2">
      <c r="A178" s="9" t="s">
        <v>528</v>
      </c>
      <c r="B178" t="s">
        <v>272</v>
      </c>
      <c r="C178" t="s">
        <v>282</v>
      </c>
      <c r="D178" s="45">
        <v>44713</v>
      </c>
      <c r="E178" s="11">
        <v>6</v>
      </c>
      <c r="F178" s="62" t="s">
        <v>19</v>
      </c>
      <c r="G178" s="63" t="s">
        <v>67</v>
      </c>
      <c r="H178" s="19">
        <v>47.652490219999997</v>
      </c>
      <c r="I178" s="19">
        <v>-122.3175526</v>
      </c>
      <c r="J178" s="16">
        <v>100</v>
      </c>
      <c r="K178" s="16" t="s">
        <v>28</v>
      </c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</row>
    <row r="179" spans="1:36" ht="15" x14ac:dyDescent="0.2">
      <c r="A179" t="s">
        <v>529</v>
      </c>
      <c r="B179" t="s">
        <v>272</v>
      </c>
      <c r="C179" t="s">
        <v>282</v>
      </c>
      <c r="D179" s="45">
        <v>44713</v>
      </c>
      <c r="E179" s="11">
        <v>6</v>
      </c>
      <c r="F179" s="62" t="s">
        <v>19</v>
      </c>
      <c r="G179" s="63" t="s">
        <v>67</v>
      </c>
      <c r="H179" s="19">
        <v>47.652490219999997</v>
      </c>
      <c r="I179" s="19">
        <v>-122.3175526</v>
      </c>
      <c r="J179" s="16">
        <v>100</v>
      </c>
      <c r="K179" s="16" t="s">
        <v>28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</row>
    <row r="180" spans="1:36" ht="13" x14ac:dyDescent="0.15">
      <c r="A180" t="s">
        <v>530</v>
      </c>
      <c r="B180" t="s">
        <v>17</v>
      </c>
      <c r="C180" t="s">
        <v>282</v>
      </c>
      <c r="D180" s="46">
        <v>44714</v>
      </c>
      <c r="E180">
        <v>6</v>
      </c>
      <c r="F180" t="s">
        <v>404</v>
      </c>
      <c r="G180" s="47" t="str">
        <f>VLOOKUP(F180, 'Site Codes'!$B$1:$C$56, 2, FALSE)</f>
        <v>Seattle</v>
      </c>
      <c r="H180" s="47">
        <v>47.604559999999999</v>
      </c>
      <c r="I180" s="47">
        <v>-122.28268</v>
      </c>
      <c r="J180">
        <v>100</v>
      </c>
      <c r="K180" t="s">
        <v>26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</row>
    <row r="181" spans="1:36" ht="13" x14ac:dyDescent="0.15">
      <c r="A181" t="s">
        <v>531</v>
      </c>
      <c r="B181" t="s">
        <v>17</v>
      </c>
      <c r="C181" t="s">
        <v>282</v>
      </c>
      <c r="D181" s="46">
        <v>44714</v>
      </c>
      <c r="E181">
        <v>6</v>
      </c>
      <c r="F181" t="s">
        <v>404</v>
      </c>
      <c r="G181" s="47" t="str">
        <f>VLOOKUP(F181, 'Site Codes'!$B$1:$C$56, 2, FALSE)</f>
        <v>Seattle</v>
      </c>
      <c r="H181" s="47">
        <v>47.604559999999999</v>
      </c>
      <c r="I181" s="47">
        <v>-122.28268</v>
      </c>
      <c r="J181">
        <v>100</v>
      </c>
      <c r="K181" t="s">
        <v>28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</row>
    <row r="182" spans="1:36" ht="13" x14ac:dyDescent="0.15">
      <c r="A182" t="s">
        <v>532</v>
      </c>
      <c r="B182" t="s">
        <v>17</v>
      </c>
      <c r="C182" t="s">
        <v>282</v>
      </c>
      <c r="D182" s="46">
        <v>44714</v>
      </c>
      <c r="E182">
        <v>6</v>
      </c>
      <c r="F182" t="s">
        <v>404</v>
      </c>
      <c r="G182" s="47" t="str">
        <f>VLOOKUP(F182, 'Site Codes'!$B$1:$C$56, 2, FALSE)</f>
        <v>Seattle</v>
      </c>
      <c r="H182" s="47">
        <v>47.604559999999999</v>
      </c>
      <c r="I182" s="47">
        <v>-122.28268</v>
      </c>
      <c r="J182">
        <v>100</v>
      </c>
      <c r="K182" t="s">
        <v>28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</row>
    <row r="183" spans="1:36" ht="13" x14ac:dyDescent="0.15">
      <c r="A183" t="s">
        <v>533</v>
      </c>
      <c r="B183" t="s">
        <v>17</v>
      </c>
      <c r="C183" t="s">
        <v>282</v>
      </c>
      <c r="D183" s="46">
        <v>44714</v>
      </c>
      <c r="E183">
        <v>6</v>
      </c>
      <c r="F183" t="s">
        <v>404</v>
      </c>
      <c r="G183" s="47" t="str">
        <f>VLOOKUP(F183, 'Site Codes'!$B$1:$C$56, 2, FALSE)</f>
        <v>Seattle</v>
      </c>
      <c r="H183" s="47">
        <v>47.604559999999999</v>
      </c>
      <c r="I183" s="47">
        <v>-122.28268</v>
      </c>
      <c r="J183">
        <v>100</v>
      </c>
      <c r="K183" t="s">
        <v>28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</row>
    <row r="184" spans="1:36" ht="13" x14ac:dyDescent="0.15">
      <c r="A184" t="s">
        <v>534</v>
      </c>
      <c r="B184" t="s">
        <v>17</v>
      </c>
      <c r="C184" t="s">
        <v>282</v>
      </c>
      <c r="D184" s="46">
        <v>44714</v>
      </c>
      <c r="E184">
        <v>6</v>
      </c>
      <c r="F184" t="s">
        <v>404</v>
      </c>
      <c r="G184" s="47" t="str">
        <f>VLOOKUP(F184, 'Site Codes'!$B$1:$C$56, 2, FALSE)</f>
        <v>Seattle</v>
      </c>
      <c r="H184" s="47">
        <v>47.604559999999999</v>
      </c>
      <c r="I184" s="47">
        <v>-122.28268</v>
      </c>
      <c r="J184">
        <v>100</v>
      </c>
      <c r="K184" t="s">
        <v>28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</row>
    <row r="185" spans="1:36" ht="13" x14ac:dyDescent="0.15">
      <c r="A185" t="s">
        <v>535</v>
      </c>
      <c r="B185" t="s">
        <v>17</v>
      </c>
      <c r="C185" t="s">
        <v>282</v>
      </c>
      <c r="D185" s="46">
        <v>44714</v>
      </c>
      <c r="E185">
        <v>6</v>
      </c>
      <c r="F185" t="s">
        <v>404</v>
      </c>
      <c r="G185" s="47" t="str">
        <f>VLOOKUP(F185, 'Site Codes'!$B$1:$C$56, 2, FALSE)</f>
        <v>Seattle</v>
      </c>
      <c r="H185" s="47">
        <v>47.604480000000002</v>
      </c>
      <c r="I185" s="47">
        <v>-122.28270999999999</v>
      </c>
      <c r="J185">
        <v>100</v>
      </c>
      <c r="K185" t="s">
        <v>28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</row>
    <row r="186" spans="1:36" ht="13" x14ac:dyDescent="0.15">
      <c r="A186" t="s">
        <v>536</v>
      </c>
      <c r="B186" t="s">
        <v>17</v>
      </c>
      <c r="C186" t="s">
        <v>282</v>
      </c>
      <c r="D186" s="46">
        <v>44714</v>
      </c>
      <c r="E186">
        <v>6</v>
      </c>
      <c r="F186" t="s">
        <v>404</v>
      </c>
      <c r="G186" s="47" t="str">
        <f>VLOOKUP(F186, 'Site Codes'!$B$1:$C$56, 2, FALSE)</f>
        <v>Seattle</v>
      </c>
      <c r="H186" s="47">
        <v>47.604340000000001</v>
      </c>
      <c r="I186" s="47">
        <v>-122.28277</v>
      </c>
      <c r="J186">
        <v>100</v>
      </c>
      <c r="K186" t="s">
        <v>28</v>
      </c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</row>
    <row r="187" spans="1:36" ht="13" x14ac:dyDescent="0.15">
      <c r="A187" t="s">
        <v>537</v>
      </c>
      <c r="B187" t="s">
        <v>17</v>
      </c>
      <c r="C187" t="s">
        <v>282</v>
      </c>
      <c r="D187" s="46">
        <v>44714</v>
      </c>
      <c r="E187">
        <v>6</v>
      </c>
      <c r="F187" t="s">
        <v>404</v>
      </c>
      <c r="G187" s="47" t="str">
        <f>VLOOKUP(F187, 'Site Codes'!$B$1:$C$56, 2, FALSE)</f>
        <v>Seattle</v>
      </c>
      <c r="H187" s="47">
        <v>47.604340000000001</v>
      </c>
      <c r="I187" s="47">
        <v>-122.28277</v>
      </c>
      <c r="J187">
        <v>100</v>
      </c>
      <c r="K187" t="s">
        <v>28</v>
      </c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</row>
    <row r="188" spans="1:36" ht="13" x14ac:dyDescent="0.15">
      <c r="A188" t="s">
        <v>538</v>
      </c>
      <c r="B188" t="s">
        <v>17</v>
      </c>
      <c r="C188" t="s">
        <v>282</v>
      </c>
      <c r="D188" s="46">
        <v>44714</v>
      </c>
      <c r="E188">
        <v>6</v>
      </c>
      <c r="F188" t="s">
        <v>404</v>
      </c>
      <c r="G188" s="47" t="str">
        <f>VLOOKUP(F188, 'Site Codes'!$B$1:$C$56, 2, FALSE)</f>
        <v>Seattle</v>
      </c>
      <c r="H188" s="47">
        <v>47.604340000000001</v>
      </c>
      <c r="I188" s="47">
        <v>-122.28277</v>
      </c>
      <c r="J188">
        <v>100</v>
      </c>
      <c r="K188" t="s">
        <v>26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 spans="1:36" ht="13" x14ac:dyDescent="0.15">
      <c r="A189" t="s">
        <v>539</v>
      </c>
      <c r="B189" t="s">
        <v>17</v>
      </c>
      <c r="C189" t="s">
        <v>282</v>
      </c>
      <c r="D189" s="46">
        <v>44714</v>
      </c>
      <c r="E189">
        <v>6</v>
      </c>
      <c r="F189" t="s">
        <v>404</v>
      </c>
      <c r="G189" s="47" t="str">
        <f>VLOOKUP(F189, 'Site Codes'!$B$1:$C$56, 2, FALSE)</f>
        <v>Seattle</v>
      </c>
      <c r="H189" s="47">
        <v>47.56326</v>
      </c>
      <c r="I189" s="47">
        <v>-122.2659</v>
      </c>
      <c r="J189">
        <v>100</v>
      </c>
      <c r="K189" t="s">
        <v>21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</row>
    <row r="190" spans="1:36" ht="13" x14ac:dyDescent="0.15">
      <c r="A190" t="s">
        <v>540</v>
      </c>
      <c r="B190" t="s">
        <v>17</v>
      </c>
      <c r="C190" t="s">
        <v>282</v>
      </c>
      <c r="D190" s="46">
        <v>44714</v>
      </c>
      <c r="E190">
        <v>6</v>
      </c>
      <c r="F190" t="s">
        <v>404</v>
      </c>
      <c r="G190" s="47" t="str">
        <f>VLOOKUP(F190, 'Site Codes'!$B$1:$C$56, 2, FALSE)</f>
        <v>Seattle</v>
      </c>
      <c r="H190" s="47">
        <v>47.56326</v>
      </c>
      <c r="I190" s="47">
        <v>-122.2659</v>
      </c>
      <c r="J190">
        <v>100</v>
      </c>
      <c r="K190" t="s">
        <v>21</v>
      </c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</row>
    <row r="191" spans="1:36" ht="13" x14ac:dyDescent="0.15">
      <c r="A191" t="s">
        <v>541</v>
      </c>
      <c r="B191" t="s">
        <v>17</v>
      </c>
      <c r="C191" t="s">
        <v>282</v>
      </c>
      <c r="D191" s="46">
        <v>44714</v>
      </c>
      <c r="E191">
        <v>6</v>
      </c>
      <c r="F191" t="s">
        <v>404</v>
      </c>
      <c r="G191" s="47" t="str">
        <f>VLOOKUP(F191, 'Site Codes'!$B$1:$C$56, 2, FALSE)</f>
        <v>Seattle</v>
      </c>
      <c r="H191" s="47">
        <v>47.56326</v>
      </c>
      <c r="I191" s="47">
        <v>-122.2659</v>
      </c>
      <c r="J191">
        <v>100</v>
      </c>
      <c r="K191" t="s">
        <v>26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</row>
    <row r="192" spans="1:36" ht="13" x14ac:dyDescent="0.15">
      <c r="A192" t="s">
        <v>542</v>
      </c>
      <c r="B192" t="s">
        <v>17</v>
      </c>
      <c r="C192" t="s">
        <v>282</v>
      </c>
      <c r="D192" s="46">
        <v>44714</v>
      </c>
      <c r="E192">
        <v>6</v>
      </c>
      <c r="F192" t="s">
        <v>404</v>
      </c>
      <c r="G192" s="47" t="str">
        <f>VLOOKUP(F192, 'Site Codes'!$B$1:$C$56, 2, FALSE)</f>
        <v>Seattle</v>
      </c>
      <c r="H192" s="47">
        <v>47.56326</v>
      </c>
      <c r="I192" s="47">
        <v>-122.2659</v>
      </c>
      <c r="J192">
        <v>100</v>
      </c>
      <c r="K192" t="s">
        <v>28</v>
      </c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</row>
    <row r="193" spans="1:36" ht="13" hidden="1" x14ac:dyDescent="0.15">
      <c r="A193" t="s">
        <v>543</v>
      </c>
      <c r="B193" t="s">
        <v>272</v>
      </c>
      <c r="C193" t="s">
        <v>102</v>
      </c>
      <c r="D193" s="46">
        <v>44720</v>
      </c>
      <c r="E193">
        <v>6</v>
      </c>
      <c r="F193" t="s">
        <v>544</v>
      </c>
      <c r="G193" s="47" t="str">
        <f>VLOOKUP(F193, 'Site Codes'!$B$1:$C$56, 2, FALSE)</f>
        <v>Bellevue</v>
      </c>
      <c r="H193" s="47">
        <v>47.595109999999998</v>
      </c>
      <c r="I193" s="47">
        <v>-122.20638</v>
      </c>
      <c r="J193">
        <v>70</v>
      </c>
      <c r="K193" t="s">
        <v>28</v>
      </c>
      <c r="M193" t="s">
        <v>545</v>
      </c>
      <c r="P193" s="48" t="s">
        <v>546</v>
      </c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</row>
    <row r="194" spans="1:36" ht="13" hidden="1" x14ac:dyDescent="0.15">
      <c r="A194" t="s">
        <v>547</v>
      </c>
      <c r="B194" t="s">
        <v>272</v>
      </c>
      <c r="C194" t="s">
        <v>102</v>
      </c>
      <c r="D194" s="46">
        <v>44722</v>
      </c>
      <c r="E194">
        <v>6</v>
      </c>
      <c r="F194" t="s">
        <v>548</v>
      </c>
      <c r="G194" s="47" t="str">
        <f>VLOOKUP(F194, 'Site Codes'!$B$1:$C$56, 2, FALSE)</f>
        <v>Kirkland</v>
      </c>
      <c r="H194" s="47">
        <v>47.663510000000002</v>
      </c>
      <c r="I194" s="47">
        <v>-122.18074</v>
      </c>
      <c r="J194">
        <v>100</v>
      </c>
      <c r="K194" t="s">
        <v>28</v>
      </c>
      <c r="P194" s="48" t="s">
        <v>549</v>
      </c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</row>
    <row r="195" spans="1:36" ht="13" hidden="1" x14ac:dyDescent="0.15">
      <c r="A195" t="s">
        <v>550</v>
      </c>
      <c r="B195" t="s">
        <v>272</v>
      </c>
      <c r="C195" t="s">
        <v>102</v>
      </c>
      <c r="D195" s="46">
        <v>44722</v>
      </c>
      <c r="E195">
        <v>6</v>
      </c>
      <c r="F195" t="s">
        <v>548</v>
      </c>
      <c r="G195" s="47" t="str">
        <f>VLOOKUP(F195, 'Site Codes'!$B$1:$C$56, 2, FALSE)</f>
        <v>Kirkland</v>
      </c>
      <c r="H195" s="47">
        <v>47.664110000000001</v>
      </c>
      <c r="I195" s="47">
        <v>-122.18365</v>
      </c>
      <c r="J195">
        <v>100</v>
      </c>
      <c r="K195" t="s">
        <v>26</v>
      </c>
      <c r="P195" s="48" t="s">
        <v>551</v>
      </c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 spans="1:36" ht="13" x14ac:dyDescent="0.15">
      <c r="A196" t="s">
        <v>552</v>
      </c>
      <c r="B196" t="s">
        <v>272</v>
      </c>
      <c r="C196" t="s">
        <v>282</v>
      </c>
      <c r="D196" s="46">
        <v>44725</v>
      </c>
      <c r="E196">
        <v>6</v>
      </c>
      <c r="F196" t="s">
        <v>435</v>
      </c>
      <c r="G196" s="47" t="str">
        <f>VLOOKUP(F196, 'Site Codes'!$B$1:$C$56, 2, FALSE)</f>
        <v>Bellevue</v>
      </c>
      <c r="H196" s="47">
        <v>47.606490000000001</v>
      </c>
      <c r="I196" s="47">
        <v>-122.16212</v>
      </c>
      <c r="J196">
        <v>100</v>
      </c>
      <c r="K196" t="s">
        <v>26</v>
      </c>
      <c r="L196" t="s">
        <v>553</v>
      </c>
      <c r="N196" t="s">
        <v>437</v>
      </c>
      <c r="O196" t="s">
        <v>88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1:36" ht="13" x14ac:dyDescent="0.15">
      <c r="A197" t="s">
        <v>554</v>
      </c>
      <c r="B197" t="s">
        <v>272</v>
      </c>
      <c r="C197" t="s">
        <v>282</v>
      </c>
      <c r="D197" s="46">
        <v>44725</v>
      </c>
      <c r="E197">
        <v>6</v>
      </c>
      <c r="F197" t="s">
        <v>435</v>
      </c>
      <c r="G197" s="47" t="str">
        <f>VLOOKUP(F197, 'Site Codes'!$B$1:$C$56, 2, FALSE)</f>
        <v>Bellevue</v>
      </c>
      <c r="H197" s="47">
        <v>47.606490000000001</v>
      </c>
      <c r="I197" s="47">
        <v>-122.16212</v>
      </c>
      <c r="J197">
        <v>100</v>
      </c>
      <c r="K197" t="s">
        <v>26</v>
      </c>
      <c r="L197" t="s">
        <v>553</v>
      </c>
      <c r="N197" t="s">
        <v>555</v>
      </c>
      <c r="O197" t="s">
        <v>88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1:36" ht="13" x14ac:dyDescent="0.15">
      <c r="A198" t="s">
        <v>556</v>
      </c>
      <c r="B198" t="s">
        <v>272</v>
      </c>
      <c r="C198" t="s">
        <v>282</v>
      </c>
      <c r="D198" s="46">
        <v>44725</v>
      </c>
      <c r="E198">
        <v>6</v>
      </c>
      <c r="F198" t="s">
        <v>435</v>
      </c>
      <c r="G198" s="47" t="str">
        <f>VLOOKUP(F198, 'Site Codes'!$B$1:$C$56, 2, FALSE)</f>
        <v>Bellevue</v>
      </c>
      <c r="H198" s="47">
        <v>47.606490000000001</v>
      </c>
      <c r="I198" s="47">
        <v>-122.16212</v>
      </c>
      <c r="J198">
        <v>100</v>
      </c>
      <c r="K198" t="s">
        <v>26</v>
      </c>
      <c r="L198" t="s">
        <v>553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1:36" ht="13" x14ac:dyDescent="0.15">
      <c r="A199" t="s">
        <v>557</v>
      </c>
      <c r="B199" t="s">
        <v>272</v>
      </c>
      <c r="C199" t="s">
        <v>282</v>
      </c>
      <c r="D199" s="46">
        <v>44725</v>
      </c>
      <c r="E199">
        <v>6</v>
      </c>
      <c r="F199" t="s">
        <v>435</v>
      </c>
      <c r="G199" s="47" t="str">
        <f>VLOOKUP(F199, 'Site Codes'!$B$1:$C$56, 2, FALSE)</f>
        <v>Bellevue</v>
      </c>
      <c r="H199" s="47">
        <v>47.606490000000001</v>
      </c>
      <c r="I199" s="47">
        <v>-122.16212</v>
      </c>
      <c r="J199">
        <v>100</v>
      </c>
      <c r="K199" t="s">
        <v>26</v>
      </c>
      <c r="L199" t="s">
        <v>553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1:36" ht="13" x14ac:dyDescent="0.15">
      <c r="A200" t="s">
        <v>558</v>
      </c>
      <c r="B200" t="s">
        <v>272</v>
      </c>
      <c r="C200" t="s">
        <v>282</v>
      </c>
      <c r="D200" s="46">
        <v>44725</v>
      </c>
      <c r="E200">
        <v>6</v>
      </c>
      <c r="F200" t="s">
        <v>435</v>
      </c>
      <c r="G200" s="47" t="str">
        <f>VLOOKUP(F200, 'Site Codes'!$B$1:$C$56, 2, FALSE)</f>
        <v>Bellevue</v>
      </c>
      <c r="H200" s="47">
        <v>47.606490000000001</v>
      </c>
      <c r="I200" s="47">
        <v>-122.16212</v>
      </c>
      <c r="J200">
        <v>100</v>
      </c>
      <c r="K200" t="s">
        <v>26</v>
      </c>
      <c r="L200" t="s">
        <v>553</v>
      </c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1:36" ht="13" x14ac:dyDescent="0.15">
      <c r="A201" t="s">
        <v>559</v>
      </c>
      <c r="B201" t="s">
        <v>272</v>
      </c>
      <c r="C201" t="s">
        <v>282</v>
      </c>
      <c r="D201" s="46">
        <v>44725</v>
      </c>
      <c r="E201">
        <v>6</v>
      </c>
      <c r="F201" t="s">
        <v>435</v>
      </c>
      <c r="G201" s="47" t="str">
        <f>VLOOKUP(F201, 'Site Codes'!$B$1:$C$56, 2, FALSE)</f>
        <v>Bellevue</v>
      </c>
      <c r="H201" s="47">
        <v>47.606490000000001</v>
      </c>
      <c r="I201" s="47">
        <v>-122.16212</v>
      </c>
      <c r="J201">
        <v>100</v>
      </c>
      <c r="K201" t="s">
        <v>26</v>
      </c>
      <c r="L201" t="s">
        <v>553</v>
      </c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1:36" ht="13" hidden="1" x14ac:dyDescent="0.15">
      <c r="A202" t="s">
        <v>560</v>
      </c>
      <c r="B202" t="s">
        <v>272</v>
      </c>
      <c r="C202" t="s">
        <v>102</v>
      </c>
      <c r="D202" s="46">
        <v>44725</v>
      </c>
      <c r="E202">
        <v>6</v>
      </c>
      <c r="F202" t="s">
        <v>435</v>
      </c>
      <c r="G202" s="47" t="str">
        <f>VLOOKUP(F202, 'Site Codes'!$B$1:$C$56, 2, FALSE)</f>
        <v>Bellevue</v>
      </c>
      <c r="H202" s="47">
        <v>47.60689</v>
      </c>
      <c r="I202" s="47">
        <v>-122.15884</v>
      </c>
      <c r="J202">
        <v>100</v>
      </c>
      <c r="K202" t="s">
        <v>28</v>
      </c>
      <c r="L202" t="s">
        <v>553</v>
      </c>
      <c r="N202" t="s">
        <v>561</v>
      </c>
      <c r="P202" s="48" t="s">
        <v>562</v>
      </c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1:36" ht="13" hidden="1" x14ac:dyDescent="0.15">
      <c r="A203" t="s">
        <v>563</v>
      </c>
      <c r="B203" t="s">
        <v>272</v>
      </c>
      <c r="C203" t="s">
        <v>102</v>
      </c>
      <c r="D203" s="46">
        <v>44725</v>
      </c>
      <c r="E203">
        <v>6</v>
      </c>
      <c r="F203" t="s">
        <v>564</v>
      </c>
      <c r="G203" s="47" t="str">
        <f>VLOOKUP(F203, 'Site Codes'!$B$1:$C$56, 2, FALSE)</f>
        <v>Medina</v>
      </c>
      <c r="H203" s="47">
        <v>47.215600000000002</v>
      </c>
      <c r="I203" s="47">
        <v>-122.23115</v>
      </c>
      <c r="J203">
        <v>100</v>
      </c>
      <c r="K203" t="s">
        <v>21</v>
      </c>
      <c r="L203" t="s">
        <v>553</v>
      </c>
      <c r="P203" s="48" t="s">
        <v>565</v>
      </c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1:36" ht="13" hidden="1" x14ac:dyDescent="0.15">
      <c r="A204" t="s">
        <v>566</v>
      </c>
      <c r="B204" t="s">
        <v>272</v>
      </c>
      <c r="C204" t="s">
        <v>102</v>
      </c>
      <c r="D204" s="46">
        <v>44725</v>
      </c>
      <c r="E204">
        <v>6</v>
      </c>
      <c r="F204" t="s">
        <v>564</v>
      </c>
      <c r="G204" s="47" t="str">
        <f>VLOOKUP(F204, 'Site Codes'!$B$1:$C$56, 2, FALSE)</f>
        <v>Medina</v>
      </c>
      <c r="H204" s="47">
        <v>47.631230000000002</v>
      </c>
      <c r="I204" s="47">
        <v>-122.23088</v>
      </c>
      <c r="J204">
        <v>100</v>
      </c>
      <c r="K204" t="s">
        <v>28</v>
      </c>
      <c r="L204" t="s">
        <v>553</v>
      </c>
      <c r="P204" s="48" t="s">
        <v>567</v>
      </c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1:36" ht="13" hidden="1" x14ac:dyDescent="0.15">
      <c r="A205" t="s">
        <v>568</v>
      </c>
      <c r="B205" t="s">
        <v>272</v>
      </c>
      <c r="C205" t="s">
        <v>102</v>
      </c>
      <c r="D205" s="46">
        <v>44726</v>
      </c>
      <c r="E205">
        <v>6</v>
      </c>
      <c r="F205" t="s">
        <v>569</v>
      </c>
      <c r="G205" s="47" t="str">
        <f>VLOOKUP(F205, 'Site Codes'!$B$1:$C$56, 2, FALSE)</f>
        <v>Kirkland</v>
      </c>
      <c r="H205" s="47">
        <v>47.693359999999998</v>
      </c>
      <c r="I205" s="47">
        <v>-122.19497</v>
      </c>
      <c r="J205">
        <v>100</v>
      </c>
      <c r="K205" t="s">
        <v>26</v>
      </c>
      <c r="L205" t="s">
        <v>553</v>
      </c>
      <c r="P205" s="48" t="s">
        <v>570</v>
      </c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1:36" ht="13" hidden="1" x14ac:dyDescent="0.15">
      <c r="A206" t="s">
        <v>571</v>
      </c>
      <c r="B206" t="s">
        <v>272</v>
      </c>
      <c r="C206" t="s">
        <v>102</v>
      </c>
      <c r="D206" s="46">
        <v>44726</v>
      </c>
      <c r="E206">
        <v>6</v>
      </c>
      <c r="F206" t="s">
        <v>569</v>
      </c>
      <c r="G206" s="47" t="str">
        <f>VLOOKUP(F206, 'Site Codes'!$B$1:$C$56, 2, FALSE)</f>
        <v>Kirkland</v>
      </c>
      <c r="H206" s="47">
        <v>47.693539999999999</v>
      </c>
      <c r="I206" s="47">
        <v>-122.19738</v>
      </c>
      <c r="J206">
        <v>100</v>
      </c>
      <c r="K206" t="s">
        <v>26</v>
      </c>
      <c r="L206" t="s">
        <v>553</v>
      </c>
      <c r="P206" s="48" t="s">
        <v>572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 spans="1:36" ht="13" hidden="1" x14ac:dyDescent="0.15">
      <c r="A207" t="s">
        <v>573</v>
      </c>
      <c r="B207" t="s">
        <v>272</v>
      </c>
      <c r="C207" t="s">
        <v>102</v>
      </c>
      <c r="D207" s="46">
        <v>44726</v>
      </c>
      <c r="E207">
        <v>6</v>
      </c>
      <c r="F207" t="s">
        <v>569</v>
      </c>
      <c r="G207" s="47" t="str">
        <f>VLOOKUP(F207, 'Site Codes'!$B$1:$C$56, 2, FALSE)</f>
        <v>Kirkland</v>
      </c>
      <c r="H207" s="47">
        <v>47.693539999999999</v>
      </c>
      <c r="I207" s="47">
        <v>-122.19738</v>
      </c>
      <c r="J207">
        <v>100</v>
      </c>
      <c r="K207" t="s">
        <v>28</v>
      </c>
      <c r="L207" t="s">
        <v>553</v>
      </c>
      <c r="P207" s="48" t="s">
        <v>574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  <row r="208" spans="1:36" ht="13" hidden="1" x14ac:dyDescent="0.15">
      <c r="A208" t="s">
        <v>575</v>
      </c>
      <c r="B208" t="s">
        <v>272</v>
      </c>
      <c r="C208" t="s">
        <v>102</v>
      </c>
      <c r="D208" s="46">
        <v>44726</v>
      </c>
      <c r="E208">
        <v>6</v>
      </c>
      <c r="F208" t="s">
        <v>569</v>
      </c>
      <c r="G208" s="47" t="str">
        <f>VLOOKUP(F208, 'Site Codes'!$B$1:$C$56, 2, FALSE)</f>
        <v>Kirkland</v>
      </c>
      <c r="H208" s="47">
        <v>47.693539999999999</v>
      </c>
      <c r="I208" s="47">
        <v>-122.19738</v>
      </c>
      <c r="J208">
        <v>100</v>
      </c>
      <c r="K208" t="s">
        <v>28</v>
      </c>
      <c r="L208" t="s">
        <v>553</v>
      </c>
      <c r="P208" s="48" t="s">
        <v>576</v>
      </c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</row>
    <row r="209" spans="1:36" ht="13" hidden="1" x14ac:dyDescent="0.15">
      <c r="A209" t="s">
        <v>577</v>
      </c>
      <c r="B209" t="s">
        <v>272</v>
      </c>
      <c r="C209" t="s">
        <v>102</v>
      </c>
      <c r="D209" s="46">
        <v>44726</v>
      </c>
      <c r="E209">
        <v>6</v>
      </c>
      <c r="F209" t="s">
        <v>578</v>
      </c>
      <c r="G209" s="47" t="str">
        <f>VLOOKUP(F209, 'Site Codes'!$B$1:$C$56, 2, FALSE)</f>
        <v>Kirkland</v>
      </c>
      <c r="H209" s="47">
        <v>47.699680000000001</v>
      </c>
      <c r="I209" s="47">
        <v>-122.18816</v>
      </c>
      <c r="J209">
        <v>100</v>
      </c>
      <c r="K209" t="s">
        <v>28</v>
      </c>
      <c r="L209" t="s">
        <v>553</v>
      </c>
      <c r="M209" t="s">
        <v>579</v>
      </c>
      <c r="N209" s="49" t="s">
        <v>580</v>
      </c>
      <c r="P209" s="48" t="s">
        <v>581</v>
      </c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</row>
    <row r="210" spans="1:36" ht="13" hidden="1" x14ac:dyDescent="0.15">
      <c r="A210" t="s">
        <v>582</v>
      </c>
      <c r="B210" t="s">
        <v>272</v>
      </c>
      <c r="C210" t="s">
        <v>102</v>
      </c>
      <c r="D210" s="46">
        <v>44726</v>
      </c>
      <c r="E210">
        <v>6</v>
      </c>
      <c r="F210" t="s">
        <v>569</v>
      </c>
      <c r="G210" s="47" t="str">
        <f>VLOOKUP(F210, 'Site Codes'!$B$1:$C$56, 2, FALSE)</f>
        <v>Kirkland</v>
      </c>
      <c r="H210" s="47">
        <v>47.69314</v>
      </c>
      <c r="I210" s="47">
        <v>-122.19729</v>
      </c>
      <c r="J210">
        <v>100</v>
      </c>
      <c r="K210" t="s">
        <v>28</v>
      </c>
      <c r="L210" t="s">
        <v>553</v>
      </c>
      <c r="P210" s="48" t="s">
        <v>583</v>
      </c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 spans="1:36" ht="13" hidden="1" x14ac:dyDescent="0.15">
      <c r="A211" t="s">
        <v>584</v>
      </c>
      <c r="B211" t="s">
        <v>272</v>
      </c>
      <c r="C211" t="s">
        <v>102</v>
      </c>
      <c r="D211" s="46">
        <v>44726</v>
      </c>
      <c r="E211">
        <v>6</v>
      </c>
      <c r="F211" t="s">
        <v>569</v>
      </c>
      <c r="G211" s="47" t="str">
        <f>VLOOKUP(F211, 'Site Codes'!$B$1:$C$56, 2, FALSE)</f>
        <v>Kirkland</v>
      </c>
      <c r="H211" s="47">
        <v>47.693049999999999</v>
      </c>
      <c r="I211" s="47">
        <v>-122.19714</v>
      </c>
      <c r="J211">
        <v>100</v>
      </c>
      <c r="K211" t="s">
        <v>28</v>
      </c>
      <c r="L211" t="s">
        <v>553</v>
      </c>
      <c r="P211" s="48" t="s">
        <v>585</v>
      </c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</row>
    <row r="212" spans="1:36" ht="13" hidden="1" x14ac:dyDescent="0.15">
      <c r="A212" t="s">
        <v>586</v>
      </c>
      <c r="B212" t="s">
        <v>272</v>
      </c>
      <c r="C212" t="s">
        <v>102</v>
      </c>
      <c r="D212" s="46">
        <v>44726</v>
      </c>
      <c r="E212">
        <v>6</v>
      </c>
      <c r="F212" t="s">
        <v>569</v>
      </c>
      <c r="G212" s="47" t="str">
        <f>VLOOKUP(F212, 'Site Codes'!$B$1:$C$56, 2, FALSE)</f>
        <v>Kirkland</v>
      </c>
      <c r="H212" s="47">
        <v>47.692749999999997</v>
      </c>
      <c r="I212" s="47">
        <v>-122.19718</v>
      </c>
      <c r="J212">
        <v>100</v>
      </c>
      <c r="K212" t="s">
        <v>28</v>
      </c>
      <c r="L212" t="s">
        <v>553</v>
      </c>
      <c r="P212" s="48" t="s">
        <v>587</v>
      </c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 spans="1:36" ht="13" hidden="1" x14ac:dyDescent="0.15">
      <c r="A213" t="s">
        <v>588</v>
      </c>
      <c r="B213" t="s">
        <v>272</v>
      </c>
      <c r="C213" t="s">
        <v>102</v>
      </c>
      <c r="D213" s="46">
        <v>44726</v>
      </c>
      <c r="E213">
        <v>6</v>
      </c>
      <c r="F213" t="s">
        <v>589</v>
      </c>
      <c r="G213" s="47" t="str">
        <f>VLOOKUP(F213, 'Site Codes'!$B$1:$C$56, 2, FALSE)</f>
        <v>Kirkland</v>
      </c>
      <c r="H213" s="47">
        <v>47.658360000000002</v>
      </c>
      <c r="I213" s="47">
        <v>-122.18069</v>
      </c>
      <c r="J213">
        <v>100</v>
      </c>
      <c r="K213" t="s">
        <v>21</v>
      </c>
      <c r="L213" t="s">
        <v>553</v>
      </c>
      <c r="P213" s="48" t="s">
        <v>590</v>
      </c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 spans="1:36" ht="13" x14ac:dyDescent="0.15">
      <c r="A214" t="s">
        <v>591</v>
      </c>
      <c r="B214" t="s">
        <v>272</v>
      </c>
      <c r="C214" t="s">
        <v>282</v>
      </c>
      <c r="D214" s="46">
        <v>44732</v>
      </c>
      <c r="E214">
        <v>6</v>
      </c>
      <c r="F214" t="s">
        <v>435</v>
      </c>
      <c r="G214" s="47" t="str">
        <f>VLOOKUP(F214, 'Site Codes'!$B$1:$C$56, 2, FALSE)</f>
        <v>Bellevue</v>
      </c>
      <c r="H214" s="47">
        <v>47.606529999999999</v>
      </c>
      <c r="I214" s="47">
        <v>-122.16219</v>
      </c>
      <c r="J214">
        <v>100</v>
      </c>
      <c r="K214" t="s">
        <v>28</v>
      </c>
      <c r="L214" t="s">
        <v>553</v>
      </c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 spans="1:36" ht="13" x14ac:dyDescent="0.15">
      <c r="A215" t="s">
        <v>592</v>
      </c>
      <c r="B215" t="s">
        <v>272</v>
      </c>
      <c r="C215" t="s">
        <v>282</v>
      </c>
      <c r="D215" s="46">
        <v>44733</v>
      </c>
      <c r="E215">
        <v>6</v>
      </c>
      <c r="F215" t="s">
        <v>435</v>
      </c>
      <c r="G215" s="47" t="str">
        <f>VLOOKUP(F215, 'Site Codes'!$B$1:$C$56, 2, FALSE)</f>
        <v>Bellevue</v>
      </c>
      <c r="H215" s="47">
        <v>47.606529999999999</v>
      </c>
      <c r="I215" s="47">
        <v>-122.16219</v>
      </c>
      <c r="J215">
        <v>100</v>
      </c>
      <c r="K215" t="s">
        <v>21</v>
      </c>
      <c r="L215" t="s">
        <v>553</v>
      </c>
      <c r="N215" t="s">
        <v>555</v>
      </c>
      <c r="O215" t="s">
        <v>88</v>
      </c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</row>
    <row r="216" spans="1:36" ht="13" x14ac:dyDescent="0.15">
      <c r="A216" t="s">
        <v>593</v>
      </c>
      <c r="B216" t="s">
        <v>272</v>
      </c>
      <c r="C216" t="s">
        <v>282</v>
      </c>
      <c r="D216" s="46">
        <v>44733</v>
      </c>
      <c r="E216">
        <v>6</v>
      </c>
      <c r="F216" t="s">
        <v>435</v>
      </c>
      <c r="G216" s="47" t="str">
        <f>VLOOKUP(F216, 'Site Codes'!$B$1:$C$56, 2, FALSE)</f>
        <v>Bellevue</v>
      </c>
      <c r="H216" s="47">
        <v>47.606529999999999</v>
      </c>
      <c r="I216" s="47">
        <v>-122.16219</v>
      </c>
      <c r="J216">
        <v>100</v>
      </c>
      <c r="K216" t="s">
        <v>28</v>
      </c>
      <c r="L216" t="s">
        <v>553</v>
      </c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 spans="1:36" ht="13" x14ac:dyDescent="0.15">
      <c r="A217" t="s">
        <v>594</v>
      </c>
      <c r="B217" t="s">
        <v>272</v>
      </c>
      <c r="C217" t="s">
        <v>282</v>
      </c>
      <c r="D217" s="46">
        <v>44733</v>
      </c>
      <c r="E217">
        <v>6</v>
      </c>
      <c r="F217" t="s">
        <v>435</v>
      </c>
      <c r="G217" s="47" t="str">
        <f>VLOOKUP(F217, 'Site Codes'!$B$1:$C$56, 2, FALSE)</f>
        <v>Bellevue</v>
      </c>
      <c r="H217" s="47">
        <v>47.606529999999999</v>
      </c>
      <c r="I217" s="47">
        <v>-122.16219</v>
      </c>
      <c r="J217">
        <v>100</v>
      </c>
      <c r="K217" t="s">
        <v>26</v>
      </c>
      <c r="L217" t="s">
        <v>553</v>
      </c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</row>
    <row r="218" spans="1:36" ht="13" x14ac:dyDescent="0.15">
      <c r="A218" t="s">
        <v>595</v>
      </c>
      <c r="B218" t="s">
        <v>272</v>
      </c>
      <c r="C218" t="s">
        <v>282</v>
      </c>
      <c r="D218" s="46">
        <v>44733</v>
      </c>
      <c r="E218">
        <v>6</v>
      </c>
      <c r="F218" t="s">
        <v>435</v>
      </c>
      <c r="G218" s="47" t="str">
        <f>VLOOKUP(F218, 'Site Codes'!$B$1:$C$56, 2, FALSE)</f>
        <v>Bellevue</v>
      </c>
      <c r="H218" s="47">
        <v>47.606529999999999</v>
      </c>
      <c r="I218" s="47">
        <v>-122.16219</v>
      </c>
      <c r="J218">
        <v>100</v>
      </c>
      <c r="K218" t="s">
        <v>26</v>
      </c>
      <c r="L218" t="s">
        <v>553</v>
      </c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</row>
    <row r="219" spans="1:36" ht="13" x14ac:dyDescent="0.15">
      <c r="A219" t="s">
        <v>596</v>
      </c>
      <c r="B219" t="s">
        <v>272</v>
      </c>
      <c r="C219" t="s">
        <v>282</v>
      </c>
      <c r="D219" s="46">
        <v>44733</v>
      </c>
      <c r="E219">
        <v>6</v>
      </c>
      <c r="F219" t="s">
        <v>435</v>
      </c>
      <c r="G219" s="47" t="str">
        <f>VLOOKUP(F219, 'Site Codes'!$B$1:$C$56, 2, FALSE)</f>
        <v>Bellevue</v>
      </c>
      <c r="H219" s="47">
        <v>47.606529999999999</v>
      </c>
      <c r="I219" s="47">
        <v>-122.16219</v>
      </c>
      <c r="J219">
        <v>100</v>
      </c>
      <c r="K219" t="s">
        <v>28</v>
      </c>
      <c r="L219" t="s">
        <v>553</v>
      </c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</row>
    <row r="220" spans="1:36" ht="13" x14ac:dyDescent="0.15">
      <c r="A220" t="s">
        <v>597</v>
      </c>
      <c r="B220" t="s">
        <v>272</v>
      </c>
      <c r="C220" t="s">
        <v>282</v>
      </c>
      <c r="D220" s="46">
        <v>44733</v>
      </c>
      <c r="E220">
        <v>6</v>
      </c>
      <c r="F220" t="s">
        <v>435</v>
      </c>
      <c r="G220" s="47" t="str">
        <f>VLOOKUP(F220, 'Site Codes'!$B$1:$C$56, 2, FALSE)</f>
        <v>Bellevue</v>
      </c>
      <c r="H220" s="47">
        <v>47.610439999999997</v>
      </c>
      <c r="I220" s="47">
        <v>-122.16336</v>
      </c>
      <c r="J220">
        <v>100</v>
      </c>
      <c r="K220" t="s">
        <v>26</v>
      </c>
      <c r="L220" t="s">
        <v>553</v>
      </c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 spans="1:36" ht="13" hidden="1" x14ac:dyDescent="0.15">
      <c r="A221" t="s">
        <v>598</v>
      </c>
      <c r="B221" t="s">
        <v>272</v>
      </c>
      <c r="C221" t="s">
        <v>102</v>
      </c>
      <c r="D221" s="46">
        <v>44733</v>
      </c>
      <c r="E221">
        <v>6</v>
      </c>
      <c r="F221" t="s">
        <v>569</v>
      </c>
      <c r="G221" s="47" t="str">
        <f>VLOOKUP(F221, 'Site Codes'!$B$1:$C$56, 2, FALSE)</f>
        <v>Kirkland</v>
      </c>
      <c r="H221" s="47">
        <v>47.692999999999998</v>
      </c>
      <c r="I221" s="47">
        <v>-122.19708</v>
      </c>
      <c r="J221">
        <v>100</v>
      </c>
      <c r="K221" t="s">
        <v>28</v>
      </c>
      <c r="L221" t="s">
        <v>553</v>
      </c>
      <c r="P221" s="48" t="s">
        <v>599</v>
      </c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</row>
    <row r="222" spans="1:36" ht="13" hidden="1" x14ac:dyDescent="0.15">
      <c r="A222" t="s">
        <v>600</v>
      </c>
      <c r="B222" t="s">
        <v>272</v>
      </c>
      <c r="C222" t="s">
        <v>102</v>
      </c>
      <c r="D222" s="46">
        <v>44733</v>
      </c>
      <c r="E222">
        <v>6</v>
      </c>
      <c r="F222" t="s">
        <v>569</v>
      </c>
      <c r="G222" s="47" t="str">
        <f>VLOOKUP(F222, 'Site Codes'!$B$1:$C$56, 2, FALSE)</f>
        <v>Kirkland</v>
      </c>
      <c r="H222" s="47">
        <v>47.691040000000001</v>
      </c>
      <c r="I222" s="47">
        <v>-122.19475</v>
      </c>
      <c r="J222">
        <v>100</v>
      </c>
      <c r="K222" t="s">
        <v>26</v>
      </c>
      <c r="L222" t="s">
        <v>553</v>
      </c>
      <c r="M222" t="s">
        <v>374</v>
      </c>
      <c r="P222" s="48" t="s">
        <v>601</v>
      </c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 spans="1:36" ht="13" x14ac:dyDescent="0.15">
      <c r="A223" t="s">
        <v>602</v>
      </c>
      <c r="B223" t="s">
        <v>272</v>
      </c>
      <c r="C223" t="s">
        <v>282</v>
      </c>
      <c r="D223" s="46">
        <v>44734</v>
      </c>
      <c r="E223">
        <v>6</v>
      </c>
      <c r="F223" t="s">
        <v>603</v>
      </c>
      <c r="G223" s="66" t="s">
        <v>222</v>
      </c>
      <c r="H223" s="47">
        <v>47.474209999999999</v>
      </c>
      <c r="I223" s="47">
        <v>-122.23854</v>
      </c>
      <c r="J223">
        <v>100</v>
      </c>
      <c r="K223" t="s">
        <v>26</v>
      </c>
      <c r="L223" t="s">
        <v>20</v>
      </c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</row>
    <row r="224" spans="1:36" ht="13" x14ac:dyDescent="0.15">
      <c r="A224" t="s">
        <v>604</v>
      </c>
      <c r="B224" t="s">
        <v>272</v>
      </c>
      <c r="C224" t="s">
        <v>282</v>
      </c>
      <c r="D224" s="46">
        <v>44734</v>
      </c>
      <c r="E224">
        <v>6</v>
      </c>
      <c r="F224" t="s">
        <v>603</v>
      </c>
      <c r="G224" s="66" t="s">
        <v>222</v>
      </c>
      <c r="H224" s="47">
        <v>47.473199999999999</v>
      </c>
      <c r="I224" s="47">
        <v>-122.2385</v>
      </c>
      <c r="J224">
        <v>100</v>
      </c>
      <c r="K224" t="s">
        <v>28</v>
      </c>
      <c r="L224" t="s">
        <v>20</v>
      </c>
      <c r="M224" t="s">
        <v>605</v>
      </c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 spans="1:36" ht="13" x14ac:dyDescent="0.15">
      <c r="A225" t="s">
        <v>606</v>
      </c>
      <c r="B225" t="s">
        <v>272</v>
      </c>
      <c r="C225" t="s">
        <v>282</v>
      </c>
      <c r="D225" s="46">
        <v>44734</v>
      </c>
      <c r="E225">
        <v>6</v>
      </c>
      <c r="F225" t="s">
        <v>427</v>
      </c>
      <c r="G225" s="47" t="str">
        <f>VLOOKUP(F225, 'Site Codes'!$B$1:$C$56, 2, FALSE)</f>
        <v>Seattle</v>
      </c>
      <c r="H225" s="47">
        <v>47.514029999999998</v>
      </c>
      <c r="I225" s="47">
        <v>-122.30568</v>
      </c>
      <c r="J225">
        <v>100</v>
      </c>
      <c r="K225" t="s">
        <v>28</v>
      </c>
      <c r="L225" t="s">
        <v>20</v>
      </c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</row>
    <row r="226" spans="1:36" ht="13" x14ac:dyDescent="0.15">
      <c r="A226" t="s">
        <v>607</v>
      </c>
      <c r="B226" t="s">
        <v>272</v>
      </c>
      <c r="C226" t="s">
        <v>282</v>
      </c>
      <c r="D226" s="46">
        <v>44734</v>
      </c>
      <c r="E226">
        <v>6</v>
      </c>
      <c r="F226" t="s">
        <v>427</v>
      </c>
      <c r="G226" s="47" t="str">
        <f>VLOOKUP(F226, 'Site Codes'!$B$1:$C$56, 2, FALSE)</f>
        <v>Seattle</v>
      </c>
      <c r="H226" s="47">
        <v>47.514029999999998</v>
      </c>
      <c r="I226" s="47">
        <v>-122.30568</v>
      </c>
      <c r="J226">
        <v>100</v>
      </c>
      <c r="K226" t="s">
        <v>26</v>
      </c>
      <c r="L226" t="s">
        <v>20</v>
      </c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 spans="1:36" ht="13" x14ac:dyDescent="0.15">
      <c r="A227" t="s">
        <v>608</v>
      </c>
      <c r="B227" t="s">
        <v>272</v>
      </c>
      <c r="C227" t="s">
        <v>282</v>
      </c>
      <c r="D227" s="46">
        <v>44734</v>
      </c>
      <c r="E227">
        <v>6</v>
      </c>
      <c r="F227" t="s">
        <v>427</v>
      </c>
      <c r="G227" s="47" t="str">
        <f>VLOOKUP(F227, 'Site Codes'!$B$1:$C$56, 2, FALSE)</f>
        <v>Seattle</v>
      </c>
      <c r="H227" s="47">
        <v>47.514029999999998</v>
      </c>
      <c r="I227" s="47">
        <v>-122.30568</v>
      </c>
      <c r="J227">
        <v>100</v>
      </c>
      <c r="K227" t="s">
        <v>26</v>
      </c>
      <c r="L227" t="s">
        <v>20</v>
      </c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</row>
    <row r="228" spans="1:36" ht="13" x14ac:dyDescent="0.15">
      <c r="A228" t="s">
        <v>609</v>
      </c>
      <c r="B228" t="s">
        <v>272</v>
      </c>
      <c r="C228" t="s">
        <v>282</v>
      </c>
      <c r="D228" s="46">
        <v>44734</v>
      </c>
      <c r="E228">
        <v>6</v>
      </c>
      <c r="F228" t="s">
        <v>427</v>
      </c>
      <c r="G228" s="47" t="str">
        <f>VLOOKUP(F228, 'Site Codes'!$B$1:$C$56, 2, FALSE)</f>
        <v>Seattle</v>
      </c>
      <c r="H228" s="47">
        <v>47.514029999999998</v>
      </c>
      <c r="I228" s="47">
        <v>-122.30568</v>
      </c>
      <c r="J228">
        <v>100</v>
      </c>
      <c r="K228" t="s">
        <v>28</v>
      </c>
      <c r="L228" t="s">
        <v>20</v>
      </c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</row>
    <row r="229" spans="1:36" ht="13" x14ac:dyDescent="0.15">
      <c r="A229" t="s">
        <v>610</v>
      </c>
      <c r="B229" t="s">
        <v>272</v>
      </c>
      <c r="C229" t="s">
        <v>282</v>
      </c>
      <c r="D229" s="46">
        <v>44734</v>
      </c>
      <c r="E229">
        <v>6</v>
      </c>
      <c r="F229" t="s">
        <v>427</v>
      </c>
      <c r="G229" s="47" t="str">
        <f>VLOOKUP(F229, 'Site Codes'!$B$1:$C$56, 2, FALSE)</f>
        <v>Seattle</v>
      </c>
      <c r="H229" s="47">
        <v>47.514029999999998</v>
      </c>
      <c r="I229" s="47">
        <v>-122.30568</v>
      </c>
      <c r="J229">
        <v>100</v>
      </c>
      <c r="K229" t="s">
        <v>26</v>
      </c>
      <c r="L229" t="s">
        <v>20</v>
      </c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</row>
    <row r="230" spans="1:36" ht="13" x14ac:dyDescent="0.15">
      <c r="A230" t="s">
        <v>611</v>
      </c>
      <c r="B230" t="s">
        <v>272</v>
      </c>
      <c r="C230" t="s">
        <v>282</v>
      </c>
      <c r="D230" s="46">
        <v>44734</v>
      </c>
      <c r="E230">
        <v>6</v>
      </c>
      <c r="F230" t="s">
        <v>427</v>
      </c>
      <c r="G230" s="47" t="str">
        <f>VLOOKUP(F230, 'Site Codes'!$B$1:$C$56, 2, FALSE)</f>
        <v>Seattle</v>
      </c>
      <c r="H230" s="47">
        <v>47.514029999999998</v>
      </c>
      <c r="I230" s="47">
        <v>-122.30568</v>
      </c>
      <c r="J230">
        <v>100</v>
      </c>
      <c r="K230" t="s">
        <v>26</v>
      </c>
      <c r="L230" t="s">
        <v>20</v>
      </c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</row>
    <row r="231" spans="1:36" ht="13" x14ac:dyDescent="0.15">
      <c r="A231" t="s">
        <v>612</v>
      </c>
      <c r="B231" t="s">
        <v>272</v>
      </c>
      <c r="C231" t="s">
        <v>282</v>
      </c>
      <c r="D231" s="46">
        <v>44734</v>
      </c>
      <c r="E231">
        <v>6</v>
      </c>
      <c r="F231" t="s">
        <v>427</v>
      </c>
      <c r="G231" s="47" t="str">
        <f>VLOOKUP(F231, 'Site Codes'!$B$1:$C$56, 2, FALSE)</f>
        <v>Seattle</v>
      </c>
      <c r="H231" s="47">
        <v>47.514029999999998</v>
      </c>
      <c r="I231" s="47">
        <v>-122.30568</v>
      </c>
      <c r="J231">
        <v>100</v>
      </c>
      <c r="K231" t="s">
        <v>26</v>
      </c>
      <c r="L231" t="s">
        <v>20</v>
      </c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</row>
    <row r="232" spans="1:36" ht="13" x14ac:dyDescent="0.15">
      <c r="A232" t="s">
        <v>613</v>
      </c>
      <c r="B232" t="s">
        <v>272</v>
      </c>
      <c r="C232" t="s">
        <v>282</v>
      </c>
      <c r="D232" s="46">
        <v>44734</v>
      </c>
      <c r="E232">
        <v>6</v>
      </c>
      <c r="F232" t="s">
        <v>427</v>
      </c>
      <c r="G232" s="47" t="str">
        <f>VLOOKUP(F232, 'Site Codes'!$B$1:$C$56, 2, FALSE)</f>
        <v>Seattle</v>
      </c>
      <c r="H232" s="47">
        <v>47.514029999999998</v>
      </c>
      <c r="I232" s="47">
        <v>-122.30568</v>
      </c>
      <c r="J232">
        <v>100</v>
      </c>
      <c r="K232" t="s">
        <v>28</v>
      </c>
      <c r="L232" t="s">
        <v>20</v>
      </c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</row>
    <row r="233" spans="1:36" ht="13" hidden="1" x14ac:dyDescent="0.15">
      <c r="A233" t="s">
        <v>614</v>
      </c>
      <c r="B233" t="s">
        <v>272</v>
      </c>
      <c r="C233" t="s">
        <v>102</v>
      </c>
      <c r="D233" s="46">
        <v>44733</v>
      </c>
      <c r="E233">
        <v>6</v>
      </c>
      <c r="F233" t="s">
        <v>569</v>
      </c>
      <c r="G233" s="47" t="str">
        <f>VLOOKUP(F233, 'Site Codes'!$B$1:$C$56, 2, FALSE)</f>
        <v>Kirkland</v>
      </c>
      <c r="H233" s="47">
        <v>47.692999999999998</v>
      </c>
      <c r="I233" s="47">
        <v>-122.19708</v>
      </c>
      <c r="J233">
        <v>100</v>
      </c>
      <c r="K233" t="s">
        <v>28</v>
      </c>
      <c r="L233" t="s">
        <v>553</v>
      </c>
      <c r="P233" s="48" t="s">
        <v>615</v>
      </c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</row>
    <row r="234" spans="1:36" ht="13" x14ac:dyDescent="0.15">
      <c r="A234" t="s">
        <v>616</v>
      </c>
      <c r="B234" t="s">
        <v>272</v>
      </c>
      <c r="C234" t="s">
        <v>282</v>
      </c>
      <c r="D234" s="46">
        <v>44734</v>
      </c>
      <c r="E234">
        <v>6</v>
      </c>
      <c r="F234" t="s">
        <v>427</v>
      </c>
      <c r="G234" s="47" t="str">
        <f>VLOOKUP(F234, 'Site Codes'!$B$1:$C$56, 2, FALSE)</f>
        <v>Seattle</v>
      </c>
      <c r="H234" s="47">
        <v>47.514150000000001</v>
      </c>
      <c r="I234" s="47">
        <v>-122.30576000000001</v>
      </c>
      <c r="J234">
        <v>100</v>
      </c>
      <c r="K234" t="s">
        <v>21</v>
      </c>
      <c r="L234" t="s">
        <v>20</v>
      </c>
      <c r="N234" t="s">
        <v>483</v>
      </c>
      <c r="O234" t="s">
        <v>88</v>
      </c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</row>
    <row r="235" spans="1:36" ht="13" hidden="1" x14ac:dyDescent="0.15">
      <c r="A235" t="s">
        <v>617</v>
      </c>
      <c r="B235" t="s">
        <v>272</v>
      </c>
      <c r="C235" t="s">
        <v>102</v>
      </c>
      <c r="D235" s="46">
        <v>44734</v>
      </c>
      <c r="E235">
        <v>6</v>
      </c>
      <c r="F235" t="s">
        <v>618</v>
      </c>
      <c r="G235" s="47" t="str">
        <f>VLOOKUP(F235, 'Site Codes'!$B$1:$C$56, 2, FALSE)</f>
        <v>Seattle</v>
      </c>
      <c r="H235" s="47">
        <v>47.529359999999997</v>
      </c>
      <c r="I235" s="47">
        <v>-122.28934</v>
      </c>
      <c r="J235">
        <v>100</v>
      </c>
      <c r="K235" t="s">
        <v>28</v>
      </c>
      <c r="L235" t="s">
        <v>20</v>
      </c>
      <c r="M235" t="s">
        <v>605</v>
      </c>
      <c r="P235" s="48" t="s">
        <v>619</v>
      </c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</row>
    <row r="236" spans="1:36" ht="13" hidden="1" x14ac:dyDescent="0.15">
      <c r="A236" t="s">
        <v>620</v>
      </c>
      <c r="B236" t="s">
        <v>272</v>
      </c>
      <c r="C236" t="s">
        <v>102</v>
      </c>
      <c r="D236" s="46">
        <v>44734</v>
      </c>
      <c r="E236">
        <v>6</v>
      </c>
      <c r="F236" t="s">
        <v>621</v>
      </c>
      <c r="G236" s="47" t="str">
        <f>VLOOKUP(F236, 'Site Codes'!$B$1:$C$56, 2, FALSE)</f>
        <v>Seattle</v>
      </c>
      <c r="H236" s="47">
        <v>47.513620000000003</v>
      </c>
      <c r="I236" s="47">
        <v>-122.26948</v>
      </c>
      <c r="J236">
        <v>100</v>
      </c>
      <c r="K236" t="s">
        <v>28</v>
      </c>
      <c r="L236" t="s">
        <v>20</v>
      </c>
      <c r="P236" s="48" t="s">
        <v>622</v>
      </c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</row>
    <row r="237" spans="1:36" ht="13" x14ac:dyDescent="0.15">
      <c r="A237" t="s">
        <v>623</v>
      </c>
      <c r="B237" t="s">
        <v>272</v>
      </c>
      <c r="C237" t="s">
        <v>282</v>
      </c>
      <c r="D237" s="46">
        <v>44735</v>
      </c>
      <c r="E237">
        <v>6</v>
      </c>
      <c r="F237" t="s">
        <v>404</v>
      </c>
      <c r="G237" s="47" t="str">
        <f>VLOOKUP(F237, 'Site Codes'!$B$1:$C$56, 2, FALSE)</f>
        <v>Seattle</v>
      </c>
      <c r="H237" s="47">
        <v>47.604550000000003</v>
      </c>
      <c r="I237" s="47">
        <v>-122.28269</v>
      </c>
      <c r="J237">
        <v>100</v>
      </c>
      <c r="K237" t="s">
        <v>28</v>
      </c>
      <c r="L237" t="s">
        <v>20</v>
      </c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</row>
    <row r="238" spans="1:36" ht="13" x14ac:dyDescent="0.15">
      <c r="A238" t="s">
        <v>624</v>
      </c>
      <c r="B238" t="s">
        <v>272</v>
      </c>
      <c r="C238" t="s">
        <v>282</v>
      </c>
      <c r="D238" s="46">
        <v>44735</v>
      </c>
      <c r="E238">
        <v>6</v>
      </c>
      <c r="F238" t="s">
        <v>404</v>
      </c>
      <c r="G238" s="47" t="str">
        <f>VLOOKUP(F238, 'Site Codes'!$B$1:$C$56, 2, FALSE)</f>
        <v>Seattle</v>
      </c>
      <c r="H238" s="47">
        <v>47.604550000000003</v>
      </c>
      <c r="I238" s="47">
        <v>-122.28269</v>
      </c>
      <c r="J238">
        <v>100</v>
      </c>
      <c r="K238" t="s">
        <v>28</v>
      </c>
      <c r="L238" t="s">
        <v>20</v>
      </c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</row>
    <row r="239" spans="1:36" ht="13" x14ac:dyDescent="0.15">
      <c r="A239" t="s">
        <v>625</v>
      </c>
      <c r="B239" t="s">
        <v>272</v>
      </c>
      <c r="C239" t="s">
        <v>282</v>
      </c>
      <c r="D239" s="46">
        <v>44735</v>
      </c>
      <c r="E239">
        <v>6</v>
      </c>
      <c r="F239" t="s">
        <v>404</v>
      </c>
      <c r="G239" s="47" t="str">
        <f>VLOOKUP(F239, 'Site Codes'!$B$1:$C$56, 2, FALSE)</f>
        <v>Seattle</v>
      </c>
      <c r="H239" s="47">
        <v>47.604550000000003</v>
      </c>
      <c r="I239" s="47">
        <v>-122.28269</v>
      </c>
      <c r="J239">
        <v>100</v>
      </c>
      <c r="K239" t="s">
        <v>28</v>
      </c>
      <c r="L239" t="s">
        <v>20</v>
      </c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</row>
    <row r="240" spans="1:36" ht="13" x14ac:dyDescent="0.15">
      <c r="A240" t="s">
        <v>626</v>
      </c>
      <c r="B240" t="s">
        <v>272</v>
      </c>
      <c r="C240" t="s">
        <v>282</v>
      </c>
      <c r="D240" s="46">
        <v>44735</v>
      </c>
      <c r="E240">
        <v>6</v>
      </c>
      <c r="F240" t="s">
        <v>404</v>
      </c>
      <c r="G240" s="47" t="str">
        <f>VLOOKUP(F240, 'Site Codes'!$B$1:$C$56, 2, FALSE)</f>
        <v>Seattle</v>
      </c>
      <c r="H240" s="47">
        <v>47.604550000000003</v>
      </c>
      <c r="I240" s="47">
        <v>-122.28269</v>
      </c>
      <c r="J240">
        <v>100</v>
      </c>
      <c r="K240" t="s">
        <v>28</v>
      </c>
      <c r="L240" t="s">
        <v>20</v>
      </c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</row>
    <row r="241" spans="1:36" ht="13" x14ac:dyDescent="0.15">
      <c r="A241" t="s">
        <v>627</v>
      </c>
      <c r="B241" t="s">
        <v>272</v>
      </c>
      <c r="C241" t="s">
        <v>282</v>
      </c>
      <c r="D241" s="46">
        <v>44735</v>
      </c>
      <c r="E241">
        <v>6</v>
      </c>
      <c r="F241" t="s">
        <v>404</v>
      </c>
      <c r="G241" s="47" t="str">
        <f>VLOOKUP(F241, 'Site Codes'!$B$1:$C$56, 2, FALSE)</f>
        <v>Seattle</v>
      </c>
      <c r="H241" s="47">
        <v>47.604550000000003</v>
      </c>
      <c r="I241" s="47">
        <v>-122.28269</v>
      </c>
      <c r="J241">
        <v>100</v>
      </c>
      <c r="K241" t="s">
        <v>28</v>
      </c>
      <c r="L241" t="s">
        <v>20</v>
      </c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</row>
    <row r="242" spans="1:36" ht="13" x14ac:dyDescent="0.15">
      <c r="A242" t="s">
        <v>628</v>
      </c>
      <c r="B242" t="s">
        <v>272</v>
      </c>
      <c r="C242" t="s">
        <v>282</v>
      </c>
      <c r="D242" s="46">
        <v>44735</v>
      </c>
      <c r="E242">
        <v>6</v>
      </c>
      <c r="F242" t="s">
        <v>404</v>
      </c>
      <c r="G242" s="47" t="str">
        <f>VLOOKUP(F242, 'Site Codes'!$B$1:$C$56, 2, FALSE)</f>
        <v>Seattle</v>
      </c>
      <c r="H242" s="47">
        <v>47.604550000000003</v>
      </c>
      <c r="I242" s="47">
        <v>-122.28269</v>
      </c>
      <c r="J242">
        <v>100</v>
      </c>
      <c r="K242" t="s">
        <v>28</v>
      </c>
      <c r="L242" t="s">
        <v>20</v>
      </c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</row>
    <row r="243" spans="1:36" ht="13" x14ac:dyDescent="0.15">
      <c r="A243" t="s">
        <v>629</v>
      </c>
      <c r="B243" t="s">
        <v>272</v>
      </c>
      <c r="C243" t="s">
        <v>282</v>
      </c>
      <c r="D243" s="46">
        <v>44735</v>
      </c>
      <c r="E243">
        <v>6</v>
      </c>
      <c r="F243" t="s">
        <v>404</v>
      </c>
      <c r="G243" s="47" t="str">
        <f>VLOOKUP(F243, 'Site Codes'!$B$1:$C$56, 2, FALSE)</f>
        <v>Seattle</v>
      </c>
      <c r="H243" s="47">
        <v>47.604550000000003</v>
      </c>
      <c r="I243" s="47">
        <v>-122.28269</v>
      </c>
      <c r="J243">
        <v>100</v>
      </c>
      <c r="K243" t="s">
        <v>28</v>
      </c>
      <c r="L243" t="s">
        <v>20</v>
      </c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</row>
    <row r="244" spans="1:36" ht="13" x14ac:dyDescent="0.15">
      <c r="A244" t="s">
        <v>630</v>
      </c>
      <c r="B244" t="s">
        <v>272</v>
      </c>
      <c r="C244" t="s">
        <v>282</v>
      </c>
      <c r="D244" s="46">
        <v>44735</v>
      </c>
      <c r="E244">
        <v>6</v>
      </c>
      <c r="F244" t="s">
        <v>404</v>
      </c>
      <c r="G244" s="47" t="str">
        <f>VLOOKUP(F244, 'Site Codes'!$B$1:$C$56, 2, FALSE)</f>
        <v>Seattle</v>
      </c>
      <c r="H244" s="47">
        <v>47.604550000000003</v>
      </c>
      <c r="I244" s="47">
        <v>-122.28270999999999</v>
      </c>
      <c r="J244">
        <v>100</v>
      </c>
      <c r="K244" t="s">
        <v>28</v>
      </c>
      <c r="L244" t="s">
        <v>20</v>
      </c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</row>
    <row r="245" spans="1:36" ht="13" x14ac:dyDescent="0.15">
      <c r="A245" t="s">
        <v>631</v>
      </c>
      <c r="B245" t="s">
        <v>272</v>
      </c>
      <c r="C245" t="s">
        <v>282</v>
      </c>
      <c r="D245" s="46">
        <v>44735</v>
      </c>
      <c r="E245">
        <v>6</v>
      </c>
      <c r="F245" t="s">
        <v>404</v>
      </c>
      <c r="G245" s="47" t="str">
        <f>VLOOKUP(F245, 'Site Codes'!$B$1:$C$56, 2, FALSE)</f>
        <v>Seattle</v>
      </c>
      <c r="H245" s="47">
        <v>47.604550000000003</v>
      </c>
      <c r="I245" s="47">
        <v>-122.28270999999999</v>
      </c>
      <c r="J245">
        <v>100</v>
      </c>
      <c r="K245" t="s">
        <v>26</v>
      </c>
      <c r="L245" t="s">
        <v>20</v>
      </c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</row>
    <row r="246" spans="1:36" ht="13" x14ac:dyDescent="0.15">
      <c r="A246" t="s">
        <v>632</v>
      </c>
      <c r="B246" t="s">
        <v>272</v>
      </c>
      <c r="C246" t="s">
        <v>282</v>
      </c>
      <c r="D246" s="46">
        <v>44735</v>
      </c>
      <c r="E246">
        <v>6</v>
      </c>
      <c r="F246" t="s">
        <v>404</v>
      </c>
      <c r="G246" s="47" t="str">
        <f>VLOOKUP(F246, 'Site Codes'!$B$1:$C$56, 2, FALSE)</f>
        <v>Seattle</v>
      </c>
      <c r="H246" s="47">
        <v>47.604550000000003</v>
      </c>
      <c r="I246" s="47">
        <v>-122.28270999999999</v>
      </c>
      <c r="J246">
        <v>100</v>
      </c>
      <c r="K246" t="s">
        <v>26</v>
      </c>
      <c r="L246" t="s">
        <v>20</v>
      </c>
      <c r="M246" t="s">
        <v>633</v>
      </c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</row>
    <row r="247" spans="1:36" ht="13" x14ac:dyDescent="0.15">
      <c r="A247" t="s">
        <v>634</v>
      </c>
      <c r="B247" t="s">
        <v>272</v>
      </c>
      <c r="C247" t="s">
        <v>282</v>
      </c>
      <c r="D247" s="46">
        <v>44735</v>
      </c>
      <c r="E247">
        <v>6</v>
      </c>
      <c r="F247" t="s">
        <v>404</v>
      </c>
      <c r="G247" s="47" t="str">
        <f>VLOOKUP(F247, 'Site Codes'!$B$1:$C$56, 2, FALSE)</f>
        <v>Seattle</v>
      </c>
      <c r="H247" s="47">
        <v>47.604550000000003</v>
      </c>
      <c r="I247" s="47">
        <v>-122.28270999999999</v>
      </c>
      <c r="J247">
        <v>100</v>
      </c>
      <c r="K247" t="s">
        <v>28</v>
      </c>
      <c r="L247" t="s">
        <v>20</v>
      </c>
      <c r="M247" t="s">
        <v>635</v>
      </c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</row>
    <row r="248" spans="1:36" ht="13" x14ac:dyDescent="0.15">
      <c r="A248" t="s">
        <v>636</v>
      </c>
      <c r="B248" t="s">
        <v>272</v>
      </c>
      <c r="C248" t="s">
        <v>282</v>
      </c>
      <c r="D248" s="46">
        <v>44735</v>
      </c>
      <c r="E248">
        <v>6</v>
      </c>
      <c r="F248" t="s">
        <v>404</v>
      </c>
      <c r="G248" s="47" t="str">
        <f>VLOOKUP(F248, 'Site Codes'!$B$1:$C$56, 2, FALSE)</f>
        <v>Seattle</v>
      </c>
      <c r="H248" s="47">
        <v>47.604550000000003</v>
      </c>
      <c r="I248" s="47">
        <v>-122.28270999999999</v>
      </c>
      <c r="J248">
        <v>100</v>
      </c>
      <c r="K248" t="s">
        <v>26</v>
      </c>
      <c r="L248" t="s">
        <v>20</v>
      </c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</row>
    <row r="249" spans="1:36" ht="13" x14ac:dyDescent="0.15">
      <c r="A249" t="s">
        <v>637</v>
      </c>
      <c r="B249" t="s">
        <v>272</v>
      </c>
      <c r="C249" t="s">
        <v>282</v>
      </c>
      <c r="D249" s="46">
        <v>44735</v>
      </c>
      <c r="E249">
        <v>6</v>
      </c>
      <c r="F249" t="s">
        <v>404</v>
      </c>
      <c r="G249" s="47" t="str">
        <f>VLOOKUP(F249, 'Site Codes'!$B$1:$C$56, 2, FALSE)</f>
        <v>Seattle</v>
      </c>
      <c r="H249" s="47">
        <v>47.604340000000001</v>
      </c>
      <c r="I249" s="47">
        <v>-122.28277</v>
      </c>
      <c r="J249">
        <v>100</v>
      </c>
      <c r="K249" t="s">
        <v>28</v>
      </c>
      <c r="L249" t="s">
        <v>20</v>
      </c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</row>
    <row r="250" spans="1:36" ht="13" x14ac:dyDescent="0.15">
      <c r="A250" t="s">
        <v>638</v>
      </c>
      <c r="B250" t="s">
        <v>272</v>
      </c>
      <c r="C250" t="s">
        <v>282</v>
      </c>
      <c r="D250" s="46">
        <v>44735</v>
      </c>
      <c r="E250">
        <v>6</v>
      </c>
      <c r="F250" t="s">
        <v>404</v>
      </c>
      <c r="G250" s="47" t="str">
        <f>VLOOKUP(F250, 'Site Codes'!$B$1:$C$56, 2, FALSE)</f>
        <v>Seattle</v>
      </c>
      <c r="H250" s="47">
        <v>47.604340000000001</v>
      </c>
      <c r="I250" s="47">
        <v>-122.28277</v>
      </c>
      <c r="J250">
        <v>100</v>
      </c>
      <c r="K250" t="s">
        <v>26</v>
      </c>
      <c r="L250" t="s">
        <v>20</v>
      </c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</row>
    <row r="251" spans="1:36" ht="13" x14ac:dyDescent="0.15">
      <c r="A251" t="s">
        <v>639</v>
      </c>
      <c r="B251" t="s">
        <v>272</v>
      </c>
      <c r="C251" t="s">
        <v>282</v>
      </c>
      <c r="D251" s="46">
        <v>44735</v>
      </c>
      <c r="E251">
        <v>6</v>
      </c>
      <c r="F251" t="s">
        <v>404</v>
      </c>
      <c r="G251" s="47" t="str">
        <f>VLOOKUP(F251, 'Site Codes'!$B$1:$C$56, 2, FALSE)</f>
        <v>Seattle</v>
      </c>
      <c r="H251" s="47">
        <v>47.604340000000001</v>
      </c>
      <c r="I251" s="47">
        <v>-122.28277</v>
      </c>
      <c r="J251">
        <v>100</v>
      </c>
      <c r="K251" t="s">
        <v>26</v>
      </c>
      <c r="L251" t="s">
        <v>20</v>
      </c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</row>
    <row r="252" spans="1:36" ht="13" x14ac:dyDescent="0.15">
      <c r="A252" t="s">
        <v>640</v>
      </c>
      <c r="B252" t="s">
        <v>272</v>
      </c>
      <c r="C252" t="s">
        <v>282</v>
      </c>
      <c r="D252" s="46">
        <v>44735</v>
      </c>
      <c r="E252">
        <v>6</v>
      </c>
      <c r="F252" t="s">
        <v>404</v>
      </c>
      <c r="G252" s="47" t="str">
        <f>VLOOKUP(F252, 'Site Codes'!$B$1:$C$56, 2, FALSE)</f>
        <v>Seattle</v>
      </c>
      <c r="H252" s="47">
        <v>47.604340000000001</v>
      </c>
      <c r="I252" s="47">
        <v>-122.28277</v>
      </c>
      <c r="J252">
        <v>100</v>
      </c>
      <c r="K252" t="s">
        <v>26</v>
      </c>
      <c r="L252" t="s">
        <v>20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</row>
    <row r="253" spans="1:36" ht="13" hidden="1" x14ac:dyDescent="0.15">
      <c r="A253" t="s">
        <v>641</v>
      </c>
      <c r="B253" t="s">
        <v>272</v>
      </c>
      <c r="C253" t="s">
        <v>102</v>
      </c>
      <c r="D253" s="46">
        <v>44735</v>
      </c>
      <c r="E253">
        <v>6</v>
      </c>
      <c r="F253" t="s">
        <v>642</v>
      </c>
      <c r="G253" s="47" t="str">
        <f>VLOOKUP(F253, 'Site Codes'!$B$1:$C$56, 2, FALSE)</f>
        <v>Seattle</v>
      </c>
      <c r="H253" s="47">
        <v>47.55715</v>
      </c>
      <c r="I253" s="47">
        <v>-122.24785</v>
      </c>
      <c r="J253">
        <v>100</v>
      </c>
      <c r="K253" t="s">
        <v>28</v>
      </c>
      <c r="L253" t="s">
        <v>20</v>
      </c>
      <c r="P253" s="48" t="s">
        <v>643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</row>
    <row r="254" spans="1:36" ht="13" hidden="1" x14ac:dyDescent="0.15">
      <c r="A254" t="s">
        <v>644</v>
      </c>
      <c r="B254" t="s">
        <v>272</v>
      </c>
      <c r="C254" t="s">
        <v>102</v>
      </c>
      <c r="D254" s="46">
        <v>44735</v>
      </c>
      <c r="E254">
        <v>6</v>
      </c>
      <c r="F254" t="s">
        <v>642</v>
      </c>
      <c r="G254" s="47" t="str">
        <f>VLOOKUP(F254, 'Site Codes'!$B$1:$C$56, 2, FALSE)</f>
        <v>Seattle</v>
      </c>
      <c r="H254" s="47">
        <v>47.560470000000002</v>
      </c>
      <c r="I254" s="47">
        <v>-122.25069999999999</v>
      </c>
      <c r="J254">
        <v>100</v>
      </c>
      <c r="K254" t="s">
        <v>28</v>
      </c>
      <c r="L254" t="s">
        <v>20</v>
      </c>
      <c r="P254" s="48" t="s">
        <v>645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</row>
    <row r="255" spans="1:36" ht="13" hidden="1" x14ac:dyDescent="0.15">
      <c r="A255" t="s">
        <v>646</v>
      </c>
      <c r="B255" t="s">
        <v>272</v>
      </c>
      <c r="C255" t="s">
        <v>102</v>
      </c>
      <c r="D255" s="46">
        <v>44735</v>
      </c>
      <c r="E255">
        <v>6</v>
      </c>
      <c r="F255" t="s">
        <v>642</v>
      </c>
      <c r="G255" s="47" t="str">
        <f>VLOOKUP(F255, 'Site Codes'!$B$1:$C$56, 2, FALSE)</f>
        <v>Seattle</v>
      </c>
      <c r="H255" s="47">
        <v>46.558399999999999</v>
      </c>
      <c r="I255" s="47">
        <v>-122.24992</v>
      </c>
      <c r="J255">
        <v>100</v>
      </c>
      <c r="K255" t="s">
        <v>28</v>
      </c>
      <c r="L255" t="s">
        <v>20</v>
      </c>
      <c r="P255" s="48" t="s">
        <v>647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</row>
    <row r="256" spans="1:36" ht="13" hidden="1" x14ac:dyDescent="0.15">
      <c r="A256" t="s">
        <v>648</v>
      </c>
      <c r="B256" t="s">
        <v>272</v>
      </c>
      <c r="C256" t="s">
        <v>102</v>
      </c>
      <c r="D256" s="46">
        <v>44735</v>
      </c>
      <c r="E256">
        <v>6</v>
      </c>
      <c r="F256" t="s">
        <v>642</v>
      </c>
      <c r="G256" s="47" t="str">
        <f>VLOOKUP(F256, 'Site Codes'!$B$1:$C$56, 2, FALSE)</f>
        <v>Seattle</v>
      </c>
      <c r="H256" s="47">
        <v>47.559019999999997</v>
      </c>
      <c r="I256" s="47">
        <v>-122.24999</v>
      </c>
      <c r="J256">
        <v>100</v>
      </c>
      <c r="K256" t="s">
        <v>28</v>
      </c>
      <c r="L256" t="s">
        <v>20</v>
      </c>
      <c r="M256" t="s">
        <v>649</v>
      </c>
      <c r="P256" s="48" t="s">
        <v>650</v>
      </c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</row>
    <row r="257" spans="1:36" ht="13" hidden="1" x14ac:dyDescent="0.15">
      <c r="A257" t="s">
        <v>651</v>
      </c>
      <c r="B257" t="s">
        <v>272</v>
      </c>
      <c r="C257" t="s">
        <v>102</v>
      </c>
      <c r="D257" s="46">
        <v>44735</v>
      </c>
      <c r="E257">
        <v>6</v>
      </c>
      <c r="F257" t="s">
        <v>642</v>
      </c>
      <c r="G257" s="47" t="str">
        <f>VLOOKUP(F257, 'Site Codes'!$B$1:$C$56, 2, FALSE)</f>
        <v>Seattle</v>
      </c>
      <c r="H257" s="47">
        <v>47.556719999999999</v>
      </c>
      <c r="I257" s="47">
        <v>-122.25112</v>
      </c>
      <c r="J257">
        <v>100</v>
      </c>
      <c r="K257" t="s">
        <v>28</v>
      </c>
      <c r="L257" t="s">
        <v>20</v>
      </c>
      <c r="P257" s="48" t="s">
        <v>652</v>
      </c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</row>
    <row r="258" spans="1:36" ht="13" x14ac:dyDescent="0.15">
      <c r="A258" t="s">
        <v>653</v>
      </c>
      <c r="B258" t="s">
        <v>272</v>
      </c>
      <c r="C258" t="s">
        <v>282</v>
      </c>
      <c r="D258" s="46">
        <v>44741</v>
      </c>
      <c r="E258">
        <v>6</v>
      </c>
      <c r="F258" t="s">
        <v>654</v>
      </c>
      <c r="G258" s="47" t="str">
        <f>VLOOKUP(F258, 'Site Codes'!$B$1:$C$56, 2, FALSE)</f>
        <v>Bellevue</v>
      </c>
      <c r="H258" s="47">
        <v>47.609569999999998</v>
      </c>
      <c r="I258" s="47">
        <v>-122.20941000000001</v>
      </c>
      <c r="J258">
        <v>100</v>
      </c>
      <c r="K258" t="s">
        <v>21</v>
      </c>
      <c r="L258" t="s">
        <v>20</v>
      </c>
      <c r="N258" t="s">
        <v>437</v>
      </c>
      <c r="O258" t="s">
        <v>88</v>
      </c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</row>
    <row r="259" spans="1:36" ht="13" x14ac:dyDescent="0.15">
      <c r="A259" t="s">
        <v>655</v>
      </c>
      <c r="B259" t="s">
        <v>272</v>
      </c>
      <c r="C259" t="s">
        <v>282</v>
      </c>
      <c r="D259" s="46">
        <v>44741</v>
      </c>
      <c r="E259">
        <v>6</v>
      </c>
      <c r="F259" t="s">
        <v>654</v>
      </c>
      <c r="G259" s="47" t="str">
        <f>VLOOKUP(F259, 'Site Codes'!$B$1:$C$56, 2, FALSE)</f>
        <v>Bellevue</v>
      </c>
      <c r="H259" s="47">
        <v>47.609569999999998</v>
      </c>
      <c r="I259" s="47">
        <v>-122.20941000000001</v>
      </c>
      <c r="J259">
        <v>100</v>
      </c>
      <c r="K259" t="s">
        <v>21</v>
      </c>
      <c r="L259" t="s">
        <v>20</v>
      </c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</row>
    <row r="260" spans="1:36" ht="13" x14ac:dyDescent="0.15">
      <c r="A260" t="s">
        <v>656</v>
      </c>
      <c r="B260" t="s">
        <v>272</v>
      </c>
      <c r="C260" t="s">
        <v>282</v>
      </c>
      <c r="D260" s="46">
        <v>44741</v>
      </c>
      <c r="E260">
        <v>6</v>
      </c>
      <c r="F260" t="s">
        <v>654</v>
      </c>
      <c r="G260" s="47" t="str">
        <f>VLOOKUP(F260, 'Site Codes'!$B$1:$C$56, 2, FALSE)</f>
        <v>Bellevue</v>
      </c>
      <c r="H260" s="47">
        <v>47.609569999999998</v>
      </c>
      <c r="I260" s="47">
        <v>-122.20941000000001</v>
      </c>
      <c r="J260">
        <v>100</v>
      </c>
      <c r="K260" t="s">
        <v>21</v>
      </c>
      <c r="L260" t="s">
        <v>20</v>
      </c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</row>
    <row r="261" spans="1:36" ht="13" x14ac:dyDescent="0.15">
      <c r="A261" t="s">
        <v>657</v>
      </c>
      <c r="B261" t="s">
        <v>272</v>
      </c>
      <c r="C261" t="s">
        <v>282</v>
      </c>
      <c r="D261" s="46">
        <v>44741</v>
      </c>
      <c r="E261">
        <v>6</v>
      </c>
      <c r="F261" t="s">
        <v>654</v>
      </c>
      <c r="G261" s="47" t="str">
        <f>VLOOKUP(F261, 'Site Codes'!$B$1:$C$56, 2, FALSE)</f>
        <v>Bellevue</v>
      </c>
      <c r="H261" s="47">
        <v>47.609569999999998</v>
      </c>
      <c r="I261" s="47">
        <v>-122.20941000000001</v>
      </c>
      <c r="J261">
        <v>100</v>
      </c>
      <c r="K261" t="s">
        <v>21</v>
      </c>
      <c r="L261" t="s">
        <v>20</v>
      </c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</row>
    <row r="262" spans="1:36" ht="13" x14ac:dyDescent="0.15">
      <c r="A262" t="s">
        <v>658</v>
      </c>
      <c r="B262" t="s">
        <v>272</v>
      </c>
      <c r="C262" t="s">
        <v>282</v>
      </c>
      <c r="D262" s="46">
        <v>44741</v>
      </c>
      <c r="E262">
        <v>6</v>
      </c>
      <c r="F262" t="s">
        <v>654</v>
      </c>
      <c r="G262" s="47" t="str">
        <f>VLOOKUP(F262, 'Site Codes'!$B$1:$C$56, 2, FALSE)</f>
        <v>Bellevue</v>
      </c>
      <c r="H262" s="47">
        <v>47.609569999999998</v>
      </c>
      <c r="I262" s="47">
        <v>-122.20941000000001</v>
      </c>
      <c r="J262">
        <v>100</v>
      </c>
      <c r="K262" t="s">
        <v>28</v>
      </c>
      <c r="L262" t="s">
        <v>20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</row>
    <row r="263" spans="1:36" ht="13" hidden="1" x14ac:dyDescent="0.15">
      <c r="A263" t="s">
        <v>659</v>
      </c>
      <c r="B263" t="s">
        <v>272</v>
      </c>
      <c r="C263" t="s">
        <v>102</v>
      </c>
      <c r="D263" s="46">
        <v>44746</v>
      </c>
      <c r="E263">
        <v>7</v>
      </c>
      <c r="F263" t="s">
        <v>564</v>
      </c>
      <c r="G263" s="47" t="str">
        <f>VLOOKUP(F263, 'Site Codes'!$B$1:$C$56, 2, FALSE)</f>
        <v>Medina</v>
      </c>
      <c r="H263">
        <v>47.63165</v>
      </c>
      <c r="I263">
        <v>-122.23148999999999</v>
      </c>
      <c r="J263">
        <v>100</v>
      </c>
      <c r="K263" t="s">
        <v>26</v>
      </c>
      <c r="L263" t="s">
        <v>20</v>
      </c>
      <c r="P263" s="48" t="s">
        <v>660</v>
      </c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</row>
    <row r="264" spans="1:36" ht="13" hidden="1" x14ac:dyDescent="0.15">
      <c r="A264" t="s">
        <v>661</v>
      </c>
      <c r="B264" t="s">
        <v>272</v>
      </c>
      <c r="C264" t="s">
        <v>102</v>
      </c>
      <c r="D264" s="46">
        <v>44742</v>
      </c>
      <c r="E264">
        <v>6</v>
      </c>
      <c r="F264" t="s">
        <v>662</v>
      </c>
      <c r="G264" s="47" t="str">
        <f>VLOOKUP(F264, 'Site Codes'!$B$1:$C$56, 2, FALSE)</f>
        <v>Ruston</v>
      </c>
      <c r="H264">
        <v>47.285319999999999</v>
      </c>
      <c r="I264">
        <v>-122.49175</v>
      </c>
      <c r="J264">
        <v>100</v>
      </c>
      <c r="K264" t="s">
        <v>28</v>
      </c>
      <c r="L264" t="s">
        <v>20</v>
      </c>
      <c r="P264" s="48" t="s">
        <v>663</v>
      </c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</row>
    <row r="265" spans="1:36" ht="13" hidden="1" x14ac:dyDescent="0.15">
      <c r="A265" t="s">
        <v>664</v>
      </c>
      <c r="B265" t="s">
        <v>272</v>
      </c>
      <c r="C265" t="s">
        <v>102</v>
      </c>
      <c r="D265" s="46">
        <v>44742</v>
      </c>
      <c r="E265">
        <v>6</v>
      </c>
      <c r="F265" t="s">
        <v>662</v>
      </c>
      <c r="G265" s="47" t="str">
        <f>VLOOKUP(F265, 'Site Codes'!$B$1:$C$56, 2, FALSE)</f>
        <v>Ruston</v>
      </c>
      <c r="H265">
        <v>47.28539</v>
      </c>
      <c r="I265">
        <v>-122.49173</v>
      </c>
      <c r="J265">
        <v>100</v>
      </c>
      <c r="K265" t="s">
        <v>28</v>
      </c>
      <c r="L265" t="s">
        <v>20</v>
      </c>
      <c r="M265" t="s">
        <v>665</v>
      </c>
      <c r="P265" s="48" t="s">
        <v>666</v>
      </c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</row>
    <row r="266" spans="1:36" ht="13" hidden="1" x14ac:dyDescent="0.15">
      <c r="A266" t="s">
        <v>667</v>
      </c>
      <c r="B266" t="s">
        <v>272</v>
      </c>
      <c r="C266" t="s">
        <v>102</v>
      </c>
      <c r="D266" s="46">
        <v>44742</v>
      </c>
      <c r="E266">
        <v>6</v>
      </c>
      <c r="F266" t="s">
        <v>662</v>
      </c>
      <c r="G266" s="47" t="str">
        <f>VLOOKUP(F266, 'Site Codes'!$B$1:$C$56, 2, FALSE)</f>
        <v>Ruston</v>
      </c>
      <c r="H266">
        <v>47.285409999999999</v>
      </c>
      <c r="I266">
        <v>-122.4915</v>
      </c>
      <c r="J266">
        <v>100</v>
      </c>
      <c r="K266" t="s">
        <v>26</v>
      </c>
      <c r="L266" t="s">
        <v>20</v>
      </c>
      <c r="P266" s="48" t="s">
        <v>668</v>
      </c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</row>
    <row r="267" spans="1:36" ht="13" hidden="1" x14ac:dyDescent="0.15">
      <c r="A267" t="s">
        <v>669</v>
      </c>
      <c r="B267" t="s">
        <v>272</v>
      </c>
      <c r="C267" t="s">
        <v>102</v>
      </c>
      <c r="D267" s="46">
        <v>44742</v>
      </c>
      <c r="E267">
        <v>6</v>
      </c>
      <c r="F267" t="s">
        <v>662</v>
      </c>
      <c r="G267" s="47" t="str">
        <f>VLOOKUP(F267, 'Site Codes'!$B$1:$C$56, 2, FALSE)</f>
        <v>Ruston</v>
      </c>
      <c r="H267">
        <v>47.285170000000001</v>
      </c>
      <c r="I267">
        <v>-122.49213</v>
      </c>
      <c r="J267">
        <v>100</v>
      </c>
      <c r="K267" t="s">
        <v>28</v>
      </c>
      <c r="L267" t="s">
        <v>20</v>
      </c>
      <c r="M267" t="s">
        <v>670</v>
      </c>
      <c r="P267" s="48" t="s">
        <v>671</v>
      </c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</row>
    <row r="268" spans="1:36" ht="13" hidden="1" x14ac:dyDescent="0.15">
      <c r="A268" t="s">
        <v>672</v>
      </c>
      <c r="B268" t="s">
        <v>272</v>
      </c>
      <c r="C268" t="s">
        <v>102</v>
      </c>
      <c r="D268" s="46">
        <v>44742</v>
      </c>
      <c r="E268">
        <v>6</v>
      </c>
      <c r="F268" t="s">
        <v>662</v>
      </c>
      <c r="G268" s="47" t="str">
        <f>VLOOKUP(F268, 'Site Codes'!$B$1:$C$56, 2, FALSE)</f>
        <v>Ruston</v>
      </c>
      <c r="H268">
        <v>47.285469999999997</v>
      </c>
      <c r="I268">
        <v>-122.49142999999999</v>
      </c>
      <c r="J268">
        <v>100</v>
      </c>
      <c r="K268" t="s">
        <v>28</v>
      </c>
      <c r="L268" t="s">
        <v>20</v>
      </c>
      <c r="P268" s="48" t="s">
        <v>673</v>
      </c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</row>
    <row r="269" spans="1:36" ht="13" hidden="1" x14ac:dyDescent="0.15">
      <c r="A269" t="s">
        <v>674</v>
      </c>
      <c r="B269" t="s">
        <v>272</v>
      </c>
      <c r="C269" t="s">
        <v>102</v>
      </c>
      <c r="D269" s="46">
        <v>44746</v>
      </c>
      <c r="E269">
        <v>7</v>
      </c>
      <c r="F269" t="s">
        <v>564</v>
      </c>
      <c r="G269" s="47" t="str">
        <f>VLOOKUP(F269, 'Site Codes'!$B$1:$C$56, 2, FALSE)</f>
        <v>Medina</v>
      </c>
      <c r="H269">
        <v>47.631950000000003</v>
      </c>
      <c r="I269">
        <v>-122.23196</v>
      </c>
      <c r="J269">
        <v>100</v>
      </c>
      <c r="K269" t="s">
        <v>28</v>
      </c>
      <c r="L269" t="s">
        <v>20</v>
      </c>
      <c r="M269" t="s">
        <v>675</v>
      </c>
      <c r="P269" s="48" t="s">
        <v>676</v>
      </c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</row>
    <row r="270" spans="1:36" ht="13" hidden="1" x14ac:dyDescent="0.15">
      <c r="A270" t="s">
        <v>677</v>
      </c>
      <c r="B270" t="s">
        <v>272</v>
      </c>
      <c r="C270" t="s">
        <v>102</v>
      </c>
      <c r="D270" s="46">
        <v>44746</v>
      </c>
      <c r="E270">
        <v>7</v>
      </c>
      <c r="F270" t="s">
        <v>256</v>
      </c>
      <c r="G270" s="47" t="str">
        <f>VLOOKUP(F270, 'Site Codes'!$B$1:$C$56, 2, FALSE)</f>
        <v>Kirkland</v>
      </c>
      <c r="H270">
        <v>47.650019999999998</v>
      </c>
      <c r="I270">
        <v>-122.19148</v>
      </c>
      <c r="J270">
        <v>100</v>
      </c>
      <c r="K270" t="s">
        <v>26</v>
      </c>
      <c r="L270" t="s">
        <v>20</v>
      </c>
      <c r="P270" s="48" t="s">
        <v>678</v>
      </c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</row>
    <row r="271" spans="1:36" ht="13" hidden="1" x14ac:dyDescent="0.15">
      <c r="A271" t="s">
        <v>679</v>
      </c>
      <c r="B271" t="s">
        <v>272</v>
      </c>
      <c r="C271" t="s">
        <v>102</v>
      </c>
      <c r="D271" s="46">
        <v>44746</v>
      </c>
      <c r="E271">
        <v>7</v>
      </c>
      <c r="F271" t="s">
        <v>256</v>
      </c>
      <c r="G271" s="47" t="s">
        <v>257</v>
      </c>
      <c r="J271">
        <v>100</v>
      </c>
      <c r="K271" t="s">
        <v>28</v>
      </c>
      <c r="P271" s="48" t="s">
        <v>680</v>
      </c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</row>
    <row r="272" spans="1:36" ht="13" hidden="1" x14ac:dyDescent="0.15">
      <c r="A272" t="s">
        <v>681</v>
      </c>
      <c r="B272" t="s">
        <v>272</v>
      </c>
      <c r="C272" t="s">
        <v>102</v>
      </c>
      <c r="D272" s="46">
        <v>44746</v>
      </c>
      <c r="E272">
        <v>7</v>
      </c>
      <c r="F272" t="s">
        <v>256</v>
      </c>
      <c r="G272" s="47" t="str">
        <f>VLOOKUP(F272, 'Site Codes'!$B$1:$C$56, 2, FALSE)</f>
        <v>Kirkland</v>
      </c>
      <c r="H272">
        <v>47.649259999999998</v>
      </c>
      <c r="I272">
        <v>-122.18912</v>
      </c>
      <c r="J272">
        <v>100</v>
      </c>
      <c r="K272" t="s">
        <v>28</v>
      </c>
      <c r="L272" t="s">
        <v>20</v>
      </c>
      <c r="M272" t="s">
        <v>670</v>
      </c>
      <c r="P272" s="48" t="s">
        <v>682</v>
      </c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</row>
    <row r="273" spans="1:36" ht="13" hidden="1" x14ac:dyDescent="0.15">
      <c r="A273" t="s">
        <v>683</v>
      </c>
      <c r="B273" t="s">
        <v>272</v>
      </c>
      <c r="C273" t="s">
        <v>102</v>
      </c>
      <c r="D273" s="46">
        <v>44746</v>
      </c>
      <c r="E273">
        <v>7</v>
      </c>
      <c r="F273" t="s">
        <v>256</v>
      </c>
      <c r="G273" s="47" t="str">
        <f>VLOOKUP(F273, 'Site Codes'!$B$1:$C$56, 2, FALSE)</f>
        <v>Kirkland</v>
      </c>
      <c r="H273" s="19">
        <v>47.647260000000003</v>
      </c>
      <c r="I273" s="19">
        <v>-122.18805</v>
      </c>
      <c r="J273">
        <v>70</v>
      </c>
      <c r="K273" t="s">
        <v>28</v>
      </c>
      <c r="L273" t="s">
        <v>20</v>
      </c>
      <c r="M273" t="s">
        <v>684</v>
      </c>
      <c r="P273" s="48" t="s">
        <v>685</v>
      </c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</row>
    <row r="274" spans="1:36" ht="13" hidden="1" x14ac:dyDescent="0.15">
      <c r="A274" t="s">
        <v>686</v>
      </c>
      <c r="B274" t="s">
        <v>272</v>
      </c>
      <c r="C274" t="s">
        <v>102</v>
      </c>
      <c r="D274" s="46">
        <v>44746</v>
      </c>
      <c r="E274">
        <v>7</v>
      </c>
      <c r="F274" t="s">
        <v>256</v>
      </c>
      <c r="G274" s="47" t="str">
        <f>VLOOKUP(F274, 'Site Codes'!$B$1:$C$56, 2, FALSE)</f>
        <v>Kirkland</v>
      </c>
      <c r="H274">
        <v>47.647069999999999</v>
      </c>
      <c r="I274">
        <v>-122.18809</v>
      </c>
      <c r="J274">
        <v>100</v>
      </c>
      <c r="K274" t="s">
        <v>26</v>
      </c>
      <c r="L274" t="s">
        <v>20</v>
      </c>
      <c r="N274" t="s">
        <v>687</v>
      </c>
      <c r="P274" s="48" t="s">
        <v>688</v>
      </c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</row>
    <row r="275" spans="1:36" ht="13" hidden="1" x14ac:dyDescent="0.15">
      <c r="A275" t="s">
        <v>689</v>
      </c>
      <c r="B275" t="s">
        <v>272</v>
      </c>
      <c r="C275" t="s">
        <v>102</v>
      </c>
      <c r="D275" s="46">
        <v>44746</v>
      </c>
      <c r="E275">
        <v>7</v>
      </c>
      <c r="F275" t="s">
        <v>256</v>
      </c>
      <c r="G275" s="47" t="str">
        <f>VLOOKUP(F275, 'Site Codes'!$B$1:$C$56, 2, FALSE)</f>
        <v>Kirkland</v>
      </c>
      <c r="H275">
        <v>47.647199999999998</v>
      </c>
      <c r="I275">
        <v>-122.18996</v>
      </c>
      <c r="J275">
        <v>100</v>
      </c>
      <c r="K275" t="s">
        <v>28</v>
      </c>
      <c r="L275" t="s">
        <v>20</v>
      </c>
      <c r="M275" t="s">
        <v>690</v>
      </c>
      <c r="N275" t="s">
        <v>691</v>
      </c>
      <c r="P275" s="48" t="s">
        <v>692</v>
      </c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</row>
    <row r="276" spans="1:36" ht="13" hidden="1" x14ac:dyDescent="0.15">
      <c r="A276" t="s">
        <v>693</v>
      </c>
      <c r="B276" t="s">
        <v>272</v>
      </c>
      <c r="C276" t="s">
        <v>102</v>
      </c>
      <c r="D276" s="46">
        <v>44746</v>
      </c>
      <c r="E276">
        <v>7</v>
      </c>
      <c r="F276" t="s">
        <v>256</v>
      </c>
      <c r="G276" s="47" t="str">
        <f>VLOOKUP(F276, 'Site Codes'!$B$1:$C$56, 2, FALSE)</f>
        <v>Kirkland</v>
      </c>
      <c r="H276">
        <v>47.647089999999999</v>
      </c>
      <c r="I276">
        <v>-122.1901</v>
      </c>
      <c r="J276">
        <v>100</v>
      </c>
      <c r="K276" t="s">
        <v>28</v>
      </c>
      <c r="L276" t="s">
        <v>20</v>
      </c>
      <c r="P276" s="48" t="s">
        <v>694</v>
      </c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</row>
    <row r="277" spans="1:36" ht="13" hidden="1" x14ac:dyDescent="0.15">
      <c r="A277" t="s">
        <v>695</v>
      </c>
      <c r="B277" t="s">
        <v>272</v>
      </c>
      <c r="C277" t="s">
        <v>102</v>
      </c>
      <c r="D277" s="46">
        <v>44746</v>
      </c>
      <c r="E277">
        <v>7</v>
      </c>
      <c r="F277" t="s">
        <v>256</v>
      </c>
      <c r="G277" s="47" t="str">
        <f>VLOOKUP(F277, 'Site Codes'!$B$1:$C$56, 2, FALSE)</f>
        <v>Kirkland</v>
      </c>
      <c r="H277">
        <v>47.64696</v>
      </c>
      <c r="I277">
        <v>-122.19006</v>
      </c>
      <c r="J277">
        <v>100</v>
      </c>
      <c r="K277" t="s">
        <v>26</v>
      </c>
      <c r="L277" t="s">
        <v>20</v>
      </c>
      <c r="N277" t="s">
        <v>687</v>
      </c>
      <c r="P277" s="48" t="s">
        <v>696</v>
      </c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</row>
    <row r="278" spans="1:36" ht="13" hidden="1" x14ac:dyDescent="0.15">
      <c r="A278" t="s">
        <v>697</v>
      </c>
      <c r="B278" t="s">
        <v>272</v>
      </c>
      <c r="C278" t="s">
        <v>102</v>
      </c>
      <c r="D278" s="46">
        <v>44746</v>
      </c>
      <c r="E278">
        <v>7</v>
      </c>
      <c r="F278" t="s">
        <v>256</v>
      </c>
      <c r="G278" s="47" t="str">
        <f>VLOOKUP(F278, 'Site Codes'!$B$1:$C$56, 2, FALSE)</f>
        <v>Kirkland</v>
      </c>
      <c r="H278">
        <v>47.646940000000001</v>
      </c>
      <c r="I278">
        <v>-122.18998000000001</v>
      </c>
      <c r="J278">
        <v>100</v>
      </c>
      <c r="K278" t="s">
        <v>26</v>
      </c>
      <c r="L278" t="s">
        <v>20</v>
      </c>
      <c r="M278" t="s">
        <v>698</v>
      </c>
      <c r="P278" s="48" t="s">
        <v>699</v>
      </c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</row>
    <row r="279" spans="1:36" ht="13" hidden="1" x14ac:dyDescent="0.15">
      <c r="A279" t="s">
        <v>700</v>
      </c>
      <c r="B279" t="s">
        <v>272</v>
      </c>
      <c r="C279" t="s">
        <v>102</v>
      </c>
      <c r="D279" s="46">
        <v>44746</v>
      </c>
      <c r="E279">
        <v>7</v>
      </c>
      <c r="F279" t="s">
        <v>256</v>
      </c>
      <c r="G279" s="47" t="str">
        <f>VLOOKUP(F279, 'Site Codes'!$B$1:$C$56, 2, FALSE)</f>
        <v>Kirkland</v>
      </c>
      <c r="H279">
        <v>47.647179999999999</v>
      </c>
      <c r="I279">
        <v>-122.19001</v>
      </c>
      <c r="J279">
        <v>100</v>
      </c>
      <c r="K279" t="s">
        <v>26</v>
      </c>
      <c r="L279" t="s">
        <v>20</v>
      </c>
      <c r="N279" t="s">
        <v>701</v>
      </c>
      <c r="P279" s="48" t="s">
        <v>702</v>
      </c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</row>
    <row r="280" spans="1:36" ht="13" hidden="1" x14ac:dyDescent="0.15">
      <c r="A280" t="s">
        <v>703</v>
      </c>
      <c r="B280" t="s">
        <v>272</v>
      </c>
      <c r="C280" t="s">
        <v>102</v>
      </c>
      <c r="D280" s="46">
        <v>44746</v>
      </c>
      <c r="E280">
        <v>7</v>
      </c>
      <c r="F280" t="s">
        <v>256</v>
      </c>
      <c r="G280" s="47" t="str">
        <f>VLOOKUP(F280, 'Site Codes'!$B$1:$C$56, 2, FALSE)</f>
        <v>Kirkland</v>
      </c>
      <c r="H280">
        <v>47.646720000000002</v>
      </c>
      <c r="I280">
        <v>-122.18944</v>
      </c>
      <c r="J280">
        <v>100</v>
      </c>
      <c r="K280" t="s">
        <v>28</v>
      </c>
      <c r="L280" t="s">
        <v>20</v>
      </c>
      <c r="N280" t="s">
        <v>704</v>
      </c>
      <c r="P280" s="48" t="s">
        <v>705</v>
      </c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</row>
    <row r="281" spans="1:36" ht="13" hidden="1" x14ac:dyDescent="0.15">
      <c r="A281" t="s">
        <v>706</v>
      </c>
      <c r="B281" t="s">
        <v>272</v>
      </c>
      <c r="C281" t="s">
        <v>102</v>
      </c>
      <c r="D281" s="46">
        <v>44746</v>
      </c>
      <c r="E281">
        <v>7</v>
      </c>
      <c r="F281" t="s">
        <v>256</v>
      </c>
      <c r="G281" s="47" t="str">
        <f>VLOOKUP(F281, 'Site Codes'!$B$1:$C$56, 2, FALSE)</f>
        <v>Kirkland</v>
      </c>
      <c r="H281">
        <v>47.647829999999999</v>
      </c>
      <c r="I281">
        <v>-122.19027</v>
      </c>
      <c r="J281">
        <v>100</v>
      </c>
      <c r="K281" t="s">
        <v>28</v>
      </c>
      <c r="L281" t="s">
        <v>20</v>
      </c>
      <c r="P281" s="48" t="s">
        <v>707</v>
      </c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</row>
    <row r="282" spans="1:36" ht="13" hidden="1" x14ac:dyDescent="0.15">
      <c r="A282" t="s">
        <v>708</v>
      </c>
      <c r="B282" t="s">
        <v>272</v>
      </c>
      <c r="C282" t="s">
        <v>102</v>
      </c>
      <c r="D282" s="46">
        <v>44746</v>
      </c>
      <c r="E282">
        <v>7</v>
      </c>
      <c r="F282" t="s">
        <v>256</v>
      </c>
      <c r="G282" s="47" t="str">
        <f>VLOOKUP(F282, 'Site Codes'!$B$1:$C$56, 2, FALSE)</f>
        <v>Kirkland</v>
      </c>
      <c r="H282">
        <v>47.647880000000001</v>
      </c>
      <c r="I282">
        <v>-122.19001</v>
      </c>
      <c r="J282">
        <v>100</v>
      </c>
      <c r="K282" t="s">
        <v>28</v>
      </c>
      <c r="L282" t="s">
        <v>20</v>
      </c>
      <c r="N282" t="s">
        <v>709</v>
      </c>
      <c r="P282" s="48" t="s">
        <v>710</v>
      </c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</row>
    <row r="283" spans="1:36" ht="13" hidden="1" x14ac:dyDescent="0.15">
      <c r="A283" t="s">
        <v>711</v>
      </c>
      <c r="B283" t="s">
        <v>272</v>
      </c>
      <c r="C283" t="s">
        <v>102</v>
      </c>
      <c r="D283" s="46">
        <v>44746</v>
      </c>
      <c r="E283">
        <v>7</v>
      </c>
      <c r="F283" t="s">
        <v>256</v>
      </c>
      <c r="G283" s="47" t="str">
        <f>VLOOKUP(F283, 'Site Codes'!$B$1:$C$56, 2, FALSE)</f>
        <v>Kirkland</v>
      </c>
      <c r="H283">
        <v>47.648499999999999</v>
      </c>
      <c r="I283">
        <v>-122.18953999999999</v>
      </c>
      <c r="J283">
        <v>100</v>
      </c>
      <c r="K283" t="s">
        <v>26</v>
      </c>
      <c r="L283" t="s">
        <v>20</v>
      </c>
      <c r="P283" s="48" t="s">
        <v>712</v>
      </c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</row>
    <row r="284" spans="1:36" ht="13" hidden="1" x14ac:dyDescent="0.15">
      <c r="A284" t="s">
        <v>713</v>
      </c>
      <c r="B284" t="s">
        <v>272</v>
      </c>
      <c r="C284" t="s">
        <v>102</v>
      </c>
      <c r="D284" s="46">
        <v>44746</v>
      </c>
      <c r="E284">
        <v>7</v>
      </c>
      <c r="F284" t="s">
        <v>548</v>
      </c>
      <c r="G284" s="47" t="str">
        <f>VLOOKUP(F284, 'Site Codes'!$B$1:$C$56, 2, FALSE)</f>
        <v>Kirkland</v>
      </c>
      <c r="H284">
        <v>47.662120000000002</v>
      </c>
      <c r="I284">
        <v>-122.18210999999999</v>
      </c>
      <c r="J284">
        <v>100</v>
      </c>
      <c r="K284" t="s">
        <v>28</v>
      </c>
      <c r="L284" t="s">
        <v>20</v>
      </c>
      <c r="M284" t="s">
        <v>714</v>
      </c>
      <c r="P284" s="48" t="s">
        <v>715</v>
      </c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</row>
    <row r="285" spans="1:36" ht="13" hidden="1" x14ac:dyDescent="0.15">
      <c r="A285" t="s">
        <v>716</v>
      </c>
      <c r="B285" t="s">
        <v>272</v>
      </c>
      <c r="C285" t="s">
        <v>102</v>
      </c>
      <c r="D285" s="46">
        <v>44746</v>
      </c>
      <c r="E285">
        <v>7</v>
      </c>
      <c r="F285" t="s">
        <v>548</v>
      </c>
      <c r="G285" s="47" t="str">
        <f>VLOOKUP(F285, 'Site Codes'!$B$1:$C$56, 2, FALSE)</f>
        <v>Kirkland</v>
      </c>
      <c r="H285">
        <v>47.662059999999997</v>
      </c>
      <c r="I285">
        <v>-122.18198</v>
      </c>
      <c r="J285">
        <v>100</v>
      </c>
      <c r="K285" t="s">
        <v>28</v>
      </c>
      <c r="L285" t="s">
        <v>20</v>
      </c>
      <c r="N285" t="s">
        <v>717</v>
      </c>
      <c r="P285" s="48" t="s">
        <v>718</v>
      </c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</row>
    <row r="286" spans="1:36" ht="13" hidden="1" x14ac:dyDescent="0.15">
      <c r="A286" t="s">
        <v>719</v>
      </c>
      <c r="B286" t="s">
        <v>272</v>
      </c>
      <c r="C286" t="s">
        <v>102</v>
      </c>
      <c r="D286" s="46">
        <v>44746</v>
      </c>
      <c r="E286">
        <v>7</v>
      </c>
      <c r="F286" t="s">
        <v>589</v>
      </c>
      <c r="G286" s="47" t="str">
        <f>VLOOKUP(F286, 'Site Codes'!$B$1:$C$56, 2, FALSE)</f>
        <v>Kirkland</v>
      </c>
      <c r="H286">
        <v>47.650590000000001</v>
      </c>
      <c r="I286">
        <v>-122.17532</v>
      </c>
      <c r="J286">
        <v>100</v>
      </c>
      <c r="K286" t="s">
        <v>28</v>
      </c>
      <c r="L286" t="s">
        <v>20</v>
      </c>
      <c r="P286" s="48" t="s">
        <v>720</v>
      </c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</row>
    <row r="287" spans="1:36" ht="13" hidden="1" x14ac:dyDescent="0.15">
      <c r="A287" t="s">
        <v>721</v>
      </c>
      <c r="B287" t="s">
        <v>272</v>
      </c>
      <c r="C287" t="s">
        <v>102</v>
      </c>
      <c r="D287" s="46">
        <v>44753</v>
      </c>
      <c r="E287">
        <v>7</v>
      </c>
      <c r="F287" t="s">
        <v>564</v>
      </c>
      <c r="G287" s="47" t="str">
        <f>VLOOKUP(F287, 'Site Codes'!$B$1:$C$56, 2, FALSE)</f>
        <v>Medina</v>
      </c>
      <c r="H287">
        <v>47.631889999999999</v>
      </c>
      <c r="I287">
        <v>-122.23205</v>
      </c>
      <c r="J287">
        <v>100</v>
      </c>
      <c r="K287" t="s">
        <v>21</v>
      </c>
      <c r="L287" t="s">
        <v>20</v>
      </c>
      <c r="P287" s="48" t="s">
        <v>722</v>
      </c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</row>
    <row r="288" spans="1:36" ht="13" hidden="1" x14ac:dyDescent="0.15">
      <c r="A288" t="s">
        <v>723</v>
      </c>
      <c r="B288" t="s">
        <v>272</v>
      </c>
      <c r="C288" t="s">
        <v>102</v>
      </c>
      <c r="D288" s="46">
        <v>44753</v>
      </c>
      <c r="E288">
        <v>7</v>
      </c>
      <c r="F288" t="s">
        <v>724</v>
      </c>
      <c r="G288" s="47" t="s">
        <v>512</v>
      </c>
      <c r="J288" t="s">
        <v>22</v>
      </c>
      <c r="K288" t="s">
        <v>22</v>
      </c>
      <c r="M288" t="s">
        <v>725</v>
      </c>
      <c r="N288" t="s">
        <v>726</v>
      </c>
      <c r="P288" t="s">
        <v>22</v>
      </c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</row>
    <row r="289" spans="1:36" ht="13" hidden="1" x14ac:dyDescent="0.15">
      <c r="A289" t="s">
        <v>727</v>
      </c>
      <c r="B289" t="s">
        <v>272</v>
      </c>
      <c r="C289" t="s">
        <v>102</v>
      </c>
      <c r="D289" s="46">
        <v>44753</v>
      </c>
      <c r="E289">
        <v>7</v>
      </c>
      <c r="F289" t="s">
        <v>256</v>
      </c>
      <c r="G289" s="47" t="str">
        <f>VLOOKUP(F289, 'Site Codes'!$B$1:$C$56, 2, FALSE)</f>
        <v>Kirkland</v>
      </c>
      <c r="H289">
        <v>47.64687</v>
      </c>
      <c r="I289">
        <v>-122.18961</v>
      </c>
      <c r="J289">
        <v>100</v>
      </c>
      <c r="K289" t="s">
        <v>28</v>
      </c>
      <c r="L289" t="s">
        <v>20</v>
      </c>
      <c r="P289" s="48" t="s">
        <v>728</v>
      </c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</row>
    <row r="290" spans="1:36" ht="13" hidden="1" x14ac:dyDescent="0.15">
      <c r="A290" t="s">
        <v>729</v>
      </c>
      <c r="B290" t="s">
        <v>272</v>
      </c>
      <c r="C290" t="s">
        <v>102</v>
      </c>
      <c r="D290" s="46">
        <v>44753</v>
      </c>
      <c r="E290">
        <v>7</v>
      </c>
      <c r="F290" t="s">
        <v>256</v>
      </c>
      <c r="G290" s="47" t="str">
        <f>VLOOKUP(F290, 'Site Codes'!$B$1:$C$56, 2, FALSE)</f>
        <v>Kirkland</v>
      </c>
      <c r="H290">
        <v>47.646990000000002</v>
      </c>
      <c r="I290">
        <v>-122.18941</v>
      </c>
      <c r="J290">
        <v>100</v>
      </c>
      <c r="K290" t="s">
        <v>28</v>
      </c>
      <c r="L290" t="s">
        <v>20</v>
      </c>
      <c r="P290" s="48" t="s">
        <v>730</v>
      </c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</row>
    <row r="291" spans="1:36" ht="13" hidden="1" x14ac:dyDescent="0.15">
      <c r="A291" t="s">
        <v>731</v>
      </c>
      <c r="B291" t="s">
        <v>272</v>
      </c>
      <c r="C291" t="s">
        <v>102</v>
      </c>
      <c r="D291" s="46">
        <v>44753</v>
      </c>
      <c r="E291">
        <v>7</v>
      </c>
      <c r="F291" t="s">
        <v>732</v>
      </c>
      <c r="G291" s="47" t="str">
        <f>VLOOKUP(F291, 'Site Codes'!$B$1:$C$56, 2, FALSE)</f>
        <v>Bellevue</v>
      </c>
      <c r="H291">
        <v>47.673209999999997</v>
      </c>
      <c r="I291">
        <v>-122.19135</v>
      </c>
      <c r="J291">
        <v>100</v>
      </c>
      <c r="K291" t="s">
        <v>28</v>
      </c>
      <c r="L291" t="s">
        <v>20</v>
      </c>
      <c r="P291" s="48" t="s">
        <v>733</v>
      </c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</row>
    <row r="292" spans="1:36" ht="13" hidden="1" x14ac:dyDescent="0.15">
      <c r="A292" t="s">
        <v>734</v>
      </c>
      <c r="B292" t="s">
        <v>272</v>
      </c>
      <c r="C292" t="s">
        <v>102</v>
      </c>
      <c r="D292" s="46">
        <v>44754</v>
      </c>
      <c r="E292">
        <v>7</v>
      </c>
      <c r="F292" t="s">
        <v>735</v>
      </c>
      <c r="G292" s="47" t="str">
        <f>VLOOKUP(F292, 'Site Codes'!$B$1:$C$56, 2, FALSE)</f>
        <v>Bellevue</v>
      </c>
      <c r="H292">
        <v>47.593890000000002</v>
      </c>
      <c r="I292">
        <v>-122.15991</v>
      </c>
      <c r="J292">
        <v>100</v>
      </c>
      <c r="K292" t="s">
        <v>28</v>
      </c>
      <c r="L292" t="s">
        <v>20</v>
      </c>
      <c r="M292" t="s">
        <v>736</v>
      </c>
      <c r="P292" s="48" t="s">
        <v>737</v>
      </c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</row>
    <row r="293" spans="1:36" ht="13" hidden="1" x14ac:dyDescent="0.15">
      <c r="A293" t="s">
        <v>738</v>
      </c>
      <c r="B293" t="s">
        <v>272</v>
      </c>
      <c r="C293" t="s">
        <v>102</v>
      </c>
      <c r="D293" s="46">
        <v>44754</v>
      </c>
      <c r="E293">
        <v>7</v>
      </c>
      <c r="F293" t="s">
        <v>735</v>
      </c>
      <c r="G293" s="47" t="str">
        <f>VLOOKUP(F293, 'Site Codes'!$B$1:$C$56, 2, FALSE)</f>
        <v>Bellevue</v>
      </c>
      <c r="H293">
        <v>47.591169999999998</v>
      </c>
      <c r="I293">
        <v>-122.16059</v>
      </c>
      <c r="J293">
        <v>100</v>
      </c>
      <c r="K293" t="s">
        <v>28</v>
      </c>
      <c r="L293" t="s">
        <v>20</v>
      </c>
      <c r="M293" t="s">
        <v>739</v>
      </c>
      <c r="P293" s="48" t="s">
        <v>740</v>
      </c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</row>
    <row r="294" spans="1:36" ht="13" x14ac:dyDescent="0.15">
      <c r="A294" t="s">
        <v>741</v>
      </c>
      <c r="B294" t="s">
        <v>272</v>
      </c>
      <c r="C294" t="s">
        <v>282</v>
      </c>
      <c r="D294" s="46">
        <v>44754</v>
      </c>
      <c r="E294">
        <v>7</v>
      </c>
      <c r="F294" t="s">
        <v>735</v>
      </c>
      <c r="G294" s="47" t="str">
        <f>VLOOKUP(F294, 'Site Codes'!$B$1:$C$56, 2, FALSE)</f>
        <v>Bellevue</v>
      </c>
      <c r="H294">
        <v>47.590910000000001</v>
      </c>
      <c r="I294">
        <v>-122.16162</v>
      </c>
      <c r="J294">
        <v>100</v>
      </c>
      <c r="K294" t="s">
        <v>28</v>
      </c>
      <c r="L294" t="s">
        <v>20</v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</row>
    <row r="295" spans="1:36" ht="13" x14ac:dyDescent="0.15">
      <c r="A295" t="s">
        <v>742</v>
      </c>
      <c r="B295" t="s">
        <v>272</v>
      </c>
      <c r="C295" t="s">
        <v>282</v>
      </c>
      <c r="D295" s="46">
        <v>44754</v>
      </c>
      <c r="E295">
        <v>7</v>
      </c>
      <c r="F295" t="s">
        <v>735</v>
      </c>
      <c r="G295" s="47" t="str">
        <f>VLOOKUP(F295, 'Site Codes'!$B$1:$C$56, 2, FALSE)</f>
        <v>Bellevue</v>
      </c>
      <c r="H295">
        <v>47.590910000000001</v>
      </c>
      <c r="I295">
        <v>-122.16162</v>
      </c>
      <c r="J295">
        <v>100</v>
      </c>
      <c r="K295" t="s">
        <v>28</v>
      </c>
      <c r="L295" t="s">
        <v>20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</row>
    <row r="296" spans="1:36" ht="13" x14ac:dyDescent="0.15">
      <c r="A296" t="s">
        <v>743</v>
      </c>
      <c r="B296" t="s">
        <v>272</v>
      </c>
      <c r="C296" t="s">
        <v>282</v>
      </c>
      <c r="D296" s="46">
        <v>44754</v>
      </c>
      <c r="E296">
        <v>7</v>
      </c>
      <c r="F296" t="s">
        <v>735</v>
      </c>
      <c r="G296" s="47" t="str">
        <f>VLOOKUP(F296, 'Site Codes'!$B$1:$C$56, 2, FALSE)</f>
        <v>Bellevue</v>
      </c>
      <c r="H296">
        <v>47.590910000000001</v>
      </c>
      <c r="I296">
        <v>-122.16162</v>
      </c>
      <c r="J296">
        <v>100</v>
      </c>
      <c r="K296" t="s">
        <v>28</v>
      </c>
      <c r="L296" t="s">
        <v>20</v>
      </c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</row>
    <row r="297" spans="1:36" ht="13" x14ac:dyDescent="0.15">
      <c r="A297" t="s">
        <v>744</v>
      </c>
      <c r="B297" t="s">
        <v>272</v>
      </c>
      <c r="C297" t="s">
        <v>282</v>
      </c>
      <c r="D297" s="46">
        <v>44754</v>
      </c>
      <c r="E297">
        <v>7</v>
      </c>
      <c r="F297" t="s">
        <v>735</v>
      </c>
      <c r="G297" s="47" t="str">
        <f>VLOOKUP(F297, 'Site Codes'!$B$1:$C$56, 2, FALSE)</f>
        <v>Bellevue</v>
      </c>
      <c r="H297">
        <v>47.590910000000001</v>
      </c>
      <c r="I297">
        <v>-122.16162</v>
      </c>
      <c r="J297">
        <v>100</v>
      </c>
      <c r="K297" t="s">
        <v>28</v>
      </c>
      <c r="L297" t="s">
        <v>20</v>
      </c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</row>
    <row r="298" spans="1:36" ht="13" hidden="1" x14ac:dyDescent="0.15">
      <c r="A298" t="s">
        <v>745</v>
      </c>
      <c r="B298" t="s">
        <v>272</v>
      </c>
      <c r="C298" t="s">
        <v>102</v>
      </c>
      <c r="D298" s="46">
        <v>44756</v>
      </c>
      <c r="E298">
        <v>7</v>
      </c>
      <c r="F298" t="s">
        <v>746</v>
      </c>
      <c r="G298" s="47" t="s">
        <v>67</v>
      </c>
      <c r="J298">
        <v>100</v>
      </c>
      <c r="L298" t="s">
        <v>28</v>
      </c>
      <c r="P298" s="48" t="s">
        <v>747</v>
      </c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</row>
    <row r="299" spans="1:36" ht="13" hidden="1" x14ac:dyDescent="0.15">
      <c r="A299" t="s">
        <v>748</v>
      </c>
      <c r="B299" t="s">
        <v>272</v>
      </c>
      <c r="C299" t="s">
        <v>102</v>
      </c>
      <c r="D299" s="46">
        <v>44756</v>
      </c>
      <c r="E299">
        <v>7</v>
      </c>
      <c r="F299" t="s">
        <v>746</v>
      </c>
      <c r="G299" s="47" t="s">
        <v>67</v>
      </c>
      <c r="H299">
        <v>47.636180000000003</v>
      </c>
      <c r="I299">
        <v>-122.30795999999999</v>
      </c>
      <c r="J299">
        <v>100</v>
      </c>
      <c r="K299" t="s">
        <v>26</v>
      </c>
      <c r="L299" t="s">
        <v>20</v>
      </c>
      <c r="N299" t="s">
        <v>687</v>
      </c>
      <c r="P299" s="48" t="s">
        <v>749</v>
      </c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</row>
    <row r="300" spans="1:36" ht="13" hidden="1" x14ac:dyDescent="0.15">
      <c r="A300" t="s">
        <v>750</v>
      </c>
      <c r="B300" t="s">
        <v>272</v>
      </c>
      <c r="C300" t="s">
        <v>102</v>
      </c>
      <c r="D300" s="46">
        <v>44756</v>
      </c>
      <c r="E300">
        <v>7</v>
      </c>
      <c r="F300" t="s">
        <v>746</v>
      </c>
      <c r="G300" s="47" t="s">
        <v>67</v>
      </c>
      <c r="H300">
        <v>47.636180000000003</v>
      </c>
      <c r="I300">
        <v>-122.30795999999999</v>
      </c>
      <c r="J300">
        <v>100</v>
      </c>
      <c r="K300" t="s">
        <v>28</v>
      </c>
      <c r="L300" t="s">
        <v>20</v>
      </c>
      <c r="N300" t="s">
        <v>687</v>
      </c>
      <c r="P300" s="48" t="s">
        <v>751</v>
      </c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</row>
    <row r="301" spans="1:36" ht="13" hidden="1" x14ac:dyDescent="0.15">
      <c r="A301" t="s">
        <v>752</v>
      </c>
      <c r="B301" t="s">
        <v>272</v>
      </c>
      <c r="C301" t="s">
        <v>102</v>
      </c>
      <c r="D301" s="46">
        <v>44756</v>
      </c>
      <c r="E301">
        <v>7</v>
      </c>
      <c r="F301" t="s">
        <v>283</v>
      </c>
      <c r="G301" s="47" t="str">
        <f>VLOOKUP(F301, 'Site Codes'!$B$1:$C$56, 2, FALSE)</f>
        <v>Seattle</v>
      </c>
      <c r="H301">
        <v>47.63644</v>
      </c>
      <c r="I301">
        <v>-122.29387</v>
      </c>
      <c r="J301">
        <v>100</v>
      </c>
      <c r="K301" t="s">
        <v>28</v>
      </c>
      <c r="L301" t="s">
        <v>20</v>
      </c>
      <c r="P301" s="48" t="s">
        <v>753</v>
      </c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</row>
    <row r="302" spans="1:36" ht="13" hidden="1" x14ac:dyDescent="0.15">
      <c r="A302" t="s">
        <v>754</v>
      </c>
      <c r="B302" t="s">
        <v>272</v>
      </c>
      <c r="C302" t="s">
        <v>102</v>
      </c>
      <c r="D302" s="46">
        <v>44760</v>
      </c>
      <c r="E302">
        <v>7</v>
      </c>
      <c r="F302" t="s">
        <v>435</v>
      </c>
      <c r="G302" s="47" t="str">
        <f>VLOOKUP(F302, 'Site Codes'!$B$1:$C$56, 2, FALSE)</f>
        <v>Bellevue</v>
      </c>
      <c r="H302">
        <v>47.608409999999999</v>
      </c>
      <c r="I302">
        <v>-122.1591</v>
      </c>
      <c r="J302">
        <v>100</v>
      </c>
      <c r="K302" t="s">
        <v>28</v>
      </c>
      <c r="L302" t="s">
        <v>20</v>
      </c>
      <c r="M302" t="s">
        <v>436</v>
      </c>
      <c r="N302" t="s">
        <v>755</v>
      </c>
      <c r="P302" s="48" t="s">
        <v>756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</row>
    <row r="303" spans="1:36" ht="13" hidden="1" x14ac:dyDescent="0.15">
      <c r="A303" t="s">
        <v>757</v>
      </c>
      <c r="B303" t="s">
        <v>272</v>
      </c>
      <c r="C303" t="s">
        <v>102</v>
      </c>
      <c r="D303" s="46">
        <v>44760</v>
      </c>
      <c r="E303">
        <v>7</v>
      </c>
      <c r="F303" t="s">
        <v>435</v>
      </c>
      <c r="G303" s="47" t="str">
        <f>VLOOKUP(F303, 'Site Codes'!$B$1:$C$56, 2, FALSE)</f>
        <v>Bellevue</v>
      </c>
      <c r="H303">
        <v>47.60783</v>
      </c>
      <c r="I303">
        <v>-122.15900000000001</v>
      </c>
      <c r="J303">
        <v>100</v>
      </c>
      <c r="K303" t="s">
        <v>28</v>
      </c>
      <c r="L303" t="s">
        <v>20</v>
      </c>
      <c r="P303" s="48" t="s">
        <v>758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</row>
    <row r="304" spans="1:36" ht="13" hidden="1" x14ac:dyDescent="0.15">
      <c r="A304" t="s">
        <v>759</v>
      </c>
      <c r="B304" t="s">
        <v>272</v>
      </c>
      <c r="C304" t="s">
        <v>102</v>
      </c>
      <c r="D304" s="46">
        <v>44760</v>
      </c>
      <c r="E304">
        <v>7</v>
      </c>
      <c r="F304" t="s">
        <v>435</v>
      </c>
      <c r="G304" s="47" t="str">
        <f>VLOOKUP(F304, 'Site Codes'!$B$1:$C$56, 2, FALSE)</f>
        <v>Bellevue</v>
      </c>
      <c r="H304">
        <v>47.607480000000002</v>
      </c>
      <c r="I304">
        <v>-122.15897</v>
      </c>
      <c r="J304">
        <v>100</v>
      </c>
      <c r="K304" t="s">
        <v>21</v>
      </c>
      <c r="L304" t="s">
        <v>20</v>
      </c>
      <c r="M304" t="s">
        <v>760</v>
      </c>
      <c r="P304" s="48" t="s">
        <v>761</v>
      </c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</row>
    <row r="305" spans="1:36" ht="13" hidden="1" x14ac:dyDescent="0.15">
      <c r="A305" t="s">
        <v>762</v>
      </c>
      <c r="B305" t="s">
        <v>272</v>
      </c>
      <c r="C305" t="s">
        <v>102</v>
      </c>
      <c r="D305" s="46">
        <v>44760</v>
      </c>
      <c r="E305">
        <v>7</v>
      </c>
      <c r="F305" t="s">
        <v>435</v>
      </c>
      <c r="G305" s="47" t="str">
        <f>VLOOKUP(F305, 'Site Codes'!$B$1:$C$56, 2, FALSE)</f>
        <v>Bellevue</v>
      </c>
      <c r="H305">
        <v>47.608539999999998</v>
      </c>
      <c r="I305">
        <v>-122.15908</v>
      </c>
      <c r="J305">
        <v>100</v>
      </c>
      <c r="K305" t="s">
        <v>28</v>
      </c>
      <c r="L305" t="s">
        <v>20</v>
      </c>
      <c r="M305" t="s">
        <v>763</v>
      </c>
      <c r="N305" t="s">
        <v>755</v>
      </c>
      <c r="P305" s="48" t="s">
        <v>764</v>
      </c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</row>
    <row r="306" spans="1:36" ht="13" x14ac:dyDescent="0.15">
      <c r="A306" t="s">
        <v>765</v>
      </c>
      <c r="B306" t="s">
        <v>272</v>
      </c>
      <c r="C306" t="s">
        <v>282</v>
      </c>
      <c r="D306" s="46">
        <v>44760</v>
      </c>
      <c r="E306">
        <v>7</v>
      </c>
      <c r="F306" t="s">
        <v>435</v>
      </c>
      <c r="G306" s="47" t="str">
        <f>VLOOKUP(F306, 'Site Codes'!$B$1:$C$56, 2, FALSE)</f>
        <v>Bellevue</v>
      </c>
      <c r="H306">
        <v>47.606589999999997</v>
      </c>
      <c r="I306">
        <v>-122.16222999999999</v>
      </c>
      <c r="J306">
        <v>100</v>
      </c>
      <c r="K306" t="s">
        <v>28</v>
      </c>
      <c r="L306" t="s">
        <v>20</v>
      </c>
      <c r="M306" t="s">
        <v>436</v>
      </c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</row>
    <row r="307" spans="1:36" ht="13" x14ac:dyDescent="0.15">
      <c r="A307" t="s">
        <v>766</v>
      </c>
      <c r="B307" t="s">
        <v>272</v>
      </c>
      <c r="C307" t="s">
        <v>282</v>
      </c>
      <c r="D307" s="46">
        <v>44760</v>
      </c>
      <c r="E307">
        <v>7</v>
      </c>
      <c r="F307" t="s">
        <v>435</v>
      </c>
      <c r="G307" s="47" t="str">
        <f>VLOOKUP(F307, 'Site Codes'!$B$1:$C$56, 2, FALSE)</f>
        <v>Bellevue</v>
      </c>
      <c r="H307">
        <v>47.606589999999997</v>
      </c>
      <c r="I307">
        <v>-122.16222999999999</v>
      </c>
      <c r="J307">
        <v>100</v>
      </c>
      <c r="K307" t="s">
        <v>26</v>
      </c>
      <c r="L307" t="s">
        <v>20</v>
      </c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</row>
    <row r="308" spans="1:36" ht="13" hidden="1" x14ac:dyDescent="0.15">
      <c r="A308" t="s">
        <v>767</v>
      </c>
      <c r="B308" t="s">
        <v>272</v>
      </c>
      <c r="C308" t="s">
        <v>102</v>
      </c>
      <c r="D308" s="46">
        <v>44760</v>
      </c>
      <c r="E308">
        <v>7</v>
      </c>
      <c r="F308" t="s">
        <v>735</v>
      </c>
      <c r="G308" s="47" t="str">
        <f>VLOOKUP(F308, 'Site Codes'!$B$1:$C$56, 2, FALSE)</f>
        <v>Bellevue</v>
      </c>
      <c r="H308">
        <v>47.592010000000002</v>
      </c>
      <c r="I308">
        <v>-122.16023</v>
      </c>
      <c r="J308">
        <v>100</v>
      </c>
      <c r="K308" t="s">
        <v>28</v>
      </c>
      <c r="L308" t="s">
        <v>20</v>
      </c>
      <c r="M308" t="s">
        <v>768</v>
      </c>
      <c r="N308" t="s">
        <v>769</v>
      </c>
      <c r="P308" s="48" t="s">
        <v>770</v>
      </c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</row>
    <row r="309" spans="1:36" ht="13" hidden="1" x14ac:dyDescent="0.15">
      <c r="A309" t="s">
        <v>771</v>
      </c>
      <c r="B309" t="s">
        <v>272</v>
      </c>
      <c r="C309" t="s">
        <v>102</v>
      </c>
      <c r="D309" s="46">
        <v>44760</v>
      </c>
      <c r="E309">
        <v>7</v>
      </c>
      <c r="F309" t="s">
        <v>256</v>
      </c>
      <c r="G309" s="47" t="str">
        <f>VLOOKUP(F309, 'Site Codes'!$B$1:$C$56, 2, FALSE)</f>
        <v>Kirkland</v>
      </c>
      <c r="H309">
        <v>47.649639999999998</v>
      </c>
      <c r="I309">
        <v>-122.19248</v>
      </c>
      <c r="J309">
        <v>100</v>
      </c>
      <c r="K309" t="s">
        <v>28</v>
      </c>
      <c r="L309" t="s">
        <v>20</v>
      </c>
      <c r="P309" s="48" t="s">
        <v>772</v>
      </c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</row>
    <row r="310" spans="1:36" ht="13" hidden="1" x14ac:dyDescent="0.15">
      <c r="A310" t="s">
        <v>773</v>
      </c>
      <c r="B310" t="s">
        <v>272</v>
      </c>
      <c r="C310" t="s">
        <v>102</v>
      </c>
      <c r="D310" s="46">
        <v>44760</v>
      </c>
      <c r="E310">
        <v>7</v>
      </c>
      <c r="F310" t="s">
        <v>256</v>
      </c>
      <c r="G310" s="47" t="s">
        <v>257</v>
      </c>
      <c r="J310">
        <v>100</v>
      </c>
      <c r="K310" t="s">
        <v>28</v>
      </c>
      <c r="N310" t="s">
        <v>774</v>
      </c>
      <c r="P310" s="48" t="s">
        <v>775</v>
      </c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  <row r="311" spans="1:36" ht="13" hidden="1" x14ac:dyDescent="0.15">
      <c r="A311" t="s">
        <v>776</v>
      </c>
      <c r="B311" t="s">
        <v>272</v>
      </c>
      <c r="C311" t="s">
        <v>102</v>
      </c>
      <c r="D311" s="46">
        <v>44760</v>
      </c>
      <c r="E311">
        <v>7</v>
      </c>
      <c r="F311" t="s">
        <v>256</v>
      </c>
      <c r="G311" s="47" t="str">
        <f>VLOOKUP(F311, 'Site Codes'!$B$1:$C$56, 2, FALSE)</f>
        <v>Kirkland</v>
      </c>
      <c r="H311">
        <v>47.646970000000003</v>
      </c>
      <c r="I311">
        <v>-122.18989999999999</v>
      </c>
      <c r="J311">
        <v>100</v>
      </c>
      <c r="K311" t="s">
        <v>28</v>
      </c>
      <c r="L311" t="s">
        <v>20</v>
      </c>
      <c r="P311" s="48" t="s">
        <v>777</v>
      </c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</row>
    <row r="312" spans="1:36" ht="13" hidden="1" x14ac:dyDescent="0.15">
      <c r="A312" t="s">
        <v>778</v>
      </c>
      <c r="B312" t="s">
        <v>272</v>
      </c>
      <c r="C312" t="s">
        <v>102</v>
      </c>
      <c r="D312" s="46">
        <v>44760</v>
      </c>
      <c r="E312">
        <v>7</v>
      </c>
      <c r="F312" t="s">
        <v>256</v>
      </c>
      <c r="G312" s="47" t="str">
        <f>VLOOKUP(F312, 'Site Codes'!$B$1:$C$56, 2, FALSE)</f>
        <v>Kirkland</v>
      </c>
      <c r="H312">
        <v>47.646920000000001</v>
      </c>
      <c r="I312">
        <v>-122.18980000000001</v>
      </c>
      <c r="J312">
        <v>100</v>
      </c>
      <c r="K312" t="s">
        <v>28</v>
      </c>
      <c r="L312" t="s">
        <v>20</v>
      </c>
      <c r="M312" t="s">
        <v>779</v>
      </c>
      <c r="P312" s="48" t="s">
        <v>780</v>
      </c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</row>
    <row r="313" spans="1:36" ht="13" hidden="1" x14ac:dyDescent="0.15">
      <c r="A313" t="s">
        <v>781</v>
      </c>
      <c r="B313" t="s">
        <v>272</v>
      </c>
      <c r="C313" t="s">
        <v>102</v>
      </c>
      <c r="D313" s="46">
        <v>44760</v>
      </c>
      <c r="E313">
        <v>7</v>
      </c>
      <c r="F313" t="s">
        <v>256</v>
      </c>
      <c r="G313" s="47" t="str">
        <f>VLOOKUP(F313, 'Site Codes'!$B$1:$C$56, 2, FALSE)</f>
        <v>Kirkland</v>
      </c>
      <c r="H313">
        <v>47.646970000000003</v>
      </c>
      <c r="I313">
        <v>-122.1897</v>
      </c>
      <c r="J313">
        <v>100</v>
      </c>
      <c r="K313" t="s">
        <v>28</v>
      </c>
      <c r="L313" t="s">
        <v>20</v>
      </c>
      <c r="M313" t="s">
        <v>779</v>
      </c>
      <c r="P313" s="48" t="s">
        <v>782</v>
      </c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</row>
    <row r="314" spans="1:36" ht="13" hidden="1" x14ac:dyDescent="0.15">
      <c r="A314" t="s">
        <v>783</v>
      </c>
      <c r="B314" t="s">
        <v>272</v>
      </c>
      <c r="C314" t="s">
        <v>102</v>
      </c>
      <c r="D314" s="46">
        <v>44760</v>
      </c>
      <c r="E314">
        <v>7</v>
      </c>
      <c r="F314" t="s">
        <v>256</v>
      </c>
      <c r="G314" s="47" t="str">
        <f>VLOOKUP(F314, 'Site Codes'!$B$1:$C$56, 2, FALSE)</f>
        <v>Kirkland</v>
      </c>
      <c r="H314">
        <v>47.646790000000003</v>
      </c>
      <c r="I314">
        <v>-122.1897</v>
      </c>
      <c r="J314">
        <v>100</v>
      </c>
      <c r="K314" t="s">
        <v>28</v>
      </c>
      <c r="L314" t="s">
        <v>20</v>
      </c>
      <c r="M314" t="s">
        <v>779</v>
      </c>
      <c r="P314" s="48" t="s">
        <v>784</v>
      </c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</row>
    <row r="315" spans="1:36" ht="13" hidden="1" x14ac:dyDescent="0.15">
      <c r="A315" t="s">
        <v>785</v>
      </c>
      <c r="B315" t="s">
        <v>272</v>
      </c>
      <c r="C315" t="s">
        <v>102</v>
      </c>
      <c r="D315" s="46">
        <v>44760</v>
      </c>
      <c r="E315">
        <v>7</v>
      </c>
      <c r="F315" t="s">
        <v>256</v>
      </c>
      <c r="G315" s="47" t="s">
        <v>257</v>
      </c>
      <c r="J315">
        <v>100</v>
      </c>
      <c r="K315" t="s">
        <v>28</v>
      </c>
      <c r="P315" s="48" t="s">
        <v>786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</row>
    <row r="316" spans="1:36" ht="13" hidden="1" x14ac:dyDescent="0.15">
      <c r="A316" t="s">
        <v>787</v>
      </c>
      <c r="B316" t="s">
        <v>272</v>
      </c>
      <c r="C316" t="s">
        <v>102</v>
      </c>
      <c r="D316" s="46">
        <v>44760</v>
      </c>
      <c r="E316">
        <v>7</v>
      </c>
      <c r="F316" t="s">
        <v>548</v>
      </c>
      <c r="G316" s="47" t="str">
        <f>VLOOKUP(F316, 'Site Codes'!$B$1:$C$56, 2, FALSE)</f>
        <v>Kirkland</v>
      </c>
      <c r="H316">
        <v>47.661540000000002</v>
      </c>
      <c r="I316">
        <v>-122.1808</v>
      </c>
      <c r="J316">
        <v>100</v>
      </c>
      <c r="K316" t="s">
        <v>26</v>
      </c>
      <c r="L316" t="s">
        <v>20</v>
      </c>
      <c r="P316" s="48" t="s">
        <v>788</v>
      </c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</row>
    <row r="317" spans="1:36" ht="13" hidden="1" x14ac:dyDescent="0.15">
      <c r="A317" t="s">
        <v>789</v>
      </c>
      <c r="B317" t="s">
        <v>272</v>
      </c>
      <c r="C317" t="s">
        <v>102</v>
      </c>
      <c r="D317" s="46">
        <v>44760</v>
      </c>
      <c r="E317">
        <v>7</v>
      </c>
      <c r="F317" t="s">
        <v>589</v>
      </c>
      <c r="G317" s="47" t="str">
        <f>VLOOKUP(F317, 'Site Codes'!$B$1:$C$56, 2, FALSE)</f>
        <v>Kirkland</v>
      </c>
      <c r="H317">
        <v>47.652290000000001</v>
      </c>
      <c r="I317">
        <v>-122.17503000000001</v>
      </c>
      <c r="J317">
        <v>100</v>
      </c>
      <c r="K317" t="s">
        <v>28</v>
      </c>
      <c r="L317" t="s">
        <v>20</v>
      </c>
      <c r="P317" s="48" t="s">
        <v>790</v>
      </c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</row>
    <row r="318" spans="1:36" ht="13" hidden="1" x14ac:dyDescent="0.15">
      <c r="A318" t="s">
        <v>791</v>
      </c>
      <c r="B318" t="s">
        <v>272</v>
      </c>
      <c r="C318" t="s">
        <v>102</v>
      </c>
      <c r="D318" s="46">
        <v>44776</v>
      </c>
      <c r="E318">
        <v>8</v>
      </c>
      <c r="F318" t="s">
        <v>188</v>
      </c>
      <c r="G318" s="47" t="str">
        <f>VLOOKUP(F318, 'Site Codes'!$B$1:$C$56, 2, FALSE)</f>
        <v>Shoreline</v>
      </c>
      <c r="H318" s="19">
        <v>47.775770000000001</v>
      </c>
      <c r="I318" s="19">
        <v>-122.32483999999999</v>
      </c>
      <c r="J318">
        <v>100</v>
      </c>
      <c r="K318" t="s">
        <v>26</v>
      </c>
      <c r="L318" t="s">
        <v>20</v>
      </c>
      <c r="P318" s="48" t="s">
        <v>792</v>
      </c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</row>
    <row r="319" spans="1:36" ht="13" hidden="1" x14ac:dyDescent="0.15">
      <c r="A319" t="s">
        <v>793</v>
      </c>
      <c r="B319" t="s">
        <v>272</v>
      </c>
      <c r="C319" t="s">
        <v>102</v>
      </c>
      <c r="D319" s="46">
        <v>44776</v>
      </c>
      <c r="E319">
        <v>8</v>
      </c>
      <c r="F319" t="s">
        <v>188</v>
      </c>
      <c r="G319" s="47" t="str">
        <f>VLOOKUP(F319, 'Site Codes'!$B$1:$C$56, 2, FALSE)</f>
        <v>Shoreline</v>
      </c>
      <c r="H319" s="19">
        <v>47.775759999999998</v>
      </c>
      <c r="I319" s="19">
        <v>-122.32487</v>
      </c>
      <c r="J319">
        <v>100</v>
      </c>
      <c r="K319" t="s">
        <v>28</v>
      </c>
      <c r="L319" t="s">
        <v>20</v>
      </c>
      <c r="P319" s="48" t="s">
        <v>794</v>
      </c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</row>
    <row r="320" spans="1:36" ht="13" hidden="1" x14ac:dyDescent="0.15">
      <c r="A320" t="s">
        <v>795</v>
      </c>
      <c r="B320" t="s">
        <v>272</v>
      </c>
      <c r="C320" t="s">
        <v>102</v>
      </c>
      <c r="D320" s="46">
        <v>44776</v>
      </c>
      <c r="E320">
        <v>8</v>
      </c>
      <c r="F320" t="s">
        <v>188</v>
      </c>
      <c r="G320" s="47" t="str">
        <f>VLOOKUP(F320, 'Site Codes'!$B$1:$C$56, 2, FALSE)</f>
        <v>Shoreline</v>
      </c>
      <c r="H320" s="19">
        <v>47.776049999999998</v>
      </c>
      <c r="I320" s="19">
        <v>-122.325</v>
      </c>
      <c r="J320">
        <v>100</v>
      </c>
      <c r="K320" t="s">
        <v>28</v>
      </c>
      <c r="L320" t="s">
        <v>20</v>
      </c>
      <c r="P320" s="48" t="s">
        <v>796</v>
      </c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</row>
    <row r="321" spans="1:36" ht="13" hidden="1" x14ac:dyDescent="0.15">
      <c r="A321" t="s">
        <v>797</v>
      </c>
      <c r="B321" t="s">
        <v>272</v>
      </c>
      <c r="C321" t="s">
        <v>102</v>
      </c>
      <c r="D321" s="46">
        <v>44776</v>
      </c>
      <c r="E321">
        <v>8</v>
      </c>
      <c r="F321" t="s">
        <v>188</v>
      </c>
      <c r="G321" s="47" t="str">
        <f>VLOOKUP(F321, 'Site Codes'!$B$1:$C$56, 2, FALSE)</f>
        <v>Shoreline</v>
      </c>
      <c r="H321" s="19">
        <v>47.77572</v>
      </c>
      <c r="I321" s="19">
        <v>-122.32482</v>
      </c>
      <c r="J321">
        <v>100</v>
      </c>
      <c r="K321" t="s">
        <v>26</v>
      </c>
      <c r="L321" t="s">
        <v>20</v>
      </c>
      <c r="M321" t="s">
        <v>798</v>
      </c>
      <c r="N321" t="s">
        <v>799</v>
      </c>
      <c r="P321" s="48" t="s">
        <v>800</v>
      </c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</row>
    <row r="322" spans="1:36" ht="13" hidden="1" x14ac:dyDescent="0.15">
      <c r="A322" t="s">
        <v>801</v>
      </c>
      <c r="B322" t="s">
        <v>272</v>
      </c>
      <c r="C322" t="s">
        <v>102</v>
      </c>
      <c r="D322" s="46">
        <v>44776</v>
      </c>
      <c r="E322">
        <v>8</v>
      </c>
      <c r="F322" t="s">
        <v>188</v>
      </c>
      <c r="G322" s="47" t="str">
        <f>VLOOKUP(F322, 'Site Codes'!$B$1:$C$56, 2, FALSE)</f>
        <v>Shoreline</v>
      </c>
      <c r="H322" s="19">
        <v>47.777650000000001</v>
      </c>
      <c r="I322" s="19">
        <v>-122.32854</v>
      </c>
      <c r="J322">
        <v>100</v>
      </c>
      <c r="K322" t="s">
        <v>28</v>
      </c>
      <c r="L322" t="s">
        <v>20</v>
      </c>
      <c r="P322" s="48" t="s">
        <v>802</v>
      </c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</row>
    <row r="323" spans="1:36" ht="13" hidden="1" x14ac:dyDescent="0.15">
      <c r="A323" t="s">
        <v>803</v>
      </c>
      <c r="B323" t="s">
        <v>272</v>
      </c>
      <c r="C323" t="s">
        <v>102</v>
      </c>
      <c r="D323" s="46">
        <v>44776</v>
      </c>
      <c r="E323">
        <v>8</v>
      </c>
      <c r="F323" t="s">
        <v>188</v>
      </c>
      <c r="G323" s="47" t="str">
        <f>VLOOKUP(F323, 'Site Codes'!$B$1:$C$56, 2, FALSE)</f>
        <v>Shoreline</v>
      </c>
      <c r="H323" s="19">
        <v>47.777320000000003</v>
      </c>
      <c r="I323" s="19">
        <v>-122.32886999999999</v>
      </c>
      <c r="J323">
        <v>100</v>
      </c>
      <c r="K323" t="s">
        <v>28</v>
      </c>
      <c r="L323" t="s">
        <v>20</v>
      </c>
      <c r="N323" t="s">
        <v>804</v>
      </c>
      <c r="P323" s="48" t="s">
        <v>805</v>
      </c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</row>
    <row r="324" spans="1:36" ht="13" hidden="1" x14ac:dyDescent="0.15">
      <c r="A324" t="s">
        <v>806</v>
      </c>
      <c r="B324" t="s">
        <v>272</v>
      </c>
      <c r="C324" t="s">
        <v>102</v>
      </c>
      <c r="D324" s="46">
        <v>44776</v>
      </c>
      <c r="E324">
        <v>8</v>
      </c>
      <c r="F324" t="s">
        <v>807</v>
      </c>
      <c r="G324" s="47" t="str">
        <f>VLOOKUP(F324, 'Site Codes'!$B$1:$C$56, 2, FALSE)</f>
        <v>Edmonds</v>
      </c>
      <c r="H324" s="19">
        <v>47.805140000000002</v>
      </c>
      <c r="I324" s="19">
        <v>-122.39018</v>
      </c>
      <c r="J324">
        <v>100</v>
      </c>
      <c r="K324" t="s">
        <v>28</v>
      </c>
      <c r="L324" t="s">
        <v>20</v>
      </c>
      <c r="P324" s="48" t="s">
        <v>808</v>
      </c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</row>
    <row r="325" spans="1:36" ht="13" hidden="1" x14ac:dyDescent="0.15">
      <c r="A325" t="s">
        <v>809</v>
      </c>
      <c r="B325" t="s">
        <v>272</v>
      </c>
      <c r="C325" t="s">
        <v>34</v>
      </c>
      <c r="D325" s="46">
        <v>44776</v>
      </c>
      <c r="E325">
        <v>8</v>
      </c>
      <c r="F325" t="s">
        <v>807</v>
      </c>
      <c r="G325" s="47" t="str">
        <f>VLOOKUP(F325, 'Site Codes'!$B$1:$C$56, 2, FALSE)</f>
        <v>Edmonds</v>
      </c>
      <c r="H325" s="19">
        <v>47.804409999999997</v>
      </c>
      <c r="I325" s="19">
        <v>-122.38784029999999</v>
      </c>
      <c r="J325">
        <v>70</v>
      </c>
      <c r="K325" t="s">
        <v>28</v>
      </c>
      <c r="L325" t="s">
        <v>20</v>
      </c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</row>
    <row r="326" spans="1:36" ht="13" hidden="1" x14ac:dyDescent="0.15">
      <c r="A326" t="s">
        <v>810</v>
      </c>
      <c r="B326" t="s">
        <v>272</v>
      </c>
      <c r="C326" t="s">
        <v>102</v>
      </c>
      <c r="D326" s="46">
        <v>44776</v>
      </c>
      <c r="E326">
        <v>8</v>
      </c>
      <c r="F326" t="s">
        <v>811</v>
      </c>
      <c r="G326" s="47" t="str">
        <f>VLOOKUP(F326, 'Site Codes'!$B$1:$C$56, 2, FALSE)</f>
        <v>Seattle</v>
      </c>
      <c r="H326" s="19">
        <v>47.765790000000003</v>
      </c>
      <c r="I326" s="19">
        <v>-122.38451000000001</v>
      </c>
      <c r="J326">
        <v>100</v>
      </c>
      <c r="K326" t="s">
        <v>26</v>
      </c>
      <c r="L326" t="s">
        <v>20</v>
      </c>
      <c r="P326" s="48" t="s">
        <v>812</v>
      </c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</row>
    <row r="327" spans="1:36" ht="13" hidden="1" x14ac:dyDescent="0.15">
      <c r="A327" t="s">
        <v>813</v>
      </c>
      <c r="B327" t="s">
        <v>272</v>
      </c>
      <c r="C327" t="s">
        <v>102</v>
      </c>
      <c r="D327" s="46">
        <v>44778</v>
      </c>
      <c r="E327">
        <v>8</v>
      </c>
      <c r="F327" t="s">
        <v>814</v>
      </c>
      <c r="G327" s="47" t="str">
        <f>VLOOKUP(F327, 'Site Codes'!$B$1:$C$56, 2, FALSE)</f>
        <v>Renton</v>
      </c>
      <c r="H327" s="19">
        <v>47.486409999999999</v>
      </c>
      <c r="I327" s="19">
        <v>-122.16974</v>
      </c>
      <c r="J327">
        <v>100</v>
      </c>
      <c r="K327" t="s">
        <v>26</v>
      </c>
      <c r="L327" t="s">
        <v>20</v>
      </c>
      <c r="P327" s="48" t="s">
        <v>815</v>
      </c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</row>
    <row r="328" spans="1:36" ht="13" hidden="1" x14ac:dyDescent="0.15">
      <c r="A328" t="s">
        <v>816</v>
      </c>
      <c r="B328" t="s">
        <v>272</v>
      </c>
      <c r="C328" t="s">
        <v>102</v>
      </c>
      <c r="D328" s="46">
        <v>44778</v>
      </c>
      <c r="E328">
        <v>8</v>
      </c>
      <c r="F328" t="s">
        <v>814</v>
      </c>
      <c r="G328" s="47" t="str">
        <f>VLOOKUP(F328, 'Site Codes'!$B$1:$C$56, 2, FALSE)</f>
        <v>Renton</v>
      </c>
      <c r="H328" s="19">
        <v>47.486220000000003</v>
      </c>
      <c r="I328" s="19">
        <v>-122.17017</v>
      </c>
      <c r="J328">
        <v>100</v>
      </c>
      <c r="K328" t="s">
        <v>26</v>
      </c>
      <c r="L328" t="s">
        <v>20</v>
      </c>
      <c r="P328" s="48" t="s">
        <v>817</v>
      </c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</row>
    <row r="329" spans="1:36" ht="13" hidden="1" x14ac:dyDescent="0.15">
      <c r="A329" t="s">
        <v>818</v>
      </c>
      <c r="B329" t="s">
        <v>272</v>
      </c>
      <c r="C329" t="s">
        <v>102</v>
      </c>
      <c r="D329" s="46">
        <v>44778</v>
      </c>
      <c r="E329">
        <v>8</v>
      </c>
      <c r="F329" t="s">
        <v>814</v>
      </c>
      <c r="G329" s="47" t="str">
        <f>VLOOKUP(F329, 'Site Codes'!$B$1:$C$56, 2, FALSE)</f>
        <v>Renton</v>
      </c>
      <c r="H329" s="19">
        <v>47.486020000000003</v>
      </c>
      <c r="I329" s="19">
        <v>-122.17023</v>
      </c>
      <c r="J329">
        <v>100</v>
      </c>
      <c r="K329" t="s">
        <v>28</v>
      </c>
      <c r="L329" t="s">
        <v>20</v>
      </c>
      <c r="P329" s="48" t="s">
        <v>819</v>
      </c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</row>
    <row r="330" spans="1:36" ht="13" hidden="1" x14ac:dyDescent="0.15">
      <c r="A330" t="s">
        <v>820</v>
      </c>
      <c r="B330" t="s">
        <v>272</v>
      </c>
      <c r="C330" t="s">
        <v>102</v>
      </c>
      <c r="D330" s="46">
        <v>44778</v>
      </c>
      <c r="E330">
        <v>8</v>
      </c>
      <c r="F330" t="s">
        <v>814</v>
      </c>
      <c r="G330" s="47" t="str">
        <f>VLOOKUP(F330, 'Site Codes'!$B$1:$C$56, 2, FALSE)</f>
        <v>Renton</v>
      </c>
      <c r="H330" s="19">
        <v>47.486049999999999</v>
      </c>
      <c r="I330" s="19">
        <v>-122.17043</v>
      </c>
      <c r="J330">
        <v>100</v>
      </c>
      <c r="K330" t="s">
        <v>26</v>
      </c>
      <c r="L330" t="s">
        <v>20</v>
      </c>
      <c r="N330" t="s">
        <v>821</v>
      </c>
      <c r="P330" s="48" t="s">
        <v>822</v>
      </c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</row>
    <row r="331" spans="1:36" ht="13" hidden="1" x14ac:dyDescent="0.15">
      <c r="A331" t="s">
        <v>823</v>
      </c>
      <c r="B331" t="s">
        <v>272</v>
      </c>
      <c r="C331" t="s">
        <v>102</v>
      </c>
      <c r="D331" s="46">
        <v>44778</v>
      </c>
      <c r="E331">
        <v>8</v>
      </c>
      <c r="F331" t="s">
        <v>814</v>
      </c>
      <c r="G331" s="47" t="str">
        <f>VLOOKUP(F331, 'Site Codes'!$B$1:$C$56, 2, FALSE)</f>
        <v>Renton</v>
      </c>
      <c r="H331" s="19">
        <v>47.486060000000002</v>
      </c>
      <c r="I331" s="19">
        <v>-122.1704407</v>
      </c>
      <c r="J331">
        <v>100</v>
      </c>
      <c r="K331" t="s">
        <v>26</v>
      </c>
      <c r="L331" t="s">
        <v>20</v>
      </c>
      <c r="M331" t="s">
        <v>824</v>
      </c>
      <c r="N331" t="s">
        <v>799</v>
      </c>
      <c r="P331" s="48" t="s">
        <v>825</v>
      </c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</row>
    <row r="332" spans="1:36" ht="13" hidden="1" x14ac:dyDescent="0.15">
      <c r="A332" t="s">
        <v>826</v>
      </c>
      <c r="B332" t="s">
        <v>272</v>
      </c>
      <c r="C332" t="s">
        <v>102</v>
      </c>
      <c r="D332" s="46">
        <v>44778</v>
      </c>
      <c r="E332">
        <v>8</v>
      </c>
      <c r="F332" t="s">
        <v>814</v>
      </c>
      <c r="G332" s="47" t="str">
        <f>VLOOKUP(F332, 'Site Codes'!$B$1:$C$56, 2, FALSE)</f>
        <v>Renton</v>
      </c>
      <c r="H332" s="19">
        <v>47.486530000000002</v>
      </c>
      <c r="I332" s="19">
        <v>-122.17343</v>
      </c>
      <c r="J332">
        <v>100</v>
      </c>
      <c r="K332" t="s">
        <v>21</v>
      </c>
      <c r="L332" t="s">
        <v>20</v>
      </c>
      <c r="P332" s="48" t="s">
        <v>827</v>
      </c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</row>
    <row r="333" spans="1:36" ht="13" hidden="1" x14ac:dyDescent="0.15">
      <c r="A333" t="s">
        <v>828</v>
      </c>
      <c r="B333" t="s">
        <v>272</v>
      </c>
      <c r="C333" t="s">
        <v>102</v>
      </c>
      <c r="D333" s="46">
        <v>44778</v>
      </c>
      <c r="E333">
        <v>8</v>
      </c>
      <c r="F333" t="s">
        <v>814</v>
      </c>
      <c r="G333" s="47" t="str">
        <f>VLOOKUP(F333, 'Site Codes'!$B$1:$C$56, 2, FALSE)</f>
        <v>Renton</v>
      </c>
      <c r="H333" s="19">
        <v>47.485109999999999</v>
      </c>
      <c r="I333" s="19">
        <v>-122.17402</v>
      </c>
      <c r="J333">
        <v>100</v>
      </c>
      <c r="K333" t="s">
        <v>26</v>
      </c>
      <c r="L333" t="s">
        <v>20</v>
      </c>
      <c r="P333" s="48" t="s">
        <v>829</v>
      </c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</row>
    <row r="334" spans="1:36" ht="13" hidden="1" x14ac:dyDescent="0.15">
      <c r="A334" t="s">
        <v>830</v>
      </c>
      <c r="B334" t="s">
        <v>272</v>
      </c>
      <c r="C334" t="s">
        <v>102</v>
      </c>
      <c r="D334" s="46">
        <v>44778</v>
      </c>
      <c r="E334">
        <v>8</v>
      </c>
      <c r="F334" t="s">
        <v>814</v>
      </c>
      <c r="G334" s="47" t="str">
        <f>VLOOKUP(F334, 'Site Codes'!$B$1:$C$56, 2, FALSE)</f>
        <v>Renton</v>
      </c>
      <c r="H334" s="19">
        <v>47.485149999999997</v>
      </c>
      <c r="I334" s="19">
        <v>-122.17426</v>
      </c>
      <c r="J334">
        <v>100</v>
      </c>
      <c r="K334" t="s">
        <v>28</v>
      </c>
      <c r="L334" t="s">
        <v>20</v>
      </c>
      <c r="P334" s="48" t="s">
        <v>831</v>
      </c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</row>
    <row r="335" spans="1:36" ht="13" hidden="1" x14ac:dyDescent="0.15">
      <c r="A335" t="s">
        <v>832</v>
      </c>
      <c r="B335" t="s">
        <v>272</v>
      </c>
      <c r="C335" t="s">
        <v>102</v>
      </c>
      <c r="D335" s="46">
        <v>44778</v>
      </c>
      <c r="E335">
        <v>8</v>
      </c>
      <c r="F335" t="s">
        <v>814</v>
      </c>
      <c r="G335" s="47" t="str">
        <f>VLOOKUP(F335, 'Site Codes'!$B$1:$C$56, 2, FALSE)</f>
        <v>Renton</v>
      </c>
      <c r="H335" s="19">
        <v>47.485689999999998</v>
      </c>
      <c r="I335" s="19">
        <v>-122.17099</v>
      </c>
      <c r="J335">
        <v>100</v>
      </c>
      <c r="K335" t="s">
        <v>28</v>
      </c>
      <c r="L335" t="s">
        <v>20</v>
      </c>
      <c r="P335" s="48" t="s">
        <v>833</v>
      </c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</row>
    <row r="336" spans="1:36" ht="13" hidden="1" x14ac:dyDescent="0.15">
      <c r="A336" t="s">
        <v>834</v>
      </c>
      <c r="B336" t="s">
        <v>272</v>
      </c>
      <c r="C336" t="s">
        <v>102</v>
      </c>
      <c r="D336" s="46">
        <v>44778</v>
      </c>
      <c r="E336">
        <v>8</v>
      </c>
      <c r="F336" t="s">
        <v>814</v>
      </c>
      <c r="G336" s="47" t="str">
        <f>VLOOKUP(F336, 'Site Codes'!$B$1:$C$56, 2, FALSE)</f>
        <v>Renton</v>
      </c>
      <c r="H336" s="19">
        <v>47.485590000000002</v>
      </c>
      <c r="I336" s="19">
        <v>-122.17095</v>
      </c>
      <c r="J336">
        <v>100</v>
      </c>
      <c r="K336" t="s">
        <v>21</v>
      </c>
      <c r="L336" t="s">
        <v>20</v>
      </c>
      <c r="N336" t="s">
        <v>835</v>
      </c>
      <c r="P336" s="48" t="s">
        <v>836</v>
      </c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</row>
    <row r="337" spans="1:36" ht="13" hidden="1" x14ac:dyDescent="0.15">
      <c r="A337" t="s">
        <v>837</v>
      </c>
      <c r="B337" t="s">
        <v>272</v>
      </c>
      <c r="C337" t="s">
        <v>102</v>
      </c>
      <c r="D337" s="46">
        <v>44778</v>
      </c>
      <c r="E337">
        <v>8</v>
      </c>
      <c r="F337" t="s">
        <v>814</v>
      </c>
      <c r="G337" s="47" t="str">
        <f>VLOOKUP(F337, 'Site Codes'!$B$1:$C$56, 2, FALSE)</f>
        <v>Renton</v>
      </c>
      <c r="H337" s="19">
        <v>47.48556</v>
      </c>
      <c r="I337" s="19">
        <v>-122.17094</v>
      </c>
      <c r="J337">
        <v>100</v>
      </c>
      <c r="K337" t="s">
        <v>28</v>
      </c>
      <c r="L337" t="s">
        <v>20</v>
      </c>
      <c r="P337" s="48" t="s">
        <v>838</v>
      </c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</row>
    <row r="338" spans="1:36" ht="13" hidden="1" x14ac:dyDescent="0.15">
      <c r="A338" t="s">
        <v>839</v>
      </c>
      <c r="B338" t="s">
        <v>272</v>
      </c>
      <c r="C338" t="s">
        <v>102</v>
      </c>
      <c r="D338" s="46">
        <v>44778</v>
      </c>
      <c r="E338">
        <v>8</v>
      </c>
      <c r="F338" t="s">
        <v>814</v>
      </c>
      <c r="G338" s="47" t="str">
        <f>VLOOKUP(F338, 'Site Codes'!$B$1:$C$56, 2, FALSE)</f>
        <v>Renton</v>
      </c>
      <c r="H338" s="19">
        <v>47.485109999999999</v>
      </c>
      <c r="I338" s="19">
        <v>-122.1709595</v>
      </c>
      <c r="J338">
        <v>100</v>
      </c>
      <c r="K338" t="s">
        <v>21</v>
      </c>
      <c r="L338" t="s">
        <v>20</v>
      </c>
      <c r="N338" t="s">
        <v>840</v>
      </c>
      <c r="P338" s="48" t="s">
        <v>841</v>
      </c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</row>
    <row r="339" spans="1:36" ht="13" hidden="1" x14ac:dyDescent="0.15">
      <c r="A339" t="s">
        <v>842</v>
      </c>
      <c r="B339" t="s">
        <v>272</v>
      </c>
      <c r="C339" t="s">
        <v>102</v>
      </c>
      <c r="D339" s="46">
        <v>44778</v>
      </c>
      <c r="E339">
        <v>8</v>
      </c>
      <c r="F339" t="s">
        <v>814</v>
      </c>
      <c r="G339" s="47" t="str">
        <f>VLOOKUP(F339, 'Site Codes'!$B$1:$C$56, 2, FALSE)</f>
        <v>Renton</v>
      </c>
      <c r="H339" s="19">
        <v>47.485509999999998</v>
      </c>
      <c r="I339" s="19">
        <v>-122.1704</v>
      </c>
      <c r="J339">
        <v>100</v>
      </c>
      <c r="K339" t="s">
        <v>28</v>
      </c>
      <c r="L339" t="s">
        <v>20</v>
      </c>
      <c r="M339" t="s">
        <v>843</v>
      </c>
      <c r="P339" s="48" t="s">
        <v>844</v>
      </c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</row>
    <row r="340" spans="1:36" ht="13" hidden="1" x14ac:dyDescent="0.15">
      <c r="A340" t="s">
        <v>845</v>
      </c>
      <c r="B340" t="s">
        <v>272</v>
      </c>
      <c r="C340" t="s">
        <v>102</v>
      </c>
      <c r="D340" s="46">
        <v>44778</v>
      </c>
      <c r="E340">
        <v>8</v>
      </c>
      <c r="F340" t="s">
        <v>814</v>
      </c>
      <c r="G340" s="47" t="str">
        <f>VLOOKUP(F340, 'Site Codes'!$B$1:$C$56, 2, FALSE)</f>
        <v>Renton</v>
      </c>
      <c r="H340" s="19">
        <v>47.485529999999997</v>
      </c>
      <c r="I340" s="19">
        <v>-122.17033000000001</v>
      </c>
      <c r="J340">
        <v>100</v>
      </c>
      <c r="K340" t="s">
        <v>28</v>
      </c>
      <c r="L340" t="s">
        <v>20</v>
      </c>
      <c r="P340" s="48" t="s">
        <v>846</v>
      </c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</row>
    <row r="341" spans="1:36" ht="13" hidden="1" x14ac:dyDescent="0.15">
      <c r="A341" t="s">
        <v>847</v>
      </c>
      <c r="B341" t="s">
        <v>272</v>
      </c>
      <c r="C341" t="s">
        <v>102</v>
      </c>
      <c r="D341" s="46">
        <v>44778</v>
      </c>
      <c r="E341">
        <v>8</v>
      </c>
      <c r="F341" t="s">
        <v>814</v>
      </c>
      <c r="G341" s="47" t="str">
        <f>VLOOKUP(F341, 'Site Codes'!$B$1:$C$56, 2, FALSE)</f>
        <v>Renton</v>
      </c>
      <c r="H341" s="19">
        <v>47.485529999999997</v>
      </c>
      <c r="I341" s="19">
        <v>-122.17033000000001</v>
      </c>
      <c r="J341">
        <v>100</v>
      </c>
      <c r="K341" t="s">
        <v>28</v>
      </c>
      <c r="L341" t="s">
        <v>20</v>
      </c>
      <c r="P341" s="48" t="s">
        <v>848</v>
      </c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</row>
    <row r="342" spans="1:36" ht="13" hidden="1" x14ac:dyDescent="0.15">
      <c r="A342" t="s">
        <v>849</v>
      </c>
      <c r="B342" t="s">
        <v>272</v>
      </c>
      <c r="C342" t="s">
        <v>102</v>
      </c>
      <c r="D342" s="46">
        <v>44778</v>
      </c>
      <c r="E342">
        <v>8</v>
      </c>
      <c r="F342" t="s">
        <v>814</v>
      </c>
      <c r="G342" s="47" t="str">
        <f>VLOOKUP(F342, 'Site Codes'!$B$1:$C$56, 2, FALSE)</f>
        <v>Renton</v>
      </c>
      <c r="H342" s="19">
        <v>47.485529999999997</v>
      </c>
      <c r="I342" s="19">
        <v>-122.17021</v>
      </c>
      <c r="J342">
        <v>100</v>
      </c>
      <c r="K342" t="s">
        <v>28</v>
      </c>
      <c r="L342" t="s">
        <v>20</v>
      </c>
      <c r="M342" t="s">
        <v>850</v>
      </c>
      <c r="P342" s="48" t="s">
        <v>851</v>
      </c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</row>
    <row r="343" spans="1:36" ht="13" hidden="1" x14ac:dyDescent="0.15">
      <c r="A343" t="s">
        <v>852</v>
      </c>
      <c r="B343" t="s">
        <v>272</v>
      </c>
      <c r="C343" t="s">
        <v>102</v>
      </c>
      <c r="D343" s="46">
        <v>44778</v>
      </c>
      <c r="E343">
        <v>8</v>
      </c>
      <c r="F343" t="s">
        <v>814</v>
      </c>
      <c r="G343" s="47" t="str">
        <f>VLOOKUP(F343, 'Site Codes'!$B$1:$C$56, 2, FALSE)</f>
        <v>Renton</v>
      </c>
      <c r="H343" s="19">
        <v>47.485419999999998</v>
      </c>
      <c r="I343" s="19">
        <v>-122.1700592</v>
      </c>
      <c r="J343">
        <v>100</v>
      </c>
      <c r="K343" t="s">
        <v>28</v>
      </c>
      <c r="L343" t="s">
        <v>20</v>
      </c>
      <c r="N343" t="s">
        <v>853</v>
      </c>
      <c r="P343" s="48" t="s">
        <v>854</v>
      </c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</row>
    <row r="344" spans="1:36" ht="13" hidden="1" x14ac:dyDescent="0.15">
      <c r="A344" t="s">
        <v>855</v>
      </c>
      <c r="B344" t="s">
        <v>272</v>
      </c>
      <c r="C344" t="s">
        <v>102</v>
      </c>
      <c r="D344" s="46">
        <v>44778</v>
      </c>
      <c r="E344">
        <v>8</v>
      </c>
      <c r="F344" t="s">
        <v>814</v>
      </c>
      <c r="G344" s="47" t="str">
        <f>VLOOKUP(F344, 'Site Codes'!$B$1:$C$56, 2, FALSE)</f>
        <v>Renton</v>
      </c>
      <c r="H344" s="19">
        <v>47.485410000000002</v>
      </c>
      <c r="I344" s="19">
        <v>-122.17</v>
      </c>
      <c r="J344">
        <v>100</v>
      </c>
      <c r="K344" t="s">
        <v>28</v>
      </c>
      <c r="L344" t="s">
        <v>20</v>
      </c>
      <c r="P344" s="48" t="s">
        <v>856</v>
      </c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</row>
    <row r="345" spans="1:36" ht="13" hidden="1" x14ac:dyDescent="0.15">
      <c r="A345" t="s">
        <v>857</v>
      </c>
      <c r="B345" t="s">
        <v>272</v>
      </c>
      <c r="C345" t="s">
        <v>102</v>
      </c>
      <c r="D345" s="46">
        <v>44778</v>
      </c>
      <c r="E345">
        <v>8</v>
      </c>
      <c r="F345" t="s">
        <v>814</v>
      </c>
      <c r="G345" s="47" t="str">
        <f>VLOOKUP(F345, 'Site Codes'!$B$1:$C$56, 2, FALSE)</f>
        <v>Renton</v>
      </c>
      <c r="H345" s="19">
        <v>47.485370000000003</v>
      </c>
      <c r="I345" s="19">
        <v>-122.16995</v>
      </c>
      <c r="J345">
        <v>100</v>
      </c>
      <c r="K345" t="s">
        <v>28</v>
      </c>
      <c r="L345" t="s">
        <v>20</v>
      </c>
      <c r="N345" t="s">
        <v>858</v>
      </c>
      <c r="P345" s="48" t="s">
        <v>859</v>
      </c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</row>
    <row r="346" spans="1:36" ht="13" hidden="1" x14ac:dyDescent="0.15">
      <c r="A346" t="s">
        <v>860</v>
      </c>
      <c r="B346" t="s">
        <v>272</v>
      </c>
      <c r="C346" t="s">
        <v>102</v>
      </c>
      <c r="D346" s="46">
        <v>44778</v>
      </c>
      <c r="E346">
        <v>8</v>
      </c>
      <c r="F346" t="s">
        <v>221</v>
      </c>
      <c r="G346" s="47" t="str">
        <f>VLOOKUP(F346, 'Site Codes'!$B$1:$C$56, 2, FALSE)</f>
        <v>Renton</v>
      </c>
      <c r="H346" s="19">
        <v>47.467080000000003</v>
      </c>
      <c r="I346" s="19">
        <v>-122.18928</v>
      </c>
      <c r="J346">
        <v>70</v>
      </c>
      <c r="K346" t="s">
        <v>28</v>
      </c>
      <c r="L346" t="s">
        <v>20</v>
      </c>
      <c r="P346" s="48" t="s">
        <v>861</v>
      </c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</row>
    <row r="347" spans="1:36" ht="13" hidden="1" x14ac:dyDescent="0.15">
      <c r="A347" t="s">
        <v>862</v>
      </c>
      <c r="B347" t="s">
        <v>272</v>
      </c>
      <c r="C347" t="s">
        <v>102</v>
      </c>
      <c r="D347" s="46">
        <v>44778</v>
      </c>
      <c r="E347">
        <v>8</v>
      </c>
      <c r="F347" t="s">
        <v>221</v>
      </c>
      <c r="G347" s="47" t="str">
        <f>VLOOKUP(F347, 'Site Codes'!$B$1:$C$56, 2, FALSE)</f>
        <v>Renton</v>
      </c>
      <c r="H347" s="19">
        <v>47.466920000000002</v>
      </c>
      <c r="I347" s="19">
        <v>-122.18755</v>
      </c>
      <c r="J347">
        <v>100</v>
      </c>
      <c r="K347" t="s">
        <v>28</v>
      </c>
      <c r="L347" t="s">
        <v>20</v>
      </c>
      <c r="P347" s="48" t="s">
        <v>863</v>
      </c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</row>
    <row r="348" spans="1:36" ht="13" hidden="1" x14ac:dyDescent="0.15">
      <c r="A348" t="s">
        <v>864</v>
      </c>
      <c r="B348" t="s">
        <v>272</v>
      </c>
      <c r="C348" t="s">
        <v>102</v>
      </c>
      <c r="D348" s="46">
        <v>44778</v>
      </c>
      <c r="E348">
        <v>8</v>
      </c>
      <c r="F348" t="s">
        <v>221</v>
      </c>
      <c r="G348" s="47" t="str">
        <f>VLOOKUP(F348, 'Site Codes'!$B$1:$C$56, 2, FALSE)</f>
        <v>Renton</v>
      </c>
      <c r="H348" s="19">
        <v>47.466920000000002</v>
      </c>
      <c r="I348" s="19">
        <v>-122.18755</v>
      </c>
      <c r="J348">
        <v>100</v>
      </c>
      <c r="K348" t="s">
        <v>28</v>
      </c>
      <c r="L348" t="s">
        <v>20</v>
      </c>
      <c r="P348" s="48" t="s">
        <v>865</v>
      </c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</row>
    <row r="349" spans="1:36" ht="13" hidden="1" x14ac:dyDescent="0.15">
      <c r="A349" t="s">
        <v>866</v>
      </c>
      <c r="B349" t="s">
        <v>272</v>
      </c>
      <c r="C349" t="s">
        <v>102</v>
      </c>
      <c r="D349" s="46">
        <v>44778</v>
      </c>
      <c r="E349">
        <v>8</v>
      </c>
      <c r="F349" t="s">
        <v>221</v>
      </c>
      <c r="G349" s="47" t="str">
        <f>VLOOKUP(F349, 'Site Codes'!$B$1:$C$56, 2, FALSE)</f>
        <v>Renton</v>
      </c>
      <c r="H349" s="19">
        <v>47.46969</v>
      </c>
      <c r="I349" s="19">
        <v>-122.19232</v>
      </c>
      <c r="J349">
        <v>100</v>
      </c>
      <c r="K349" t="s">
        <v>26</v>
      </c>
      <c r="L349" t="s">
        <v>20</v>
      </c>
      <c r="P349" s="48" t="s">
        <v>867</v>
      </c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</row>
    <row r="350" spans="1:36" ht="13" hidden="1" x14ac:dyDescent="0.15">
      <c r="A350" s="50" t="s">
        <v>868</v>
      </c>
      <c r="B350" s="50" t="s">
        <v>272</v>
      </c>
      <c r="C350" s="50" t="s">
        <v>102</v>
      </c>
      <c r="D350" s="51"/>
      <c r="E350" s="50"/>
      <c r="F350" s="50"/>
      <c r="G350" s="52"/>
      <c r="H350" s="50"/>
      <c r="I350" s="50"/>
      <c r="J350" s="50"/>
      <c r="K350" s="50"/>
      <c r="L350" s="50" t="s">
        <v>20</v>
      </c>
      <c r="M350" s="50"/>
      <c r="N350" s="50"/>
      <c r="O350" s="50"/>
      <c r="P350" s="50" t="s">
        <v>869</v>
      </c>
      <c r="Q350" s="53" t="s">
        <v>870</v>
      </c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</row>
    <row r="351" spans="1:36" ht="13" hidden="1" x14ac:dyDescent="0.15">
      <c r="A351" t="s">
        <v>871</v>
      </c>
      <c r="B351" t="s">
        <v>272</v>
      </c>
      <c r="C351" t="s">
        <v>102</v>
      </c>
      <c r="D351" s="46">
        <v>44778</v>
      </c>
      <c r="E351">
        <v>8</v>
      </c>
      <c r="F351" t="s">
        <v>227</v>
      </c>
      <c r="G351" s="47" t="s">
        <v>222</v>
      </c>
      <c r="H351" s="19">
        <v>47.533540000000002</v>
      </c>
      <c r="I351" s="19">
        <v>-122.17507000000001</v>
      </c>
      <c r="J351">
        <v>100</v>
      </c>
      <c r="K351" t="s">
        <v>28</v>
      </c>
      <c r="N351" t="s">
        <v>872</v>
      </c>
      <c r="P351" s="48" t="s">
        <v>873</v>
      </c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</row>
    <row r="352" spans="1:36" ht="13" hidden="1" x14ac:dyDescent="0.15">
      <c r="A352" t="s">
        <v>874</v>
      </c>
      <c r="B352" t="s">
        <v>272</v>
      </c>
      <c r="C352" t="s">
        <v>102</v>
      </c>
      <c r="D352" s="46">
        <v>44780</v>
      </c>
      <c r="E352">
        <v>8</v>
      </c>
      <c r="F352" t="s">
        <v>589</v>
      </c>
      <c r="G352" s="47" t="str">
        <f>VLOOKUP(F352, 'Site Codes'!$B$1:$C$56, 2, FALSE)</f>
        <v>Kirkland</v>
      </c>
      <c r="H352" s="19">
        <v>47.654449999999997</v>
      </c>
      <c r="I352" s="19">
        <v>-122.17506</v>
      </c>
      <c r="J352">
        <v>100</v>
      </c>
      <c r="K352" t="s">
        <v>26</v>
      </c>
      <c r="L352" t="s">
        <v>20</v>
      </c>
      <c r="P352" s="48" t="s">
        <v>875</v>
      </c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</row>
    <row r="353" spans="1:36" ht="13" hidden="1" x14ac:dyDescent="0.15">
      <c r="A353" t="s">
        <v>876</v>
      </c>
      <c r="B353" t="s">
        <v>272</v>
      </c>
      <c r="C353" t="s">
        <v>102</v>
      </c>
      <c r="D353" s="46">
        <v>44780</v>
      </c>
      <c r="E353">
        <v>8</v>
      </c>
      <c r="F353" t="s">
        <v>589</v>
      </c>
      <c r="G353" s="47" t="s">
        <v>257</v>
      </c>
      <c r="H353" s="19"/>
      <c r="I353" s="19"/>
      <c r="J353">
        <v>100</v>
      </c>
      <c r="K353" t="s">
        <v>21</v>
      </c>
      <c r="L353" t="s">
        <v>21</v>
      </c>
      <c r="P353" s="48" t="s">
        <v>877</v>
      </c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</row>
    <row r="354" spans="1:36" ht="13" hidden="1" x14ac:dyDescent="0.15">
      <c r="A354" t="s">
        <v>878</v>
      </c>
      <c r="B354" t="s">
        <v>272</v>
      </c>
      <c r="C354" t="s">
        <v>102</v>
      </c>
      <c r="D354" s="46">
        <v>44780</v>
      </c>
      <c r="E354">
        <v>8</v>
      </c>
      <c r="F354" t="s">
        <v>589</v>
      </c>
      <c r="G354" s="47" t="str">
        <f>VLOOKUP(F354, 'Site Codes'!$B$1:$C$56, 2, FALSE)</f>
        <v>Kirkland</v>
      </c>
      <c r="H354" s="19">
        <v>47.655349999999999</v>
      </c>
      <c r="I354" s="19">
        <v>-122.17503000000001</v>
      </c>
      <c r="J354">
        <v>100</v>
      </c>
      <c r="K354" t="s">
        <v>26</v>
      </c>
      <c r="L354" t="s">
        <v>20</v>
      </c>
      <c r="P354" s="48" t="s">
        <v>879</v>
      </c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</row>
    <row r="355" spans="1:36" ht="13" hidden="1" x14ac:dyDescent="0.15">
      <c r="A355" t="s">
        <v>880</v>
      </c>
      <c r="B355" t="s">
        <v>272</v>
      </c>
      <c r="C355" t="s">
        <v>102</v>
      </c>
      <c r="D355" s="46">
        <v>44780</v>
      </c>
      <c r="E355">
        <v>8</v>
      </c>
      <c r="F355" t="s">
        <v>589</v>
      </c>
      <c r="G355" s="47" t="str">
        <f>VLOOKUP(F355, 'Site Codes'!$B$1:$C$56, 2, FALSE)</f>
        <v>Kirkland</v>
      </c>
      <c r="H355" s="19">
        <v>47.65943</v>
      </c>
      <c r="I355" s="19">
        <v>-122.17486</v>
      </c>
      <c r="J355">
        <v>100</v>
      </c>
      <c r="K355" t="s">
        <v>28</v>
      </c>
      <c r="L355" t="s">
        <v>20</v>
      </c>
      <c r="P355" s="48" t="s">
        <v>881</v>
      </c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</row>
    <row r="356" spans="1:36" ht="13" hidden="1" x14ac:dyDescent="0.15">
      <c r="A356" t="s">
        <v>882</v>
      </c>
      <c r="B356" t="s">
        <v>272</v>
      </c>
      <c r="C356" t="s">
        <v>102</v>
      </c>
      <c r="D356" s="46">
        <v>44780</v>
      </c>
      <c r="E356">
        <v>8</v>
      </c>
      <c r="F356" t="s">
        <v>589</v>
      </c>
      <c r="G356" s="47" t="str">
        <f>VLOOKUP(F356, 'Site Codes'!$B$1:$C$56, 2, FALSE)</f>
        <v>Kirkland</v>
      </c>
      <c r="H356" s="19">
        <v>47.659480000000002</v>
      </c>
      <c r="I356" s="19">
        <v>-122.17494960000001</v>
      </c>
      <c r="J356">
        <v>100</v>
      </c>
      <c r="K356" t="s">
        <v>28</v>
      </c>
      <c r="L356" t="s">
        <v>20</v>
      </c>
      <c r="P356" s="48" t="s">
        <v>883</v>
      </c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</row>
    <row r="357" spans="1:36" ht="13" hidden="1" x14ac:dyDescent="0.15">
      <c r="A357" t="s">
        <v>884</v>
      </c>
      <c r="B357" t="s">
        <v>272</v>
      </c>
      <c r="C357" t="s">
        <v>102</v>
      </c>
      <c r="D357" s="46">
        <v>44780</v>
      </c>
      <c r="E357">
        <v>8</v>
      </c>
      <c r="F357" t="s">
        <v>589</v>
      </c>
      <c r="G357" s="47" t="str">
        <f>VLOOKUP(F357, 'Site Codes'!$B$1:$C$56, 2, FALSE)</f>
        <v>Kirkland</v>
      </c>
      <c r="H357" s="19">
        <v>47.657080000000001</v>
      </c>
      <c r="I357" s="19">
        <v>-122.17213</v>
      </c>
      <c r="J357">
        <v>100</v>
      </c>
      <c r="K357" t="s">
        <v>28</v>
      </c>
      <c r="L357" t="s">
        <v>20</v>
      </c>
      <c r="P357" s="48" t="s">
        <v>885</v>
      </c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</row>
    <row r="358" spans="1:36" ht="13" hidden="1" x14ac:dyDescent="0.15">
      <c r="A358" t="s">
        <v>886</v>
      </c>
      <c r="B358" t="s">
        <v>272</v>
      </c>
      <c r="C358" t="s">
        <v>102</v>
      </c>
      <c r="D358" s="46">
        <v>44781</v>
      </c>
      <c r="E358">
        <v>8</v>
      </c>
      <c r="F358" t="s">
        <v>564</v>
      </c>
      <c r="G358" s="47" t="str">
        <f>VLOOKUP(F358, 'Site Codes'!$B$1:$C$56, 2, FALSE)</f>
        <v>Medina</v>
      </c>
      <c r="H358" s="19">
        <v>47.631599999999999</v>
      </c>
      <c r="I358" s="19">
        <v>-122.23168</v>
      </c>
      <c r="J358">
        <v>100</v>
      </c>
      <c r="K358" t="s">
        <v>28</v>
      </c>
      <c r="L358" t="s">
        <v>20</v>
      </c>
      <c r="P358" s="48" t="s">
        <v>887</v>
      </c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</row>
    <row r="359" spans="1:36" ht="13" hidden="1" x14ac:dyDescent="0.15">
      <c r="A359" t="s">
        <v>888</v>
      </c>
      <c r="B359" t="s">
        <v>272</v>
      </c>
      <c r="C359" t="s">
        <v>102</v>
      </c>
      <c r="D359" s="46">
        <v>44781</v>
      </c>
      <c r="E359">
        <v>8</v>
      </c>
      <c r="F359" t="s">
        <v>435</v>
      </c>
      <c r="G359" s="47" t="str">
        <f>VLOOKUP(F359, 'Site Codes'!$B$1:$C$56, 2, FALSE)</f>
        <v>Bellevue</v>
      </c>
      <c r="H359" s="19">
        <v>47.607329999999997</v>
      </c>
      <c r="I359" s="19">
        <v>-122.15897</v>
      </c>
      <c r="J359">
        <v>100</v>
      </c>
      <c r="K359" t="s">
        <v>28</v>
      </c>
      <c r="L359" t="s">
        <v>20</v>
      </c>
      <c r="P359" s="48" t="s">
        <v>889</v>
      </c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</row>
    <row r="360" spans="1:36" ht="13" hidden="1" x14ac:dyDescent="0.15">
      <c r="A360" t="s">
        <v>890</v>
      </c>
      <c r="B360" t="s">
        <v>272</v>
      </c>
      <c r="C360" t="s">
        <v>102</v>
      </c>
      <c r="D360" s="46">
        <v>44781</v>
      </c>
      <c r="E360">
        <v>8</v>
      </c>
      <c r="F360" t="s">
        <v>435</v>
      </c>
      <c r="G360" s="47" t="str">
        <f>VLOOKUP(F360, 'Site Codes'!$B$1:$C$56, 2, FALSE)</f>
        <v>Bellevue</v>
      </c>
      <c r="H360" s="19">
        <v>47.607109999999999</v>
      </c>
      <c r="I360" s="19">
        <v>-122.15894</v>
      </c>
      <c r="J360">
        <v>60</v>
      </c>
      <c r="K360" t="s">
        <v>26</v>
      </c>
      <c r="L360" t="s">
        <v>20</v>
      </c>
      <c r="N360" t="s">
        <v>891</v>
      </c>
      <c r="P360" s="48" t="s">
        <v>892</v>
      </c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</row>
    <row r="361" spans="1:36" ht="13" hidden="1" x14ac:dyDescent="0.15">
      <c r="A361" t="s">
        <v>893</v>
      </c>
      <c r="B361" t="s">
        <v>272</v>
      </c>
      <c r="C361" t="s">
        <v>102</v>
      </c>
      <c r="D361" s="46">
        <v>44781</v>
      </c>
      <c r="E361">
        <v>8</v>
      </c>
      <c r="F361" t="s">
        <v>894</v>
      </c>
      <c r="G361" s="47" t="s">
        <v>895</v>
      </c>
      <c r="H361" s="19">
        <v>47.609690000000001</v>
      </c>
      <c r="I361" s="19">
        <v>-122.1483307</v>
      </c>
      <c r="J361">
        <v>100</v>
      </c>
      <c r="K361" t="s">
        <v>26</v>
      </c>
      <c r="L361" t="s">
        <v>20</v>
      </c>
      <c r="M361" t="s">
        <v>374</v>
      </c>
      <c r="P361" s="48" t="s">
        <v>896</v>
      </c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</row>
    <row r="362" spans="1:36" ht="13" hidden="1" x14ac:dyDescent="0.15">
      <c r="A362" t="s">
        <v>897</v>
      </c>
      <c r="B362" t="s">
        <v>272</v>
      </c>
      <c r="C362" t="s">
        <v>102</v>
      </c>
      <c r="D362" s="46">
        <v>44781</v>
      </c>
      <c r="E362">
        <v>8</v>
      </c>
      <c r="F362" t="s">
        <v>898</v>
      </c>
      <c r="G362" s="47" t="str">
        <f>VLOOKUP(F362, 'Site Codes'!$B$1:$C$56, 2, FALSE)</f>
        <v>Bellevue</v>
      </c>
      <c r="H362" s="19">
        <v>47.606529999999999</v>
      </c>
      <c r="I362" s="19">
        <v>-122.1491699</v>
      </c>
      <c r="J362">
        <v>100</v>
      </c>
      <c r="K362" t="s">
        <v>28</v>
      </c>
      <c r="L362" t="s">
        <v>20</v>
      </c>
      <c r="P362" s="48" t="s">
        <v>899</v>
      </c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</row>
    <row r="363" spans="1:36" ht="13" hidden="1" x14ac:dyDescent="0.15">
      <c r="A363" t="s">
        <v>900</v>
      </c>
      <c r="B363" t="s">
        <v>272</v>
      </c>
      <c r="C363" t="s">
        <v>102</v>
      </c>
      <c r="D363" s="46">
        <v>44781</v>
      </c>
      <c r="E363">
        <v>8</v>
      </c>
      <c r="F363" t="s">
        <v>256</v>
      </c>
      <c r="G363" s="47" t="str">
        <f>VLOOKUP(F363, 'Site Codes'!$B$1:$C$56, 2, FALSE)</f>
        <v>Kirkland</v>
      </c>
      <c r="H363" s="19">
        <v>47.647739999999999</v>
      </c>
      <c r="I363" s="19">
        <v>-122.18797000000001</v>
      </c>
      <c r="J363">
        <v>100</v>
      </c>
      <c r="K363" t="s">
        <v>26</v>
      </c>
      <c r="L363" t="s">
        <v>20</v>
      </c>
      <c r="P363" s="48" t="s">
        <v>901</v>
      </c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</row>
    <row r="364" spans="1:36" ht="13" hidden="1" x14ac:dyDescent="0.15">
      <c r="A364" t="s">
        <v>902</v>
      </c>
      <c r="B364" t="s">
        <v>272</v>
      </c>
      <c r="C364" t="s">
        <v>102</v>
      </c>
      <c r="D364" s="46">
        <v>44781</v>
      </c>
      <c r="E364">
        <v>8</v>
      </c>
      <c r="F364" t="s">
        <v>256</v>
      </c>
      <c r="G364" s="47" t="str">
        <f>VLOOKUP(F364, 'Site Codes'!$B$1:$C$56, 2, FALSE)</f>
        <v>Kirkland</v>
      </c>
      <c r="H364" s="19">
        <v>47.64678</v>
      </c>
      <c r="I364" s="19">
        <v>-122.1884003</v>
      </c>
      <c r="J364">
        <v>100</v>
      </c>
      <c r="K364" t="s">
        <v>28</v>
      </c>
      <c r="L364" t="s">
        <v>20</v>
      </c>
      <c r="P364" s="48" t="s">
        <v>903</v>
      </c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</row>
    <row r="365" spans="1:36" ht="13" hidden="1" x14ac:dyDescent="0.15">
      <c r="A365" t="s">
        <v>904</v>
      </c>
      <c r="B365" t="s">
        <v>272</v>
      </c>
      <c r="C365" t="s">
        <v>102</v>
      </c>
      <c r="D365" s="46">
        <v>44781</v>
      </c>
      <c r="E365">
        <v>8</v>
      </c>
      <c r="F365" t="s">
        <v>256</v>
      </c>
      <c r="G365" s="47" t="str">
        <f>VLOOKUP(F365, 'Site Codes'!$B$1:$C$56, 2, FALSE)</f>
        <v>Kirkland</v>
      </c>
      <c r="H365" s="19">
        <v>47.646970000000003</v>
      </c>
      <c r="I365" s="19">
        <v>-122.18886000000001</v>
      </c>
      <c r="J365">
        <v>100</v>
      </c>
      <c r="K365" t="s">
        <v>26</v>
      </c>
      <c r="L365" t="s">
        <v>20</v>
      </c>
      <c r="P365" s="48" t="s">
        <v>905</v>
      </c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</row>
    <row r="366" spans="1:36" ht="13" hidden="1" x14ac:dyDescent="0.15">
      <c r="A366" t="s">
        <v>906</v>
      </c>
      <c r="B366" t="s">
        <v>272</v>
      </c>
      <c r="C366" t="s">
        <v>102</v>
      </c>
      <c r="D366" s="46">
        <v>44781</v>
      </c>
      <c r="E366">
        <v>8</v>
      </c>
      <c r="F366" t="s">
        <v>256</v>
      </c>
      <c r="G366" s="47" t="str">
        <f>VLOOKUP(F366, 'Site Codes'!$B$1:$C$56, 2, FALSE)</f>
        <v>Kirkland</v>
      </c>
      <c r="H366" s="19">
        <v>47.646940000000001</v>
      </c>
      <c r="I366" s="19">
        <v>-122.18961</v>
      </c>
      <c r="J366">
        <v>100</v>
      </c>
      <c r="K366" t="s">
        <v>28</v>
      </c>
      <c r="L366" t="s">
        <v>20</v>
      </c>
      <c r="P366" s="48" t="s">
        <v>907</v>
      </c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</row>
    <row r="367" spans="1:36" ht="13" hidden="1" x14ac:dyDescent="0.15">
      <c r="A367" t="s">
        <v>908</v>
      </c>
      <c r="B367" t="s">
        <v>272</v>
      </c>
      <c r="C367" t="s">
        <v>102</v>
      </c>
      <c r="D367" s="46">
        <v>44781</v>
      </c>
      <c r="E367">
        <v>8</v>
      </c>
      <c r="F367" t="s">
        <v>256</v>
      </c>
      <c r="G367" s="47" t="str">
        <f>VLOOKUP(F367, 'Site Codes'!$B$1:$C$56, 2, FALSE)</f>
        <v>Kirkland</v>
      </c>
      <c r="H367" s="19">
        <v>47.646900000000002</v>
      </c>
      <c r="I367" s="19">
        <v>-122.18989999999999</v>
      </c>
      <c r="J367">
        <v>100</v>
      </c>
      <c r="K367" t="s">
        <v>26</v>
      </c>
      <c r="L367" t="s">
        <v>20</v>
      </c>
      <c r="P367" s="48" t="s">
        <v>909</v>
      </c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</row>
    <row r="368" spans="1:36" ht="13" hidden="1" x14ac:dyDescent="0.15">
      <c r="A368" t="s">
        <v>908</v>
      </c>
      <c r="B368" t="s">
        <v>272</v>
      </c>
      <c r="C368" t="s">
        <v>102</v>
      </c>
      <c r="D368" s="46">
        <v>44781</v>
      </c>
      <c r="E368">
        <v>8</v>
      </c>
      <c r="F368" t="s">
        <v>256</v>
      </c>
      <c r="G368" s="47" t="str">
        <f>VLOOKUP(F368, 'Site Codes'!$B$1:$C$56, 2, FALSE)</f>
        <v>Kirkland</v>
      </c>
      <c r="H368" s="19">
        <v>47.646940000000001</v>
      </c>
      <c r="I368" s="19">
        <v>-122.1899796</v>
      </c>
      <c r="J368">
        <v>100</v>
      </c>
      <c r="K368" t="s">
        <v>26</v>
      </c>
      <c r="L368" t="s">
        <v>20</v>
      </c>
      <c r="P368" s="48" t="s">
        <v>910</v>
      </c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</row>
    <row r="369" spans="1:36" ht="13" hidden="1" x14ac:dyDescent="0.15">
      <c r="A369" t="s">
        <v>911</v>
      </c>
      <c r="B369" t="s">
        <v>272</v>
      </c>
      <c r="C369" t="s">
        <v>102</v>
      </c>
      <c r="D369" s="46">
        <v>44781</v>
      </c>
      <c r="E369">
        <v>8</v>
      </c>
      <c r="F369" t="s">
        <v>256</v>
      </c>
      <c r="G369" s="47" t="str">
        <f>VLOOKUP(F369, 'Site Codes'!$B$1:$C$56, 2, FALSE)</f>
        <v>Kirkland</v>
      </c>
      <c r="H369" s="19">
        <v>47.646900000000002</v>
      </c>
      <c r="I369" s="19">
        <v>-122.19009</v>
      </c>
      <c r="J369">
        <v>100</v>
      </c>
      <c r="K369" t="s">
        <v>28</v>
      </c>
      <c r="L369" t="s">
        <v>20</v>
      </c>
      <c r="P369" s="48" t="s">
        <v>912</v>
      </c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</row>
    <row r="370" spans="1:36" ht="13" hidden="1" x14ac:dyDescent="0.15">
      <c r="A370" t="s">
        <v>913</v>
      </c>
      <c r="B370" t="s">
        <v>272</v>
      </c>
      <c r="C370" t="s">
        <v>102</v>
      </c>
      <c r="D370" s="46">
        <v>44781</v>
      </c>
      <c r="E370">
        <v>8</v>
      </c>
      <c r="F370" t="s">
        <v>256</v>
      </c>
      <c r="G370" s="47" t="str">
        <f>VLOOKUP(F370, 'Site Codes'!$B$1:$C$56, 2, FALSE)</f>
        <v>Kirkland</v>
      </c>
      <c r="H370" s="19">
        <v>47.647199999999998</v>
      </c>
      <c r="I370" s="19">
        <v>-122.18996</v>
      </c>
      <c r="J370">
        <v>100</v>
      </c>
      <c r="K370" t="s">
        <v>28</v>
      </c>
      <c r="L370" t="s">
        <v>20</v>
      </c>
      <c r="P370" s="48" t="s">
        <v>914</v>
      </c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</row>
    <row r="371" spans="1:36" ht="13" hidden="1" x14ac:dyDescent="0.15">
      <c r="A371" t="s">
        <v>915</v>
      </c>
      <c r="B371" t="s">
        <v>272</v>
      </c>
      <c r="C371" t="s">
        <v>102</v>
      </c>
      <c r="D371" s="46">
        <v>44781</v>
      </c>
      <c r="E371">
        <v>8</v>
      </c>
      <c r="F371" t="s">
        <v>256</v>
      </c>
      <c r="G371" s="47" t="str">
        <f>VLOOKUP(F371, 'Site Codes'!$B$1:$C$56, 2, FALSE)</f>
        <v>Kirkland</v>
      </c>
      <c r="H371" s="19">
        <v>47.647170000000003</v>
      </c>
      <c r="I371" s="19">
        <v>-122.18994000000001</v>
      </c>
      <c r="J371">
        <v>100</v>
      </c>
      <c r="K371" t="s">
        <v>28</v>
      </c>
      <c r="L371" t="s">
        <v>20</v>
      </c>
      <c r="M371" t="s">
        <v>374</v>
      </c>
      <c r="P371" s="48" t="s">
        <v>916</v>
      </c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</row>
    <row r="372" spans="1:36" ht="13" hidden="1" x14ac:dyDescent="0.15">
      <c r="A372" t="s">
        <v>917</v>
      </c>
      <c r="B372" t="s">
        <v>272</v>
      </c>
      <c r="C372" t="s">
        <v>102</v>
      </c>
      <c r="D372" s="46">
        <v>44781</v>
      </c>
      <c r="E372">
        <v>8</v>
      </c>
      <c r="F372" t="s">
        <v>256</v>
      </c>
      <c r="G372" s="47" t="s">
        <v>257</v>
      </c>
      <c r="H372" s="27">
        <v>47.647170000000003</v>
      </c>
      <c r="I372" s="27">
        <v>-122.18994000000001</v>
      </c>
      <c r="J372">
        <v>100</v>
      </c>
      <c r="K372" t="s">
        <v>28</v>
      </c>
      <c r="P372" s="48" t="s">
        <v>918</v>
      </c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</row>
    <row r="373" spans="1:36" ht="13" hidden="1" x14ac:dyDescent="0.15">
      <c r="A373" t="s">
        <v>919</v>
      </c>
      <c r="B373" t="s">
        <v>272</v>
      </c>
      <c r="C373" t="s">
        <v>102</v>
      </c>
      <c r="D373" s="46">
        <v>44781</v>
      </c>
      <c r="E373">
        <v>8</v>
      </c>
      <c r="F373" t="s">
        <v>256</v>
      </c>
      <c r="G373" s="47" t="str">
        <f>VLOOKUP(F373, 'Site Codes'!$B$1:$C$56, 2, FALSE)</f>
        <v>Kirkland</v>
      </c>
      <c r="H373" s="19">
        <v>47.647359999999999</v>
      </c>
      <c r="I373" s="19">
        <v>-122.18973</v>
      </c>
      <c r="J373">
        <v>100</v>
      </c>
      <c r="K373" t="s">
        <v>21</v>
      </c>
      <c r="L373" t="s">
        <v>20</v>
      </c>
      <c r="P373" s="48" t="s">
        <v>920</v>
      </c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</row>
    <row r="374" spans="1:36" ht="13" hidden="1" x14ac:dyDescent="0.15">
      <c r="A374" t="s">
        <v>921</v>
      </c>
      <c r="B374" t="s">
        <v>272</v>
      </c>
      <c r="C374" t="s">
        <v>102</v>
      </c>
      <c r="D374" s="46">
        <v>44781</v>
      </c>
      <c r="E374">
        <v>8</v>
      </c>
      <c r="F374" t="s">
        <v>256</v>
      </c>
      <c r="G374" s="47" t="str">
        <f>VLOOKUP(F374, 'Site Codes'!$B$1:$C$56, 2, FALSE)</f>
        <v>Kirkland</v>
      </c>
      <c r="H374" s="19">
        <v>47.647280000000002</v>
      </c>
      <c r="I374" s="19">
        <v>-122.18964</v>
      </c>
      <c r="J374">
        <v>100</v>
      </c>
      <c r="K374" t="s">
        <v>21</v>
      </c>
      <c r="L374" t="s">
        <v>20</v>
      </c>
      <c r="P374" s="48" t="s">
        <v>922</v>
      </c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</row>
    <row r="375" spans="1:36" ht="13" hidden="1" x14ac:dyDescent="0.15">
      <c r="A375" t="s">
        <v>923</v>
      </c>
      <c r="B375" t="s">
        <v>272</v>
      </c>
      <c r="C375" t="s">
        <v>102</v>
      </c>
      <c r="D375" s="46">
        <v>44781</v>
      </c>
      <c r="E375">
        <v>8</v>
      </c>
      <c r="F375" t="s">
        <v>256</v>
      </c>
      <c r="G375" s="47" t="str">
        <f>VLOOKUP(F375, 'Site Codes'!$B$1:$C$56, 2, FALSE)</f>
        <v>Kirkland</v>
      </c>
      <c r="H375" s="19">
        <v>47.647289999999998</v>
      </c>
      <c r="I375" s="19">
        <v>-122.19020999999999</v>
      </c>
      <c r="J375">
        <v>100</v>
      </c>
      <c r="K375" t="s">
        <v>924</v>
      </c>
      <c r="L375" t="s">
        <v>20</v>
      </c>
      <c r="P375" s="48" t="s">
        <v>925</v>
      </c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</row>
    <row r="376" spans="1:36" ht="13" hidden="1" x14ac:dyDescent="0.15">
      <c r="A376" t="s">
        <v>926</v>
      </c>
      <c r="B376" t="s">
        <v>272</v>
      </c>
      <c r="C376" t="s">
        <v>102</v>
      </c>
      <c r="D376" s="46">
        <v>44781</v>
      </c>
      <c r="E376">
        <v>8</v>
      </c>
      <c r="F376" t="s">
        <v>256</v>
      </c>
      <c r="G376" s="47" t="str">
        <f>VLOOKUP(F376, 'Site Codes'!$B$1:$C$56, 2, FALSE)</f>
        <v>Kirkland</v>
      </c>
      <c r="H376" s="19">
        <v>47.647399999999998</v>
      </c>
      <c r="I376" s="19">
        <v>-122.1904602</v>
      </c>
      <c r="J376">
        <v>100</v>
      </c>
      <c r="K376" t="s">
        <v>21</v>
      </c>
      <c r="L376" t="s">
        <v>20</v>
      </c>
      <c r="P376" s="48" t="s">
        <v>927</v>
      </c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</row>
    <row r="377" spans="1:36" ht="13" hidden="1" x14ac:dyDescent="0.15">
      <c r="A377" t="s">
        <v>928</v>
      </c>
      <c r="B377" t="s">
        <v>272</v>
      </c>
      <c r="C377" t="s">
        <v>102</v>
      </c>
      <c r="D377" s="46">
        <v>44781</v>
      </c>
      <c r="E377">
        <v>8</v>
      </c>
      <c r="F377" t="s">
        <v>256</v>
      </c>
      <c r="G377" s="47" t="str">
        <f>VLOOKUP(F377, 'Site Codes'!$B$1:$C$56, 2, FALSE)</f>
        <v>Kirkland</v>
      </c>
      <c r="H377" s="19">
        <v>47.647129999999997</v>
      </c>
      <c r="I377" s="19">
        <v>-122.19063</v>
      </c>
      <c r="J377">
        <v>100</v>
      </c>
      <c r="K377" t="s">
        <v>28</v>
      </c>
      <c r="L377" t="s">
        <v>20</v>
      </c>
      <c r="P377" s="48" t="s">
        <v>929</v>
      </c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</row>
    <row r="378" spans="1:36" ht="13" hidden="1" x14ac:dyDescent="0.15">
      <c r="A378" t="s">
        <v>930</v>
      </c>
      <c r="B378" t="s">
        <v>272</v>
      </c>
      <c r="C378" t="s">
        <v>102</v>
      </c>
      <c r="D378" s="46">
        <v>44781</v>
      </c>
      <c r="E378">
        <v>8</v>
      </c>
      <c r="F378" t="s">
        <v>256</v>
      </c>
      <c r="G378" s="47" t="str">
        <f>VLOOKUP(F378, 'Site Codes'!$B$1:$C$56, 2, FALSE)</f>
        <v>Kirkland</v>
      </c>
      <c r="H378" s="19">
        <v>47.647480000000002</v>
      </c>
      <c r="I378" s="19">
        <v>-122.19073</v>
      </c>
      <c r="J378">
        <v>100</v>
      </c>
      <c r="K378" t="s">
        <v>26</v>
      </c>
      <c r="L378" t="s">
        <v>20</v>
      </c>
      <c r="P378" s="48" t="s">
        <v>931</v>
      </c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</row>
    <row r="379" spans="1:36" ht="13" hidden="1" x14ac:dyDescent="0.15">
      <c r="A379" t="s">
        <v>932</v>
      </c>
      <c r="B379" t="s">
        <v>272</v>
      </c>
      <c r="C379" t="s">
        <v>102</v>
      </c>
      <c r="D379" s="46">
        <v>44781</v>
      </c>
      <c r="E379">
        <v>8</v>
      </c>
      <c r="F379" t="s">
        <v>256</v>
      </c>
      <c r="G379" s="47" t="str">
        <f>VLOOKUP(F379, 'Site Codes'!$B$1:$C$56, 2, FALSE)</f>
        <v>Kirkland</v>
      </c>
      <c r="H379" s="19">
        <v>47.64743</v>
      </c>
      <c r="I379" s="19">
        <v>-122.190721</v>
      </c>
      <c r="J379">
        <v>100</v>
      </c>
      <c r="K379" t="s">
        <v>21</v>
      </c>
      <c r="L379" t="s">
        <v>20</v>
      </c>
      <c r="P379" s="48" t="s">
        <v>933</v>
      </c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</row>
    <row r="380" spans="1:36" ht="13" hidden="1" x14ac:dyDescent="0.15">
      <c r="A380" t="s">
        <v>934</v>
      </c>
      <c r="B380" t="s">
        <v>272</v>
      </c>
      <c r="C380" t="s">
        <v>102</v>
      </c>
      <c r="D380" s="46">
        <v>44781</v>
      </c>
      <c r="E380">
        <v>8</v>
      </c>
      <c r="F380" t="s">
        <v>256</v>
      </c>
      <c r="G380" s="47" t="str">
        <f>VLOOKUP(F380, 'Site Codes'!$B$1:$C$56, 2, FALSE)</f>
        <v>Kirkland</v>
      </c>
      <c r="H380" s="19">
        <v>47.648180000000004</v>
      </c>
      <c r="I380" s="19">
        <v>-122.1893997</v>
      </c>
      <c r="J380">
        <v>100</v>
      </c>
      <c r="K380" t="s">
        <v>26</v>
      </c>
      <c r="L380" t="s">
        <v>20</v>
      </c>
      <c r="P380" s="48" t="s">
        <v>935</v>
      </c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</row>
    <row r="381" spans="1:36" ht="13" hidden="1" x14ac:dyDescent="0.15">
      <c r="A381" t="s">
        <v>936</v>
      </c>
      <c r="B381" t="s">
        <v>272</v>
      </c>
      <c r="C381" t="s">
        <v>102</v>
      </c>
      <c r="D381" s="46">
        <v>44783</v>
      </c>
      <c r="E381">
        <v>8</v>
      </c>
      <c r="F381" t="s">
        <v>188</v>
      </c>
      <c r="G381" s="47" t="s">
        <v>189</v>
      </c>
      <c r="H381" s="19"/>
      <c r="I381" s="19"/>
      <c r="J381">
        <v>100</v>
      </c>
      <c r="K381" t="s">
        <v>28</v>
      </c>
      <c r="L381" t="s">
        <v>28</v>
      </c>
      <c r="P381" s="48" t="s">
        <v>937</v>
      </c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</row>
    <row r="382" spans="1:36" ht="13" hidden="1" x14ac:dyDescent="0.15">
      <c r="A382" t="s">
        <v>938</v>
      </c>
      <c r="B382" t="s">
        <v>272</v>
      </c>
      <c r="C382" t="s">
        <v>102</v>
      </c>
      <c r="D382" s="46">
        <v>44783</v>
      </c>
      <c r="E382">
        <v>8</v>
      </c>
      <c r="F382" t="s">
        <v>188</v>
      </c>
      <c r="G382" s="47" t="s">
        <v>939</v>
      </c>
      <c r="H382" s="19"/>
      <c r="I382" s="19"/>
      <c r="J382">
        <v>100</v>
      </c>
      <c r="K382" t="s">
        <v>28</v>
      </c>
      <c r="P382" s="48" t="s">
        <v>940</v>
      </c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</row>
    <row r="383" spans="1:36" ht="13" hidden="1" x14ac:dyDescent="0.15">
      <c r="A383" t="s">
        <v>941</v>
      </c>
      <c r="B383" t="s">
        <v>272</v>
      </c>
      <c r="C383" t="s">
        <v>102</v>
      </c>
      <c r="D383" s="46">
        <v>44783</v>
      </c>
      <c r="E383">
        <v>8</v>
      </c>
      <c r="F383" t="s">
        <v>188</v>
      </c>
      <c r="G383" s="47" t="s">
        <v>189</v>
      </c>
      <c r="H383" s="19"/>
      <c r="I383" s="19"/>
      <c r="J383">
        <v>100</v>
      </c>
      <c r="K383" t="s">
        <v>28</v>
      </c>
      <c r="L383" t="s">
        <v>28</v>
      </c>
      <c r="P383" s="48" t="s">
        <v>942</v>
      </c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</row>
    <row r="384" spans="1:36" ht="13" hidden="1" x14ac:dyDescent="0.15">
      <c r="A384" t="s">
        <v>943</v>
      </c>
      <c r="B384" t="s">
        <v>272</v>
      </c>
      <c r="C384" t="s">
        <v>102</v>
      </c>
      <c r="D384" s="46">
        <v>44773</v>
      </c>
      <c r="E384">
        <v>8</v>
      </c>
      <c r="F384" t="s">
        <v>189</v>
      </c>
      <c r="G384" s="47" t="s">
        <v>189</v>
      </c>
      <c r="H384" s="19">
        <v>47.765210000000003</v>
      </c>
      <c r="I384" s="19">
        <v>-122.3723377</v>
      </c>
      <c r="J384" t="s">
        <v>944</v>
      </c>
      <c r="K384" t="s">
        <v>22</v>
      </c>
      <c r="L384" t="s">
        <v>944</v>
      </c>
      <c r="M384" t="s">
        <v>944</v>
      </c>
      <c r="N384" t="s">
        <v>945</v>
      </c>
      <c r="P384" s="48" t="s">
        <v>946</v>
      </c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</row>
    <row r="385" spans="1:36" ht="13" hidden="1" x14ac:dyDescent="0.15">
      <c r="A385" t="s">
        <v>947</v>
      </c>
      <c r="B385" t="s">
        <v>272</v>
      </c>
      <c r="C385" t="s">
        <v>102</v>
      </c>
      <c r="D385" s="46">
        <v>44788</v>
      </c>
      <c r="E385">
        <v>8</v>
      </c>
      <c r="F385" t="s">
        <v>569</v>
      </c>
      <c r="G385" s="47" t="str">
        <f>VLOOKUP(F385, 'Site Codes'!$B$1:$C$56, 2, FALSE)</f>
        <v>Kirkland</v>
      </c>
      <c r="H385" s="19">
        <v>47.692880000000002</v>
      </c>
      <c r="I385" s="19">
        <v>-122.19602999999999</v>
      </c>
      <c r="J385">
        <v>100</v>
      </c>
      <c r="K385" t="s">
        <v>28</v>
      </c>
      <c r="L385" t="s">
        <v>20</v>
      </c>
      <c r="P385" s="48" t="s">
        <v>948</v>
      </c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</row>
    <row r="386" spans="1:36" ht="13" hidden="1" x14ac:dyDescent="0.15">
      <c r="A386" t="s">
        <v>949</v>
      </c>
      <c r="B386" t="s">
        <v>272</v>
      </c>
      <c r="C386" t="s">
        <v>102</v>
      </c>
      <c r="D386" s="46">
        <v>44788</v>
      </c>
      <c r="E386">
        <v>8</v>
      </c>
      <c r="F386" t="s">
        <v>569</v>
      </c>
      <c r="G386" s="47" t="str">
        <f>VLOOKUP(F386, 'Site Codes'!$B$1:$C$56, 2, FALSE)</f>
        <v>Kirkland</v>
      </c>
      <c r="H386" s="19">
        <v>47.692680000000003</v>
      </c>
      <c r="I386" s="19">
        <v>-122.19548</v>
      </c>
      <c r="J386">
        <v>100</v>
      </c>
      <c r="K386" t="s">
        <v>28</v>
      </c>
      <c r="L386" t="s">
        <v>20</v>
      </c>
      <c r="M386" t="s">
        <v>950</v>
      </c>
      <c r="P386" s="48" t="s">
        <v>951</v>
      </c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</row>
    <row r="387" spans="1:36" ht="13" hidden="1" x14ac:dyDescent="0.15">
      <c r="A387" t="s">
        <v>952</v>
      </c>
      <c r="B387" t="s">
        <v>272</v>
      </c>
      <c r="C387" t="s">
        <v>102</v>
      </c>
      <c r="D387" s="46">
        <v>44788</v>
      </c>
      <c r="E387">
        <v>8</v>
      </c>
      <c r="F387" t="s">
        <v>548</v>
      </c>
      <c r="G387" s="47" t="str">
        <f>VLOOKUP(F387, 'Site Codes'!$B$1:$C$56, 2, FALSE)</f>
        <v>Kirkland</v>
      </c>
      <c r="H387" s="19">
        <v>47.6629</v>
      </c>
      <c r="I387" s="19">
        <v>-122.18338</v>
      </c>
      <c r="J387">
        <v>100</v>
      </c>
      <c r="K387" t="s">
        <v>28</v>
      </c>
      <c r="L387" t="s">
        <v>20</v>
      </c>
      <c r="M387" t="s">
        <v>953</v>
      </c>
      <c r="P387" s="48" t="s">
        <v>954</v>
      </c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</row>
    <row r="388" spans="1:36" ht="13" hidden="1" x14ac:dyDescent="0.15">
      <c r="A388" t="s">
        <v>955</v>
      </c>
      <c r="B388" t="s">
        <v>272</v>
      </c>
      <c r="C388" t="s">
        <v>102</v>
      </c>
      <c r="D388" s="46">
        <v>44788</v>
      </c>
      <c r="E388">
        <v>8</v>
      </c>
      <c r="F388" t="s">
        <v>548</v>
      </c>
      <c r="G388" s="47" t="str">
        <f>VLOOKUP(F388, 'Site Codes'!$B$1:$C$56, 2, FALSE)</f>
        <v>Kirkland</v>
      </c>
      <c r="H388" s="19">
        <v>47.6631</v>
      </c>
      <c r="I388" s="19">
        <v>-122.18380999999999</v>
      </c>
      <c r="J388">
        <v>60</v>
      </c>
      <c r="K388" t="s">
        <v>26</v>
      </c>
      <c r="L388" t="s">
        <v>20</v>
      </c>
      <c r="N388" t="s">
        <v>956</v>
      </c>
      <c r="P388" s="48" t="s">
        <v>957</v>
      </c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</row>
    <row r="389" spans="1:36" ht="13" hidden="1" x14ac:dyDescent="0.15">
      <c r="A389" t="s">
        <v>958</v>
      </c>
      <c r="B389" t="s">
        <v>272</v>
      </c>
      <c r="C389" t="s">
        <v>102</v>
      </c>
      <c r="D389" s="46">
        <v>44788</v>
      </c>
      <c r="E389">
        <v>8</v>
      </c>
      <c r="F389" t="s">
        <v>548</v>
      </c>
      <c r="G389" s="47" t="str">
        <f>VLOOKUP(F389, 'Site Codes'!$B$1:$C$56, 2, FALSE)</f>
        <v>Kirkland</v>
      </c>
      <c r="H389" s="19">
        <v>47.663699999999999</v>
      </c>
      <c r="I389" s="19">
        <v>-122.1841</v>
      </c>
      <c r="J389">
        <v>100</v>
      </c>
      <c r="K389" t="s">
        <v>28</v>
      </c>
      <c r="L389" t="s">
        <v>20</v>
      </c>
      <c r="P389" s="48" t="s">
        <v>959</v>
      </c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</row>
    <row r="390" spans="1:36" ht="13" hidden="1" x14ac:dyDescent="0.15">
      <c r="A390" t="s">
        <v>960</v>
      </c>
      <c r="B390" t="s">
        <v>272</v>
      </c>
      <c r="C390" t="s">
        <v>102</v>
      </c>
      <c r="D390" s="46">
        <v>44788</v>
      </c>
      <c r="E390">
        <v>8</v>
      </c>
      <c r="F390" t="s">
        <v>548</v>
      </c>
      <c r="G390" s="47" t="str">
        <f>VLOOKUP(F390, 'Site Codes'!$B$1:$C$56, 2, FALSE)</f>
        <v>Kirkland</v>
      </c>
      <c r="H390" s="19">
        <v>47.662460000000003</v>
      </c>
      <c r="I390" s="19">
        <v>-122.18301</v>
      </c>
      <c r="J390">
        <v>100</v>
      </c>
      <c r="K390" t="s">
        <v>28</v>
      </c>
      <c r="L390" t="s">
        <v>20</v>
      </c>
      <c r="P390" s="48" t="s">
        <v>961</v>
      </c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</row>
    <row r="391" spans="1:36" ht="13" hidden="1" x14ac:dyDescent="0.15">
      <c r="A391" t="s">
        <v>962</v>
      </c>
      <c r="B391" t="s">
        <v>272</v>
      </c>
      <c r="C391" t="s">
        <v>102</v>
      </c>
      <c r="D391" s="46">
        <v>44788</v>
      </c>
      <c r="E391">
        <v>8</v>
      </c>
      <c r="F391" t="s">
        <v>548</v>
      </c>
      <c r="G391" s="47" t="str">
        <f>VLOOKUP(F391, 'Site Codes'!$B$1:$C$56, 2, FALSE)</f>
        <v>Kirkland</v>
      </c>
      <c r="H391" s="19">
        <v>47.662750000000003</v>
      </c>
      <c r="I391" s="19">
        <v>-122.18307</v>
      </c>
      <c r="J391">
        <v>100</v>
      </c>
      <c r="K391" t="s">
        <v>28</v>
      </c>
      <c r="L391" t="s">
        <v>20</v>
      </c>
      <c r="P391" s="48" t="s">
        <v>963</v>
      </c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</row>
    <row r="392" spans="1:36" ht="13" hidden="1" x14ac:dyDescent="0.15">
      <c r="A392" t="s">
        <v>964</v>
      </c>
      <c r="B392" t="s">
        <v>272</v>
      </c>
      <c r="C392" t="s">
        <v>102</v>
      </c>
      <c r="D392" s="46">
        <v>44788</v>
      </c>
      <c r="E392">
        <v>8</v>
      </c>
      <c r="F392" t="s">
        <v>548</v>
      </c>
      <c r="G392" s="47" t="str">
        <f>VLOOKUP(F392, 'Site Codes'!$B$1:$C$56, 2, FALSE)</f>
        <v>Kirkland</v>
      </c>
      <c r="H392" s="19">
        <v>47.66216</v>
      </c>
      <c r="I392" s="19">
        <v>-122.18181</v>
      </c>
      <c r="J392">
        <v>100</v>
      </c>
      <c r="K392" t="s">
        <v>28</v>
      </c>
      <c r="L392" t="s">
        <v>20</v>
      </c>
      <c r="P392" s="48" t="s">
        <v>965</v>
      </c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</row>
    <row r="393" spans="1:36" ht="13" hidden="1" x14ac:dyDescent="0.15">
      <c r="A393" t="s">
        <v>966</v>
      </c>
      <c r="B393" t="s">
        <v>272</v>
      </c>
      <c r="C393" t="s">
        <v>102</v>
      </c>
      <c r="D393" s="46">
        <v>44788</v>
      </c>
      <c r="E393">
        <v>8</v>
      </c>
      <c r="F393" t="s">
        <v>589</v>
      </c>
      <c r="G393" s="47" t="str">
        <f>VLOOKUP(F393, 'Site Codes'!$B$1:$C$56, 2, FALSE)</f>
        <v>Kirkland</v>
      </c>
      <c r="H393" s="19">
        <v>47.659500000000001</v>
      </c>
      <c r="I393" s="19">
        <v>-122.17483</v>
      </c>
      <c r="J393">
        <v>100</v>
      </c>
      <c r="K393" t="s">
        <v>28</v>
      </c>
      <c r="L393" t="s">
        <v>20</v>
      </c>
      <c r="P393" s="48" t="s">
        <v>967</v>
      </c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</row>
    <row r="394" spans="1:36" ht="13" hidden="1" x14ac:dyDescent="0.15">
      <c r="A394" t="s">
        <v>968</v>
      </c>
      <c r="B394" t="s">
        <v>272</v>
      </c>
      <c r="C394" t="s">
        <v>102</v>
      </c>
      <c r="D394" s="46">
        <v>44788</v>
      </c>
      <c r="E394">
        <v>8</v>
      </c>
      <c r="F394" t="s">
        <v>589</v>
      </c>
      <c r="G394" s="47" t="str">
        <f>VLOOKUP(F394, 'Site Codes'!$B$1:$C$56, 2, FALSE)</f>
        <v>Kirkland</v>
      </c>
      <c r="H394" s="19">
        <v>47.656300000000002</v>
      </c>
      <c r="I394" s="19">
        <v>-122.17489999999999</v>
      </c>
      <c r="J394">
        <v>100</v>
      </c>
      <c r="K394" t="s">
        <v>28</v>
      </c>
      <c r="L394" t="s">
        <v>20</v>
      </c>
      <c r="P394" s="48" t="s">
        <v>969</v>
      </c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</row>
    <row r="395" spans="1:36" ht="13" hidden="1" x14ac:dyDescent="0.15">
      <c r="A395" t="s">
        <v>970</v>
      </c>
      <c r="B395" t="s">
        <v>272</v>
      </c>
      <c r="C395" t="s">
        <v>102</v>
      </c>
      <c r="D395" s="46">
        <v>44788</v>
      </c>
      <c r="E395">
        <v>8</v>
      </c>
      <c r="F395" t="s">
        <v>589</v>
      </c>
      <c r="G395" s="47" t="str">
        <f>VLOOKUP(F395, 'Site Codes'!$B$1:$C$56, 2, FALSE)</f>
        <v>Kirkland</v>
      </c>
      <c r="H395" s="19">
        <v>47.654940000000003</v>
      </c>
      <c r="I395" s="19">
        <v>-122.17507000000001</v>
      </c>
      <c r="J395">
        <v>100</v>
      </c>
      <c r="K395" t="s">
        <v>28</v>
      </c>
      <c r="L395" t="s">
        <v>20</v>
      </c>
      <c r="M395" t="s">
        <v>971</v>
      </c>
      <c r="P395" s="48" t="s">
        <v>972</v>
      </c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</row>
    <row r="396" spans="1:36" ht="13" hidden="1" x14ac:dyDescent="0.15">
      <c r="A396" t="s">
        <v>973</v>
      </c>
      <c r="B396" t="s">
        <v>272</v>
      </c>
      <c r="C396" t="s">
        <v>102</v>
      </c>
      <c r="D396" s="46">
        <v>44788</v>
      </c>
      <c r="E396">
        <v>8</v>
      </c>
      <c r="F396" t="s">
        <v>589</v>
      </c>
      <c r="G396" s="47" t="str">
        <f>VLOOKUP(F396, 'Site Codes'!$B$1:$C$56, 2, FALSE)</f>
        <v>Kirkland</v>
      </c>
      <c r="H396" s="19">
        <v>47.653680000000001</v>
      </c>
      <c r="I396" s="19">
        <v>-122.1751</v>
      </c>
      <c r="J396">
        <v>100</v>
      </c>
      <c r="K396" t="s">
        <v>26</v>
      </c>
      <c r="L396" t="s">
        <v>20</v>
      </c>
      <c r="P396" s="48" t="s">
        <v>974</v>
      </c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</row>
    <row r="397" spans="1:36" ht="13" hidden="1" x14ac:dyDescent="0.15">
      <c r="A397" t="s">
        <v>975</v>
      </c>
      <c r="B397" t="s">
        <v>272</v>
      </c>
      <c r="C397" t="s">
        <v>102</v>
      </c>
      <c r="D397" s="46">
        <v>44788</v>
      </c>
      <c r="E397">
        <v>8</v>
      </c>
      <c r="F397" t="s">
        <v>589</v>
      </c>
      <c r="G397" s="47" t="str">
        <f>VLOOKUP(F397, 'Site Codes'!$B$1:$C$56, 2, FALSE)</f>
        <v>Kirkland</v>
      </c>
      <c r="H397" s="19">
        <v>47.65296</v>
      </c>
      <c r="I397" s="19">
        <v>-122.17506</v>
      </c>
      <c r="J397">
        <v>100</v>
      </c>
      <c r="K397" t="s">
        <v>28</v>
      </c>
      <c r="L397" t="s">
        <v>20</v>
      </c>
      <c r="P397" s="48" t="s">
        <v>976</v>
      </c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</row>
    <row r="398" spans="1:36" ht="13" hidden="1" x14ac:dyDescent="0.15">
      <c r="A398" t="s">
        <v>977</v>
      </c>
      <c r="B398" t="s">
        <v>272</v>
      </c>
      <c r="C398" t="s">
        <v>102</v>
      </c>
      <c r="D398" s="46">
        <v>44788</v>
      </c>
      <c r="E398">
        <v>8</v>
      </c>
      <c r="F398" t="s">
        <v>589</v>
      </c>
      <c r="G398" s="47" t="str">
        <f>VLOOKUP(F398, 'Site Codes'!$B$1:$C$56, 2, FALSE)</f>
        <v>Kirkland</v>
      </c>
      <c r="H398" s="19">
        <v>47.65296</v>
      </c>
      <c r="I398" s="19">
        <v>-122.17506</v>
      </c>
      <c r="J398">
        <v>100</v>
      </c>
      <c r="K398" t="s">
        <v>28</v>
      </c>
      <c r="L398" t="s">
        <v>20</v>
      </c>
      <c r="P398" s="48" t="s">
        <v>978</v>
      </c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</row>
    <row r="399" spans="1:36" ht="13" hidden="1" x14ac:dyDescent="0.15">
      <c r="A399" t="s">
        <v>979</v>
      </c>
      <c r="B399" t="s">
        <v>272</v>
      </c>
      <c r="C399" t="s">
        <v>102</v>
      </c>
      <c r="D399" s="46">
        <v>44788</v>
      </c>
      <c r="E399">
        <v>8</v>
      </c>
      <c r="F399" t="s">
        <v>589</v>
      </c>
      <c r="G399" s="47" t="str">
        <f>VLOOKUP(F399, 'Site Codes'!$B$1:$C$56, 2, FALSE)</f>
        <v>Kirkland</v>
      </c>
      <c r="H399" s="19">
        <v>47.652470000000001</v>
      </c>
      <c r="I399" s="19">
        <v>-122.17516000000001</v>
      </c>
      <c r="J399">
        <v>100</v>
      </c>
      <c r="K399" t="s">
        <v>26</v>
      </c>
      <c r="L399" t="s">
        <v>20</v>
      </c>
      <c r="P399" s="48" t="s">
        <v>980</v>
      </c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</row>
    <row r="400" spans="1:36" ht="13" hidden="1" x14ac:dyDescent="0.15">
      <c r="A400" t="s">
        <v>981</v>
      </c>
      <c r="B400" t="s">
        <v>272</v>
      </c>
      <c r="C400" t="s">
        <v>102</v>
      </c>
      <c r="D400" s="46">
        <v>44789</v>
      </c>
      <c r="E400">
        <v>8</v>
      </c>
      <c r="F400" t="s">
        <v>982</v>
      </c>
      <c r="G400" s="47" t="str">
        <f>VLOOKUP(F400, 'Site Codes'!$B$1:$C$56, 2, FALSE)</f>
        <v>Seattle</v>
      </c>
      <c r="H400" s="19">
        <v>47.567300000000003</v>
      </c>
      <c r="I400" s="19">
        <v>-122.27789</v>
      </c>
      <c r="J400">
        <v>100</v>
      </c>
      <c r="K400" t="s">
        <v>28</v>
      </c>
      <c r="L400" t="s">
        <v>20</v>
      </c>
      <c r="P400" s="48" t="s">
        <v>983</v>
      </c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</row>
    <row r="401" spans="1:36" ht="13" hidden="1" x14ac:dyDescent="0.15">
      <c r="A401" t="s">
        <v>984</v>
      </c>
      <c r="B401" t="s">
        <v>272</v>
      </c>
      <c r="C401" t="s">
        <v>102</v>
      </c>
      <c r="D401" s="46">
        <v>44789</v>
      </c>
      <c r="E401">
        <v>8</v>
      </c>
      <c r="F401" t="s">
        <v>982</v>
      </c>
      <c r="G401" s="47" t="str">
        <f>VLOOKUP(F401, 'Site Codes'!$B$1:$C$56, 2, FALSE)</f>
        <v>Seattle</v>
      </c>
      <c r="H401" s="19">
        <v>47.567619999999998</v>
      </c>
      <c r="I401" s="19">
        <v>-122.2791</v>
      </c>
      <c r="J401">
        <v>100</v>
      </c>
      <c r="K401" t="s">
        <v>21</v>
      </c>
      <c r="L401" t="s">
        <v>20</v>
      </c>
      <c r="P401" s="48" t="s">
        <v>985</v>
      </c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</row>
    <row r="402" spans="1:36" ht="13" hidden="1" x14ac:dyDescent="0.15">
      <c r="A402" t="s">
        <v>986</v>
      </c>
      <c r="B402" t="s">
        <v>272</v>
      </c>
      <c r="C402" t="s">
        <v>102</v>
      </c>
      <c r="D402" s="46">
        <v>44789</v>
      </c>
      <c r="E402">
        <v>8</v>
      </c>
      <c r="F402" t="s">
        <v>987</v>
      </c>
      <c r="G402" s="47" t="str">
        <f>VLOOKUP(F402, 'Site Codes'!$B$1:$C$56, 2, FALSE)</f>
        <v>Seattle</v>
      </c>
      <c r="H402" s="19">
        <v>47.586739999999999</v>
      </c>
      <c r="I402" s="19">
        <v>-122.29195</v>
      </c>
      <c r="J402">
        <v>100</v>
      </c>
      <c r="K402" t="s">
        <v>26</v>
      </c>
      <c r="L402" t="s">
        <v>20</v>
      </c>
      <c r="P402" s="48" t="s">
        <v>988</v>
      </c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</row>
    <row r="403" spans="1:36" ht="13" hidden="1" x14ac:dyDescent="0.15">
      <c r="A403" t="s">
        <v>989</v>
      </c>
      <c r="B403" t="s">
        <v>272</v>
      </c>
      <c r="C403" t="s">
        <v>102</v>
      </c>
      <c r="D403" s="46">
        <v>44789</v>
      </c>
      <c r="E403">
        <v>8</v>
      </c>
      <c r="F403" t="s">
        <v>987</v>
      </c>
      <c r="G403" s="47" t="str">
        <f>VLOOKUP(F403, 'Site Codes'!$B$1:$C$56, 2, FALSE)</f>
        <v>Seattle</v>
      </c>
      <c r="H403" s="19">
        <v>47.585160000000002</v>
      </c>
      <c r="I403" s="19">
        <v>-122.28832</v>
      </c>
      <c r="J403">
        <v>100</v>
      </c>
      <c r="K403" t="s">
        <v>26</v>
      </c>
      <c r="L403" t="s">
        <v>20</v>
      </c>
      <c r="P403" s="48" t="s">
        <v>990</v>
      </c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</row>
    <row r="404" spans="1:36" ht="13" hidden="1" x14ac:dyDescent="0.15">
      <c r="A404" t="s">
        <v>991</v>
      </c>
      <c r="B404" t="s">
        <v>272</v>
      </c>
      <c r="C404" t="s">
        <v>102</v>
      </c>
      <c r="D404" s="46">
        <v>44789</v>
      </c>
      <c r="E404">
        <v>8</v>
      </c>
      <c r="F404" t="s">
        <v>987</v>
      </c>
      <c r="G404" s="47" t="str">
        <f>VLOOKUP(F404, 'Site Codes'!$B$1:$C$56, 2, FALSE)</f>
        <v>Seattle</v>
      </c>
      <c r="H404" s="19">
        <v>47.585160000000002</v>
      </c>
      <c r="I404" s="19">
        <v>-122.28832</v>
      </c>
      <c r="J404">
        <v>100</v>
      </c>
      <c r="K404" t="s">
        <v>28</v>
      </c>
      <c r="L404" t="s">
        <v>20</v>
      </c>
      <c r="P404" s="48" t="s">
        <v>992</v>
      </c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</row>
    <row r="405" spans="1:36" ht="13" hidden="1" x14ac:dyDescent="0.15">
      <c r="A405" t="s">
        <v>993</v>
      </c>
      <c r="B405" t="s">
        <v>272</v>
      </c>
      <c r="C405" t="s">
        <v>102</v>
      </c>
      <c r="D405" s="46">
        <v>44789</v>
      </c>
      <c r="E405">
        <v>8</v>
      </c>
      <c r="F405" t="s">
        <v>987</v>
      </c>
      <c r="G405" s="47" t="str">
        <f>VLOOKUP(F405, 'Site Codes'!$B$1:$C$56, 2, FALSE)</f>
        <v>Seattle</v>
      </c>
      <c r="H405" s="19">
        <v>47.585160000000002</v>
      </c>
      <c r="I405" s="19">
        <v>-122.28832</v>
      </c>
      <c r="J405">
        <v>100</v>
      </c>
      <c r="K405" t="s">
        <v>28</v>
      </c>
      <c r="L405" t="s">
        <v>20</v>
      </c>
      <c r="M405" t="s">
        <v>374</v>
      </c>
      <c r="P405" s="48" t="s">
        <v>994</v>
      </c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</row>
    <row r="406" spans="1:36" ht="13" hidden="1" x14ac:dyDescent="0.15">
      <c r="A406" t="s">
        <v>995</v>
      </c>
      <c r="B406" t="s">
        <v>272</v>
      </c>
      <c r="C406" t="s">
        <v>102</v>
      </c>
      <c r="D406" s="46">
        <v>44790</v>
      </c>
      <c r="E406">
        <v>8</v>
      </c>
      <c r="F406" t="s">
        <v>996</v>
      </c>
      <c r="G406" s="47" t="str">
        <f>VLOOKUP(F406, 'Site Codes'!$B$1:$C$56, 2, FALSE)</f>
        <v>Redmond</v>
      </c>
      <c r="H406" s="19">
        <v>47.690089999999998</v>
      </c>
      <c r="I406" s="19">
        <v>-122.13449</v>
      </c>
      <c r="J406">
        <v>100</v>
      </c>
      <c r="K406" t="s">
        <v>28</v>
      </c>
      <c r="L406" t="s">
        <v>20</v>
      </c>
      <c r="P406" s="48" t="s">
        <v>997</v>
      </c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</row>
    <row r="407" spans="1:36" ht="13" hidden="1" x14ac:dyDescent="0.15">
      <c r="A407" t="s">
        <v>998</v>
      </c>
      <c r="B407" t="s">
        <v>272</v>
      </c>
      <c r="C407" t="s">
        <v>102</v>
      </c>
      <c r="D407" s="46">
        <v>44790</v>
      </c>
      <c r="E407">
        <v>8</v>
      </c>
      <c r="F407" t="s">
        <v>996</v>
      </c>
      <c r="G407" s="47" t="str">
        <f>VLOOKUP(F407, 'Site Codes'!$B$1:$C$56, 2, FALSE)</f>
        <v>Redmond</v>
      </c>
      <c r="H407" s="19">
        <v>47.690660000000001</v>
      </c>
      <c r="I407" s="19">
        <v>-122.13505000000001</v>
      </c>
      <c r="J407">
        <v>100</v>
      </c>
      <c r="K407" t="s">
        <v>26</v>
      </c>
      <c r="L407" t="s">
        <v>20</v>
      </c>
      <c r="P407" s="48" t="s">
        <v>999</v>
      </c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</row>
    <row r="408" spans="1:36" ht="13" hidden="1" x14ac:dyDescent="0.15">
      <c r="A408" t="s">
        <v>1000</v>
      </c>
      <c r="B408" t="s">
        <v>272</v>
      </c>
      <c r="C408" t="s">
        <v>102</v>
      </c>
      <c r="D408" s="46">
        <v>44790</v>
      </c>
      <c r="E408">
        <v>8</v>
      </c>
      <c r="F408" t="s">
        <v>996</v>
      </c>
      <c r="G408" s="47" t="str">
        <f>VLOOKUP(F408, 'Site Codes'!$B$1:$C$56, 2, FALSE)</f>
        <v>Redmond</v>
      </c>
      <c r="H408" s="19">
        <v>47.690660000000001</v>
      </c>
      <c r="I408" s="19">
        <v>-122.13505000000001</v>
      </c>
      <c r="J408">
        <v>100</v>
      </c>
      <c r="K408" t="s">
        <v>28</v>
      </c>
      <c r="L408" t="s">
        <v>20</v>
      </c>
      <c r="P408" s="48" t="s">
        <v>1001</v>
      </c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</row>
    <row r="409" spans="1:36" ht="13" hidden="1" x14ac:dyDescent="0.15">
      <c r="A409" t="s">
        <v>1002</v>
      </c>
      <c r="B409" t="s">
        <v>272</v>
      </c>
      <c r="C409" t="s">
        <v>102</v>
      </c>
      <c r="D409" s="46">
        <v>44790</v>
      </c>
      <c r="E409">
        <v>8</v>
      </c>
      <c r="F409" t="s">
        <v>996</v>
      </c>
      <c r="G409" s="47" t="str">
        <f>VLOOKUP(F409, 'Site Codes'!$B$1:$C$56, 2, FALSE)</f>
        <v>Redmond</v>
      </c>
      <c r="H409" s="19">
        <v>47.692749999999997</v>
      </c>
      <c r="I409" s="19">
        <v>-122.13717</v>
      </c>
      <c r="J409">
        <v>100</v>
      </c>
      <c r="K409" t="s">
        <v>924</v>
      </c>
      <c r="L409" t="s">
        <v>20</v>
      </c>
      <c r="P409" s="48" t="s">
        <v>1003</v>
      </c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</row>
    <row r="410" spans="1:36" ht="13" hidden="1" x14ac:dyDescent="0.15">
      <c r="A410" t="s">
        <v>1004</v>
      </c>
      <c r="B410" t="s">
        <v>272</v>
      </c>
      <c r="C410" t="s">
        <v>102</v>
      </c>
      <c r="D410" s="46">
        <v>44790</v>
      </c>
      <c r="E410">
        <v>8</v>
      </c>
      <c r="F410" t="s">
        <v>996</v>
      </c>
      <c r="G410" s="47" t="str">
        <f>VLOOKUP(F410, 'Site Codes'!$B$1:$C$56, 2, FALSE)</f>
        <v>Redmond</v>
      </c>
      <c r="H410" s="19">
        <v>47.699019999999997</v>
      </c>
      <c r="I410" s="19">
        <v>-122.1435635</v>
      </c>
      <c r="J410">
        <v>100</v>
      </c>
      <c r="K410" t="s">
        <v>26</v>
      </c>
      <c r="L410" t="s">
        <v>20</v>
      </c>
      <c r="P410" s="48" t="s">
        <v>1005</v>
      </c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</row>
    <row r="411" spans="1:36" ht="13" hidden="1" x14ac:dyDescent="0.15">
      <c r="A411" t="s">
        <v>1006</v>
      </c>
      <c r="B411" t="s">
        <v>272</v>
      </c>
      <c r="C411" t="s">
        <v>102</v>
      </c>
      <c r="D411" s="46">
        <v>44790</v>
      </c>
      <c r="E411">
        <v>8</v>
      </c>
      <c r="F411" t="s">
        <v>996</v>
      </c>
      <c r="G411" s="47" t="str">
        <f>VLOOKUP(F411, 'Site Codes'!$B$1:$C$56, 2, FALSE)</f>
        <v>Redmond</v>
      </c>
      <c r="H411" s="19">
        <v>47.698999999999998</v>
      </c>
      <c r="I411" s="19">
        <v>-122.14261</v>
      </c>
      <c r="J411">
        <v>100</v>
      </c>
      <c r="K411" t="s">
        <v>28</v>
      </c>
      <c r="L411" t="s">
        <v>20</v>
      </c>
      <c r="P411" s="48" t="s">
        <v>1007</v>
      </c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</row>
    <row r="412" spans="1:36" ht="13" hidden="1" x14ac:dyDescent="0.15">
      <c r="A412" t="s">
        <v>1008</v>
      </c>
      <c r="B412" t="s">
        <v>272</v>
      </c>
      <c r="C412" t="s">
        <v>102</v>
      </c>
      <c r="D412" s="46">
        <v>44790</v>
      </c>
      <c r="E412">
        <v>8</v>
      </c>
      <c r="F412" t="s">
        <v>996</v>
      </c>
      <c r="G412" s="47" t="str">
        <f>VLOOKUP(F412, 'Site Codes'!$B$1:$C$56, 2, FALSE)</f>
        <v>Redmond</v>
      </c>
      <c r="H412" s="19">
        <v>47.69894</v>
      </c>
      <c r="I412" s="19">
        <v>-122.1391919</v>
      </c>
      <c r="J412">
        <v>100</v>
      </c>
      <c r="K412" t="s">
        <v>28</v>
      </c>
      <c r="L412" t="s">
        <v>20</v>
      </c>
      <c r="N412" t="s">
        <v>1009</v>
      </c>
      <c r="P412" s="48" t="s">
        <v>1010</v>
      </c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</row>
    <row r="413" spans="1:36" ht="13" hidden="1" x14ac:dyDescent="0.15">
      <c r="A413" t="s">
        <v>1011</v>
      </c>
      <c r="B413" t="s">
        <v>272</v>
      </c>
      <c r="C413" t="s">
        <v>102</v>
      </c>
      <c r="D413" s="46">
        <v>44790</v>
      </c>
      <c r="E413">
        <v>8</v>
      </c>
      <c r="F413" t="s">
        <v>996</v>
      </c>
      <c r="G413" s="47" t="str">
        <f>VLOOKUP(F413, 'Site Codes'!$B$1:$C$56, 2, FALSE)</f>
        <v>Redmond</v>
      </c>
      <c r="H413" s="19">
        <v>47.698880000000003</v>
      </c>
      <c r="I413" s="19">
        <v>-122.13915</v>
      </c>
      <c r="J413">
        <v>100</v>
      </c>
      <c r="K413" t="s">
        <v>28</v>
      </c>
      <c r="L413" t="s">
        <v>20</v>
      </c>
      <c r="M413" t="s">
        <v>953</v>
      </c>
      <c r="P413" s="48" t="s">
        <v>1012</v>
      </c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</row>
    <row r="414" spans="1:36" ht="13" hidden="1" x14ac:dyDescent="0.15">
      <c r="A414" t="s">
        <v>1013</v>
      </c>
      <c r="B414" t="s">
        <v>272</v>
      </c>
      <c r="C414" t="s">
        <v>102</v>
      </c>
      <c r="D414" s="46">
        <v>44790</v>
      </c>
      <c r="E414">
        <v>8</v>
      </c>
      <c r="F414" t="s">
        <v>996</v>
      </c>
      <c r="G414" s="47" t="str">
        <f>VLOOKUP(F414, 'Site Codes'!$B$1:$C$56, 2, FALSE)</f>
        <v>Redmond</v>
      </c>
      <c r="H414" s="19">
        <v>47.698729999999998</v>
      </c>
      <c r="I414" s="19">
        <v>-122.13908000000001</v>
      </c>
      <c r="J414">
        <v>100</v>
      </c>
      <c r="K414" t="s">
        <v>21</v>
      </c>
      <c r="L414" t="s">
        <v>20</v>
      </c>
      <c r="P414" s="48" t="s">
        <v>1014</v>
      </c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</row>
    <row r="415" spans="1:36" ht="13" hidden="1" x14ac:dyDescent="0.15">
      <c r="A415" t="s">
        <v>1015</v>
      </c>
      <c r="B415" t="s">
        <v>272</v>
      </c>
      <c r="C415" t="s">
        <v>102</v>
      </c>
      <c r="D415" s="46">
        <v>44790</v>
      </c>
      <c r="E415">
        <v>8</v>
      </c>
      <c r="F415" t="s">
        <v>996</v>
      </c>
      <c r="G415" s="47" t="str">
        <f>VLOOKUP(F415, 'Site Codes'!$B$1:$C$56, 2, FALSE)</f>
        <v>Redmond</v>
      </c>
      <c r="H415" s="19">
        <v>47.698869999999999</v>
      </c>
      <c r="I415" s="19">
        <v>-122.13899000000001</v>
      </c>
      <c r="J415">
        <v>100</v>
      </c>
      <c r="K415" t="s">
        <v>28</v>
      </c>
      <c r="L415" t="s">
        <v>20</v>
      </c>
      <c r="P415" s="48" t="s">
        <v>1016</v>
      </c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</row>
    <row r="416" spans="1:36" ht="13" hidden="1" x14ac:dyDescent="0.15">
      <c r="A416" t="s">
        <v>1017</v>
      </c>
      <c r="B416" t="s">
        <v>272</v>
      </c>
      <c r="C416" t="s">
        <v>102</v>
      </c>
      <c r="D416" s="46">
        <v>44790</v>
      </c>
      <c r="E416">
        <v>8</v>
      </c>
      <c r="F416" t="s">
        <v>996</v>
      </c>
      <c r="G416" s="47" t="str">
        <f>VLOOKUP(F416, 'Site Codes'!$B$1:$C$56, 2, FALSE)</f>
        <v>Redmond</v>
      </c>
      <c r="H416" s="19">
        <v>47.697710000000001</v>
      </c>
      <c r="I416" s="19">
        <v>-122.14036</v>
      </c>
      <c r="J416">
        <v>100</v>
      </c>
      <c r="K416" t="s">
        <v>26</v>
      </c>
      <c r="L416" t="s">
        <v>20</v>
      </c>
      <c r="P416" s="48" t="s">
        <v>1018</v>
      </c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</row>
    <row r="417" spans="1:36" ht="13" hidden="1" x14ac:dyDescent="0.15">
      <c r="A417" t="s">
        <v>1019</v>
      </c>
      <c r="B417" t="s">
        <v>272</v>
      </c>
      <c r="C417" t="s">
        <v>102</v>
      </c>
      <c r="D417" s="46">
        <v>44790</v>
      </c>
      <c r="E417">
        <v>8</v>
      </c>
      <c r="F417" t="s">
        <v>996</v>
      </c>
      <c r="G417" s="47" t="str">
        <f>VLOOKUP(F417, 'Site Codes'!$B$1:$C$56, 2, FALSE)</f>
        <v>Redmond</v>
      </c>
      <c r="H417" s="19">
        <v>47.69999</v>
      </c>
      <c r="I417" s="19">
        <v>-122.14085</v>
      </c>
      <c r="J417">
        <v>100</v>
      </c>
      <c r="K417" t="s">
        <v>28</v>
      </c>
      <c r="L417" t="s">
        <v>20</v>
      </c>
      <c r="P417" s="48" t="s">
        <v>1020</v>
      </c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</row>
    <row r="418" spans="1:36" ht="13" hidden="1" x14ac:dyDescent="0.15">
      <c r="A418" t="s">
        <v>1021</v>
      </c>
      <c r="B418" t="s">
        <v>272</v>
      </c>
      <c r="C418" t="s">
        <v>102</v>
      </c>
      <c r="D418" s="46">
        <v>44790</v>
      </c>
      <c r="E418">
        <v>8</v>
      </c>
      <c r="F418" t="s">
        <v>996</v>
      </c>
      <c r="G418" s="47" t="str">
        <f>VLOOKUP(F418, 'Site Codes'!$B$1:$C$56, 2, FALSE)</f>
        <v>Redmond</v>
      </c>
      <c r="H418" s="19">
        <v>47.700180000000003</v>
      </c>
      <c r="I418" s="19">
        <v>-122.14069000000001</v>
      </c>
      <c r="J418">
        <v>100</v>
      </c>
      <c r="K418" t="s">
        <v>28</v>
      </c>
      <c r="L418" t="s">
        <v>20</v>
      </c>
      <c r="P418" s="48" t="s">
        <v>1022</v>
      </c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</row>
    <row r="419" spans="1:36" ht="13" hidden="1" x14ac:dyDescent="0.15">
      <c r="A419" t="s">
        <v>1023</v>
      </c>
      <c r="B419" t="s">
        <v>272</v>
      </c>
      <c r="C419" t="s">
        <v>102</v>
      </c>
      <c r="D419" s="46">
        <v>44790</v>
      </c>
      <c r="E419">
        <v>8</v>
      </c>
      <c r="F419" t="s">
        <v>996</v>
      </c>
      <c r="G419" s="47" t="str">
        <f>VLOOKUP(F419, 'Site Codes'!$B$1:$C$56, 2, FALSE)</f>
        <v>Redmond</v>
      </c>
      <c r="H419" s="19">
        <v>47.700299999999999</v>
      </c>
      <c r="I419" s="19">
        <v>-122.13916999999999</v>
      </c>
      <c r="J419">
        <v>100</v>
      </c>
      <c r="K419" t="s">
        <v>28</v>
      </c>
      <c r="L419" t="s">
        <v>20</v>
      </c>
      <c r="P419" s="48" t="s">
        <v>1024</v>
      </c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</row>
    <row r="420" spans="1:36" ht="13" hidden="1" x14ac:dyDescent="0.15">
      <c r="A420" t="s">
        <v>1025</v>
      </c>
      <c r="B420" t="s">
        <v>272</v>
      </c>
      <c r="C420" t="s">
        <v>102</v>
      </c>
      <c r="D420" s="46">
        <v>44790</v>
      </c>
      <c r="E420">
        <v>8</v>
      </c>
      <c r="F420" t="s">
        <v>996</v>
      </c>
      <c r="G420" s="47" t="str">
        <f>VLOOKUP(F420, 'Site Codes'!$B$1:$C$56, 2, FALSE)</f>
        <v>Redmond</v>
      </c>
      <c r="H420" s="19">
        <v>47.70055</v>
      </c>
      <c r="I420" s="19">
        <v>-122.13933</v>
      </c>
      <c r="J420">
        <v>100</v>
      </c>
      <c r="K420" t="s">
        <v>21</v>
      </c>
      <c r="L420" t="s">
        <v>20</v>
      </c>
      <c r="P420" s="48" t="s">
        <v>1026</v>
      </c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</row>
    <row r="421" spans="1:36" ht="13" hidden="1" x14ac:dyDescent="0.15">
      <c r="A421" t="s">
        <v>1027</v>
      </c>
      <c r="B421" t="s">
        <v>272</v>
      </c>
      <c r="C421" t="s">
        <v>102</v>
      </c>
      <c r="D421" s="46">
        <v>44797</v>
      </c>
      <c r="E421">
        <v>8</v>
      </c>
      <c r="F421" t="s">
        <v>1028</v>
      </c>
      <c r="G421" s="47" t="str">
        <f>VLOOKUP(F421, 'Site Codes'!$B$1:$C$56, 2, FALSE)</f>
        <v>Medina</v>
      </c>
      <c r="H421" s="47">
        <v>47.632989999999999</v>
      </c>
      <c r="I421" s="54">
        <v>-122.22949</v>
      </c>
      <c r="J421">
        <v>100</v>
      </c>
      <c r="K421" t="s">
        <v>28</v>
      </c>
      <c r="L421" t="s">
        <v>20</v>
      </c>
      <c r="M421" t="s">
        <v>953</v>
      </c>
      <c r="P421" s="48" t="s">
        <v>1029</v>
      </c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</row>
    <row r="422" spans="1:36" ht="13" hidden="1" x14ac:dyDescent="0.15">
      <c r="A422" t="s">
        <v>1030</v>
      </c>
      <c r="B422" t="s">
        <v>272</v>
      </c>
      <c r="C422" t="s">
        <v>102</v>
      </c>
      <c r="D422" s="46">
        <v>44797</v>
      </c>
      <c r="E422">
        <v>8</v>
      </c>
      <c r="F422" t="s">
        <v>1028</v>
      </c>
      <c r="G422" s="47" t="str">
        <f>VLOOKUP(F422, 'Site Codes'!$B$1:$C$56, 2, FALSE)</f>
        <v>Medina</v>
      </c>
      <c r="H422" s="47">
        <v>47.63297</v>
      </c>
      <c r="I422" s="55">
        <v>-122.22918</v>
      </c>
      <c r="J422">
        <v>100</v>
      </c>
      <c r="K422" t="s">
        <v>28</v>
      </c>
      <c r="L422" t="s">
        <v>20</v>
      </c>
      <c r="M422" t="s">
        <v>953</v>
      </c>
      <c r="P422" s="48" t="s">
        <v>1031</v>
      </c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</row>
    <row r="423" spans="1:36" ht="13" hidden="1" x14ac:dyDescent="0.15">
      <c r="A423" t="s">
        <v>1032</v>
      </c>
      <c r="B423" t="s">
        <v>272</v>
      </c>
      <c r="C423" t="s">
        <v>102</v>
      </c>
      <c r="D423" s="46">
        <v>44798</v>
      </c>
      <c r="E423">
        <v>8</v>
      </c>
      <c r="F423" t="s">
        <v>814</v>
      </c>
      <c r="G423" s="47" t="str">
        <f>VLOOKUP(F423, 'Site Codes'!$B$1:$C$56, 2, FALSE)</f>
        <v>Renton</v>
      </c>
      <c r="H423" s="56">
        <v>47.486220000000003</v>
      </c>
      <c r="I423" s="56">
        <v>-122.17015000000001</v>
      </c>
      <c r="J423">
        <v>100</v>
      </c>
      <c r="K423" t="s">
        <v>26</v>
      </c>
      <c r="L423" t="s">
        <v>20</v>
      </c>
      <c r="P423" s="48" t="s">
        <v>1033</v>
      </c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</row>
    <row r="424" spans="1:36" ht="13" hidden="1" x14ac:dyDescent="0.15">
      <c r="A424" t="s">
        <v>1034</v>
      </c>
      <c r="B424" t="s">
        <v>272</v>
      </c>
      <c r="C424" t="s">
        <v>102</v>
      </c>
      <c r="D424" s="46">
        <v>44798</v>
      </c>
      <c r="E424">
        <v>8</v>
      </c>
      <c r="F424" t="s">
        <v>814</v>
      </c>
      <c r="G424" s="47" t="str">
        <f>VLOOKUP(F424, 'Site Codes'!$B$1:$C$56, 2, FALSE)</f>
        <v>Renton</v>
      </c>
      <c r="H424">
        <v>47.48621</v>
      </c>
      <c r="I424">
        <v>-122.17086</v>
      </c>
      <c r="J424">
        <v>100</v>
      </c>
      <c r="K424" t="s">
        <v>21</v>
      </c>
      <c r="L424" t="s">
        <v>20</v>
      </c>
      <c r="N424" t="s">
        <v>1035</v>
      </c>
      <c r="P424" s="48" t="s">
        <v>1036</v>
      </c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</row>
    <row r="425" spans="1:36" ht="13" hidden="1" x14ac:dyDescent="0.15">
      <c r="A425" t="s">
        <v>1037</v>
      </c>
      <c r="B425" t="s">
        <v>272</v>
      </c>
      <c r="C425" t="s">
        <v>102</v>
      </c>
      <c r="D425" s="46">
        <v>44798</v>
      </c>
      <c r="E425">
        <v>8</v>
      </c>
      <c r="F425" t="s">
        <v>814</v>
      </c>
      <c r="G425" s="47" t="str">
        <f>VLOOKUP(F425, 'Site Codes'!$B$1:$C$56, 2, FALSE)</f>
        <v>Renton</v>
      </c>
      <c r="H425" s="56">
        <v>47.485320000000002</v>
      </c>
      <c r="I425" s="56">
        <v>-122.17</v>
      </c>
      <c r="J425">
        <v>100</v>
      </c>
      <c r="K425" t="s">
        <v>21</v>
      </c>
      <c r="L425" t="s">
        <v>20</v>
      </c>
      <c r="M425" t="s">
        <v>1038</v>
      </c>
      <c r="P425" s="48" t="s">
        <v>1039</v>
      </c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</row>
    <row r="426" spans="1:36" ht="13" hidden="1" x14ac:dyDescent="0.15">
      <c r="A426" t="s">
        <v>1040</v>
      </c>
      <c r="B426" t="s">
        <v>272</v>
      </c>
      <c r="C426" t="s">
        <v>102</v>
      </c>
      <c r="D426" s="46">
        <v>44798</v>
      </c>
      <c r="E426">
        <v>8</v>
      </c>
      <c r="F426" t="s">
        <v>814</v>
      </c>
      <c r="G426" s="47" t="str">
        <f>VLOOKUP(F426, 'Site Codes'!$B$1:$C$56, 2, FALSE)</f>
        <v>Renton</v>
      </c>
      <c r="H426" s="56">
        <v>47.485199999999999</v>
      </c>
      <c r="I426" s="56">
        <v>-122.1705</v>
      </c>
      <c r="J426">
        <v>100</v>
      </c>
      <c r="K426" t="s">
        <v>28</v>
      </c>
      <c r="L426" t="s">
        <v>20</v>
      </c>
      <c r="N426" t="s">
        <v>804</v>
      </c>
      <c r="P426" s="48" t="s">
        <v>1041</v>
      </c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</row>
    <row r="427" spans="1:36" ht="13" hidden="1" x14ac:dyDescent="0.15">
      <c r="A427" t="s">
        <v>1042</v>
      </c>
      <c r="B427" t="s">
        <v>272</v>
      </c>
      <c r="C427" t="s">
        <v>102</v>
      </c>
      <c r="D427" s="46">
        <v>44798</v>
      </c>
      <c r="E427">
        <v>8</v>
      </c>
      <c r="F427" t="s">
        <v>814</v>
      </c>
      <c r="G427" s="47" t="str">
        <f>VLOOKUP(F427, 'Site Codes'!$B$1:$C$56, 2, FALSE)</f>
        <v>Renton</v>
      </c>
      <c r="H427" s="56">
        <v>47.487050000000004</v>
      </c>
      <c r="I427" s="56">
        <v>-122.16888</v>
      </c>
      <c r="J427">
        <v>100</v>
      </c>
      <c r="K427" t="s">
        <v>28</v>
      </c>
      <c r="L427" t="s">
        <v>20</v>
      </c>
      <c r="P427" s="48" t="s">
        <v>1043</v>
      </c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</row>
    <row r="428" spans="1:36" ht="13" hidden="1" x14ac:dyDescent="0.15">
      <c r="A428" t="s">
        <v>1044</v>
      </c>
      <c r="B428" t="s">
        <v>272</v>
      </c>
      <c r="C428" t="s">
        <v>102</v>
      </c>
      <c r="D428" s="46">
        <v>44798</v>
      </c>
      <c r="E428">
        <v>8</v>
      </c>
      <c r="F428" t="s">
        <v>1045</v>
      </c>
      <c r="G428" s="47" t="str">
        <f>VLOOKUP(F428, 'Site Codes'!$B$1:$C$56, 2, FALSE)</f>
        <v>Renton</v>
      </c>
      <c r="H428" s="56">
        <v>47.519019999999998</v>
      </c>
      <c r="I428" s="56">
        <v>-122.17207000000001</v>
      </c>
      <c r="J428">
        <v>100</v>
      </c>
      <c r="K428" t="s">
        <v>28</v>
      </c>
      <c r="L428" t="s">
        <v>20</v>
      </c>
      <c r="N428" t="s">
        <v>182</v>
      </c>
      <c r="P428" s="48" t="s">
        <v>1046</v>
      </c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</row>
    <row r="429" spans="1:36" ht="13" hidden="1" x14ac:dyDescent="0.15">
      <c r="A429" t="s">
        <v>1047</v>
      </c>
      <c r="B429" t="s">
        <v>272</v>
      </c>
      <c r="C429" t="s">
        <v>102</v>
      </c>
      <c r="D429" s="46">
        <v>44799</v>
      </c>
      <c r="E429">
        <v>8</v>
      </c>
      <c r="F429" t="s">
        <v>256</v>
      </c>
      <c r="G429" s="47" t="s">
        <v>257</v>
      </c>
      <c r="H429" s="19">
        <v>47.649970000000003</v>
      </c>
      <c r="I429" s="19">
        <v>-122.18916</v>
      </c>
      <c r="J429">
        <v>100</v>
      </c>
      <c r="K429" t="s">
        <v>21</v>
      </c>
      <c r="L429" t="s">
        <v>553</v>
      </c>
      <c r="N429" t="s">
        <v>1048</v>
      </c>
      <c r="P429" s="48" t="s">
        <v>1049</v>
      </c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</row>
    <row r="430" spans="1:36" ht="13" hidden="1" x14ac:dyDescent="0.15">
      <c r="A430" t="s">
        <v>1050</v>
      </c>
      <c r="B430" t="s">
        <v>272</v>
      </c>
      <c r="C430" t="s">
        <v>102</v>
      </c>
      <c r="D430" s="46">
        <v>44799</v>
      </c>
      <c r="E430">
        <v>8</v>
      </c>
      <c r="F430" t="s">
        <v>256</v>
      </c>
      <c r="G430" s="47" t="s">
        <v>257</v>
      </c>
      <c r="H430" s="19">
        <v>47.649970000000003</v>
      </c>
      <c r="I430" s="19">
        <v>-122.18916</v>
      </c>
      <c r="J430">
        <v>100</v>
      </c>
      <c r="K430" t="s">
        <v>26</v>
      </c>
      <c r="L430" t="s">
        <v>553</v>
      </c>
      <c r="N430" t="s">
        <v>1051</v>
      </c>
      <c r="P430" s="48" t="s">
        <v>1052</v>
      </c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</row>
    <row r="431" spans="1:36" ht="13" hidden="1" x14ac:dyDescent="0.15">
      <c r="A431" t="s">
        <v>1053</v>
      </c>
      <c r="B431" t="s">
        <v>272</v>
      </c>
      <c r="C431" t="s">
        <v>102</v>
      </c>
      <c r="D431" s="46">
        <v>44799</v>
      </c>
      <c r="E431">
        <v>8</v>
      </c>
      <c r="F431" t="s">
        <v>256</v>
      </c>
      <c r="G431" s="47" t="s">
        <v>257</v>
      </c>
      <c r="H431" s="19">
        <v>47.649659999999997</v>
      </c>
      <c r="I431" s="19">
        <v>-122.18904000000001</v>
      </c>
      <c r="J431">
        <v>100</v>
      </c>
      <c r="K431" t="s">
        <v>21</v>
      </c>
      <c r="L431" t="s">
        <v>553</v>
      </c>
      <c r="N431" t="s">
        <v>1054</v>
      </c>
      <c r="P431" s="48" t="s">
        <v>1055</v>
      </c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</row>
    <row r="432" spans="1:36" ht="13" hidden="1" x14ac:dyDescent="0.15">
      <c r="A432" t="s">
        <v>1056</v>
      </c>
      <c r="B432" t="s">
        <v>272</v>
      </c>
      <c r="C432" t="s">
        <v>102</v>
      </c>
      <c r="D432" s="46">
        <v>44799</v>
      </c>
      <c r="E432">
        <v>8</v>
      </c>
      <c r="F432" t="s">
        <v>256</v>
      </c>
      <c r="G432" s="47" t="s">
        <v>257</v>
      </c>
      <c r="H432" s="19">
        <v>47.649149999999999</v>
      </c>
      <c r="I432" s="19">
        <v>-122.18908999999999</v>
      </c>
      <c r="J432">
        <v>100</v>
      </c>
      <c r="K432" t="s">
        <v>26</v>
      </c>
      <c r="L432" t="s">
        <v>553</v>
      </c>
      <c r="N432" t="s">
        <v>1057</v>
      </c>
      <c r="P432" s="48" t="s">
        <v>1058</v>
      </c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</row>
    <row r="433" spans="1:36" ht="13" hidden="1" x14ac:dyDescent="0.15">
      <c r="A433" t="s">
        <v>1059</v>
      </c>
      <c r="B433" t="s">
        <v>272</v>
      </c>
      <c r="C433" t="s">
        <v>102</v>
      </c>
      <c r="D433" s="46">
        <v>44799</v>
      </c>
      <c r="E433">
        <v>8</v>
      </c>
      <c r="F433" t="s">
        <v>256</v>
      </c>
      <c r="G433" s="47" t="s">
        <v>257</v>
      </c>
      <c r="H433" s="19">
        <v>47.649070000000002</v>
      </c>
      <c r="I433" s="19">
        <v>-122.18907</v>
      </c>
      <c r="J433">
        <v>100</v>
      </c>
      <c r="K433" t="s">
        <v>28</v>
      </c>
      <c r="L433" t="s">
        <v>553</v>
      </c>
      <c r="P433" s="48" t="s">
        <v>1060</v>
      </c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</row>
    <row r="434" spans="1:36" ht="13" hidden="1" x14ac:dyDescent="0.15">
      <c r="A434" t="s">
        <v>1061</v>
      </c>
      <c r="B434" t="s">
        <v>272</v>
      </c>
      <c r="C434" t="s">
        <v>102</v>
      </c>
      <c r="D434" s="46">
        <v>44799</v>
      </c>
      <c r="E434">
        <v>8</v>
      </c>
      <c r="F434" t="s">
        <v>256</v>
      </c>
      <c r="G434" s="47" t="s">
        <v>257</v>
      </c>
      <c r="H434" s="19">
        <v>47.647889999999997</v>
      </c>
      <c r="I434" s="19">
        <v>-122.18792999999999</v>
      </c>
      <c r="J434">
        <v>100</v>
      </c>
      <c r="K434" t="s">
        <v>28</v>
      </c>
      <c r="L434" t="s">
        <v>553</v>
      </c>
      <c r="P434" s="48" t="s">
        <v>1062</v>
      </c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</row>
    <row r="435" spans="1:36" ht="13" hidden="1" x14ac:dyDescent="0.15">
      <c r="A435" t="s">
        <v>1063</v>
      </c>
      <c r="B435" t="s">
        <v>272</v>
      </c>
      <c r="C435" t="s">
        <v>102</v>
      </c>
      <c r="D435" s="46">
        <v>44799</v>
      </c>
      <c r="E435">
        <v>8</v>
      </c>
      <c r="F435" t="s">
        <v>256</v>
      </c>
      <c r="G435" s="47" t="s">
        <v>257</v>
      </c>
      <c r="H435" s="19">
        <v>47.647910000000003</v>
      </c>
      <c r="I435" s="19">
        <v>-122.18781</v>
      </c>
      <c r="J435">
        <v>100</v>
      </c>
      <c r="K435" t="s">
        <v>28</v>
      </c>
      <c r="L435" t="s">
        <v>553</v>
      </c>
      <c r="P435" s="48" t="s">
        <v>1064</v>
      </c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</row>
    <row r="436" spans="1:36" ht="13" hidden="1" x14ac:dyDescent="0.15">
      <c r="A436" t="s">
        <v>1065</v>
      </c>
      <c r="B436" t="s">
        <v>272</v>
      </c>
      <c r="C436" t="s">
        <v>102</v>
      </c>
      <c r="D436" s="46">
        <v>44799</v>
      </c>
      <c r="E436">
        <v>8</v>
      </c>
      <c r="F436" t="s">
        <v>256</v>
      </c>
      <c r="G436" s="47" t="s">
        <v>257</v>
      </c>
      <c r="H436" s="19">
        <v>47.647910000000003</v>
      </c>
      <c r="I436" s="19">
        <v>-122.18781</v>
      </c>
      <c r="J436">
        <v>100</v>
      </c>
      <c r="K436" t="s">
        <v>28</v>
      </c>
      <c r="L436" t="s">
        <v>553</v>
      </c>
      <c r="P436" s="48" t="s">
        <v>1066</v>
      </c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</row>
    <row r="437" spans="1:36" ht="13" hidden="1" x14ac:dyDescent="0.15">
      <c r="A437" t="s">
        <v>1067</v>
      </c>
      <c r="B437" t="s">
        <v>272</v>
      </c>
      <c r="C437" t="s">
        <v>102</v>
      </c>
      <c r="D437" s="46">
        <v>44799</v>
      </c>
      <c r="E437">
        <v>8</v>
      </c>
      <c r="F437" t="s">
        <v>256</v>
      </c>
      <c r="G437" s="47" t="s">
        <v>257</v>
      </c>
      <c r="H437" s="19">
        <v>47.646979999999999</v>
      </c>
      <c r="I437" s="19">
        <v>-122.18892</v>
      </c>
      <c r="J437">
        <v>100</v>
      </c>
      <c r="K437" t="s">
        <v>21</v>
      </c>
      <c r="L437" t="s">
        <v>553</v>
      </c>
      <c r="P437" s="48" t="s">
        <v>1068</v>
      </c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</row>
    <row r="438" spans="1:36" ht="13" hidden="1" x14ac:dyDescent="0.15">
      <c r="A438" t="s">
        <v>1069</v>
      </c>
      <c r="B438" t="s">
        <v>272</v>
      </c>
      <c r="C438" t="s">
        <v>102</v>
      </c>
      <c r="D438" s="46">
        <v>44799</v>
      </c>
      <c r="E438">
        <v>8</v>
      </c>
      <c r="F438" t="s">
        <v>256</v>
      </c>
      <c r="G438" s="47" t="s">
        <v>257</v>
      </c>
      <c r="H438" s="19">
        <v>47.647039999999997</v>
      </c>
      <c r="I438" s="19">
        <v>-122.18899</v>
      </c>
      <c r="J438" t="s">
        <v>1070</v>
      </c>
      <c r="K438" t="s">
        <v>21</v>
      </c>
      <c r="L438" t="s">
        <v>553</v>
      </c>
      <c r="P438" s="48" t="s">
        <v>1071</v>
      </c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</row>
    <row r="439" spans="1:36" ht="13" hidden="1" x14ac:dyDescent="0.15">
      <c r="A439" t="s">
        <v>1072</v>
      </c>
      <c r="B439" t="s">
        <v>272</v>
      </c>
      <c r="C439" t="s">
        <v>102</v>
      </c>
      <c r="D439" s="46">
        <v>44799</v>
      </c>
      <c r="E439">
        <v>8</v>
      </c>
      <c r="F439" t="s">
        <v>256</v>
      </c>
      <c r="G439" s="47" t="s">
        <v>257</v>
      </c>
      <c r="H439" s="19">
        <v>47.647039999999997</v>
      </c>
      <c r="I439" s="19">
        <v>-122.18977</v>
      </c>
      <c r="J439">
        <v>100</v>
      </c>
      <c r="K439" t="s">
        <v>28</v>
      </c>
      <c r="L439" t="s">
        <v>553</v>
      </c>
      <c r="P439" s="48" t="s">
        <v>1073</v>
      </c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</row>
    <row r="440" spans="1:36" ht="13" hidden="1" x14ac:dyDescent="0.15">
      <c r="A440" t="s">
        <v>1074</v>
      </c>
      <c r="B440" t="s">
        <v>272</v>
      </c>
      <c r="C440" t="s">
        <v>102</v>
      </c>
      <c r="D440" s="46">
        <v>44799</v>
      </c>
      <c r="E440">
        <v>8</v>
      </c>
      <c r="F440" t="s">
        <v>256</v>
      </c>
      <c r="G440" s="47" t="s">
        <v>257</v>
      </c>
      <c r="H440" s="19">
        <v>47.647039999999997</v>
      </c>
      <c r="I440" s="19">
        <v>-122.18977</v>
      </c>
      <c r="J440">
        <v>100</v>
      </c>
      <c r="K440" t="s">
        <v>28</v>
      </c>
      <c r="L440" t="s">
        <v>553</v>
      </c>
      <c r="P440" s="48" t="s">
        <v>1075</v>
      </c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</row>
    <row r="441" spans="1:36" ht="13" hidden="1" x14ac:dyDescent="0.15">
      <c r="A441" t="s">
        <v>1076</v>
      </c>
      <c r="B441" t="s">
        <v>272</v>
      </c>
      <c r="C441" t="s">
        <v>102</v>
      </c>
      <c r="D441" s="46">
        <v>44799</v>
      </c>
      <c r="E441">
        <v>8</v>
      </c>
      <c r="F441" t="s">
        <v>256</v>
      </c>
      <c r="G441" s="47" t="s">
        <v>257</v>
      </c>
      <c r="H441" s="19">
        <v>47.647039999999997</v>
      </c>
      <c r="I441" s="19">
        <v>-122.18977</v>
      </c>
      <c r="J441">
        <v>100</v>
      </c>
      <c r="K441" t="s">
        <v>28</v>
      </c>
      <c r="L441" t="s">
        <v>553</v>
      </c>
      <c r="P441" s="48" t="s">
        <v>1077</v>
      </c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</row>
    <row r="442" spans="1:36" ht="13" hidden="1" x14ac:dyDescent="0.15">
      <c r="A442" t="s">
        <v>1078</v>
      </c>
      <c r="B442" t="s">
        <v>272</v>
      </c>
      <c r="C442" t="s">
        <v>102</v>
      </c>
      <c r="D442" s="46">
        <v>44799</v>
      </c>
      <c r="E442">
        <v>8</v>
      </c>
      <c r="F442" t="s">
        <v>256</v>
      </c>
      <c r="G442" s="47" t="s">
        <v>257</v>
      </c>
      <c r="H442" s="19">
        <v>47.647080000000003</v>
      </c>
      <c r="I442" s="19">
        <v>-122.18975</v>
      </c>
      <c r="J442">
        <v>100</v>
      </c>
      <c r="K442" t="s">
        <v>28</v>
      </c>
      <c r="L442" t="s">
        <v>553</v>
      </c>
      <c r="N442" t="s">
        <v>1079</v>
      </c>
      <c r="P442" s="48" t="s">
        <v>1080</v>
      </c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</row>
    <row r="443" spans="1:36" ht="13" hidden="1" x14ac:dyDescent="0.15">
      <c r="A443" t="s">
        <v>1081</v>
      </c>
      <c r="B443" t="s">
        <v>272</v>
      </c>
      <c r="C443" t="s">
        <v>102</v>
      </c>
      <c r="D443" s="46">
        <v>44799</v>
      </c>
      <c r="E443">
        <v>8</v>
      </c>
      <c r="F443" t="s">
        <v>256</v>
      </c>
      <c r="G443" s="47" t="s">
        <v>257</v>
      </c>
      <c r="H443" s="19">
        <v>47.647199999999998</v>
      </c>
      <c r="I443" s="19">
        <v>-122.18969</v>
      </c>
      <c r="J443">
        <v>100</v>
      </c>
      <c r="K443" t="s">
        <v>28</v>
      </c>
      <c r="L443" t="s">
        <v>553</v>
      </c>
      <c r="P443" s="48" t="s">
        <v>1082</v>
      </c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</row>
    <row r="444" spans="1:36" ht="13" hidden="1" x14ac:dyDescent="0.15">
      <c r="A444" t="s">
        <v>1083</v>
      </c>
      <c r="B444" t="s">
        <v>272</v>
      </c>
      <c r="C444" t="s">
        <v>102</v>
      </c>
      <c r="D444" s="46">
        <v>44799</v>
      </c>
      <c r="E444">
        <v>8</v>
      </c>
      <c r="F444" t="s">
        <v>256</v>
      </c>
      <c r="G444" s="47" t="s">
        <v>257</v>
      </c>
      <c r="H444" s="19">
        <v>47.646900000000002</v>
      </c>
      <c r="I444" s="19">
        <v>-122.19002999999999</v>
      </c>
      <c r="J444">
        <v>100</v>
      </c>
      <c r="K444" t="s">
        <v>28</v>
      </c>
      <c r="L444" t="s">
        <v>553</v>
      </c>
      <c r="P444" s="48" t="s">
        <v>1084</v>
      </c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</row>
    <row r="445" spans="1:36" ht="13" hidden="1" x14ac:dyDescent="0.15">
      <c r="A445" t="s">
        <v>1085</v>
      </c>
      <c r="B445" t="s">
        <v>272</v>
      </c>
      <c r="C445" t="s">
        <v>102</v>
      </c>
      <c r="D445" s="46">
        <v>44799</v>
      </c>
      <c r="E445">
        <v>8</v>
      </c>
      <c r="F445" t="s">
        <v>256</v>
      </c>
      <c r="G445" s="47" t="s">
        <v>257</v>
      </c>
      <c r="H445" s="19">
        <v>47.646900000000002</v>
      </c>
      <c r="I445" s="19">
        <v>-122.18996</v>
      </c>
      <c r="J445">
        <v>100</v>
      </c>
      <c r="K445" t="s">
        <v>28</v>
      </c>
      <c r="L445" t="s">
        <v>553</v>
      </c>
      <c r="P445" s="48" t="s">
        <v>1086</v>
      </c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</row>
    <row r="446" spans="1:36" ht="13" hidden="1" x14ac:dyDescent="0.15">
      <c r="A446" t="s">
        <v>1087</v>
      </c>
      <c r="B446" t="s">
        <v>272</v>
      </c>
      <c r="C446" t="s">
        <v>102</v>
      </c>
      <c r="D446" s="46">
        <v>44799</v>
      </c>
      <c r="E446">
        <v>8</v>
      </c>
      <c r="F446" t="s">
        <v>256</v>
      </c>
      <c r="G446" s="47" t="s">
        <v>257</v>
      </c>
      <c r="H446" s="19">
        <v>47.646279999999997</v>
      </c>
      <c r="I446" s="19">
        <v>-122.18895000000001</v>
      </c>
      <c r="J446">
        <v>100</v>
      </c>
      <c r="K446" t="s">
        <v>28</v>
      </c>
      <c r="L446" t="s">
        <v>553</v>
      </c>
      <c r="M446" t="s">
        <v>953</v>
      </c>
      <c r="P446" s="48" t="s">
        <v>1088</v>
      </c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</row>
    <row r="447" spans="1:36" ht="13" hidden="1" x14ac:dyDescent="0.15">
      <c r="A447" t="s">
        <v>1089</v>
      </c>
      <c r="B447" t="s">
        <v>272</v>
      </c>
      <c r="C447" t="s">
        <v>102</v>
      </c>
      <c r="D447" s="46">
        <v>44799</v>
      </c>
      <c r="E447">
        <v>8</v>
      </c>
      <c r="F447" t="s">
        <v>256</v>
      </c>
      <c r="G447" s="47" t="s">
        <v>257</v>
      </c>
      <c r="H447" s="19">
        <v>47.646810000000002</v>
      </c>
      <c r="I447" s="19">
        <v>-122.18965</v>
      </c>
      <c r="J447">
        <v>100</v>
      </c>
      <c r="K447" t="s">
        <v>28</v>
      </c>
      <c r="L447" t="s">
        <v>553</v>
      </c>
      <c r="P447" s="48" t="s">
        <v>1090</v>
      </c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</row>
    <row r="448" spans="1:36" ht="13" hidden="1" x14ac:dyDescent="0.15">
      <c r="A448" t="s">
        <v>1091</v>
      </c>
      <c r="B448" t="s">
        <v>272</v>
      </c>
      <c r="C448" t="s">
        <v>102</v>
      </c>
      <c r="D448" s="46">
        <v>44799</v>
      </c>
      <c r="E448">
        <v>8</v>
      </c>
      <c r="F448" t="s">
        <v>256</v>
      </c>
      <c r="G448" s="47" t="s">
        <v>257</v>
      </c>
      <c r="H448" s="19">
        <v>47.646949429999999</v>
      </c>
      <c r="I448" s="19">
        <v>-122.18968700000001</v>
      </c>
      <c r="J448">
        <v>100</v>
      </c>
      <c r="K448" t="s">
        <v>28</v>
      </c>
      <c r="L448" t="s">
        <v>553</v>
      </c>
      <c r="P448" s="48" t="s">
        <v>1092</v>
      </c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</row>
    <row r="449" spans="1:36" ht="13" hidden="1" x14ac:dyDescent="0.15">
      <c r="A449" t="s">
        <v>1093</v>
      </c>
      <c r="B449" t="s">
        <v>272</v>
      </c>
      <c r="C449" t="s">
        <v>102</v>
      </c>
      <c r="D449" s="46">
        <v>44799</v>
      </c>
      <c r="E449">
        <v>8</v>
      </c>
      <c r="F449" t="s">
        <v>256</v>
      </c>
      <c r="G449" s="47" t="s">
        <v>257</v>
      </c>
      <c r="H449" s="19">
        <v>47.646859999999997</v>
      </c>
      <c r="I449" s="19">
        <v>-122.18940000000001</v>
      </c>
      <c r="J449">
        <v>100</v>
      </c>
      <c r="K449" t="s">
        <v>28</v>
      </c>
      <c r="L449" t="s">
        <v>553</v>
      </c>
      <c r="P449" s="48" t="s">
        <v>1094</v>
      </c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</row>
    <row r="450" spans="1:36" ht="13" hidden="1" x14ac:dyDescent="0.15">
      <c r="A450" t="s">
        <v>1095</v>
      </c>
      <c r="B450" t="s">
        <v>272</v>
      </c>
      <c r="C450" t="s">
        <v>102</v>
      </c>
      <c r="D450" s="46">
        <v>44799</v>
      </c>
      <c r="E450">
        <v>8</v>
      </c>
      <c r="F450" t="s">
        <v>256</v>
      </c>
      <c r="G450" s="47" t="s">
        <v>257</v>
      </c>
      <c r="H450" s="19">
        <v>47.64725</v>
      </c>
      <c r="I450" s="19">
        <v>-122.18958000000001</v>
      </c>
      <c r="J450">
        <v>100</v>
      </c>
      <c r="K450" t="s">
        <v>21</v>
      </c>
      <c r="L450" t="s">
        <v>553</v>
      </c>
      <c r="N450" t="s">
        <v>1096</v>
      </c>
      <c r="P450" s="48" t="s">
        <v>1097</v>
      </c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</row>
    <row r="451" spans="1:36" ht="13" hidden="1" x14ac:dyDescent="0.15">
      <c r="A451" t="s">
        <v>1098</v>
      </c>
      <c r="B451" t="s">
        <v>272</v>
      </c>
      <c r="C451" t="s">
        <v>102</v>
      </c>
      <c r="D451" s="46">
        <v>44799</v>
      </c>
      <c r="E451">
        <v>8</v>
      </c>
      <c r="F451" t="s">
        <v>256</v>
      </c>
      <c r="G451" s="47" t="s">
        <v>257</v>
      </c>
      <c r="H451" s="19">
        <v>47.64725</v>
      </c>
      <c r="I451" s="19">
        <v>-122.18958000000001</v>
      </c>
      <c r="J451">
        <v>100</v>
      </c>
      <c r="K451" t="s">
        <v>28</v>
      </c>
      <c r="N451" t="s">
        <v>1099</v>
      </c>
      <c r="P451" s="48" t="s">
        <v>1100</v>
      </c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</row>
    <row r="452" spans="1:36" ht="13" hidden="1" x14ac:dyDescent="0.15">
      <c r="A452" t="s">
        <v>1101</v>
      </c>
      <c r="B452" t="s">
        <v>272</v>
      </c>
      <c r="C452" t="s">
        <v>102</v>
      </c>
      <c r="D452" s="46">
        <v>44799</v>
      </c>
      <c r="E452">
        <v>8</v>
      </c>
      <c r="F452" t="s">
        <v>256</v>
      </c>
      <c r="G452" s="47" t="s">
        <v>257</v>
      </c>
      <c r="H452" s="19">
        <v>47.647539999999999</v>
      </c>
      <c r="I452" s="19">
        <v>-122.18980000000001</v>
      </c>
      <c r="J452">
        <v>100</v>
      </c>
      <c r="K452" t="s">
        <v>28</v>
      </c>
      <c r="L452" t="s">
        <v>553</v>
      </c>
      <c r="M452" t="s">
        <v>971</v>
      </c>
      <c r="P452" s="48" t="s">
        <v>1102</v>
      </c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</row>
    <row r="453" spans="1:36" ht="13" hidden="1" x14ac:dyDescent="0.15">
      <c r="A453" t="s">
        <v>1103</v>
      </c>
      <c r="B453" t="s">
        <v>272</v>
      </c>
      <c r="C453" t="s">
        <v>102</v>
      </c>
      <c r="D453" s="46">
        <v>44799</v>
      </c>
      <c r="E453">
        <v>8</v>
      </c>
      <c r="F453" t="s">
        <v>256</v>
      </c>
      <c r="G453" s="47" t="s">
        <v>257</v>
      </c>
      <c r="H453" s="19">
        <v>47.646270000000001</v>
      </c>
      <c r="I453" s="19">
        <v>-122.18911</v>
      </c>
      <c r="J453">
        <v>100</v>
      </c>
      <c r="K453" t="s">
        <v>28</v>
      </c>
      <c r="L453" t="s">
        <v>553</v>
      </c>
      <c r="P453" s="48" t="s">
        <v>1104</v>
      </c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</row>
    <row r="454" spans="1:36" ht="13" hidden="1" x14ac:dyDescent="0.15">
      <c r="A454" t="s">
        <v>1105</v>
      </c>
      <c r="B454" t="s">
        <v>272</v>
      </c>
      <c r="C454" t="s">
        <v>102</v>
      </c>
      <c r="D454" s="46">
        <v>44799</v>
      </c>
      <c r="E454">
        <v>8</v>
      </c>
      <c r="F454" t="s">
        <v>256</v>
      </c>
      <c r="G454" s="47" t="s">
        <v>257</v>
      </c>
      <c r="H454" s="19">
        <v>47.646799999999999</v>
      </c>
      <c r="I454" s="19">
        <v>-122.18866</v>
      </c>
      <c r="J454">
        <v>100</v>
      </c>
      <c r="K454" t="s">
        <v>28</v>
      </c>
      <c r="L454" t="s">
        <v>553</v>
      </c>
      <c r="P454" s="48" t="s">
        <v>1106</v>
      </c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</row>
    <row r="455" spans="1:36" ht="13" hidden="1" x14ac:dyDescent="0.15">
      <c r="A455" t="s">
        <v>1107</v>
      </c>
      <c r="B455" t="s">
        <v>272</v>
      </c>
      <c r="C455" t="s">
        <v>102</v>
      </c>
      <c r="D455" s="46">
        <v>44799</v>
      </c>
      <c r="E455">
        <v>8</v>
      </c>
      <c r="F455" t="s">
        <v>256</v>
      </c>
      <c r="G455" s="47" t="s">
        <v>257</v>
      </c>
      <c r="H455" s="19">
        <v>47.647620000000003</v>
      </c>
      <c r="I455" s="19">
        <v>-122.18996</v>
      </c>
      <c r="J455">
        <v>100</v>
      </c>
      <c r="K455" t="s">
        <v>28</v>
      </c>
      <c r="L455" t="s">
        <v>553</v>
      </c>
      <c r="P455" s="48" t="s">
        <v>1108</v>
      </c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</row>
    <row r="456" spans="1:36" ht="13" hidden="1" x14ac:dyDescent="0.15">
      <c r="A456" t="s">
        <v>1109</v>
      </c>
      <c r="B456" t="s">
        <v>272</v>
      </c>
      <c r="C456" t="s">
        <v>102</v>
      </c>
      <c r="D456" s="46">
        <v>44799</v>
      </c>
      <c r="E456">
        <v>8</v>
      </c>
      <c r="F456" t="s">
        <v>256</v>
      </c>
      <c r="G456" s="47" t="s">
        <v>257</v>
      </c>
      <c r="H456" s="19">
        <v>47.647509999999997</v>
      </c>
      <c r="I456" s="19">
        <v>-122.19009</v>
      </c>
      <c r="J456">
        <v>100</v>
      </c>
      <c r="K456" t="s">
        <v>28</v>
      </c>
      <c r="L456" t="s">
        <v>553</v>
      </c>
      <c r="P456" s="48" t="s">
        <v>1110</v>
      </c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</row>
    <row r="457" spans="1:36" ht="13" hidden="1" x14ac:dyDescent="0.15">
      <c r="A457" t="s">
        <v>1111</v>
      </c>
      <c r="B457" t="s">
        <v>272</v>
      </c>
      <c r="C457" t="s">
        <v>102</v>
      </c>
      <c r="D457" s="46">
        <v>44799</v>
      </c>
      <c r="E457">
        <v>8</v>
      </c>
      <c r="F457" t="s">
        <v>256</v>
      </c>
      <c r="G457" s="47" t="s">
        <v>257</v>
      </c>
      <c r="H457" s="19">
        <v>47.64761</v>
      </c>
      <c r="I457" s="19">
        <v>-122.19014</v>
      </c>
      <c r="J457">
        <v>100</v>
      </c>
      <c r="K457" t="s">
        <v>26</v>
      </c>
      <c r="L457" t="s">
        <v>553</v>
      </c>
      <c r="P457" s="48" t="s">
        <v>1112</v>
      </c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</row>
    <row r="458" spans="1:36" ht="13" hidden="1" x14ac:dyDescent="0.15">
      <c r="A458" t="s">
        <v>1113</v>
      </c>
      <c r="B458" t="s">
        <v>272</v>
      </c>
      <c r="C458" t="s">
        <v>102</v>
      </c>
      <c r="D458" s="46">
        <v>44799</v>
      </c>
      <c r="E458">
        <v>8</v>
      </c>
      <c r="F458" t="s">
        <v>256</v>
      </c>
      <c r="G458" s="47" t="s">
        <v>257</v>
      </c>
      <c r="H458" s="19">
        <v>47.647530000000003</v>
      </c>
      <c r="I458" s="19">
        <v>-122.19011999999999</v>
      </c>
      <c r="J458">
        <v>100</v>
      </c>
      <c r="K458" t="s">
        <v>28</v>
      </c>
      <c r="L458" t="s">
        <v>553</v>
      </c>
      <c r="P458" s="48" t="s">
        <v>1114</v>
      </c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</row>
    <row r="459" spans="1:36" ht="13" hidden="1" x14ac:dyDescent="0.15">
      <c r="A459" t="s">
        <v>1115</v>
      </c>
      <c r="B459" t="s">
        <v>272</v>
      </c>
      <c r="C459" t="s">
        <v>102</v>
      </c>
      <c r="D459" s="46">
        <v>44799</v>
      </c>
      <c r="E459">
        <v>8</v>
      </c>
      <c r="F459" t="s">
        <v>256</v>
      </c>
      <c r="G459" s="47" t="s">
        <v>257</v>
      </c>
      <c r="H459" s="19">
        <v>47.64743</v>
      </c>
      <c r="I459" s="19">
        <v>-122.19006</v>
      </c>
      <c r="J459">
        <v>100</v>
      </c>
      <c r="K459" t="s">
        <v>26</v>
      </c>
      <c r="L459" t="s">
        <v>553</v>
      </c>
      <c r="P459" s="48" t="s">
        <v>1116</v>
      </c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</row>
    <row r="460" spans="1:36" ht="13" hidden="1" x14ac:dyDescent="0.15">
      <c r="A460" t="s">
        <v>1117</v>
      </c>
      <c r="B460" t="s">
        <v>272</v>
      </c>
      <c r="C460" t="s">
        <v>102</v>
      </c>
      <c r="D460" s="46">
        <v>44799</v>
      </c>
      <c r="E460">
        <v>8</v>
      </c>
      <c r="F460" t="s">
        <v>256</v>
      </c>
      <c r="G460" s="47" t="s">
        <v>257</v>
      </c>
      <c r="H460" s="19">
        <v>47.646270000000001</v>
      </c>
      <c r="I460" s="19">
        <v>-122.18847</v>
      </c>
      <c r="J460">
        <v>100</v>
      </c>
      <c r="K460" t="s">
        <v>28</v>
      </c>
      <c r="L460" t="s">
        <v>553</v>
      </c>
      <c r="N460" t="s">
        <v>1118</v>
      </c>
      <c r="P460" s="48" t="s">
        <v>1119</v>
      </c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</row>
    <row r="461" spans="1:36" ht="13" hidden="1" x14ac:dyDescent="0.15">
      <c r="A461" t="s">
        <v>1120</v>
      </c>
      <c r="B461" t="s">
        <v>272</v>
      </c>
      <c r="C461" t="s">
        <v>102</v>
      </c>
      <c r="D461" s="46">
        <v>44799</v>
      </c>
      <c r="E461">
        <v>8</v>
      </c>
      <c r="F461" t="s">
        <v>256</v>
      </c>
      <c r="G461" s="47" t="s">
        <v>257</v>
      </c>
      <c r="H461" s="19">
        <v>47.647280000000002</v>
      </c>
      <c r="I461" s="19">
        <v>-122.19016999999999</v>
      </c>
      <c r="J461">
        <v>100</v>
      </c>
      <c r="K461" t="s">
        <v>21</v>
      </c>
      <c r="L461" t="s">
        <v>553</v>
      </c>
      <c r="P461" s="48" t="s">
        <v>1121</v>
      </c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</row>
    <row r="462" spans="1:36" ht="13" hidden="1" x14ac:dyDescent="0.15">
      <c r="A462" t="s">
        <v>1122</v>
      </c>
      <c r="B462" t="s">
        <v>272</v>
      </c>
      <c r="C462" t="s">
        <v>102</v>
      </c>
      <c r="D462" s="46">
        <v>44799</v>
      </c>
      <c r="E462">
        <v>8</v>
      </c>
      <c r="F462" t="s">
        <v>256</v>
      </c>
      <c r="G462" s="47" t="s">
        <v>257</v>
      </c>
      <c r="H462" s="19">
        <v>47.64725</v>
      </c>
      <c r="I462" s="19">
        <v>-122.19016000000001</v>
      </c>
      <c r="J462">
        <v>100</v>
      </c>
      <c r="K462" t="s">
        <v>28</v>
      </c>
      <c r="L462" t="s">
        <v>553</v>
      </c>
      <c r="P462" s="48" t="s">
        <v>1123</v>
      </c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</row>
    <row r="463" spans="1:36" ht="13" hidden="1" x14ac:dyDescent="0.15">
      <c r="A463" t="s">
        <v>1124</v>
      </c>
      <c r="B463" t="s">
        <v>272</v>
      </c>
      <c r="C463" t="s">
        <v>102</v>
      </c>
      <c r="D463" s="46">
        <v>44799</v>
      </c>
      <c r="E463">
        <v>8</v>
      </c>
      <c r="F463" t="s">
        <v>256</v>
      </c>
      <c r="G463" s="47" t="s">
        <v>257</v>
      </c>
      <c r="H463" s="19">
        <v>47.64622</v>
      </c>
      <c r="I463" s="19">
        <v>-122.18894</v>
      </c>
      <c r="J463">
        <v>100</v>
      </c>
      <c r="K463" t="s">
        <v>26</v>
      </c>
      <c r="L463" t="s">
        <v>553</v>
      </c>
      <c r="P463" s="48" t="s">
        <v>1125</v>
      </c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</row>
    <row r="464" spans="1:36" ht="13" hidden="1" x14ac:dyDescent="0.15">
      <c r="A464" t="s">
        <v>1126</v>
      </c>
      <c r="B464" t="s">
        <v>272</v>
      </c>
      <c r="C464" t="s">
        <v>102</v>
      </c>
      <c r="D464" s="46">
        <v>44799</v>
      </c>
      <c r="E464">
        <v>8</v>
      </c>
      <c r="F464" t="s">
        <v>256</v>
      </c>
      <c r="G464" s="47" t="s">
        <v>257</v>
      </c>
      <c r="H464" s="19">
        <v>47.64622</v>
      </c>
      <c r="I464" s="19">
        <v>-122.18894</v>
      </c>
      <c r="J464">
        <v>100</v>
      </c>
      <c r="K464" t="s">
        <v>28</v>
      </c>
      <c r="L464" t="s">
        <v>553</v>
      </c>
      <c r="P464" s="48" t="s">
        <v>1127</v>
      </c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</row>
    <row r="465" spans="1:36" ht="13" hidden="1" x14ac:dyDescent="0.15">
      <c r="A465" t="s">
        <v>1128</v>
      </c>
      <c r="B465" t="s">
        <v>272</v>
      </c>
      <c r="C465" t="s">
        <v>102</v>
      </c>
      <c r="D465" s="46">
        <v>44799</v>
      </c>
      <c r="E465">
        <v>8</v>
      </c>
      <c r="F465" t="s">
        <v>256</v>
      </c>
      <c r="G465" s="47" t="s">
        <v>257</v>
      </c>
      <c r="H465" s="19">
        <v>47.647829999999999</v>
      </c>
      <c r="I465" s="19">
        <v>-122.19028</v>
      </c>
      <c r="J465">
        <v>100</v>
      </c>
      <c r="K465" t="s">
        <v>26</v>
      </c>
      <c r="L465" t="s">
        <v>553</v>
      </c>
      <c r="N465" t="s">
        <v>1129</v>
      </c>
      <c r="P465" s="48" t="s">
        <v>1130</v>
      </c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</row>
    <row r="466" spans="1:36" ht="13" hidden="1" x14ac:dyDescent="0.15">
      <c r="A466" t="s">
        <v>1131</v>
      </c>
      <c r="B466" t="s">
        <v>272</v>
      </c>
      <c r="C466" t="s">
        <v>102</v>
      </c>
      <c r="D466" s="46">
        <v>44799</v>
      </c>
      <c r="E466">
        <v>8</v>
      </c>
      <c r="F466" t="s">
        <v>256</v>
      </c>
      <c r="G466" s="47" t="s">
        <v>257</v>
      </c>
      <c r="H466" s="19">
        <v>47.648009999999999</v>
      </c>
      <c r="I466" s="19">
        <v>-122.19013</v>
      </c>
      <c r="J466">
        <v>100</v>
      </c>
      <c r="K466" t="s">
        <v>21</v>
      </c>
      <c r="L466" t="s">
        <v>553</v>
      </c>
      <c r="P466" s="48" t="s">
        <v>1132</v>
      </c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</row>
    <row r="467" spans="1:36" ht="13" hidden="1" x14ac:dyDescent="0.15">
      <c r="A467" t="s">
        <v>1133</v>
      </c>
      <c r="B467" t="s">
        <v>272</v>
      </c>
      <c r="C467" t="s">
        <v>102</v>
      </c>
      <c r="D467" s="46">
        <v>44799</v>
      </c>
      <c r="E467">
        <v>8</v>
      </c>
      <c r="F467" t="s">
        <v>256</v>
      </c>
      <c r="G467" s="47" t="s">
        <v>257</v>
      </c>
      <c r="H467" s="19">
        <v>47.648009999999999</v>
      </c>
      <c r="I467" s="19">
        <v>-122.19013</v>
      </c>
      <c r="J467">
        <v>100</v>
      </c>
      <c r="K467" t="s">
        <v>21</v>
      </c>
      <c r="L467" t="s">
        <v>553</v>
      </c>
      <c r="P467" s="48" t="s">
        <v>1134</v>
      </c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</row>
    <row r="468" spans="1:36" ht="13" hidden="1" x14ac:dyDescent="0.15">
      <c r="A468" t="s">
        <v>1135</v>
      </c>
      <c r="B468" t="s">
        <v>272</v>
      </c>
      <c r="C468" t="s">
        <v>102</v>
      </c>
      <c r="D468" s="46">
        <v>44799</v>
      </c>
      <c r="E468">
        <v>8</v>
      </c>
      <c r="F468" t="s">
        <v>256</v>
      </c>
      <c r="G468" s="47" t="s">
        <v>257</v>
      </c>
      <c r="H468" s="19">
        <v>47.648009999999999</v>
      </c>
      <c r="I468" s="19">
        <v>-122.19013</v>
      </c>
      <c r="J468">
        <v>100</v>
      </c>
      <c r="K468" t="s">
        <v>21</v>
      </c>
      <c r="L468" t="s">
        <v>553</v>
      </c>
      <c r="P468" s="48" t="s">
        <v>1136</v>
      </c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</row>
    <row r="469" spans="1:36" ht="13" hidden="1" x14ac:dyDescent="0.15">
      <c r="A469" t="s">
        <v>1137</v>
      </c>
      <c r="B469" t="s">
        <v>272</v>
      </c>
      <c r="C469" t="s">
        <v>102</v>
      </c>
      <c r="D469" s="46">
        <v>44799</v>
      </c>
      <c r="E469">
        <v>8</v>
      </c>
      <c r="F469" t="s">
        <v>256</v>
      </c>
      <c r="G469" s="47" t="s">
        <v>257</v>
      </c>
      <c r="H469" s="19">
        <v>47.648009999999999</v>
      </c>
      <c r="I469" s="19">
        <v>-122.19013</v>
      </c>
      <c r="J469">
        <v>100</v>
      </c>
      <c r="K469" t="s">
        <v>28</v>
      </c>
      <c r="L469" t="s">
        <v>553</v>
      </c>
      <c r="P469" s="48" t="s">
        <v>1138</v>
      </c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</row>
    <row r="470" spans="1:36" ht="13" hidden="1" x14ac:dyDescent="0.15">
      <c r="A470" t="s">
        <v>1139</v>
      </c>
      <c r="B470" t="s">
        <v>272</v>
      </c>
      <c r="C470" t="s">
        <v>102</v>
      </c>
      <c r="D470" s="46">
        <v>44799</v>
      </c>
      <c r="E470">
        <v>8</v>
      </c>
      <c r="F470" t="s">
        <v>256</v>
      </c>
      <c r="G470" s="47" t="s">
        <v>257</v>
      </c>
      <c r="H470" s="19">
        <v>47.648009999999999</v>
      </c>
      <c r="I470" s="19">
        <v>-122.19013</v>
      </c>
      <c r="J470">
        <v>100</v>
      </c>
      <c r="K470" t="s">
        <v>28</v>
      </c>
      <c r="L470" t="s">
        <v>553</v>
      </c>
      <c r="P470" s="48" t="s">
        <v>1140</v>
      </c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</row>
    <row r="471" spans="1:36" ht="13" hidden="1" x14ac:dyDescent="0.15">
      <c r="A471" t="s">
        <v>1141</v>
      </c>
      <c r="B471" t="s">
        <v>272</v>
      </c>
      <c r="C471" t="s">
        <v>102</v>
      </c>
      <c r="D471" s="46">
        <v>44799</v>
      </c>
      <c r="E471">
        <v>8</v>
      </c>
      <c r="F471" t="s">
        <v>256</v>
      </c>
      <c r="G471" s="47" t="s">
        <v>257</v>
      </c>
      <c r="H471" s="19">
        <v>47.649230000000003</v>
      </c>
      <c r="I471" s="19">
        <v>-122.18946</v>
      </c>
      <c r="J471">
        <v>100</v>
      </c>
      <c r="K471" t="s">
        <v>21</v>
      </c>
      <c r="L471" t="s">
        <v>553</v>
      </c>
      <c r="P471" s="48" t="s">
        <v>1142</v>
      </c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</row>
    <row r="472" spans="1:36" ht="13" hidden="1" x14ac:dyDescent="0.15">
      <c r="A472" t="s">
        <v>1143</v>
      </c>
      <c r="B472" t="s">
        <v>272</v>
      </c>
      <c r="C472" t="s">
        <v>102</v>
      </c>
      <c r="D472" s="46">
        <v>44799</v>
      </c>
      <c r="E472">
        <v>8</v>
      </c>
      <c r="F472" t="s">
        <v>256</v>
      </c>
      <c r="G472" s="47" t="s">
        <v>257</v>
      </c>
      <c r="H472" s="19">
        <v>47.649230000000003</v>
      </c>
      <c r="I472" s="19">
        <v>-122.18946</v>
      </c>
      <c r="J472">
        <v>100</v>
      </c>
      <c r="K472" t="s">
        <v>28</v>
      </c>
      <c r="L472" t="s">
        <v>553</v>
      </c>
      <c r="P472" s="48" t="s">
        <v>1144</v>
      </c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</row>
    <row r="473" spans="1:36" ht="13" hidden="1" x14ac:dyDescent="0.15">
      <c r="A473" t="s">
        <v>1145</v>
      </c>
      <c r="B473" t="s">
        <v>272</v>
      </c>
      <c r="C473" t="s">
        <v>102</v>
      </c>
      <c r="D473" s="46">
        <v>44816</v>
      </c>
      <c r="E473">
        <v>9</v>
      </c>
      <c r="F473" t="s">
        <v>564</v>
      </c>
      <c r="G473" s="47" t="s">
        <v>1146</v>
      </c>
      <c r="H473" s="19"/>
      <c r="I473" s="19"/>
      <c r="J473">
        <v>100</v>
      </c>
      <c r="K473" t="s">
        <v>28</v>
      </c>
      <c r="P473" s="48" t="s">
        <v>1147</v>
      </c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</row>
    <row r="474" spans="1:36" ht="13" hidden="1" x14ac:dyDescent="0.15">
      <c r="A474" t="s">
        <v>1148</v>
      </c>
      <c r="B474" t="s">
        <v>272</v>
      </c>
      <c r="C474" t="s">
        <v>102</v>
      </c>
      <c r="D474" s="46">
        <v>44816</v>
      </c>
      <c r="E474">
        <v>9</v>
      </c>
      <c r="F474" t="s">
        <v>564</v>
      </c>
      <c r="G474" s="47" t="s">
        <v>1146</v>
      </c>
      <c r="H474" s="19">
        <v>47.628909999999998</v>
      </c>
      <c r="I474" s="19">
        <v>-122.23013</v>
      </c>
      <c r="J474">
        <v>100</v>
      </c>
      <c r="K474" t="s">
        <v>28</v>
      </c>
      <c r="P474" s="48" t="s">
        <v>1149</v>
      </c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</row>
    <row r="475" spans="1:36" ht="13" hidden="1" x14ac:dyDescent="0.15">
      <c r="A475" t="s">
        <v>1150</v>
      </c>
      <c r="B475" t="s">
        <v>272</v>
      </c>
      <c r="C475" t="s">
        <v>102</v>
      </c>
      <c r="D475" s="46">
        <v>44816</v>
      </c>
      <c r="E475">
        <v>9</v>
      </c>
      <c r="F475" t="s">
        <v>564</v>
      </c>
      <c r="G475" t="s">
        <v>1146</v>
      </c>
      <c r="H475" s="19">
        <v>47.628909999999998</v>
      </c>
      <c r="I475" s="19">
        <v>-122.23013</v>
      </c>
      <c r="J475">
        <v>100</v>
      </c>
      <c r="K475" t="s">
        <v>28</v>
      </c>
      <c r="P475" s="48" t="s">
        <v>1151</v>
      </c>
    </row>
    <row r="476" spans="1:36" ht="13" hidden="1" x14ac:dyDescent="0.15">
      <c r="A476" t="s">
        <v>1152</v>
      </c>
      <c r="B476" t="s">
        <v>272</v>
      </c>
      <c r="C476" t="s">
        <v>102</v>
      </c>
      <c r="D476" s="46">
        <v>44816</v>
      </c>
      <c r="E476">
        <v>9</v>
      </c>
      <c r="F476" t="s">
        <v>564</v>
      </c>
      <c r="G476" t="s">
        <v>1146</v>
      </c>
      <c r="H476" s="19">
        <v>47.628909999999998</v>
      </c>
      <c r="I476" s="19">
        <v>-122.23013</v>
      </c>
      <c r="J476">
        <v>100</v>
      </c>
      <c r="K476" t="s">
        <v>28</v>
      </c>
      <c r="P476" s="48" t="s">
        <v>1153</v>
      </c>
    </row>
    <row r="477" spans="1:36" ht="13" hidden="1" x14ac:dyDescent="0.15">
      <c r="A477" t="s">
        <v>1154</v>
      </c>
      <c r="B477" t="s">
        <v>272</v>
      </c>
      <c r="C477" t="s">
        <v>102</v>
      </c>
      <c r="D477" s="46">
        <v>44816</v>
      </c>
      <c r="E477">
        <v>9</v>
      </c>
      <c r="F477" t="s">
        <v>564</v>
      </c>
      <c r="G477" t="s">
        <v>1146</v>
      </c>
      <c r="H477" s="19">
        <v>47.630969999999998</v>
      </c>
      <c r="I477" s="19">
        <v>-122.23164</v>
      </c>
      <c r="J477">
        <v>100</v>
      </c>
      <c r="K477" t="s">
        <v>28</v>
      </c>
      <c r="P477" s="48" t="s">
        <v>1155</v>
      </c>
    </row>
    <row r="478" spans="1:36" ht="13" hidden="1" x14ac:dyDescent="0.15">
      <c r="A478" t="s">
        <v>1156</v>
      </c>
      <c r="B478" t="s">
        <v>272</v>
      </c>
      <c r="C478" t="s">
        <v>102</v>
      </c>
      <c r="D478" s="46">
        <v>44816</v>
      </c>
      <c r="E478">
        <v>9</v>
      </c>
      <c r="F478" t="s">
        <v>569</v>
      </c>
      <c r="G478" t="s">
        <v>257</v>
      </c>
      <c r="H478" s="19">
        <v>47.693730000000002</v>
      </c>
      <c r="I478" s="19">
        <v>-122.19662</v>
      </c>
      <c r="J478">
        <v>60</v>
      </c>
      <c r="K478" t="s">
        <v>21</v>
      </c>
      <c r="N478" t="s">
        <v>1157</v>
      </c>
      <c r="P478" s="48" t="s">
        <v>1158</v>
      </c>
    </row>
    <row r="479" spans="1:36" ht="13" hidden="1" x14ac:dyDescent="0.15">
      <c r="A479" t="s">
        <v>1159</v>
      </c>
      <c r="B479" t="s">
        <v>272</v>
      </c>
      <c r="C479" t="s">
        <v>102</v>
      </c>
      <c r="D479" s="46">
        <v>44816</v>
      </c>
      <c r="E479">
        <v>9</v>
      </c>
      <c r="F479" t="s">
        <v>569</v>
      </c>
      <c r="G479" t="s">
        <v>257</v>
      </c>
      <c r="H479" s="19">
        <v>47.692933109999998</v>
      </c>
      <c r="I479" s="19">
        <v>-122.1958377</v>
      </c>
      <c r="J479">
        <v>100</v>
      </c>
      <c r="K479" t="s">
        <v>21</v>
      </c>
      <c r="P479" s="48" t="s">
        <v>1160</v>
      </c>
    </row>
    <row r="480" spans="1:36" ht="13" hidden="1" x14ac:dyDescent="0.15">
      <c r="A480" t="s">
        <v>1161</v>
      </c>
      <c r="B480" t="s">
        <v>272</v>
      </c>
      <c r="C480" t="s">
        <v>102</v>
      </c>
      <c r="D480" s="46">
        <v>44816</v>
      </c>
      <c r="E480">
        <v>9</v>
      </c>
      <c r="F480" t="s">
        <v>569</v>
      </c>
      <c r="G480" t="s">
        <v>257</v>
      </c>
      <c r="H480" s="19">
        <v>47.692950000000003</v>
      </c>
      <c r="I480" s="19">
        <v>-122.19569</v>
      </c>
      <c r="J480">
        <v>100</v>
      </c>
      <c r="K480" t="s">
        <v>21</v>
      </c>
      <c r="P480" s="48" t="s">
        <v>1162</v>
      </c>
    </row>
    <row r="481" spans="1:36" ht="13" hidden="1" x14ac:dyDescent="0.15">
      <c r="A481" t="s">
        <v>1163</v>
      </c>
      <c r="B481" t="s">
        <v>272</v>
      </c>
      <c r="C481" t="s">
        <v>102</v>
      </c>
      <c r="D481" s="46">
        <v>44816</v>
      </c>
      <c r="E481">
        <v>9</v>
      </c>
      <c r="F481" t="s">
        <v>569</v>
      </c>
      <c r="G481" t="s">
        <v>257</v>
      </c>
      <c r="H481" s="19">
        <v>47.692630000000001</v>
      </c>
      <c r="I481" s="19">
        <v>-122.19571999999999</v>
      </c>
      <c r="J481">
        <v>100</v>
      </c>
      <c r="K481" t="s">
        <v>26</v>
      </c>
      <c r="P481" s="48" t="s">
        <v>1164</v>
      </c>
    </row>
    <row r="482" spans="1:36" ht="13" hidden="1" x14ac:dyDescent="0.15">
      <c r="A482" t="s">
        <v>1165</v>
      </c>
      <c r="B482" t="s">
        <v>272</v>
      </c>
      <c r="C482" t="s">
        <v>102</v>
      </c>
      <c r="D482" s="46">
        <v>44816</v>
      </c>
      <c r="E482">
        <v>9</v>
      </c>
      <c r="F482" t="s">
        <v>569</v>
      </c>
      <c r="G482" t="s">
        <v>257</v>
      </c>
      <c r="H482" s="19">
        <v>47.692709999999998</v>
      </c>
      <c r="I482" s="19">
        <v>-122.19551</v>
      </c>
      <c r="J482">
        <v>60</v>
      </c>
      <c r="K482" t="s">
        <v>28</v>
      </c>
      <c r="N482" t="s">
        <v>1166</v>
      </c>
      <c r="P482" s="48" t="s">
        <v>1167</v>
      </c>
    </row>
    <row r="483" spans="1:36" ht="13" hidden="1" x14ac:dyDescent="0.15">
      <c r="A483" t="s">
        <v>1168</v>
      </c>
      <c r="B483" t="s">
        <v>272</v>
      </c>
      <c r="C483" t="s">
        <v>102</v>
      </c>
      <c r="D483" s="46">
        <v>44816</v>
      </c>
      <c r="E483">
        <v>9</v>
      </c>
      <c r="F483" t="s">
        <v>569</v>
      </c>
      <c r="G483" t="s">
        <v>257</v>
      </c>
      <c r="H483" s="19">
        <v>47.692860000000003</v>
      </c>
      <c r="I483" s="19">
        <v>-122.19620999999999</v>
      </c>
      <c r="J483">
        <v>100</v>
      </c>
      <c r="K483" t="s">
        <v>26</v>
      </c>
      <c r="P483" s="48" t="s">
        <v>1169</v>
      </c>
    </row>
    <row r="484" spans="1:36" ht="13" hidden="1" x14ac:dyDescent="0.15">
      <c r="A484" t="s">
        <v>1170</v>
      </c>
      <c r="B484" t="s">
        <v>272</v>
      </c>
      <c r="C484" t="s">
        <v>102</v>
      </c>
      <c r="D484" s="46">
        <v>44816</v>
      </c>
      <c r="E484">
        <v>9</v>
      </c>
      <c r="F484" t="s">
        <v>569</v>
      </c>
      <c r="G484" t="s">
        <v>257</v>
      </c>
      <c r="H484" s="19">
        <v>47.692860000000003</v>
      </c>
      <c r="I484" s="19">
        <v>-122.19620999999999</v>
      </c>
      <c r="J484">
        <v>100</v>
      </c>
      <c r="K484" t="s">
        <v>28</v>
      </c>
      <c r="P484" s="48" t="s">
        <v>1171</v>
      </c>
    </row>
    <row r="485" spans="1:36" ht="13" hidden="1" x14ac:dyDescent="0.15">
      <c r="A485" t="s">
        <v>1172</v>
      </c>
      <c r="B485" t="s">
        <v>272</v>
      </c>
      <c r="C485" t="s">
        <v>102</v>
      </c>
      <c r="D485" s="46">
        <v>44816</v>
      </c>
      <c r="E485">
        <v>9</v>
      </c>
      <c r="F485" t="s">
        <v>569</v>
      </c>
      <c r="G485" t="s">
        <v>257</v>
      </c>
      <c r="H485" s="19">
        <v>47.691989999999997</v>
      </c>
      <c r="I485" s="19">
        <v>-122.19731</v>
      </c>
      <c r="J485">
        <v>100</v>
      </c>
      <c r="K485" t="s">
        <v>21</v>
      </c>
      <c r="P485" s="48" t="s">
        <v>1173</v>
      </c>
    </row>
    <row r="486" spans="1:36" ht="13" hidden="1" x14ac:dyDescent="0.15">
      <c r="A486" t="s">
        <v>1174</v>
      </c>
      <c r="B486" t="s">
        <v>272</v>
      </c>
      <c r="C486" t="s">
        <v>102</v>
      </c>
      <c r="D486" s="46">
        <v>44816</v>
      </c>
      <c r="E486">
        <v>9</v>
      </c>
      <c r="F486" t="s">
        <v>569</v>
      </c>
      <c r="G486" t="s">
        <v>257</v>
      </c>
      <c r="H486" s="19">
        <v>47.698549999999997</v>
      </c>
      <c r="I486" s="19">
        <v>-122.18751</v>
      </c>
      <c r="J486">
        <v>100</v>
      </c>
      <c r="K486" t="s">
        <v>26</v>
      </c>
      <c r="P486" s="48" t="s">
        <v>1175</v>
      </c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</row>
    <row r="487" spans="1:36" ht="13" hidden="1" x14ac:dyDescent="0.15">
      <c r="A487" t="s">
        <v>1176</v>
      </c>
      <c r="B487" t="s">
        <v>272</v>
      </c>
      <c r="C487" t="s">
        <v>102</v>
      </c>
      <c r="D487" s="46">
        <v>44816</v>
      </c>
      <c r="E487">
        <v>9</v>
      </c>
      <c r="F487" t="s">
        <v>569</v>
      </c>
      <c r="G487" t="s">
        <v>257</v>
      </c>
      <c r="H487" s="19">
        <v>47.699210000000001</v>
      </c>
      <c r="I487" s="19">
        <v>-122.18810000000001</v>
      </c>
      <c r="J487">
        <v>100</v>
      </c>
      <c r="K487" t="s">
        <v>28</v>
      </c>
      <c r="P487" s="48" t="s">
        <v>1177</v>
      </c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</row>
    <row r="488" spans="1:36" ht="13" hidden="1" x14ac:dyDescent="0.15">
      <c r="A488" t="s">
        <v>1178</v>
      </c>
      <c r="B488" t="s">
        <v>272</v>
      </c>
      <c r="C488" t="s">
        <v>102</v>
      </c>
      <c r="D488" s="46">
        <v>44816</v>
      </c>
      <c r="E488">
        <v>9</v>
      </c>
      <c r="F488" t="s">
        <v>569</v>
      </c>
      <c r="G488" t="s">
        <v>257</v>
      </c>
      <c r="H488" s="19">
        <v>47.699739999999998</v>
      </c>
      <c r="I488" s="19">
        <v>-122.18961</v>
      </c>
      <c r="J488">
        <v>100</v>
      </c>
      <c r="K488" t="s">
        <v>28</v>
      </c>
      <c r="P488" s="48" t="s">
        <v>1179</v>
      </c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</row>
    <row r="489" spans="1:36" ht="13" hidden="1" x14ac:dyDescent="0.15">
      <c r="A489" t="s">
        <v>1180</v>
      </c>
      <c r="B489" t="s">
        <v>272</v>
      </c>
      <c r="C489" t="s">
        <v>102</v>
      </c>
      <c r="D489" s="46">
        <v>44818</v>
      </c>
      <c r="E489">
        <v>9</v>
      </c>
      <c r="F489" t="s">
        <v>1181</v>
      </c>
      <c r="G489" s="47" t="s">
        <v>1182</v>
      </c>
      <c r="H489" s="19">
        <v>47.808529999999998</v>
      </c>
      <c r="I489" s="19">
        <v>-122.21569</v>
      </c>
      <c r="J489">
        <v>100</v>
      </c>
      <c r="K489" t="s">
        <v>28</v>
      </c>
      <c r="P489" s="48" t="s">
        <v>1183</v>
      </c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</row>
    <row r="490" spans="1:36" ht="13" hidden="1" x14ac:dyDescent="0.15">
      <c r="A490" t="s">
        <v>1184</v>
      </c>
      <c r="B490" t="s">
        <v>272</v>
      </c>
      <c r="C490" t="s">
        <v>102</v>
      </c>
      <c r="D490" s="46">
        <v>44818</v>
      </c>
      <c r="E490">
        <v>9</v>
      </c>
      <c r="F490" t="s">
        <v>1181</v>
      </c>
      <c r="G490" s="47" t="s">
        <v>1182</v>
      </c>
      <c r="H490" s="19">
        <v>47.808439999999997</v>
      </c>
      <c r="I490" s="19">
        <v>-122.21623</v>
      </c>
      <c r="J490">
        <v>100</v>
      </c>
      <c r="K490" t="s">
        <v>21</v>
      </c>
      <c r="P490" s="48" t="s">
        <v>1185</v>
      </c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</row>
    <row r="491" spans="1:36" ht="15" hidden="1" x14ac:dyDescent="0.2">
      <c r="A491" s="9" t="s">
        <v>1186</v>
      </c>
      <c r="B491" s="9" t="s">
        <v>220</v>
      </c>
      <c r="C491" t="s">
        <v>102</v>
      </c>
      <c r="D491" s="57">
        <v>44820</v>
      </c>
      <c r="E491" s="16">
        <v>9</v>
      </c>
      <c r="F491" s="16" t="s">
        <v>256</v>
      </c>
      <c r="G491" s="11" t="s">
        <v>257</v>
      </c>
      <c r="H491" s="11">
        <v>47.650239999999997</v>
      </c>
      <c r="I491" s="11">
        <v>-122.19101999999999</v>
      </c>
      <c r="J491" s="16">
        <v>100</v>
      </c>
      <c r="K491" s="16" t="s">
        <v>26</v>
      </c>
      <c r="L491" s="16"/>
      <c r="M491" s="16"/>
      <c r="N491" s="16"/>
      <c r="O491" s="16"/>
      <c r="P491" s="24" t="s">
        <v>1187</v>
      </c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</row>
    <row r="492" spans="1:36" ht="15" hidden="1" x14ac:dyDescent="0.2">
      <c r="A492" s="9" t="s">
        <v>1188</v>
      </c>
      <c r="B492" s="9" t="s">
        <v>220</v>
      </c>
      <c r="C492" t="s">
        <v>102</v>
      </c>
      <c r="D492" s="57">
        <v>44820</v>
      </c>
      <c r="E492" s="16">
        <v>9</v>
      </c>
      <c r="F492" s="16" t="s">
        <v>256</v>
      </c>
      <c r="G492" s="11" t="s">
        <v>257</v>
      </c>
      <c r="H492" s="11">
        <v>47.650889999999997</v>
      </c>
      <c r="I492" s="11">
        <v>-122.19114999999999</v>
      </c>
      <c r="J492" s="16">
        <v>100</v>
      </c>
      <c r="K492" s="16" t="s">
        <v>21</v>
      </c>
      <c r="L492" s="16"/>
      <c r="M492" s="16"/>
      <c r="N492" s="16"/>
      <c r="O492" s="16"/>
      <c r="P492" s="24" t="s">
        <v>1189</v>
      </c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</row>
    <row r="493" spans="1:36" ht="15" hidden="1" x14ac:dyDescent="0.2">
      <c r="A493" s="9" t="s">
        <v>1190</v>
      </c>
      <c r="B493" s="9" t="s">
        <v>220</v>
      </c>
      <c r="C493" t="s">
        <v>102</v>
      </c>
      <c r="D493" s="57">
        <v>44820</v>
      </c>
      <c r="E493" s="16">
        <v>9</v>
      </c>
      <c r="F493" s="16" t="s">
        <v>256</v>
      </c>
      <c r="G493" s="11" t="s">
        <v>257</v>
      </c>
      <c r="H493" s="11">
        <v>47.650880000000001</v>
      </c>
      <c r="I493" s="11">
        <v>-122.19114999999999</v>
      </c>
      <c r="J493" s="16">
        <v>100</v>
      </c>
      <c r="K493" s="16" t="s">
        <v>21</v>
      </c>
      <c r="L493" s="16"/>
      <c r="M493" s="16"/>
      <c r="N493" s="16"/>
      <c r="O493" s="16"/>
      <c r="P493" s="24" t="s">
        <v>1191</v>
      </c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</row>
    <row r="494" spans="1:36" ht="15" hidden="1" x14ac:dyDescent="0.2">
      <c r="A494" s="9" t="s">
        <v>1192</v>
      </c>
      <c r="B494" s="9" t="s">
        <v>220</v>
      </c>
      <c r="C494" t="s">
        <v>102</v>
      </c>
      <c r="D494" s="57">
        <v>44820</v>
      </c>
      <c r="E494" s="16">
        <v>9</v>
      </c>
      <c r="F494" s="16" t="s">
        <v>256</v>
      </c>
      <c r="G494" s="11" t="s">
        <v>257</v>
      </c>
      <c r="H494" s="11">
        <v>47.650199999999998</v>
      </c>
      <c r="I494" s="11">
        <v>-122.19028</v>
      </c>
      <c r="J494" s="16">
        <v>100</v>
      </c>
      <c r="K494" s="16" t="s">
        <v>28</v>
      </c>
      <c r="L494" s="16"/>
      <c r="M494" s="16" t="s">
        <v>971</v>
      </c>
      <c r="N494" s="16"/>
      <c r="O494" s="16"/>
      <c r="P494" s="24" t="s">
        <v>1193</v>
      </c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</row>
    <row r="495" spans="1:36" ht="15" hidden="1" x14ac:dyDescent="0.2">
      <c r="A495" s="9" t="s">
        <v>1194</v>
      </c>
      <c r="B495" s="9" t="s">
        <v>220</v>
      </c>
      <c r="C495" t="s">
        <v>102</v>
      </c>
      <c r="D495" s="57">
        <v>44820</v>
      </c>
      <c r="E495" s="16">
        <v>9</v>
      </c>
      <c r="F495" s="16" t="s">
        <v>256</v>
      </c>
      <c r="G495" s="11" t="s">
        <v>257</v>
      </c>
      <c r="H495" s="11">
        <v>47.648949999999999</v>
      </c>
      <c r="I495" s="11">
        <v>-122.18948</v>
      </c>
      <c r="J495" s="16">
        <v>100</v>
      </c>
      <c r="K495" s="16" t="s">
        <v>28</v>
      </c>
      <c r="L495" s="16"/>
      <c r="M495" s="16"/>
      <c r="N495" s="16"/>
      <c r="O495" s="16"/>
      <c r="P495" s="24" t="s">
        <v>1195</v>
      </c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</row>
    <row r="496" spans="1:36" ht="15" hidden="1" x14ac:dyDescent="0.2">
      <c r="A496" s="9" t="s">
        <v>1196</v>
      </c>
      <c r="B496" s="9" t="s">
        <v>220</v>
      </c>
      <c r="C496" t="s">
        <v>102</v>
      </c>
      <c r="D496" s="57">
        <v>44820</v>
      </c>
      <c r="E496" s="16">
        <v>9</v>
      </c>
      <c r="F496" s="16" t="s">
        <v>256</v>
      </c>
      <c r="G496" s="11" t="s">
        <v>257</v>
      </c>
      <c r="H496" s="11">
        <v>47.648760000000003</v>
      </c>
      <c r="I496" s="11">
        <v>-122.18932</v>
      </c>
      <c r="J496" s="16">
        <v>100</v>
      </c>
      <c r="K496" s="16" t="s">
        <v>28</v>
      </c>
      <c r="L496" s="16"/>
      <c r="M496" s="16"/>
      <c r="N496" s="16"/>
      <c r="O496" s="16"/>
      <c r="P496" s="24" t="s">
        <v>1197</v>
      </c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</row>
    <row r="497" spans="1:36" ht="15" hidden="1" x14ac:dyDescent="0.2">
      <c r="A497" s="9" t="s">
        <v>1198</v>
      </c>
      <c r="B497" s="9" t="s">
        <v>220</v>
      </c>
      <c r="C497" t="s">
        <v>102</v>
      </c>
      <c r="D497" s="57">
        <v>44820</v>
      </c>
      <c r="E497" s="16">
        <v>9</v>
      </c>
      <c r="F497" s="16" t="s">
        <v>256</v>
      </c>
      <c r="G497" s="11" t="s">
        <v>257</v>
      </c>
      <c r="H497" s="11">
        <v>47.646239999999999</v>
      </c>
      <c r="I497" s="11">
        <v>-122.18841999999999</v>
      </c>
      <c r="J497" s="16">
        <v>100</v>
      </c>
      <c r="K497" s="16" t="s">
        <v>28</v>
      </c>
      <c r="L497" s="16"/>
      <c r="M497" s="16"/>
      <c r="N497" s="16"/>
      <c r="O497" s="16"/>
      <c r="P497" s="24" t="s">
        <v>1199</v>
      </c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</row>
    <row r="498" spans="1:36" ht="15" hidden="1" x14ac:dyDescent="0.2">
      <c r="A498" s="9" t="s">
        <v>1200</v>
      </c>
      <c r="B498" s="9" t="s">
        <v>220</v>
      </c>
      <c r="C498" t="s">
        <v>102</v>
      </c>
      <c r="D498" s="57">
        <v>44820</v>
      </c>
      <c r="E498" s="16">
        <v>9</v>
      </c>
      <c r="F498" s="16" t="s">
        <v>256</v>
      </c>
      <c r="G498" s="11" t="s">
        <v>257</v>
      </c>
      <c r="H498" s="11">
        <v>47.646549999999998</v>
      </c>
      <c r="I498" s="11">
        <v>-122.18925</v>
      </c>
      <c r="J498" s="16">
        <v>100</v>
      </c>
      <c r="K498" s="16" t="s">
        <v>28</v>
      </c>
      <c r="L498" s="16"/>
      <c r="M498" s="16"/>
      <c r="N498" s="16"/>
      <c r="O498" s="16"/>
      <c r="P498" s="24" t="s">
        <v>1201</v>
      </c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</row>
    <row r="499" spans="1:36" ht="15" hidden="1" x14ac:dyDescent="0.2">
      <c r="A499" s="9" t="s">
        <v>1202</v>
      </c>
      <c r="B499" s="9" t="s">
        <v>220</v>
      </c>
      <c r="C499" t="s">
        <v>102</v>
      </c>
      <c r="D499" s="57">
        <v>44820</v>
      </c>
      <c r="E499" s="16">
        <v>9</v>
      </c>
      <c r="F499" s="16" t="s">
        <v>256</v>
      </c>
      <c r="G499" s="11" t="s">
        <v>257</v>
      </c>
      <c r="H499" s="11">
        <v>47.64622</v>
      </c>
      <c r="I499" s="11">
        <v>-122.18901</v>
      </c>
      <c r="J499" s="16">
        <v>100</v>
      </c>
      <c r="K499" s="16" t="s">
        <v>28</v>
      </c>
      <c r="L499" s="16"/>
      <c r="M499" s="16"/>
      <c r="N499" s="16"/>
      <c r="O499" s="16"/>
      <c r="P499" s="24" t="s">
        <v>1203</v>
      </c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</row>
    <row r="500" spans="1:36" ht="15" hidden="1" x14ac:dyDescent="0.2">
      <c r="A500" s="9" t="s">
        <v>1204</v>
      </c>
      <c r="B500" s="9" t="s">
        <v>220</v>
      </c>
      <c r="C500" t="s">
        <v>102</v>
      </c>
      <c r="D500" s="57">
        <v>44820</v>
      </c>
      <c r="E500" s="16">
        <v>9</v>
      </c>
      <c r="F500" s="16" t="s">
        <v>256</v>
      </c>
      <c r="G500" s="11" t="s">
        <v>257</v>
      </c>
      <c r="H500" s="11">
        <v>47.646180000000001</v>
      </c>
      <c r="I500" s="11">
        <v>-122.18924</v>
      </c>
      <c r="J500" s="16">
        <v>100</v>
      </c>
      <c r="K500" s="16" t="s">
        <v>28</v>
      </c>
      <c r="P500" s="24" t="s">
        <v>1205</v>
      </c>
    </row>
    <row r="501" spans="1:36" ht="15" hidden="1" x14ac:dyDescent="0.2">
      <c r="A501" s="9" t="s">
        <v>1206</v>
      </c>
      <c r="B501" s="9" t="s">
        <v>220</v>
      </c>
      <c r="C501" t="s">
        <v>102</v>
      </c>
      <c r="D501" s="57">
        <v>44820</v>
      </c>
      <c r="E501" s="16">
        <v>9</v>
      </c>
      <c r="F501" s="16" t="s">
        <v>256</v>
      </c>
      <c r="G501" s="11" t="s">
        <v>257</v>
      </c>
      <c r="H501" s="11">
        <v>47.647089999999999</v>
      </c>
      <c r="I501" s="11">
        <v>-122.18952</v>
      </c>
      <c r="J501" s="16">
        <v>100</v>
      </c>
      <c r="K501" s="16" t="s">
        <v>28</v>
      </c>
      <c r="P501" s="24" t="s">
        <v>1207</v>
      </c>
    </row>
    <row r="502" spans="1:36" ht="15" hidden="1" x14ac:dyDescent="0.2">
      <c r="A502" s="9" t="s">
        <v>1208</v>
      </c>
      <c r="B502" s="9" t="s">
        <v>220</v>
      </c>
      <c r="C502" t="s">
        <v>102</v>
      </c>
      <c r="D502" s="57">
        <v>44820</v>
      </c>
      <c r="E502" s="16">
        <v>9</v>
      </c>
      <c r="F502" s="16" t="s">
        <v>256</v>
      </c>
      <c r="G502" s="11" t="s">
        <v>257</v>
      </c>
      <c r="H502" s="11">
        <v>47.647219999999997</v>
      </c>
      <c r="I502" s="11">
        <v>-122.18948</v>
      </c>
      <c r="J502" s="16">
        <v>100</v>
      </c>
      <c r="K502" s="16" t="s">
        <v>28</v>
      </c>
      <c r="P502" s="24" t="s">
        <v>1209</v>
      </c>
    </row>
    <row r="503" spans="1:36" ht="13" hidden="1" x14ac:dyDescent="0.15">
      <c r="A503" t="s">
        <v>1210</v>
      </c>
      <c r="B503" t="s">
        <v>272</v>
      </c>
      <c r="C503" t="s">
        <v>102</v>
      </c>
      <c r="D503" s="46">
        <v>44820</v>
      </c>
      <c r="E503">
        <v>9</v>
      </c>
      <c r="F503" t="s">
        <v>256</v>
      </c>
      <c r="G503" s="47" t="s">
        <v>257</v>
      </c>
      <c r="H503" s="19">
        <v>47.64725</v>
      </c>
      <c r="I503" s="19">
        <v>-122.18935999999999</v>
      </c>
      <c r="J503">
        <v>100</v>
      </c>
      <c r="K503" t="s">
        <v>28</v>
      </c>
      <c r="P503" s="24" t="s">
        <v>1211</v>
      </c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</row>
    <row r="504" spans="1:36" ht="15" hidden="1" x14ac:dyDescent="0.2">
      <c r="A504" s="9" t="s">
        <v>1212</v>
      </c>
      <c r="B504" s="9" t="s">
        <v>220</v>
      </c>
      <c r="C504" t="s">
        <v>102</v>
      </c>
      <c r="D504" s="57">
        <v>44820</v>
      </c>
      <c r="E504" s="16">
        <v>9</v>
      </c>
      <c r="F504" s="16" t="s">
        <v>256</v>
      </c>
      <c r="G504" s="11" t="s">
        <v>257</v>
      </c>
      <c r="H504" s="11">
        <v>47.646160000000002</v>
      </c>
      <c r="I504" s="11">
        <v>-122.18852</v>
      </c>
      <c r="J504" s="16">
        <v>100</v>
      </c>
      <c r="K504" s="16" t="s">
        <v>28</v>
      </c>
      <c r="P504" s="24" t="s">
        <v>1213</v>
      </c>
    </row>
    <row r="505" spans="1:36" ht="15" hidden="1" x14ac:dyDescent="0.2">
      <c r="A505" s="9" t="s">
        <v>1214</v>
      </c>
      <c r="B505" s="9" t="s">
        <v>220</v>
      </c>
      <c r="C505" t="s">
        <v>102</v>
      </c>
      <c r="D505" s="57">
        <v>44820</v>
      </c>
      <c r="E505" s="16">
        <v>9</v>
      </c>
      <c r="F505" s="16" t="s">
        <v>256</v>
      </c>
      <c r="G505" s="11" t="s">
        <v>257</v>
      </c>
      <c r="H505" s="11">
        <v>47.646230000000003</v>
      </c>
      <c r="I505" s="11">
        <v>-122.18931000000001</v>
      </c>
      <c r="J505" s="16">
        <v>100</v>
      </c>
      <c r="K505" s="16" t="s">
        <v>28</v>
      </c>
      <c r="P505" s="24" t="s">
        <v>1215</v>
      </c>
    </row>
    <row r="506" spans="1:36" ht="15" hidden="1" x14ac:dyDescent="0.2">
      <c r="A506" s="9" t="s">
        <v>1216</v>
      </c>
      <c r="B506" s="9" t="s">
        <v>220</v>
      </c>
      <c r="C506" t="s">
        <v>102</v>
      </c>
      <c r="D506" s="57">
        <v>44820</v>
      </c>
      <c r="E506" s="16">
        <v>9</v>
      </c>
      <c r="F506" s="16" t="s">
        <v>256</v>
      </c>
      <c r="G506" s="11" t="s">
        <v>257</v>
      </c>
      <c r="H506" s="11">
        <v>47.646340000000002</v>
      </c>
      <c r="I506" s="11">
        <v>-122.18859999999999</v>
      </c>
      <c r="J506" s="16">
        <v>100</v>
      </c>
      <c r="K506" s="16" t="s">
        <v>28</v>
      </c>
      <c r="P506" s="24" t="s">
        <v>1217</v>
      </c>
    </row>
    <row r="507" spans="1:36" ht="15" hidden="1" x14ac:dyDescent="0.2">
      <c r="A507" s="9" t="s">
        <v>1218</v>
      </c>
      <c r="B507" s="9" t="s">
        <v>272</v>
      </c>
      <c r="C507" t="s">
        <v>102</v>
      </c>
      <c r="D507" s="57">
        <v>44820</v>
      </c>
      <c r="E507" s="16">
        <v>9</v>
      </c>
      <c r="F507" s="16" t="s">
        <v>256</v>
      </c>
      <c r="G507" s="11" t="s">
        <v>257</v>
      </c>
      <c r="H507" s="11">
        <v>47.646340000000002</v>
      </c>
      <c r="I507" s="11">
        <v>-122.18859999999999</v>
      </c>
      <c r="J507" s="16">
        <v>100</v>
      </c>
      <c r="K507" s="16" t="s">
        <v>28</v>
      </c>
      <c r="P507" s="24" t="s">
        <v>1219</v>
      </c>
    </row>
    <row r="508" spans="1:36" ht="15" hidden="1" x14ac:dyDescent="0.2">
      <c r="A508" s="9" t="s">
        <v>1220</v>
      </c>
      <c r="B508" s="9" t="s">
        <v>272</v>
      </c>
      <c r="C508" t="s">
        <v>102</v>
      </c>
      <c r="D508" s="57">
        <v>44820</v>
      </c>
      <c r="E508" s="16">
        <v>9</v>
      </c>
      <c r="F508" s="16" t="s">
        <v>256</v>
      </c>
      <c r="G508" s="11" t="s">
        <v>257</v>
      </c>
      <c r="H508" s="11">
        <v>47.646340000000002</v>
      </c>
      <c r="I508" s="11">
        <v>-122.18859999999999</v>
      </c>
      <c r="J508" s="16">
        <v>100</v>
      </c>
      <c r="K508" s="16" t="s">
        <v>28</v>
      </c>
      <c r="P508" s="24" t="s">
        <v>1221</v>
      </c>
    </row>
    <row r="509" spans="1:36" ht="15" hidden="1" x14ac:dyDescent="0.2">
      <c r="A509" s="9" t="s">
        <v>1222</v>
      </c>
      <c r="B509" s="9" t="s">
        <v>220</v>
      </c>
      <c r="C509" t="s">
        <v>102</v>
      </c>
      <c r="D509" s="57">
        <v>44820</v>
      </c>
      <c r="E509" s="16">
        <v>9</v>
      </c>
      <c r="F509" s="16" t="s">
        <v>256</v>
      </c>
      <c r="G509" s="11" t="s">
        <v>257</v>
      </c>
      <c r="H509" s="11">
        <v>47.64725</v>
      </c>
      <c r="I509" s="11">
        <v>-122.18979</v>
      </c>
      <c r="J509" s="16">
        <v>100</v>
      </c>
      <c r="K509" s="16" t="s">
        <v>28</v>
      </c>
      <c r="P509" s="24" t="s">
        <v>1223</v>
      </c>
    </row>
    <row r="510" spans="1:36" ht="15" hidden="1" x14ac:dyDescent="0.2">
      <c r="A510" s="9" t="s">
        <v>1224</v>
      </c>
      <c r="B510" s="9" t="s">
        <v>220</v>
      </c>
      <c r="C510" t="s">
        <v>102</v>
      </c>
      <c r="D510" s="57">
        <v>44820</v>
      </c>
      <c r="E510" s="16">
        <v>9</v>
      </c>
      <c r="F510" s="16" t="s">
        <v>256</v>
      </c>
      <c r="G510" s="11" t="s">
        <v>257</v>
      </c>
      <c r="H510" s="11">
        <v>47.647269999999999</v>
      </c>
      <c r="I510" s="11">
        <v>-122.18988</v>
      </c>
      <c r="J510" s="16">
        <v>100</v>
      </c>
      <c r="K510" s="16" t="s">
        <v>28</v>
      </c>
      <c r="P510" s="24" t="s">
        <v>1225</v>
      </c>
    </row>
    <row r="511" spans="1:36" ht="15" hidden="1" x14ac:dyDescent="0.2">
      <c r="A511" s="9" t="s">
        <v>1226</v>
      </c>
      <c r="B511" s="9" t="s">
        <v>220</v>
      </c>
      <c r="C511" t="s">
        <v>102</v>
      </c>
      <c r="D511" s="57">
        <v>44820</v>
      </c>
      <c r="E511" s="16">
        <v>9</v>
      </c>
      <c r="F511" s="16" t="s">
        <v>256</v>
      </c>
      <c r="G511" s="11" t="s">
        <v>257</v>
      </c>
      <c r="H511" s="11">
        <v>47.646230000000003</v>
      </c>
      <c r="I511" s="11">
        <v>-122.18908999999999</v>
      </c>
      <c r="J511" s="16">
        <v>100</v>
      </c>
      <c r="K511" s="16" t="s">
        <v>28</v>
      </c>
      <c r="L511" s="16"/>
      <c r="M511" s="16"/>
      <c r="N511" s="16"/>
      <c r="O511" s="16"/>
      <c r="P511" s="24" t="s">
        <v>1227</v>
      </c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</row>
    <row r="512" spans="1:36" ht="15" hidden="1" x14ac:dyDescent="0.2">
      <c r="A512" s="9" t="s">
        <v>1228</v>
      </c>
      <c r="B512" s="9" t="s">
        <v>220</v>
      </c>
      <c r="C512" t="s">
        <v>102</v>
      </c>
      <c r="D512" s="57">
        <v>44820</v>
      </c>
      <c r="E512" s="16">
        <v>9</v>
      </c>
      <c r="F512" s="16" t="s">
        <v>256</v>
      </c>
      <c r="G512" s="11" t="s">
        <v>257</v>
      </c>
      <c r="H512" s="11">
        <v>47.647210000000001</v>
      </c>
      <c r="I512" s="11">
        <v>-122.18986</v>
      </c>
      <c r="J512" s="16">
        <v>100</v>
      </c>
      <c r="K512" s="16" t="s">
        <v>28</v>
      </c>
      <c r="L512" s="16"/>
      <c r="M512" s="16"/>
      <c r="N512" s="16"/>
      <c r="O512" s="16"/>
      <c r="P512" s="24" t="s">
        <v>1229</v>
      </c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</row>
    <row r="513" spans="1:36" ht="15" hidden="1" x14ac:dyDescent="0.2">
      <c r="A513" s="9" t="s">
        <v>1230</v>
      </c>
      <c r="B513" s="9" t="s">
        <v>220</v>
      </c>
      <c r="C513" t="s">
        <v>102</v>
      </c>
      <c r="D513" s="57">
        <v>44820</v>
      </c>
      <c r="E513" s="16">
        <v>9</v>
      </c>
      <c r="F513" s="16" t="s">
        <v>256</v>
      </c>
      <c r="G513" s="11" t="s">
        <v>257</v>
      </c>
      <c r="H513" s="11">
        <v>47.647219999999997</v>
      </c>
      <c r="I513" s="11">
        <v>-122.18989000000001</v>
      </c>
      <c r="J513" s="16">
        <v>100</v>
      </c>
      <c r="K513" s="16" t="s">
        <v>28</v>
      </c>
      <c r="L513" s="16"/>
      <c r="M513" s="16"/>
      <c r="N513" s="16"/>
      <c r="O513" s="16"/>
      <c r="P513" s="24" t="s">
        <v>1231</v>
      </c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</row>
    <row r="514" spans="1:36" ht="13" hidden="1" x14ac:dyDescent="0.15">
      <c r="A514" t="s">
        <v>1232</v>
      </c>
      <c r="B514" t="s">
        <v>272</v>
      </c>
      <c r="C514" t="s">
        <v>102</v>
      </c>
      <c r="D514" s="46">
        <v>44820</v>
      </c>
      <c r="E514">
        <v>9</v>
      </c>
      <c r="F514" t="s">
        <v>256</v>
      </c>
      <c r="G514" s="47" t="s">
        <v>257</v>
      </c>
      <c r="H514" s="19">
        <v>47.646140000000003</v>
      </c>
      <c r="I514" s="19">
        <v>-122.18859</v>
      </c>
      <c r="J514">
        <v>100</v>
      </c>
      <c r="K514" t="s">
        <v>28</v>
      </c>
      <c r="P514" s="24" t="s">
        <v>1233</v>
      </c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</row>
    <row r="515" spans="1:36" ht="13" hidden="1" x14ac:dyDescent="0.15">
      <c r="A515" t="s">
        <v>1234</v>
      </c>
      <c r="B515" t="s">
        <v>272</v>
      </c>
      <c r="C515" t="s">
        <v>102</v>
      </c>
      <c r="D515" s="46">
        <v>44820</v>
      </c>
      <c r="E515">
        <v>9</v>
      </c>
      <c r="F515" t="s">
        <v>256</v>
      </c>
      <c r="G515" s="47" t="s">
        <v>257</v>
      </c>
      <c r="H515" s="19">
        <v>47.646140000000003</v>
      </c>
      <c r="I515" s="19">
        <v>-122.18859</v>
      </c>
      <c r="J515">
        <v>100</v>
      </c>
      <c r="K515" t="s">
        <v>28</v>
      </c>
      <c r="P515" s="24" t="s">
        <v>1235</v>
      </c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</row>
    <row r="516" spans="1:36" ht="13" hidden="1" x14ac:dyDescent="0.15">
      <c r="A516" t="s">
        <v>1236</v>
      </c>
      <c r="B516" t="s">
        <v>272</v>
      </c>
      <c r="C516" t="s">
        <v>102</v>
      </c>
      <c r="D516" s="46">
        <v>44820</v>
      </c>
      <c r="E516">
        <v>9</v>
      </c>
      <c r="F516" t="s">
        <v>256</v>
      </c>
      <c r="G516" s="47" t="s">
        <v>257</v>
      </c>
      <c r="H516" s="19">
        <v>47.64631</v>
      </c>
      <c r="I516" s="19">
        <v>-122.18858</v>
      </c>
      <c r="J516">
        <v>100</v>
      </c>
      <c r="K516" t="s">
        <v>26</v>
      </c>
      <c r="P516" s="24" t="s">
        <v>1237</v>
      </c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</row>
    <row r="517" spans="1:36" ht="13" hidden="1" x14ac:dyDescent="0.15">
      <c r="A517" t="s">
        <v>1238</v>
      </c>
      <c r="B517" t="s">
        <v>272</v>
      </c>
      <c r="C517" t="s">
        <v>102</v>
      </c>
      <c r="D517" s="46">
        <v>44820</v>
      </c>
      <c r="E517">
        <v>9</v>
      </c>
      <c r="F517" t="s">
        <v>256</v>
      </c>
      <c r="G517" s="47" t="s">
        <v>257</v>
      </c>
      <c r="H517" s="19">
        <v>47.646450000000002</v>
      </c>
      <c r="I517" s="19">
        <v>-122.18841999999999</v>
      </c>
      <c r="J517">
        <v>100</v>
      </c>
      <c r="K517" t="s">
        <v>26</v>
      </c>
      <c r="P517" s="24" t="s">
        <v>1239</v>
      </c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</row>
    <row r="518" spans="1:36" ht="15" hidden="1" x14ac:dyDescent="0.2">
      <c r="A518" s="9" t="s">
        <v>1240</v>
      </c>
      <c r="B518" s="9" t="s">
        <v>220</v>
      </c>
      <c r="C518" t="s">
        <v>102</v>
      </c>
      <c r="D518" s="57">
        <v>44820</v>
      </c>
      <c r="E518" s="16">
        <v>9</v>
      </c>
      <c r="F518" s="16" t="s">
        <v>256</v>
      </c>
      <c r="G518" s="11" t="s">
        <v>257</v>
      </c>
      <c r="H518" s="11">
        <v>47.647150000000003</v>
      </c>
      <c r="I518" s="11">
        <v>-122.18995</v>
      </c>
      <c r="J518" s="16">
        <v>100</v>
      </c>
      <c r="K518" s="16" t="s">
        <v>28</v>
      </c>
      <c r="L518" s="16"/>
      <c r="M518" s="16"/>
      <c r="N518" s="16" t="s">
        <v>1241</v>
      </c>
      <c r="O518" s="16"/>
      <c r="P518" s="24" t="s">
        <v>1242</v>
      </c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</row>
    <row r="519" spans="1:36" ht="15" hidden="1" x14ac:dyDescent="0.2">
      <c r="A519" s="9" t="s">
        <v>1243</v>
      </c>
      <c r="B519" s="9" t="s">
        <v>220</v>
      </c>
      <c r="C519" t="s">
        <v>102</v>
      </c>
      <c r="D519" s="57">
        <v>44820</v>
      </c>
      <c r="E519" s="16">
        <v>9</v>
      </c>
      <c r="F519" s="16" t="s">
        <v>256</v>
      </c>
      <c r="G519" s="11" t="s">
        <v>257</v>
      </c>
      <c r="H519" s="11">
        <v>47.646239999999999</v>
      </c>
      <c r="I519" s="11">
        <v>-122.18932</v>
      </c>
      <c r="J519" s="16">
        <v>100</v>
      </c>
      <c r="K519" s="16" t="s">
        <v>28</v>
      </c>
      <c r="L519" s="16"/>
      <c r="M519" s="16"/>
      <c r="N519" s="16"/>
      <c r="O519" s="16"/>
      <c r="P519" s="24" t="s">
        <v>1244</v>
      </c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</row>
    <row r="520" spans="1:36" ht="13" hidden="1" x14ac:dyDescent="0.15">
      <c r="A520" t="s">
        <v>1245</v>
      </c>
      <c r="B520" t="s">
        <v>272</v>
      </c>
      <c r="C520" t="s">
        <v>102</v>
      </c>
      <c r="D520" s="46">
        <v>44820</v>
      </c>
      <c r="E520">
        <v>9</v>
      </c>
      <c r="F520" t="s">
        <v>256</v>
      </c>
      <c r="G520" s="47" t="s">
        <v>257</v>
      </c>
      <c r="H520" s="19">
        <v>47.647359999999999</v>
      </c>
      <c r="I520" s="19">
        <v>-122.18993</v>
      </c>
      <c r="J520">
        <v>100</v>
      </c>
      <c r="K520" t="s">
        <v>21</v>
      </c>
      <c r="P520" s="24" t="s">
        <v>1246</v>
      </c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</row>
    <row r="521" spans="1:36" ht="13" hidden="1" x14ac:dyDescent="0.15">
      <c r="A521" t="s">
        <v>1247</v>
      </c>
      <c r="B521" t="s">
        <v>272</v>
      </c>
      <c r="C521" t="s">
        <v>102</v>
      </c>
      <c r="D521" s="46">
        <v>44829</v>
      </c>
      <c r="E521">
        <v>9</v>
      </c>
      <c r="F521" t="s">
        <v>642</v>
      </c>
      <c r="G521" s="47" t="s">
        <v>67</v>
      </c>
      <c r="H521" s="19">
        <v>47.56127</v>
      </c>
      <c r="I521" s="19">
        <v>-122.25203</v>
      </c>
      <c r="J521">
        <v>100</v>
      </c>
      <c r="K521" t="s">
        <v>28</v>
      </c>
      <c r="P521" s="24" t="s">
        <v>1248</v>
      </c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</row>
    <row r="522" spans="1:36" ht="13" hidden="1" x14ac:dyDescent="0.15">
      <c r="A522" t="s">
        <v>1249</v>
      </c>
      <c r="B522" t="s">
        <v>272</v>
      </c>
      <c r="C522" t="s">
        <v>102</v>
      </c>
      <c r="D522" s="46">
        <v>44829</v>
      </c>
      <c r="E522">
        <v>9</v>
      </c>
      <c r="F522" t="s">
        <v>642</v>
      </c>
      <c r="G522" s="47" t="s">
        <v>67</v>
      </c>
      <c r="H522" s="19">
        <v>47.560029999999998</v>
      </c>
      <c r="I522" s="19">
        <v>-122.25028</v>
      </c>
      <c r="J522">
        <v>100</v>
      </c>
      <c r="K522" t="s">
        <v>28</v>
      </c>
      <c r="P522" s="24" t="s">
        <v>1250</v>
      </c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</row>
    <row r="523" spans="1:36" ht="13" hidden="1" x14ac:dyDescent="0.15">
      <c r="A523" t="s">
        <v>1251</v>
      </c>
      <c r="B523" t="s">
        <v>272</v>
      </c>
      <c r="C523" t="s">
        <v>102</v>
      </c>
      <c r="D523" s="46">
        <v>44829</v>
      </c>
      <c r="E523">
        <v>9</v>
      </c>
      <c r="F523" t="s">
        <v>642</v>
      </c>
      <c r="G523" s="47" t="s">
        <v>67</v>
      </c>
      <c r="H523" s="19">
        <v>47.558190000000003</v>
      </c>
      <c r="I523" s="19">
        <v>-122.25</v>
      </c>
      <c r="J523">
        <v>100</v>
      </c>
      <c r="K523" t="s">
        <v>21</v>
      </c>
      <c r="P523" s="24" t="s">
        <v>1252</v>
      </c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</row>
    <row r="524" spans="1:36" ht="13" hidden="1" x14ac:dyDescent="0.15">
      <c r="A524" t="s">
        <v>1253</v>
      </c>
      <c r="B524" t="s">
        <v>17</v>
      </c>
      <c r="C524" t="s">
        <v>102</v>
      </c>
      <c r="D524" s="46">
        <v>44834</v>
      </c>
      <c r="E524">
        <v>9</v>
      </c>
      <c r="F524" t="s">
        <v>1254</v>
      </c>
      <c r="G524" s="47" t="s">
        <v>104</v>
      </c>
      <c r="H524" s="47">
        <v>47.313029999999998</v>
      </c>
      <c r="I524" s="47">
        <v>-122.53009</v>
      </c>
      <c r="J524">
        <v>100</v>
      </c>
      <c r="K524" t="s">
        <v>28</v>
      </c>
      <c r="N524" t="s">
        <v>1255</v>
      </c>
      <c r="P524" s="24" t="s">
        <v>1256</v>
      </c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</row>
    <row r="525" spans="1:36" ht="13" hidden="1" x14ac:dyDescent="0.15">
      <c r="A525" t="s">
        <v>1257</v>
      </c>
      <c r="B525" t="s">
        <v>17</v>
      </c>
      <c r="C525" t="s">
        <v>102</v>
      </c>
      <c r="D525" s="46">
        <v>44834</v>
      </c>
      <c r="E525">
        <v>9</v>
      </c>
      <c r="F525" t="s">
        <v>103</v>
      </c>
      <c r="G525" s="47" t="s">
        <v>104</v>
      </c>
      <c r="H525" s="47">
        <v>47.296349999999997</v>
      </c>
      <c r="I525" s="47">
        <v>-122.51042</v>
      </c>
      <c r="J525">
        <v>50</v>
      </c>
      <c r="K525" t="s">
        <v>21</v>
      </c>
      <c r="P525" s="48" t="s">
        <v>1258</v>
      </c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</row>
    <row r="526" spans="1:36" ht="13" hidden="1" x14ac:dyDescent="0.15">
      <c r="A526" t="s">
        <v>1259</v>
      </c>
      <c r="B526" t="s">
        <v>17</v>
      </c>
      <c r="C526" t="s">
        <v>102</v>
      </c>
      <c r="D526" s="46">
        <v>44834</v>
      </c>
      <c r="E526">
        <v>9</v>
      </c>
      <c r="F526" t="s">
        <v>103</v>
      </c>
      <c r="G526" s="47" t="s">
        <v>104</v>
      </c>
      <c r="H526" s="47">
        <v>47.296349999999997</v>
      </c>
      <c r="I526" s="47">
        <v>-122.51042</v>
      </c>
      <c r="J526">
        <v>100</v>
      </c>
      <c r="K526" t="s">
        <v>21</v>
      </c>
      <c r="P526" s="24" t="s">
        <v>1260</v>
      </c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</row>
    <row r="527" spans="1:36" ht="13" hidden="1" x14ac:dyDescent="0.15">
      <c r="A527" t="s">
        <v>1261</v>
      </c>
      <c r="B527" t="s">
        <v>17</v>
      </c>
      <c r="C527" t="s">
        <v>102</v>
      </c>
      <c r="D527" s="46">
        <v>44834</v>
      </c>
      <c r="E527">
        <v>9</v>
      </c>
      <c r="F527" t="s">
        <v>103</v>
      </c>
      <c r="G527" s="47" t="s">
        <v>104</v>
      </c>
      <c r="H527" s="47">
        <v>47.296529999999997</v>
      </c>
      <c r="I527" s="47">
        <v>122.51015</v>
      </c>
      <c r="J527">
        <v>100</v>
      </c>
      <c r="K527" t="s">
        <v>28</v>
      </c>
      <c r="P527" s="24" t="s">
        <v>1262</v>
      </c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</row>
    <row r="528" spans="1:36" ht="13" hidden="1" x14ac:dyDescent="0.15">
      <c r="A528" t="s">
        <v>1263</v>
      </c>
      <c r="B528" t="s">
        <v>17</v>
      </c>
      <c r="C528" t="s">
        <v>102</v>
      </c>
      <c r="D528" s="46">
        <v>44834</v>
      </c>
      <c r="E528">
        <v>9</v>
      </c>
      <c r="F528" t="s">
        <v>103</v>
      </c>
      <c r="G528" s="47" t="s">
        <v>104</v>
      </c>
      <c r="H528" s="47">
        <v>47.296529999999997</v>
      </c>
      <c r="I528" s="47">
        <v>122.51015</v>
      </c>
      <c r="J528">
        <v>100</v>
      </c>
      <c r="K528" t="s">
        <v>28</v>
      </c>
      <c r="P528" s="24" t="s">
        <v>1264</v>
      </c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</row>
    <row r="529" spans="1:36" ht="13" hidden="1" x14ac:dyDescent="0.15">
      <c r="A529" t="s">
        <v>1265</v>
      </c>
      <c r="B529" t="s">
        <v>17</v>
      </c>
      <c r="C529" t="s">
        <v>102</v>
      </c>
      <c r="D529" s="46">
        <v>44834</v>
      </c>
      <c r="E529">
        <v>9</v>
      </c>
      <c r="F529" t="s">
        <v>103</v>
      </c>
      <c r="G529" s="47" t="s">
        <v>104</v>
      </c>
      <c r="H529" s="47">
        <v>47.296529999999997</v>
      </c>
      <c r="I529" s="47">
        <v>122.51015</v>
      </c>
      <c r="J529">
        <v>100</v>
      </c>
      <c r="K529" t="s">
        <v>28</v>
      </c>
      <c r="P529" s="48" t="s">
        <v>1266</v>
      </c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</row>
    <row r="530" spans="1:36" ht="13" hidden="1" x14ac:dyDescent="0.15">
      <c r="A530" t="s">
        <v>1267</v>
      </c>
      <c r="B530" t="s">
        <v>17</v>
      </c>
      <c r="C530" t="s">
        <v>102</v>
      </c>
      <c r="D530" s="46">
        <v>44834</v>
      </c>
      <c r="E530">
        <v>9</v>
      </c>
      <c r="F530" t="s">
        <v>103</v>
      </c>
      <c r="G530" s="47" t="s">
        <v>104</v>
      </c>
      <c r="H530" s="47">
        <v>47.296970000000002</v>
      </c>
      <c r="I530" s="47">
        <v>-122.51027999999999</v>
      </c>
      <c r="J530">
        <v>100</v>
      </c>
      <c r="K530" t="s">
        <v>28</v>
      </c>
      <c r="P530" s="24" t="s">
        <v>1268</v>
      </c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</row>
    <row r="531" spans="1:36" ht="13" hidden="1" x14ac:dyDescent="0.15">
      <c r="A531" t="s">
        <v>1269</v>
      </c>
      <c r="B531" t="s">
        <v>17</v>
      </c>
      <c r="C531" t="s">
        <v>102</v>
      </c>
      <c r="D531" s="46">
        <v>44834</v>
      </c>
      <c r="E531">
        <v>9</v>
      </c>
      <c r="F531" t="s">
        <v>103</v>
      </c>
      <c r="G531" s="47" t="s">
        <v>104</v>
      </c>
      <c r="H531" s="47">
        <v>47.296779999999998</v>
      </c>
      <c r="I531" s="47">
        <v>-122.50993</v>
      </c>
      <c r="J531">
        <v>100</v>
      </c>
      <c r="K531" t="s">
        <v>21</v>
      </c>
      <c r="P531" s="24" t="s">
        <v>1270</v>
      </c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</row>
    <row r="532" spans="1:36" ht="13" hidden="1" x14ac:dyDescent="0.15">
      <c r="A532" t="s">
        <v>1271</v>
      </c>
      <c r="B532" t="s">
        <v>272</v>
      </c>
      <c r="C532" t="s">
        <v>102</v>
      </c>
      <c r="D532" s="46">
        <v>44834</v>
      </c>
      <c r="E532">
        <v>9</v>
      </c>
      <c r="F532" t="s">
        <v>103</v>
      </c>
      <c r="G532" s="47" t="s">
        <v>104</v>
      </c>
      <c r="H532" s="19">
        <v>47.296550000000003</v>
      </c>
      <c r="I532" s="19">
        <v>-122.51035</v>
      </c>
      <c r="J532">
        <v>100</v>
      </c>
      <c r="K532" t="s">
        <v>26</v>
      </c>
      <c r="P532" s="48" t="s">
        <v>1272</v>
      </c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</row>
    <row r="533" spans="1:36" ht="13" hidden="1" x14ac:dyDescent="0.15">
      <c r="A533" t="s">
        <v>1273</v>
      </c>
      <c r="B533" t="s">
        <v>272</v>
      </c>
      <c r="C533" t="s">
        <v>102</v>
      </c>
      <c r="D533" s="58">
        <v>44837</v>
      </c>
      <c r="E533">
        <v>10</v>
      </c>
      <c r="F533" t="s">
        <v>814</v>
      </c>
      <c r="G533" s="47" t="s">
        <v>222</v>
      </c>
      <c r="H533" s="19">
        <v>47.486159999999998</v>
      </c>
      <c r="I533" s="19">
        <v>-122.17013</v>
      </c>
      <c r="J533">
        <v>100</v>
      </c>
      <c r="K533" t="s">
        <v>28</v>
      </c>
      <c r="N533" t="s">
        <v>1274</v>
      </c>
      <c r="P533" s="48" t="s">
        <v>1275</v>
      </c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</row>
    <row r="534" spans="1:36" ht="13" hidden="1" x14ac:dyDescent="0.15">
      <c r="A534" t="s">
        <v>1276</v>
      </c>
      <c r="B534" t="s">
        <v>272</v>
      </c>
      <c r="C534" t="s">
        <v>102</v>
      </c>
      <c r="D534" s="46">
        <v>44834</v>
      </c>
      <c r="E534">
        <v>9</v>
      </c>
      <c r="F534" t="s">
        <v>110</v>
      </c>
      <c r="G534" s="47" t="s">
        <v>104</v>
      </c>
      <c r="H534" s="19">
        <v>47.27364068</v>
      </c>
      <c r="I534" s="19">
        <v>-122.468402</v>
      </c>
      <c r="J534">
        <v>100</v>
      </c>
      <c r="K534" t="s">
        <v>28</v>
      </c>
      <c r="P534" s="48" t="s">
        <v>1277</v>
      </c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</row>
    <row r="535" spans="1:36" ht="13" hidden="1" x14ac:dyDescent="0.15">
      <c r="A535" t="s">
        <v>1278</v>
      </c>
      <c r="B535" t="s">
        <v>272</v>
      </c>
      <c r="C535" t="s">
        <v>102</v>
      </c>
      <c r="D535" s="58">
        <v>44837</v>
      </c>
      <c r="E535">
        <v>10</v>
      </c>
      <c r="F535" t="s">
        <v>814</v>
      </c>
      <c r="G535" s="47" t="s">
        <v>222</v>
      </c>
      <c r="H535" s="19">
        <v>47.486559999999997</v>
      </c>
      <c r="I535" s="19">
        <v>-122.1707</v>
      </c>
      <c r="J535">
        <v>100</v>
      </c>
      <c r="K535" t="s">
        <v>26</v>
      </c>
      <c r="N535" t="s">
        <v>1279</v>
      </c>
      <c r="P535" s="48" t="s">
        <v>1280</v>
      </c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</row>
    <row r="536" spans="1:36" ht="13" hidden="1" x14ac:dyDescent="0.15">
      <c r="A536" t="s">
        <v>1281</v>
      </c>
      <c r="B536" t="s">
        <v>272</v>
      </c>
      <c r="C536" t="s">
        <v>102</v>
      </c>
      <c r="D536" s="58">
        <v>44837</v>
      </c>
      <c r="E536">
        <v>10</v>
      </c>
      <c r="F536" t="s">
        <v>814</v>
      </c>
      <c r="G536" s="47" t="s">
        <v>222</v>
      </c>
      <c r="H536" s="19">
        <v>47.486469999999997</v>
      </c>
      <c r="I536" s="19">
        <v>-122.17068</v>
      </c>
      <c r="J536">
        <v>100</v>
      </c>
      <c r="K536" t="s">
        <v>28</v>
      </c>
      <c r="N536" t="s">
        <v>1282</v>
      </c>
      <c r="P536" s="48" t="s">
        <v>1283</v>
      </c>
    </row>
    <row r="537" spans="1:36" ht="13" hidden="1" x14ac:dyDescent="0.15">
      <c r="A537" t="s">
        <v>1284</v>
      </c>
      <c r="B537" t="s">
        <v>272</v>
      </c>
      <c r="C537" t="s">
        <v>102</v>
      </c>
      <c r="D537" s="58">
        <v>44837</v>
      </c>
      <c r="E537">
        <v>10</v>
      </c>
      <c r="F537" t="s">
        <v>814</v>
      </c>
      <c r="G537" s="47" t="s">
        <v>222</v>
      </c>
      <c r="H537" s="19">
        <v>47.48507</v>
      </c>
      <c r="I537" s="19">
        <v>-122.17025</v>
      </c>
      <c r="J537">
        <v>100</v>
      </c>
      <c r="K537" t="s">
        <v>28</v>
      </c>
      <c r="P537" s="48" t="s">
        <v>1285</v>
      </c>
    </row>
    <row r="538" spans="1:36" ht="13" hidden="1" x14ac:dyDescent="0.15">
      <c r="A538" t="s">
        <v>1286</v>
      </c>
      <c r="B538" t="s">
        <v>272</v>
      </c>
      <c r="C538" t="s">
        <v>102</v>
      </c>
      <c r="D538" s="58">
        <v>44837</v>
      </c>
      <c r="E538">
        <v>10</v>
      </c>
      <c r="F538" t="s">
        <v>814</v>
      </c>
      <c r="G538" s="47" t="s">
        <v>222</v>
      </c>
      <c r="H538" s="19">
        <v>47.48527</v>
      </c>
      <c r="I538" s="19">
        <v>-122.17035</v>
      </c>
      <c r="J538">
        <v>100</v>
      </c>
      <c r="K538" t="s">
        <v>28</v>
      </c>
      <c r="P538" s="48" t="s">
        <v>1287</v>
      </c>
    </row>
    <row r="539" spans="1:36" ht="13" hidden="1" x14ac:dyDescent="0.15">
      <c r="A539" t="s">
        <v>1288</v>
      </c>
      <c r="B539" t="s">
        <v>272</v>
      </c>
      <c r="C539" t="s">
        <v>102</v>
      </c>
      <c r="D539" s="58">
        <v>44837</v>
      </c>
      <c r="E539">
        <v>10</v>
      </c>
      <c r="F539" t="s">
        <v>814</v>
      </c>
      <c r="G539" s="47" t="s">
        <v>222</v>
      </c>
      <c r="H539" s="19">
        <v>47.485489999999999</v>
      </c>
      <c r="I539" s="19">
        <v>-122.17028000000001</v>
      </c>
      <c r="J539">
        <v>100</v>
      </c>
      <c r="K539" t="s">
        <v>28</v>
      </c>
      <c r="P539" s="48" t="s">
        <v>1289</v>
      </c>
    </row>
    <row r="540" spans="1:36" ht="13" hidden="1" x14ac:dyDescent="0.15">
      <c r="A540" t="s">
        <v>1290</v>
      </c>
      <c r="B540" t="s">
        <v>272</v>
      </c>
      <c r="C540" t="s">
        <v>102</v>
      </c>
      <c r="D540" s="58">
        <v>44837</v>
      </c>
      <c r="E540">
        <v>10</v>
      </c>
      <c r="F540" t="s">
        <v>814</v>
      </c>
      <c r="G540" s="47" t="s">
        <v>222</v>
      </c>
      <c r="H540" s="19">
        <v>47.485520000000001</v>
      </c>
      <c r="I540" s="19">
        <v>-122.17043</v>
      </c>
      <c r="J540">
        <v>100</v>
      </c>
      <c r="K540" t="s">
        <v>28</v>
      </c>
      <c r="N540" t="s">
        <v>1291</v>
      </c>
      <c r="P540" s="48" t="s">
        <v>1292</v>
      </c>
    </row>
    <row r="541" spans="1:36" ht="13" hidden="1" x14ac:dyDescent="0.15">
      <c r="A541" t="s">
        <v>1293</v>
      </c>
      <c r="B541" t="s">
        <v>272</v>
      </c>
      <c r="C541" t="s">
        <v>102</v>
      </c>
      <c r="D541" s="58">
        <v>44837</v>
      </c>
      <c r="E541">
        <v>10</v>
      </c>
      <c r="F541" t="s">
        <v>814</v>
      </c>
      <c r="G541" s="47" t="s">
        <v>222</v>
      </c>
      <c r="H541" s="19">
        <v>47.485520000000001</v>
      </c>
      <c r="I541" s="19">
        <v>-122.17043</v>
      </c>
      <c r="J541">
        <v>100</v>
      </c>
      <c r="K541" t="s">
        <v>28</v>
      </c>
      <c r="N541" t="s">
        <v>779</v>
      </c>
      <c r="P541" s="48" t="s">
        <v>1294</v>
      </c>
    </row>
    <row r="542" spans="1:36" ht="13" hidden="1" x14ac:dyDescent="0.15">
      <c r="A542" t="s">
        <v>1295</v>
      </c>
      <c r="B542" t="s">
        <v>272</v>
      </c>
      <c r="C542" t="s">
        <v>102</v>
      </c>
      <c r="D542" s="58">
        <v>44837</v>
      </c>
      <c r="E542">
        <v>10</v>
      </c>
      <c r="F542" t="s">
        <v>814</v>
      </c>
      <c r="G542" s="47" t="s">
        <v>222</v>
      </c>
      <c r="H542" s="19">
        <v>47.48563</v>
      </c>
      <c r="I542" s="19">
        <v>-122.17023</v>
      </c>
      <c r="J542">
        <v>100</v>
      </c>
      <c r="K542" t="s">
        <v>28</v>
      </c>
      <c r="N542" t="s">
        <v>374</v>
      </c>
      <c r="P542" s="48" t="s">
        <v>1296</v>
      </c>
    </row>
    <row r="543" spans="1:36" ht="13" hidden="1" x14ac:dyDescent="0.15">
      <c r="A543" t="s">
        <v>1297</v>
      </c>
      <c r="B543" t="s">
        <v>272</v>
      </c>
      <c r="C543" t="s">
        <v>102</v>
      </c>
      <c r="D543" s="58">
        <v>44837</v>
      </c>
      <c r="E543">
        <v>10</v>
      </c>
      <c r="F543" t="s">
        <v>814</v>
      </c>
      <c r="G543" s="47" t="s">
        <v>222</v>
      </c>
      <c r="H543" s="19">
        <v>47.486040000000003</v>
      </c>
      <c r="I543" s="19">
        <v>-122.16905</v>
      </c>
      <c r="J543">
        <v>100</v>
      </c>
      <c r="K543" t="s">
        <v>28</v>
      </c>
      <c r="P543" s="48" t="s">
        <v>1298</v>
      </c>
    </row>
    <row r="544" spans="1:36" ht="13" hidden="1" x14ac:dyDescent="0.15">
      <c r="A544" t="s">
        <v>1299</v>
      </c>
      <c r="B544" t="s">
        <v>272</v>
      </c>
      <c r="C544" t="s">
        <v>102</v>
      </c>
      <c r="D544" s="58">
        <v>44837</v>
      </c>
      <c r="E544">
        <v>10</v>
      </c>
      <c r="F544" t="s">
        <v>814</v>
      </c>
      <c r="G544" s="47" t="s">
        <v>222</v>
      </c>
      <c r="H544" s="19">
        <v>47.485570000000003</v>
      </c>
      <c r="I544" s="19">
        <v>-122.17093</v>
      </c>
      <c r="J544">
        <v>100</v>
      </c>
      <c r="K544" t="s">
        <v>28</v>
      </c>
      <c r="P544" s="48" t="s">
        <v>1300</v>
      </c>
    </row>
    <row r="545" spans="1:36" ht="13" hidden="1" x14ac:dyDescent="0.15">
      <c r="A545" t="s">
        <v>1301</v>
      </c>
      <c r="B545" t="s">
        <v>272</v>
      </c>
      <c r="C545" t="s">
        <v>102</v>
      </c>
      <c r="D545" s="58">
        <v>44837</v>
      </c>
      <c r="E545">
        <v>10</v>
      </c>
      <c r="F545" t="s">
        <v>814</v>
      </c>
      <c r="G545" s="47" t="s">
        <v>222</v>
      </c>
      <c r="H545" s="19">
        <v>47.48715</v>
      </c>
      <c r="I545" s="19">
        <v>-122.16919</v>
      </c>
      <c r="J545">
        <v>100</v>
      </c>
      <c r="K545" t="s">
        <v>28</v>
      </c>
      <c r="P545" s="48" t="s">
        <v>1302</v>
      </c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</row>
    <row r="546" spans="1:36" ht="13" hidden="1" x14ac:dyDescent="0.15">
      <c r="A546" t="s">
        <v>1303</v>
      </c>
      <c r="B546" t="s">
        <v>272</v>
      </c>
      <c r="C546" t="s">
        <v>102</v>
      </c>
      <c r="D546" s="58">
        <v>44837</v>
      </c>
      <c r="E546">
        <v>10</v>
      </c>
      <c r="F546" t="s">
        <v>735</v>
      </c>
      <c r="G546" s="47" t="s">
        <v>512</v>
      </c>
      <c r="H546" s="19">
        <v>47.5929</v>
      </c>
      <c r="I546" s="19">
        <v>-122.16016</v>
      </c>
      <c r="J546">
        <v>100</v>
      </c>
      <c r="K546" t="s">
        <v>28</v>
      </c>
      <c r="P546" s="48" t="s">
        <v>1304</v>
      </c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</row>
    <row r="547" spans="1:36" ht="13" hidden="1" x14ac:dyDescent="0.15">
      <c r="A547" t="s">
        <v>1305</v>
      </c>
      <c r="B547" t="s">
        <v>272</v>
      </c>
      <c r="C547" t="s">
        <v>102</v>
      </c>
      <c r="D547" s="58">
        <v>44837</v>
      </c>
      <c r="E547">
        <v>10</v>
      </c>
      <c r="F547" t="s">
        <v>589</v>
      </c>
      <c r="G547" t="s">
        <v>257</v>
      </c>
      <c r="H547" s="54">
        <v>47.649450000000002</v>
      </c>
      <c r="I547" s="54">
        <v>-122.17491</v>
      </c>
      <c r="J547">
        <v>100</v>
      </c>
      <c r="K547" t="s">
        <v>28</v>
      </c>
      <c r="P547" s="48" t="s">
        <v>1306</v>
      </c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</row>
    <row r="548" spans="1:36" ht="13" hidden="1" x14ac:dyDescent="0.15">
      <c r="A548" t="s">
        <v>1307</v>
      </c>
      <c r="B548" t="s">
        <v>272</v>
      </c>
      <c r="C548" t="s">
        <v>102</v>
      </c>
      <c r="D548" s="58">
        <v>44837</v>
      </c>
      <c r="E548">
        <v>10</v>
      </c>
      <c r="F548" t="s">
        <v>589</v>
      </c>
      <c r="G548" t="s">
        <v>257</v>
      </c>
      <c r="H548" s="54">
        <v>47.65334</v>
      </c>
      <c r="I548" s="54">
        <v>-122.17507000000001</v>
      </c>
      <c r="J548">
        <v>100</v>
      </c>
      <c r="K548" t="s">
        <v>28</v>
      </c>
      <c r="P548" s="48" t="s">
        <v>1308</v>
      </c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</row>
    <row r="549" spans="1:36" ht="15" hidden="1" x14ac:dyDescent="0.2">
      <c r="A549" s="9" t="s">
        <v>1309</v>
      </c>
      <c r="B549" s="9" t="s">
        <v>272</v>
      </c>
      <c r="C549" t="s">
        <v>102</v>
      </c>
      <c r="D549" s="59">
        <v>44840</v>
      </c>
      <c r="E549" s="16">
        <v>10</v>
      </c>
      <c r="F549" s="16" t="s">
        <v>1310</v>
      </c>
      <c r="G549" s="11" t="s">
        <v>67</v>
      </c>
      <c r="H549" s="11">
        <v>47.662840000000003</v>
      </c>
      <c r="I549" s="11">
        <v>-122.30934000000001</v>
      </c>
      <c r="J549">
        <v>100</v>
      </c>
      <c r="K549" s="16" t="s">
        <v>28</v>
      </c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</row>
    <row r="550" spans="1:36" ht="15" hidden="1" x14ac:dyDescent="0.2">
      <c r="A550" s="9" t="s">
        <v>1311</v>
      </c>
      <c r="B550" s="9" t="s">
        <v>272</v>
      </c>
      <c r="C550" t="s">
        <v>102</v>
      </c>
      <c r="D550" s="57">
        <v>44846</v>
      </c>
      <c r="E550" s="16">
        <v>10</v>
      </c>
      <c r="F550" s="16" t="s">
        <v>1310</v>
      </c>
      <c r="G550" s="11" t="s">
        <v>67</v>
      </c>
      <c r="H550" s="11">
        <v>47.651600000000002</v>
      </c>
      <c r="I550" s="11">
        <v>-122.31162</v>
      </c>
      <c r="J550">
        <v>100</v>
      </c>
      <c r="K550" s="16" t="s">
        <v>28</v>
      </c>
      <c r="L550" s="16"/>
      <c r="M550" s="16"/>
      <c r="N550" s="16" t="s">
        <v>1312</v>
      </c>
      <c r="O550" s="16"/>
      <c r="P550" s="24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</row>
    <row r="551" spans="1:36" ht="15" hidden="1" x14ac:dyDescent="0.2">
      <c r="A551" s="9" t="s">
        <v>1313</v>
      </c>
      <c r="B551" s="9" t="s">
        <v>272</v>
      </c>
      <c r="C551" t="s">
        <v>102</v>
      </c>
      <c r="D551" s="57">
        <v>44909</v>
      </c>
      <c r="E551" s="16">
        <v>12</v>
      </c>
      <c r="F551" s="16" t="s">
        <v>621</v>
      </c>
      <c r="G551" s="11" t="s">
        <v>67</v>
      </c>
      <c r="H551" s="11">
        <v>47.512900000000002</v>
      </c>
      <c r="I551" s="11">
        <v>-122.26727</v>
      </c>
      <c r="J551">
        <v>100</v>
      </c>
      <c r="K551" s="16" t="s">
        <v>21</v>
      </c>
      <c r="L551" s="16"/>
      <c r="M551" s="16"/>
      <c r="N551" s="16"/>
      <c r="O551" s="16"/>
      <c r="P551" s="24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</row>
    <row r="552" spans="1:36" ht="15" hidden="1" x14ac:dyDescent="0.2">
      <c r="A552" s="9" t="s">
        <v>1314</v>
      </c>
      <c r="B552" s="9" t="s">
        <v>272</v>
      </c>
      <c r="C552" t="s">
        <v>102</v>
      </c>
      <c r="D552" s="57">
        <v>44909</v>
      </c>
      <c r="E552" s="16">
        <v>12</v>
      </c>
      <c r="F552" s="16" t="s">
        <v>621</v>
      </c>
      <c r="G552" s="11" t="s">
        <v>67</v>
      </c>
      <c r="H552" s="11">
        <v>47.513570000000001</v>
      </c>
      <c r="I552" s="11">
        <v>-122.26882000000001</v>
      </c>
      <c r="J552">
        <v>100</v>
      </c>
      <c r="K552" s="16" t="s">
        <v>21</v>
      </c>
      <c r="L552" s="16"/>
      <c r="M552" s="16"/>
      <c r="N552" s="16"/>
      <c r="O552" s="16"/>
      <c r="P552" s="24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</row>
    <row r="553" spans="1:36" ht="15" hidden="1" x14ac:dyDescent="0.2">
      <c r="A553" s="9" t="s">
        <v>1315</v>
      </c>
      <c r="B553" s="9" t="s">
        <v>272</v>
      </c>
      <c r="C553" t="s">
        <v>102</v>
      </c>
      <c r="D553" s="57">
        <v>44909</v>
      </c>
      <c r="E553" s="16">
        <v>12</v>
      </c>
      <c r="F553" s="16" t="s">
        <v>621</v>
      </c>
      <c r="G553" s="11" t="s">
        <v>67</v>
      </c>
      <c r="H553" s="11">
        <v>47.514270000000003</v>
      </c>
      <c r="I553" s="11">
        <v>-122.26676999999999</v>
      </c>
      <c r="J553" s="16">
        <v>80</v>
      </c>
      <c r="K553" s="16" t="s">
        <v>28</v>
      </c>
      <c r="L553" s="16"/>
      <c r="M553" s="16" t="s">
        <v>374</v>
      </c>
      <c r="N553" s="16"/>
      <c r="O553" s="16"/>
      <c r="P553" s="24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</row>
    <row r="554" spans="1:36" ht="15" hidden="1" x14ac:dyDescent="0.2">
      <c r="A554" s="9" t="s">
        <v>1316</v>
      </c>
      <c r="B554" s="9" t="s">
        <v>272</v>
      </c>
      <c r="C554" t="s">
        <v>102</v>
      </c>
      <c r="D554" s="57">
        <v>44927</v>
      </c>
      <c r="E554" s="16">
        <v>1</v>
      </c>
      <c r="F554" s="16" t="s">
        <v>1317</v>
      </c>
      <c r="G554" s="11" t="s">
        <v>67</v>
      </c>
      <c r="H554" s="11">
        <v>47.656309999999998</v>
      </c>
      <c r="I554" s="11">
        <v>-122.41749</v>
      </c>
      <c r="J554" s="16">
        <v>100</v>
      </c>
      <c r="K554" s="16" t="s">
        <v>26</v>
      </c>
      <c r="L554" s="16"/>
      <c r="M554" s="16" t="s">
        <v>374</v>
      </c>
      <c r="N554" s="16"/>
      <c r="O554" s="16"/>
      <c r="P554" s="24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</row>
    <row r="555" spans="1:36" ht="13" x14ac:dyDescent="0.15">
      <c r="A555" s="6" t="s">
        <v>16</v>
      </c>
      <c r="B555" s="6" t="s">
        <v>17</v>
      </c>
      <c r="C555" t="s">
        <v>282</v>
      </c>
      <c r="D555" s="7">
        <v>44733</v>
      </c>
      <c r="E555" s="6">
        <v>6</v>
      </c>
      <c r="F555" s="6" t="s">
        <v>19</v>
      </c>
      <c r="G555" s="62" t="s">
        <v>67</v>
      </c>
      <c r="H555" s="6">
        <v>47.652659999999997</v>
      </c>
      <c r="I555" s="6">
        <v>-122.31744</v>
      </c>
      <c r="J555" s="6">
        <v>100</v>
      </c>
      <c r="K555" s="6" t="s">
        <v>21</v>
      </c>
      <c r="L555" s="6" t="s">
        <v>21</v>
      </c>
      <c r="M555" s="6" t="s">
        <v>22</v>
      </c>
      <c r="N555" s="6" t="s">
        <v>22</v>
      </c>
      <c r="O555" s="6" t="s">
        <v>23</v>
      </c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</row>
    <row r="556" spans="1:36" ht="13" x14ac:dyDescent="0.15">
      <c r="A556" s="6" t="s">
        <v>24</v>
      </c>
      <c r="B556" s="6" t="s">
        <v>17</v>
      </c>
      <c r="C556" t="s">
        <v>282</v>
      </c>
      <c r="D556" s="7">
        <v>44733</v>
      </c>
      <c r="E556" s="6">
        <v>6</v>
      </c>
      <c r="F556" s="6" t="s">
        <v>19</v>
      </c>
      <c r="G556" s="62" t="s">
        <v>67</v>
      </c>
      <c r="H556" s="6">
        <v>47.652659999999997</v>
      </c>
      <c r="I556" s="6">
        <v>-122.31744</v>
      </c>
      <c r="J556" s="6">
        <v>100</v>
      </c>
      <c r="K556" s="6" t="s">
        <v>21</v>
      </c>
      <c r="L556" s="6" t="s">
        <v>21</v>
      </c>
      <c r="M556" s="6" t="s">
        <v>22</v>
      </c>
      <c r="N556" s="6" t="s">
        <v>22</v>
      </c>
      <c r="O556" s="6" t="s">
        <v>23</v>
      </c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</row>
    <row r="557" spans="1:36" ht="13" x14ac:dyDescent="0.15">
      <c r="A557" s="6" t="s">
        <v>25</v>
      </c>
      <c r="B557" s="6" t="s">
        <v>17</v>
      </c>
      <c r="C557" t="s">
        <v>282</v>
      </c>
      <c r="D557" s="7">
        <v>44733</v>
      </c>
      <c r="E557" s="6">
        <v>6</v>
      </c>
      <c r="F557" s="6" t="s">
        <v>19</v>
      </c>
      <c r="G557" s="62" t="s">
        <v>67</v>
      </c>
      <c r="H557" s="6">
        <v>47.652659999999997</v>
      </c>
      <c r="I557" s="6">
        <v>-122.31744</v>
      </c>
      <c r="J557" s="6">
        <v>100</v>
      </c>
      <c r="K557" s="6" t="s">
        <v>26</v>
      </c>
      <c r="L557" s="6" t="s">
        <v>26</v>
      </c>
      <c r="M557" s="6" t="s">
        <v>22</v>
      </c>
      <c r="N557" s="6" t="s">
        <v>22</v>
      </c>
      <c r="O557" s="6" t="s">
        <v>23</v>
      </c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</row>
    <row r="558" spans="1:36" ht="13" x14ac:dyDescent="0.15">
      <c r="A558" s="6" t="s">
        <v>27</v>
      </c>
      <c r="B558" s="6" t="s">
        <v>17</v>
      </c>
      <c r="C558" t="s">
        <v>282</v>
      </c>
      <c r="D558" s="7">
        <v>44733</v>
      </c>
      <c r="E558" s="6">
        <v>6</v>
      </c>
      <c r="F558" s="6" t="s">
        <v>19</v>
      </c>
      <c r="G558" s="62" t="s">
        <v>67</v>
      </c>
      <c r="H558" s="6">
        <v>47.652529999999999</v>
      </c>
      <c r="I558" s="6">
        <v>-122.31757</v>
      </c>
      <c r="J558" s="6">
        <v>100</v>
      </c>
      <c r="K558" s="6" t="s">
        <v>28</v>
      </c>
      <c r="L558" s="6" t="s">
        <v>28</v>
      </c>
      <c r="M558" s="6" t="s">
        <v>29</v>
      </c>
      <c r="N558" s="6" t="s">
        <v>30</v>
      </c>
      <c r="O558" s="6" t="s">
        <v>23</v>
      </c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</row>
    <row r="559" spans="1:36" ht="13" x14ac:dyDescent="0.15">
      <c r="A559" s="6" t="s">
        <v>31</v>
      </c>
      <c r="B559" s="6" t="s">
        <v>17</v>
      </c>
      <c r="C559" t="s">
        <v>282</v>
      </c>
      <c r="D559" s="7">
        <v>44733</v>
      </c>
      <c r="E559" s="6">
        <v>6</v>
      </c>
      <c r="F559" s="6" t="s">
        <v>19</v>
      </c>
      <c r="G559" s="62" t="s">
        <v>67</v>
      </c>
      <c r="H559" s="6">
        <v>47.652529999999999</v>
      </c>
      <c r="I559" s="6">
        <v>-122.31757</v>
      </c>
      <c r="J559" s="6">
        <v>50</v>
      </c>
      <c r="K559" s="6" t="s">
        <v>28</v>
      </c>
      <c r="L559" s="6" t="s">
        <v>28</v>
      </c>
      <c r="M559" s="6" t="s">
        <v>29</v>
      </c>
      <c r="N559" s="6" t="s">
        <v>32</v>
      </c>
      <c r="O559" s="6" t="s">
        <v>23</v>
      </c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</row>
    <row r="560" spans="1:36" ht="13" hidden="1" x14ac:dyDescent="0.15">
      <c r="A560" s="6" t="s">
        <v>33</v>
      </c>
      <c r="B560" s="6" t="s">
        <v>17</v>
      </c>
      <c r="C560" s="6" t="s">
        <v>34</v>
      </c>
      <c r="D560" s="7">
        <v>44736</v>
      </c>
      <c r="E560" s="6">
        <v>6</v>
      </c>
      <c r="F560" s="6" t="s">
        <v>35</v>
      </c>
      <c r="G560" s="6"/>
      <c r="H560" s="6">
        <v>47.664529999999999</v>
      </c>
      <c r="I560" s="6">
        <v>-122.41736</v>
      </c>
      <c r="J560" s="6">
        <v>50</v>
      </c>
      <c r="K560" s="6" t="s">
        <v>21</v>
      </c>
      <c r="L560" s="6" t="s">
        <v>21</v>
      </c>
      <c r="M560" s="6" t="s">
        <v>22</v>
      </c>
      <c r="N560" s="6" t="s">
        <v>36</v>
      </c>
      <c r="O560" s="6" t="s">
        <v>22</v>
      </c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</row>
    <row r="561" spans="1:36" ht="15" x14ac:dyDescent="0.2">
      <c r="A561" s="9" t="s">
        <v>37</v>
      </c>
      <c r="B561" s="6" t="s">
        <v>17</v>
      </c>
      <c r="C561" t="s">
        <v>282</v>
      </c>
      <c r="D561" s="10">
        <v>44386</v>
      </c>
      <c r="E561" s="11">
        <v>7</v>
      </c>
      <c r="F561" s="9" t="s">
        <v>38</v>
      </c>
      <c r="G561" s="64" t="s">
        <v>1440</v>
      </c>
      <c r="H561" s="11">
        <v>47.597259999999999</v>
      </c>
      <c r="I561" s="11">
        <v>-122.51782</v>
      </c>
      <c r="J561" s="11">
        <v>100</v>
      </c>
      <c r="K561" s="9"/>
      <c r="L561" s="9"/>
      <c r="M561" s="9" t="s">
        <v>39</v>
      </c>
      <c r="N561" s="6" t="s">
        <v>22</v>
      </c>
      <c r="O561" s="6" t="s">
        <v>23</v>
      </c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</row>
    <row r="562" spans="1:36" ht="15" x14ac:dyDescent="0.2">
      <c r="A562" s="9" t="s">
        <v>40</v>
      </c>
      <c r="B562" s="6" t="s">
        <v>17</v>
      </c>
      <c r="C562" t="s">
        <v>282</v>
      </c>
      <c r="D562" s="10">
        <v>44386</v>
      </c>
      <c r="E562" s="11">
        <v>7</v>
      </c>
      <c r="F562" s="9" t="s">
        <v>38</v>
      </c>
      <c r="G562" s="64" t="s">
        <v>1440</v>
      </c>
      <c r="H562" s="11">
        <v>47.596679999999999</v>
      </c>
      <c r="I562" s="11">
        <v>-122.5187</v>
      </c>
      <c r="J562" s="11">
        <v>100</v>
      </c>
      <c r="K562" s="9"/>
      <c r="L562" s="9"/>
      <c r="M562" s="6" t="s">
        <v>22</v>
      </c>
      <c r="N562" s="9" t="s">
        <v>41</v>
      </c>
      <c r="O562" s="6" t="s">
        <v>23</v>
      </c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</row>
    <row r="563" spans="1:36" ht="15" x14ac:dyDescent="0.2">
      <c r="A563" s="9" t="s">
        <v>42</v>
      </c>
      <c r="B563" s="6" t="s">
        <v>17</v>
      </c>
      <c r="C563" t="s">
        <v>282</v>
      </c>
      <c r="D563" s="10">
        <v>44386</v>
      </c>
      <c r="E563" s="11">
        <v>7</v>
      </c>
      <c r="F563" s="9" t="s">
        <v>38</v>
      </c>
      <c r="G563" s="64" t="s">
        <v>1440</v>
      </c>
      <c r="H563" s="11">
        <v>47.596679999999999</v>
      </c>
      <c r="I563" s="11">
        <v>-122.5187</v>
      </c>
      <c r="J563" s="11">
        <v>100</v>
      </c>
      <c r="K563" s="9"/>
      <c r="L563" s="9"/>
      <c r="M563" s="6" t="s">
        <v>22</v>
      </c>
      <c r="N563" s="9" t="s">
        <v>41</v>
      </c>
      <c r="O563" s="6" t="s">
        <v>23</v>
      </c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</row>
    <row r="564" spans="1:36" ht="15" x14ac:dyDescent="0.2">
      <c r="A564" s="9" t="s">
        <v>43</v>
      </c>
      <c r="B564" s="6" t="s">
        <v>17</v>
      </c>
      <c r="C564" t="s">
        <v>282</v>
      </c>
      <c r="D564" s="10">
        <v>44386</v>
      </c>
      <c r="E564" s="11">
        <v>7</v>
      </c>
      <c r="F564" s="9" t="s">
        <v>38</v>
      </c>
      <c r="G564" s="64" t="s">
        <v>1440</v>
      </c>
      <c r="H564" s="11">
        <v>47.59684</v>
      </c>
      <c r="I564" s="11">
        <v>-122.51873000000001</v>
      </c>
      <c r="J564" s="11">
        <v>100</v>
      </c>
      <c r="K564" s="9"/>
      <c r="L564" s="9"/>
      <c r="M564" s="6" t="s">
        <v>22</v>
      </c>
      <c r="N564" s="9" t="s">
        <v>44</v>
      </c>
      <c r="O564" s="6" t="s">
        <v>23</v>
      </c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</row>
    <row r="565" spans="1:36" ht="15" x14ac:dyDescent="0.2">
      <c r="A565" s="9" t="s">
        <v>45</v>
      </c>
      <c r="B565" s="6" t="s">
        <v>17</v>
      </c>
      <c r="C565" t="s">
        <v>282</v>
      </c>
      <c r="D565" s="10">
        <v>44386</v>
      </c>
      <c r="E565" s="11">
        <v>7</v>
      </c>
      <c r="F565" s="9" t="s">
        <v>38</v>
      </c>
      <c r="G565" s="64" t="s">
        <v>1440</v>
      </c>
      <c r="H565" s="11">
        <v>47.596679999999999</v>
      </c>
      <c r="I565" s="11">
        <v>-122.51857</v>
      </c>
      <c r="J565" s="11">
        <v>100</v>
      </c>
      <c r="K565" s="9"/>
      <c r="L565" s="9"/>
      <c r="M565" s="6" t="s">
        <v>22</v>
      </c>
      <c r="N565" s="9" t="s">
        <v>46</v>
      </c>
      <c r="O565" s="6" t="s">
        <v>23</v>
      </c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</row>
    <row r="566" spans="1:36" ht="15" x14ac:dyDescent="0.2">
      <c r="A566" s="9" t="s">
        <v>47</v>
      </c>
      <c r="B566" s="6" t="s">
        <v>17</v>
      </c>
      <c r="C566" t="s">
        <v>282</v>
      </c>
      <c r="D566" s="10">
        <v>44386</v>
      </c>
      <c r="E566" s="11">
        <v>7</v>
      </c>
      <c r="F566" s="9" t="s">
        <v>38</v>
      </c>
      <c r="G566" s="64" t="s">
        <v>1440</v>
      </c>
      <c r="H566" s="11">
        <v>47.596679999999999</v>
      </c>
      <c r="I566" s="11">
        <v>-122.51857</v>
      </c>
      <c r="J566" s="11">
        <v>100</v>
      </c>
      <c r="K566" s="9"/>
      <c r="L566" s="9"/>
      <c r="M566" s="6" t="s">
        <v>22</v>
      </c>
      <c r="N566" s="9" t="s">
        <v>48</v>
      </c>
      <c r="O566" s="6" t="s">
        <v>23</v>
      </c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</row>
    <row r="567" spans="1:36" ht="15" x14ac:dyDescent="0.2">
      <c r="A567" s="9" t="s">
        <v>49</v>
      </c>
      <c r="B567" s="6" t="s">
        <v>17</v>
      </c>
      <c r="C567" t="s">
        <v>282</v>
      </c>
      <c r="D567" s="10">
        <v>44386</v>
      </c>
      <c r="E567" s="11">
        <v>7</v>
      </c>
      <c r="F567" s="9" t="s">
        <v>38</v>
      </c>
      <c r="G567" s="64" t="s">
        <v>1440</v>
      </c>
      <c r="H567" s="11">
        <v>47.596679999999999</v>
      </c>
      <c r="I567" s="11">
        <v>-122.51857</v>
      </c>
      <c r="J567" s="11">
        <v>100</v>
      </c>
      <c r="K567" s="9"/>
      <c r="L567" s="9"/>
      <c r="M567" s="6" t="s">
        <v>22</v>
      </c>
      <c r="N567" s="9" t="s">
        <v>44</v>
      </c>
      <c r="O567" s="6" t="s">
        <v>23</v>
      </c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</row>
    <row r="568" spans="1:36" ht="15" x14ac:dyDescent="0.2">
      <c r="A568" s="9" t="s">
        <v>50</v>
      </c>
      <c r="B568" s="6" t="s">
        <v>17</v>
      </c>
      <c r="C568" t="s">
        <v>282</v>
      </c>
      <c r="D568" s="10">
        <v>44386</v>
      </c>
      <c r="E568" s="11">
        <v>7</v>
      </c>
      <c r="F568" s="9" t="s">
        <v>38</v>
      </c>
      <c r="G568" s="64" t="s">
        <v>1440</v>
      </c>
      <c r="H568" s="11">
        <v>47.596550000000001</v>
      </c>
      <c r="I568" s="11">
        <v>-122.51868</v>
      </c>
      <c r="J568" s="11">
        <v>100</v>
      </c>
      <c r="K568" s="9"/>
      <c r="L568" s="9"/>
      <c r="M568" s="6" t="s">
        <v>22</v>
      </c>
      <c r="N568" s="9" t="s">
        <v>44</v>
      </c>
      <c r="O568" s="6" t="s">
        <v>23</v>
      </c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</row>
    <row r="569" spans="1:36" ht="15" x14ac:dyDescent="0.2">
      <c r="A569" s="9" t="s">
        <v>51</v>
      </c>
      <c r="B569" s="6" t="s">
        <v>17</v>
      </c>
      <c r="C569" t="s">
        <v>282</v>
      </c>
      <c r="D569" s="10">
        <v>44386</v>
      </c>
      <c r="E569" s="11">
        <v>7</v>
      </c>
      <c r="F569" s="9" t="s">
        <v>38</v>
      </c>
      <c r="G569" s="64" t="s">
        <v>1440</v>
      </c>
      <c r="H569" s="11">
        <v>47.59675</v>
      </c>
      <c r="I569" s="11">
        <v>-122.51867</v>
      </c>
      <c r="J569" s="11">
        <v>100</v>
      </c>
      <c r="K569" s="9"/>
      <c r="L569" s="9"/>
      <c r="M569" s="6" t="s">
        <v>22</v>
      </c>
      <c r="N569" s="9" t="s">
        <v>44</v>
      </c>
      <c r="O569" s="6" t="s">
        <v>23</v>
      </c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</row>
    <row r="570" spans="1:36" ht="15" x14ac:dyDescent="0.2">
      <c r="A570" s="9" t="s">
        <v>52</v>
      </c>
      <c r="B570" s="6" t="s">
        <v>17</v>
      </c>
      <c r="C570" t="s">
        <v>282</v>
      </c>
      <c r="D570" s="10">
        <v>44386</v>
      </c>
      <c r="E570" s="11">
        <v>7</v>
      </c>
      <c r="F570" s="9" t="s">
        <v>38</v>
      </c>
      <c r="G570" s="64" t="s">
        <v>1440</v>
      </c>
      <c r="H570" s="11">
        <v>47.59675</v>
      </c>
      <c r="I570" s="11">
        <v>-122.51867</v>
      </c>
      <c r="J570" s="11">
        <v>100</v>
      </c>
      <c r="K570" s="9"/>
      <c r="L570" s="9"/>
      <c r="M570" s="6" t="s">
        <v>22</v>
      </c>
      <c r="N570" s="9" t="s">
        <v>44</v>
      </c>
      <c r="O570" s="6" t="s">
        <v>23</v>
      </c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</row>
    <row r="571" spans="1:36" ht="15" x14ac:dyDescent="0.2">
      <c r="A571" s="9" t="s">
        <v>53</v>
      </c>
      <c r="B571" s="6" t="s">
        <v>17</v>
      </c>
      <c r="C571" t="s">
        <v>282</v>
      </c>
      <c r="D571" s="10">
        <v>44386</v>
      </c>
      <c r="E571" s="11">
        <v>7</v>
      </c>
      <c r="F571" s="9" t="s">
        <v>38</v>
      </c>
      <c r="G571" s="64" t="s">
        <v>1440</v>
      </c>
      <c r="H571" s="11">
        <v>47.59675</v>
      </c>
      <c r="I571" s="11">
        <v>-122.51867</v>
      </c>
      <c r="J571" s="11">
        <v>100</v>
      </c>
      <c r="K571" s="9"/>
      <c r="L571" s="9"/>
      <c r="M571" s="6" t="s">
        <v>22</v>
      </c>
      <c r="N571" s="9" t="s">
        <v>44</v>
      </c>
      <c r="O571" s="6" t="s">
        <v>23</v>
      </c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</row>
    <row r="572" spans="1:36" ht="15" x14ac:dyDescent="0.2">
      <c r="A572" s="9" t="s">
        <v>54</v>
      </c>
      <c r="B572" s="6" t="s">
        <v>17</v>
      </c>
      <c r="C572" t="s">
        <v>282</v>
      </c>
      <c r="D572" s="10">
        <v>44386</v>
      </c>
      <c r="E572" s="11">
        <v>7</v>
      </c>
      <c r="F572" s="9" t="s">
        <v>38</v>
      </c>
      <c r="G572" s="64" t="s">
        <v>1440</v>
      </c>
      <c r="H572" s="11">
        <v>47.596730000000001</v>
      </c>
      <c r="I572" s="11">
        <v>-122.51881</v>
      </c>
      <c r="J572" s="11">
        <v>100</v>
      </c>
      <c r="K572" s="9"/>
      <c r="L572" s="9"/>
      <c r="M572" s="6" t="s">
        <v>22</v>
      </c>
      <c r="N572" s="9" t="s">
        <v>44</v>
      </c>
      <c r="O572" s="6" t="s">
        <v>23</v>
      </c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</row>
    <row r="573" spans="1:36" ht="15" x14ac:dyDescent="0.2">
      <c r="A573" s="9" t="s">
        <v>55</v>
      </c>
      <c r="B573" s="6" t="s">
        <v>17</v>
      </c>
      <c r="C573" t="s">
        <v>282</v>
      </c>
      <c r="D573" s="10">
        <v>44410</v>
      </c>
      <c r="E573" s="11">
        <v>8</v>
      </c>
      <c r="F573" s="9" t="s">
        <v>56</v>
      </c>
      <c r="G573" s="64" t="s">
        <v>1441</v>
      </c>
      <c r="H573" s="11">
        <v>47.481140000000003</v>
      </c>
      <c r="I573" s="11">
        <v>-122.48219</v>
      </c>
      <c r="J573" s="11">
        <v>100</v>
      </c>
      <c r="M573" s="6" t="s">
        <v>22</v>
      </c>
      <c r="N573" s="9" t="s">
        <v>44</v>
      </c>
      <c r="O573" s="6" t="s">
        <v>23</v>
      </c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</row>
    <row r="574" spans="1:36" ht="15" x14ac:dyDescent="0.2">
      <c r="A574" s="9" t="s">
        <v>57</v>
      </c>
      <c r="B574" s="6" t="s">
        <v>17</v>
      </c>
      <c r="C574" t="s">
        <v>282</v>
      </c>
      <c r="D574" s="10">
        <v>44410</v>
      </c>
      <c r="E574" s="11">
        <v>8</v>
      </c>
      <c r="F574" s="9" t="s">
        <v>56</v>
      </c>
      <c r="G574" s="64" t="s">
        <v>1441</v>
      </c>
      <c r="H574" s="11">
        <v>47.481140000000003</v>
      </c>
      <c r="I574" s="11">
        <v>-122.48219</v>
      </c>
      <c r="J574" s="11">
        <v>100</v>
      </c>
      <c r="M574" s="6" t="s">
        <v>22</v>
      </c>
      <c r="N574" s="9" t="s">
        <v>44</v>
      </c>
      <c r="O574" s="6" t="s">
        <v>23</v>
      </c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</row>
    <row r="575" spans="1:36" ht="15" x14ac:dyDescent="0.2">
      <c r="A575" s="9" t="s">
        <v>58</v>
      </c>
      <c r="B575" s="6" t="s">
        <v>17</v>
      </c>
      <c r="C575" t="s">
        <v>282</v>
      </c>
      <c r="D575" s="10">
        <v>44410</v>
      </c>
      <c r="E575" s="11">
        <v>8</v>
      </c>
      <c r="F575" s="9" t="s">
        <v>56</v>
      </c>
      <c r="G575" s="64" t="s">
        <v>1441</v>
      </c>
      <c r="H575" s="11">
        <v>47.481140000000003</v>
      </c>
      <c r="I575" s="11">
        <v>-122.48219</v>
      </c>
      <c r="J575" s="11">
        <v>100</v>
      </c>
      <c r="M575" s="6" t="s">
        <v>22</v>
      </c>
      <c r="N575" s="9" t="s">
        <v>44</v>
      </c>
      <c r="O575" s="6" t="s">
        <v>23</v>
      </c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</row>
    <row r="576" spans="1:36" ht="15" x14ac:dyDescent="0.2">
      <c r="A576" s="9" t="s">
        <v>59</v>
      </c>
      <c r="B576" s="6" t="s">
        <v>17</v>
      </c>
      <c r="C576" t="s">
        <v>282</v>
      </c>
      <c r="D576" s="10">
        <v>44410</v>
      </c>
      <c r="E576" s="11">
        <v>8</v>
      </c>
      <c r="F576" s="9" t="s">
        <v>56</v>
      </c>
      <c r="G576" s="64" t="s">
        <v>1441</v>
      </c>
      <c r="H576" s="11">
        <v>47.481140000000003</v>
      </c>
      <c r="I576" s="11">
        <v>-122.48219</v>
      </c>
      <c r="J576" s="11">
        <v>100</v>
      </c>
      <c r="M576" s="6" t="s">
        <v>22</v>
      </c>
      <c r="N576" s="9" t="s">
        <v>44</v>
      </c>
      <c r="O576" s="6" t="s">
        <v>23</v>
      </c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</row>
    <row r="577" spans="1:36" ht="15" x14ac:dyDescent="0.2">
      <c r="A577" s="9" t="s">
        <v>60</v>
      </c>
      <c r="B577" s="6" t="s">
        <v>17</v>
      </c>
      <c r="C577" t="s">
        <v>282</v>
      </c>
      <c r="D577" s="10">
        <v>44410</v>
      </c>
      <c r="E577" s="11">
        <v>8</v>
      </c>
      <c r="F577" s="9" t="s">
        <v>56</v>
      </c>
      <c r="G577" s="64" t="s">
        <v>1441</v>
      </c>
      <c r="H577" s="11">
        <v>47.481140000000003</v>
      </c>
      <c r="I577" s="11">
        <v>-122.48219</v>
      </c>
      <c r="J577" s="11">
        <v>100</v>
      </c>
      <c r="M577" s="6" t="s">
        <v>22</v>
      </c>
      <c r="N577" s="9" t="s">
        <v>44</v>
      </c>
      <c r="O577" s="6" t="s">
        <v>23</v>
      </c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</row>
    <row r="578" spans="1:36" ht="15" x14ac:dyDescent="0.2">
      <c r="A578" s="9" t="s">
        <v>61</v>
      </c>
      <c r="B578" s="6" t="s">
        <v>17</v>
      </c>
      <c r="C578" t="s">
        <v>282</v>
      </c>
      <c r="D578" s="10">
        <v>44410</v>
      </c>
      <c r="E578" s="11">
        <v>8</v>
      </c>
      <c r="F578" s="9" t="s">
        <v>56</v>
      </c>
      <c r="G578" s="64" t="s">
        <v>1441</v>
      </c>
      <c r="H578" s="11">
        <v>47.481180000000002</v>
      </c>
      <c r="I578" s="11">
        <v>-122.48223</v>
      </c>
      <c r="J578" s="11">
        <v>100</v>
      </c>
      <c r="M578" s="6" t="s">
        <v>22</v>
      </c>
      <c r="N578" s="9" t="s">
        <v>44</v>
      </c>
      <c r="O578" s="6" t="s">
        <v>23</v>
      </c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</row>
    <row r="579" spans="1:36" ht="15" x14ac:dyDescent="0.2">
      <c r="A579" s="9" t="s">
        <v>62</v>
      </c>
      <c r="B579" s="6" t="s">
        <v>17</v>
      </c>
      <c r="C579" t="s">
        <v>282</v>
      </c>
      <c r="D579" s="10">
        <v>44410</v>
      </c>
      <c r="E579" s="11">
        <v>8</v>
      </c>
      <c r="F579" s="9" t="s">
        <v>56</v>
      </c>
      <c r="G579" s="64" t="s">
        <v>1441</v>
      </c>
      <c r="H579" s="11">
        <v>47.481180000000002</v>
      </c>
      <c r="I579" s="11">
        <v>-122.48223</v>
      </c>
      <c r="J579" s="11">
        <v>100</v>
      </c>
      <c r="M579" s="6" t="s">
        <v>22</v>
      </c>
      <c r="N579" s="9" t="s">
        <v>44</v>
      </c>
      <c r="O579" s="6" t="s">
        <v>23</v>
      </c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</row>
    <row r="580" spans="1:36" ht="13" hidden="1" x14ac:dyDescent="0.15">
      <c r="A580" s="6" t="s">
        <v>63</v>
      </c>
      <c r="B580" s="6" t="s">
        <v>64</v>
      </c>
      <c r="C580" s="6" t="s">
        <v>65</v>
      </c>
      <c r="D580" s="12">
        <v>44742</v>
      </c>
      <c r="E580" s="6">
        <v>6</v>
      </c>
      <c r="F580" s="6" t="s">
        <v>66</v>
      </c>
      <c r="G580" s="13" t="s">
        <v>67</v>
      </c>
      <c r="H580" s="6" t="s">
        <v>68</v>
      </c>
      <c r="I580" s="6" t="s">
        <v>69</v>
      </c>
      <c r="J580" s="6">
        <v>100</v>
      </c>
      <c r="K580" s="6" t="s">
        <v>28</v>
      </c>
      <c r="L580" s="6" t="s">
        <v>28</v>
      </c>
      <c r="M580" s="6" t="s">
        <v>39</v>
      </c>
      <c r="N580" s="6" t="s">
        <v>71</v>
      </c>
      <c r="O580" s="6" t="s">
        <v>72</v>
      </c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</row>
    <row r="581" spans="1:36" ht="13" hidden="1" x14ac:dyDescent="0.15">
      <c r="A581" s="6" t="s">
        <v>74</v>
      </c>
      <c r="B581" s="6" t="s">
        <v>64</v>
      </c>
      <c r="C581" s="6" t="s">
        <v>65</v>
      </c>
      <c r="D581" s="12">
        <v>44749</v>
      </c>
      <c r="E581" s="6">
        <v>7</v>
      </c>
      <c r="F581" s="6" t="s">
        <v>66</v>
      </c>
      <c r="G581" s="13" t="s">
        <v>67</v>
      </c>
      <c r="H581" s="6" t="s">
        <v>75</v>
      </c>
      <c r="I581" s="6" t="s">
        <v>76</v>
      </c>
      <c r="J581" s="6">
        <v>90</v>
      </c>
      <c r="K581" s="6" t="s">
        <v>28</v>
      </c>
      <c r="L581" s="6" t="s">
        <v>28</v>
      </c>
      <c r="M581" s="6" t="s">
        <v>39</v>
      </c>
      <c r="N581" s="6" t="s">
        <v>77</v>
      </c>
      <c r="O581" s="6" t="s">
        <v>72</v>
      </c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</row>
    <row r="582" spans="1:36" ht="13" x14ac:dyDescent="0.15">
      <c r="A582" s="6" t="s">
        <v>79</v>
      </c>
      <c r="B582" s="6" t="s">
        <v>17</v>
      </c>
      <c r="C582" t="s">
        <v>282</v>
      </c>
      <c r="D582" s="12">
        <v>44743</v>
      </c>
      <c r="E582" s="6">
        <v>7</v>
      </c>
      <c r="F582" s="6" t="s">
        <v>80</v>
      </c>
      <c r="G582" s="62" t="s">
        <v>67</v>
      </c>
      <c r="H582" s="6">
        <v>47.604349999999997</v>
      </c>
      <c r="I582" s="6">
        <v>-122.28276</v>
      </c>
      <c r="J582" s="6">
        <v>100</v>
      </c>
      <c r="M582" s="6" t="s">
        <v>22</v>
      </c>
      <c r="N582" s="6" t="s">
        <v>81</v>
      </c>
      <c r="O582" s="6" t="s">
        <v>23</v>
      </c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</row>
    <row r="583" spans="1:36" ht="13" x14ac:dyDescent="0.15">
      <c r="A583" s="6" t="s">
        <v>82</v>
      </c>
      <c r="B583" s="6" t="s">
        <v>17</v>
      </c>
      <c r="C583" t="s">
        <v>282</v>
      </c>
      <c r="D583" s="12">
        <v>44743</v>
      </c>
      <c r="E583" s="6">
        <v>7</v>
      </c>
      <c r="F583" s="6" t="s">
        <v>80</v>
      </c>
      <c r="G583" s="62" t="s">
        <v>67</v>
      </c>
      <c r="H583" s="6">
        <v>47.604349999999997</v>
      </c>
      <c r="I583" s="6">
        <v>-122.28276</v>
      </c>
      <c r="J583" s="6">
        <v>100</v>
      </c>
      <c r="M583" s="6" t="s">
        <v>22</v>
      </c>
      <c r="N583" s="6" t="s">
        <v>81</v>
      </c>
      <c r="O583" s="6" t="s">
        <v>23</v>
      </c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</row>
    <row r="584" spans="1:36" ht="13" x14ac:dyDescent="0.15">
      <c r="A584" s="6" t="s">
        <v>83</v>
      </c>
      <c r="B584" s="6" t="s">
        <v>17</v>
      </c>
      <c r="C584" t="s">
        <v>282</v>
      </c>
      <c r="D584" s="12">
        <v>44743</v>
      </c>
      <c r="E584" s="6">
        <v>7</v>
      </c>
      <c r="F584" s="6" t="s">
        <v>80</v>
      </c>
      <c r="G584" s="62" t="s">
        <v>67</v>
      </c>
      <c r="H584" s="6">
        <v>47.604349999999997</v>
      </c>
      <c r="I584" s="6">
        <v>-122.28276</v>
      </c>
      <c r="J584" s="6">
        <v>100</v>
      </c>
      <c r="M584" s="6" t="s">
        <v>22</v>
      </c>
      <c r="N584" s="6" t="s">
        <v>81</v>
      </c>
      <c r="O584" s="6" t="s">
        <v>23</v>
      </c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</row>
    <row r="585" spans="1:36" ht="13" x14ac:dyDescent="0.15">
      <c r="A585" s="6" t="s">
        <v>84</v>
      </c>
      <c r="B585" s="6" t="s">
        <v>17</v>
      </c>
      <c r="C585" t="s">
        <v>282</v>
      </c>
      <c r="D585" s="12">
        <v>44743</v>
      </c>
      <c r="E585" s="6">
        <v>7</v>
      </c>
      <c r="F585" s="6" t="s">
        <v>80</v>
      </c>
      <c r="G585" s="62" t="s">
        <v>67</v>
      </c>
      <c r="H585" s="6">
        <v>47.60436</v>
      </c>
      <c r="I585" s="6">
        <v>-122.28273</v>
      </c>
      <c r="J585" s="6">
        <v>100</v>
      </c>
      <c r="K585" s="6" t="s">
        <v>26</v>
      </c>
      <c r="L585" s="6" t="s">
        <v>26</v>
      </c>
      <c r="M585" s="6" t="s">
        <v>22</v>
      </c>
      <c r="N585" s="6" t="s">
        <v>22</v>
      </c>
      <c r="O585" s="6" t="s">
        <v>23</v>
      </c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</row>
    <row r="586" spans="1:36" ht="13" x14ac:dyDescent="0.15">
      <c r="A586" s="6" t="s">
        <v>85</v>
      </c>
      <c r="B586" s="6" t="s">
        <v>17</v>
      </c>
      <c r="C586" t="s">
        <v>282</v>
      </c>
      <c r="D586" s="12">
        <v>44743</v>
      </c>
      <c r="E586" s="6">
        <v>7</v>
      </c>
      <c r="F586" s="6" t="s">
        <v>80</v>
      </c>
      <c r="G586" s="62" t="s">
        <v>67</v>
      </c>
      <c r="H586" s="6">
        <v>47.604340000000001</v>
      </c>
      <c r="I586" s="6">
        <v>-122.28278</v>
      </c>
      <c r="J586" s="6">
        <v>100</v>
      </c>
      <c r="K586" s="6" t="s">
        <v>26</v>
      </c>
      <c r="L586" s="6" t="s">
        <v>26</v>
      </c>
      <c r="M586" s="6" t="s">
        <v>22</v>
      </c>
      <c r="N586" s="6" t="s">
        <v>22</v>
      </c>
      <c r="O586" s="6" t="s">
        <v>23</v>
      </c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</row>
    <row r="587" spans="1:36" ht="13" x14ac:dyDescent="0.15">
      <c r="A587" s="6" t="s">
        <v>86</v>
      </c>
      <c r="B587" s="6" t="s">
        <v>17</v>
      </c>
      <c r="C587" t="s">
        <v>282</v>
      </c>
      <c r="D587" s="12">
        <v>44743</v>
      </c>
      <c r="E587" s="6">
        <v>7</v>
      </c>
      <c r="F587" s="6" t="s">
        <v>80</v>
      </c>
      <c r="G587" s="62" t="s">
        <v>67</v>
      </c>
      <c r="H587" s="6">
        <v>47.604419999999998</v>
      </c>
      <c r="I587" s="6">
        <v>-122.28261999999999</v>
      </c>
      <c r="J587" s="6">
        <v>100</v>
      </c>
      <c r="K587" s="6" t="s">
        <v>26</v>
      </c>
      <c r="L587" s="6" t="s">
        <v>26</v>
      </c>
      <c r="M587" s="6" t="s">
        <v>22</v>
      </c>
      <c r="N587" s="6" t="s">
        <v>87</v>
      </c>
      <c r="O587" s="6" t="s">
        <v>88</v>
      </c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</row>
    <row r="588" spans="1:36" ht="13" x14ac:dyDescent="0.15">
      <c r="A588" s="6" t="s">
        <v>89</v>
      </c>
      <c r="B588" s="6" t="s">
        <v>17</v>
      </c>
      <c r="C588" t="s">
        <v>282</v>
      </c>
      <c r="D588" s="12">
        <v>44743</v>
      </c>
      <c r="E588" s="6">
        <v>7</v>
      </c>
      <c r="F588" s="6" t="s">
        <v>80</v>
      </c>
      <c r="G588" s="62" t="s">
        <v>67</v>
      </c>
      <c r="H588" s="6">
        <v>47.604419999999998</v>
      </c>
      <c r="I588" s="6">
        <v>-122.28261999999999</v>
      </c>
      <c r="J588" s="6">
        <v>100</v>
      </c>
      <c r="K588" s="6" t="s">
        <v>28</v>
      </c>
      <c r="L588" s="6" t="s">
        <v>28</v>
      </c>
      <c r="M588" s="6" t="s">
        <v>22</v>
      </c>
      <c r="N588" s="6" t="s">
        <v>22</v>
      </c>
      <c r="O588" s="6" t="s">
        <v>23</v>
      </c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</row>
    <row r="589" spans="1:36" ht="13" x14ac:dyDescent="0.15">
      <c r="A589" s="6" t="s">
        <v>90</v>
      </c>
      <c r="B589" s="6" t="s">
        <v>17</v>
      </c>
      <c r="C589" t="s">
        <v>282</v>
      </c>
      <c r="D589" s="12">
        <v>44743</v>
      </c>
      <c r="E589" s="6">
        <v>7</v>
      </c>
      <c r="F589" s="6" t="s">
        <v>80</v>
      </c>
      <c r="G589" s="62" t="s">
        <v>67</v>
      </c>
      <c r="H589" s="6">
        <v>47.604439999999997</v>
      </c>
      <c r="I589" s="6">
        <v>-122.28269</v>
      </c>
      <c r="J589" s="6">
        <v>100</v>
      </c>
      <c r="M589" s="6" t="s">
        <v>22</v>
      </c>
      <c r="N589" s="6" t="s">
        <v>81</v>
      </c>
      <c r="O589" s="6" t="s">
        <v>23</v>
      </c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</row>
    <row r="590" spans="1:36" ht="13" x14ac:dyDescent="0.15">
      <c r="A590" s="6" t="s">
        <v>91</v>
      </c>
      <c r="B590" s="6" t="s">
        <v>17</v>
      </c>
      <c r="C590" t="s">
        <v>282</v>
      </c>
      <c r="D590" s="12">
        <v>44743</v>
      </c>
      <c r="E590" s="6">
        <v>7</v>
      </c>
      <c r="F590" s="6" t="s">
        <v>80</v>
      </c>
      <c r="G590" s="62" t="s">
        <v>67</v>
      </c>
      <c r="H590" s="6">
        <v>47.604439999999997</v>
      </c>
      <c r="I590" s="6">
        <v>-122.28269</v>
      </c>
      <c r="J590" s="6">
        <v>100</v>
      </c>
      <c r="M590" s="6" t="s">
        <v>22</v>
      </c>
      <c r="N590" s="6" t="s">
        <v>81</v>
      </c>
      <c r="O590" s="6" t="s">
        <v>23</v>
      </c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</row>
    <row r="591" spans="1:36" ht="13" x14ac:dyDescent="0.15">
      <c r="A591" s="6" t="s">
        <v>92</v>
      </c>
      <c r="B591" s="6" t="s">
        <v>17</v>
      </c>
      <c r="C591" t="s">
        <v>282</v>
      </c>
      <c r="D591" s="12">
        <v>44743</v>
      </c>
      <c r="E591" s="6">
        <v>7</v>
      </c>
      <c r="F591" s="6" t="s">
        <v>80</v>
      </c>
      <c r="G591" s="62" t="s">
        <v>67</v>
      </c>
      <c r="H591" s="6">
        <v>47.604439999999997</v>
      </c>
      <c r="I591" s="6">
        <v>-122.28269</v>
      </c>
      <c r="J591" s="6">
        <v>100</v>
      </c>
      <c r="M591" s="6" t="s">
        <v>22</v>
      </c>
      <c r="N591" s="6" t="s">
        <v>81</v>
      </c>
      <c r="O591" s="6" t="s">
        <v>23</v>
      </c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</row>
    <row r="592" spans="1:36" ht="13" x14ac:dyDescent="0.15">
      <c r="A592" s="6" t="s">
        <v>93</v>
      </c>
      <c r="B592" s="6" t="s">
        <v>17</v>
      </c>
      <c r="C592" t="s">
        <v>282</v>
      </c>
      <c r="D592" s="12">
        <v>44743</v>
      </c>
      <c r="E592" s="6">
        <v>7</v>
      </c>
      <c r="F592" s="6" t="s">
        <v>80</v>
      </c>
      <c r="G592" s="62" t="s">
        <v>67</v>
      </c>
      <c r="H592" s="6">
        <v>47.604439999999997</v>
      </c>
      <c r="I592" s="6">
        <v>-122.28269</v>
      </c>
      <c r="J592" s="6">
        <v>100</v>
      </c>
      <c r="M592" s="6" t="s">
        <v>22</v>
      </c>
      <c r="N592" s="6" t="s">
        <v>81</v>
      </c>
      <c r="O592" s="6" t="s">
        <v>23</v>
      </c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</row>
    <row r="593" spans="1:36" ht="13" x14ac:dyDescent="0.15">
      <c r="A593" s="6" t="s">
        <v>94</v>
      </c>
      <c r="B593" s="6" t="s">
        <v>17</v>
      </c>
      <c r="C593" t="s">
        <v>282</v>
      </c>
      <c r="D593" s="12">
        <v>44743</v>
      </c>
      <c r="E593" s="6">
        <v>7</v>
      </c>
      <c r="F593" s="6" t="s">
        <v>80</v>
      </c>
      <c r="G593" s="62" t="s">
        <v>67</v>
      </c>
      <c r="H593" s="6">
        <v>47.604439999999997</v>
      </c>
      <c r="I593" s="6">
        <v>-122.28269</v>
      </c>
      <c r="J593" s="6">
        <v>100</v>
      </c>
      <c r="M593" s="6" t="s">
        <v>22</v>
      </c>
      <c r="N593" s="6" t="s">
        <v>81</v>
      </c>
      <c r="O593" s="6" t="s">
        <v>23</v>
      </c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</row>
    <row r="594" spans="1:36" ht="13" x14ac:dyDescent="0.15">
      <c r="A594" s="6" t="s">
        <v>95</v>
      </c>
      <c r="B594" s="6" t="s">
        <v>17</v>
      </c>
      <c r="C594" t="s">
        <v>282</v>
      </c>
      <c r="D594" s="12">
        <v>44743</v>
      </c>
      <c r="E594" s="6">
        <v>7</v>
      </c>
      <c r="F594" s="6" t="s">
        <v>80</v>
      </c>
      <c r="G594" s="62" t="s">
        <v>67</v>
      </c>
      <c r="H594" s="6">
        <v>47.604439999999997</v>
      </c>
      <c r="I594" s="6">
        <v>-122.28269</v>
      </c>
      <c r="J594" s="6">
        <v>100</v>
      </c>
      <c r="M594" s="6" t="s">
        <v>22</v>
      </c>
      <c r="N594" s="6" t="s">
        <v>81</v>
      </c>
      <c r="O594" s="6" t="s">
        <v>23</v>
      </c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</row>
    <row r="595" spans="1:36" ht="13" x14ac:dyDescent="0.15">
      <c r="A595" s="6" t="s">
        <v>96</v>
      </c>
      <c r="B595" s="6" t="s">
        <v>17</v>
      </c>
      <c r="C595" t="s">
        <v>282</v>
      </c>
      <c r="D595" s="12">
        <v>44743</v>
      </c>
      <c r="E595" s="6">
        <v>7</v>
      </c>
      <c r="F595" s="6" t="s">
        <v>97</v>
      </c>
      <c r="G595" s="62" t="s">
        <v>67</v>
      </c>
      <c r="H595" s="6">
        <v>47.563310000000001</v>
      </c>
      <c r="I595" s="6">
        <v>-122.26595</v>
      </c>
      <c r="J595" s="6">
        <v>80</v>
      </c>
      <c r="M595" s="6" t="s">
        <v>22</v>
      </c>
      <c r="N595" s="6" t="s">
        <v>98</v>
      </c>
      <c r="O595" s="6" t="s">
        <v>23</v>
      </c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</row>
    <row r="596" spans="1:36" ht="13" x14ac:dyDescent="0.15">
      <c r="A596" s="6" t="s">
        <v>99</v>
      </c>
      <c r="B596" s="6" t="s">
        <v>17</v>
      </c>
      <c r="C596" t="s">
        <v>282</v>
      </c>
      <c r="D596" s="12">
        <v>44743</v>
      </c>
      <c r="E596" s="6">
        <v>7</v>
      </c>
      <c r="F596" s="6" t="s">
        <v>97</v>
      </c>
      <c r="G596" s="62" t="s">
        <v>67</v>
      </c>
      <c r="H596" s="6">
        <v>47.56326</v>
      </c>
      <c r="I596" s="6">
        <v>-122.26598</v>
      </c>
      <c r="J596" s="6">
        <v>100</v>
      </c>
      <c r="K596" s="6" t="s">
        <v>26</v>
      </c>
      <c r="L596" s="6" t="s">
        <v>26</v>
      </c>
      <c r="M596" s="6" t="s">
        <v>22</v>
      </c>
      <c r="N596" s="6" t="s">
        <v>22</v>
      </c>
      <c r="O596" s="6" t="s">
        <v>23</v>
      </c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</row>
    <row r="597" spans="1:36" ht="13" x14ac:dyDescent="0.15">
      <c r="A597" s="6" t="s">
        <v>100</v>
      </c>
      <c r="B597" s="6" t="s">
        <v>17</v>
      </c>
      <c r="C597" t="s">
        <v>282</v>
      </c>
      <c r="D597" s="12">
        <v>44743</v>
      </c>
      <c r="E597" s="6">
        <v>7</v>
      </c>
      <c r="F597" s="6" t="s">
        <v>97</v>
      </c>
      <c r="G597" s="62" t="s">
        <v>67</v>
      </c>
      <c r="H597" s="6">
        <v>47.56326</v>
      </c>
      <c r="I597" s="6">
        <v>-122.26598</v>
      </c>
      <c r="J597" s="6">
        <v>100</v>
      </c>
      <c r="K597" s="6" t="s">
        <v>26</v>
      </c>
      <c r="L597" s="6" t="s">
        <v>26</v>
      </c>
      <c r="M597" s="6" t="s">
        <v>22</v>
      </c>
      <c r="N597" s="6" t="s">
        <v>22</v>
      </c>
      <c r="O597" s="6" t="s">
        <v>23</v>
      </c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</row>
    <row r="598" spans="1:36" ht="13" hidden="1" x14ac:dyDescent="0.15">
      <c r="A598" s="6" t="s">
        <v>101</v>
      </c>
      <c r="B598" s="6" t="s">
        <v>17</v>
      </c>
      <c r="C598" s="6" t="s">
        <v>102</v>
      </c>
      <c r="D598" s="12">
        <v>44757</v>
      </c>
      <c r="E598" s="6">
        <v>7</v>
      </c>
      <c r="F598" s="6" t="s">
        <v>103</v>
      </c>
      <c r="G598" s="13" t="s">
        <v>104</v>
      </c>
      <c r="H598" s="6">
        <v>47.297429999999999</v>
      </c>
      <c r="I598" s="6">
        <v>-122.51089</v>
      </c>
      <c r="J598" s="6">
        <v>100</v>
      </c>
      <c r="K598" s="6" t="s">
        <v>28</v>
      </c>
      <c r="L598" s="6" t="s">
        <v>28</v>
      </c>
      <c r="M598" s="6" t="s">
        <v>105</v>
      </c>
      <c r="N598" s="6" t="s">
        <v>22</v>
      </c>
      <c r="O598" s="6" t="s">
        <v>22</v>
      </c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</row>
    <row r="599" spans="1:36" ht="13" hidden="1" x14ac:dyDescent="0.15">
      <c r="A599" s="6" t="s">
        <v>107</v>
      </c>
      <c r="B599" s="6" t="s">
        <v>17</v>
      </c>
      <c r="C599" s="6" t="s">
        <v>102</v>
      </c>
      <c r="D599" s="12">
        <v>44757</v>
      </c>
      <c r="E599" s="6">
        <v>7</v>
      </c>
      <c r="F599" s="6" t="s">
        <v>103</v>
      </c>
      <c r="G599" s="13" t="s">
        <v>104</v>
      </c>
      <c r="H599" s="6">
        <v>47.296990000000001</v>
      </c>
      <c r="I599" s="6">
        <v>-122.51000999999999</v>
      </c>
      <c r="J599" s="6">
        <v>100</v>
      </c>
      <c r="K599" s="6" t="s">
        <v>26</v>
      </c>
      <c r="L599" s="6" t="s">
        <v>26</v>
      </c>
      <c r="M599" s="6" t="s">
        <v>22</v>
      </c>
      <c r="N599" s="6" t="s">
        <v>22</v>
      </c>
      <c r="O599" s="6" t="s">
        <v>22</v>
      </c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</row>
    <row r="600" spans="1:36" ht="13" hidden="1" x14ac:dyDescent="0.15">
      <c r="A600" s="6" t="s">
        <v>109</v>
      </c>
      <c r="B600" s="6" t="s">
        <v>17</v>
      </c>
      <c r="C600" s="6" t="s">
        <v>102</v>
      </c>
      <c r="D600" s="12">
        <v>44757</v>
      </c>
      <c r="E600" s="6">
        <v>7</v>
      </c>
      <c r="F600" s="6" t="s">
        <v>110</v>
      </c>
      <c r="G600" s="13" t="s">
        <v>104</v>
      </c>
      <c r="H600" s="6">
        <v>47.273249999999997</v>
      </c>
      <c r="I600" s="6">
        <v>-122.47002999999999</v>
      </c>
      <c r="J600" s="6">
        <v>100</v>
      </c>
      <c r="K600" s="6" t="s">
        <v>21</v>
      </c>
      <c r="L600" s="6" t="s">
        <v>21</v>
      </c>
      <c r="M600" s="6" t="s">
        <v>22</v>
      </c>
      <c r="N600" s="6" t="s">
        <v>111</v>
      </c>
      <c r="O600" s="6" t="s">
        <v>22</v>
      </c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</row>
    <row r="601" spans="1:36" ht="13" hidden="1" x14ac:dyDescent="0.15">
      <c r="A601" s="6" t="s">
        <v>113</v>
      </c>
      <c r="B601" s="6" t="s">
        <v>17</v>
      </c>
      <c r="C601" s="6" t="s">
        <v>102</v>
      </c>
      <c r="D601" s="12">
        <v>44757</v>
      </c>
      <c r="E601" s="6">
        <v>7</v>
      </c>
      <c r="F601" s="6" t="s">
        <v>114</v>
      </c>
      <c r="G601" s="13" t="s">
        <v>104</v>
      </c>
      <c r="H601" s="6">
        <v>47.249920000000003</v>
      </c>
      <c r="I601" s="6">
        <v>-122.40984</v>
      </c>
      <c r="J601" s="6">
        <v>199</v>
      </c>
      <c r="K601" s="6" t="s">
        <v>28</v>
      </c>
      <c r="L601" s="6" t="s">
        <v>28</v>
      </c>
      <c r="M601" s="6" t="s">
        <v>115</v>
      </c>
      <c r="N601" s="6" t="s">
        <v>22</v>
      </c>
      <c r="O601" s="6" t="s">
        <v>22</v>
      </c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</row>
    <row r="602" spans="1:36" ht="13" hidden="1" x14ac:dyDescent="0.15">
      <c r="A602" s="6" t="s">
        <v>117</v>
      </c>
      <c r="B602" s="6" t="s">
        <v>17</v>
      </c>
      <c r="C602" s="6" t="s">
        <v>102</v>
      </c>
      <c r="D602" s="12">
        <v>44757</v>
      </c>
      <c r="E602" s="6">
        <v>7</v>
      </c>
      <c r="F602" s="6" t="s">
        <v>114</v>
      </c>
      <c r="G602" s="13" t="s">
        <v>104</v>
      </c>
      <c r="H602" s="6">
        <v>47.249000000000002</v>
      </c>
      <c r="I602" s="6">
        <v>-122.41154</v>
      </c>
      <c r="J602" s="6">
        <v>100</v>
      </c>
      <c r="K602" s="6" t="s">
        <v>28</v>
      </c>
      <c r="L602" s="6" t="s">
        <v>28</v>
      </c>
      <c r="M602" s="6" t="s">
        <v>115</v>
      </c>
      <c r="N602" s="6" t="s">
        <v>22</v>
      </c>
      <c r="O602" s="6" t="s">
        <v>22</v>
      </c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</row>
    <row r="603" spans="1:36" ht="13" x14ac:dyDescent="0.15">
      <c r="A603" s="6" t="s">
        <v>119</v>
      </c>
      <c r="B603" s="6" t="s">
        <v>17</v>
      </c>
      <c r="C603" t="s">
        <v>282</v>
      </c>
      <c r="D603" s="12">
        <v>44764</v>
      </c>
      <c r="E603" s="6">
        <v>7</v>
      </c>
      <c r="F603" s="6" t="s">
        <v>80</v>
      </c>
      <c r="G603" s="62" t="s">
        <v>67</v>
      </c>
      <c r="H603" s="6">
        <v>47.60436</v>
      </c>
      <c r="I603" s="6">
        <v>-122.28295</v>
      </c>
      <c r="J603" s="6">
        <v>100</v>
      </c>
      <c r="K603" s="6" t="s">
        <v>28</v>
      </c>
      <c r="L603" s="6" t="s">
        <v>28</v>
      </c>
      <c r="M603" s="6" t="s">
        <v>22</v>
      </c>
      <c r="N603" s="6" t="s">
        <v>22</v>
      </c>
      <c r="O603" s="6" t="s">
        <v>23</v>
      </c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</row>
    <row r="604" spans="1:36" ht="13" x14ac:dyDescent="0.15">
      <c r="A604" s="6" t="s">
        <v>120</v>
      </c>
      <c r="B604" s="6" t="s">
        <v>17</v>
      </c>
      <c r="C604" t="s">
        <v>282</v>
      </c>
      <c r="D604" s="12">
        <v>44764</v>
      </c>
      <c r="E604" s="6">
        <v>7</v>
      </c>
      <c r="F604" s="6" t="s">
        <v>80</v>
      </c>
      <c r="G604" s="62" t="s">
        <v>67</v>
      </c>
      <c r="H604" s="6">
        <v>47.60436</v>
      </c>
      <c r="I604" s="6">
        <v>-122.28295</v>
      </c>
      <c r="J604" s="6">
        <v>100</v>
      </c>
      <c r="K604" s="6" t="s">
        <v>28</v>
      </c>
      <c r="L604" s="6" t="s">
        <v>28</v>
      </c>
      <c r="M604" s="6" t="s">
        <v>22</v>
      </c>
      <c r="N604" s="6" t="s">
        <v>22</v>
      </c>
      <c r="O604" s="6" t="s">
        <v>23</v>
      </c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</row>
    <row r="605" spans="1:36" ht="13" x14ac:dyDescent="0.15">
      <c r="A605" s="6" t="s">
        <v>121</v>
      </c>
      <c r="B605" s="6" t="s">
        <v>17</v>
      </c>
      <c r="C605" t="s">
        <v>282</v>
      </c>
      <c r="D605" s="12">
        <v>44764</v>
      </c>
      <c r="E605" s="6">
        <v>7</v>
      </c>
      <c r="F605" s="6" t="s">
        <v>80</v>
      </c>
      <c r="G605" s="62" t="s">
        <v>67</v>
      </c>
      <c r="H605" s="6">
        <v>47.60436</v>
      </c>
      <c r="I605" s="6">
        <v>-122.28295</v>
      </c>
      <c r="J605" s="6">
        <v>100</v>
      </c>
      <c r="K605" s="6" t="s">
        <v>28</v>
      </c>
      <c r="L605" s="6" t="s">
        <v>28</v>
      </c>
      <c r="M605" s="6" t="s">
        <v>22</v>
      </c>
      <c r="N605" s="6" t="s">
        <v>22</v>
      </c>
      <c r="O605" s="6" t="s">
        <v>23</v>
      </c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</row>
    <row r="606" spans="1:36" ht="13" x14ac:dyDescent="0.15">
      <c r="A606" s="6" t="s">
        <v>122</v>
      </c>
      <c r="B606" s="6" t="s">
        <v>17</v>
      </c>
      <c r="C606" t="s">
        <v>282</v>
      </c>
      <c r="D606" s="12">
        <v>44764</v>
      </c>
      <c r="E606" s="6">
        <v>7</v>
      </c>
      <c r="F606" s="6" t="s">
        <v>80</v>
      </c>
      <c r="G606" s="62" t="s">
        <v>67</v>
      </c>
      <c r="H606" s="6">
        <v>47.60436</v>
      </c>
      <c r="I606" s="6">
        <v>-122.28295</v>
      </c>
      <c r="J606" s="6">
        <v>100</v>
      </c>
      <c r="K606" s="6" t="s">
        <v>28</v>
      </c>
      <c r="L606" s="6" t="s">
        <v>28</v>
      </c>
      <c r="M606" s="6" t="s">
        <v>22</v>
      </c>
      <c r="N606" s="6" t="s">
        <v>22</v>
      </c>
      <c r="O606" s="6" t="s">
        <v>23</v>
      </c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</row>
    <row r="607" spans="1:36" ht="13" x14ac:dyDescent="0.15">
      <c r="A607" s="6" t="s">
        <v>123</v>
      </c>
      <c r="B607" s="6" t="s">
        <v>17</v>
      </c>
      <c r="C607" t="s">
        <v>282</v>
      </c>
      <c r="D607" s="12">
        <v>44764</v>
      </c>
      <c r="E607" s="6">
        <v>7</v>
      </c>
      <c r="F607" s="6" t="s">
        <v>80</v>
      </c>
      <c r="G607" s="62" t="s">
        <v>67</v>
      </c>
      <c r="H607" s="6">
        <v>47.60436</v>
      </c>
      <c r="I607" s="6">
        <v>-122.28295</v>
      </c>
      <c r="J607" s="6">
        <v>100</v>
      </c>
      <c r="K607" s="6" t="s">
        <v>28</v>
      </c>
      <c r="L607" s="6" t="s">
        <v>28</v>
      </c>
      <c r="M607" s="6" t="s">
        <v>22</v>
      </c>
      <c r="N607" s="6" t="s">
        <v>22</v>
      </c>
      <c r="O607" s="6" t="s">
        <v>23</v>
      </c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</row>
    <row r="608" spans="1:36" ht="13" x14ac:dyDescent="0.15">
      <c r="A608" s="6" t="s">
        <v>124</v>
      </c>
      <c r="B608" s="6" t="s">
        <v>17</v>
      </c>
      <c r="C608" t="s">
        <v>282</v>
      </c>
      <c r="D608" s="12">
        <v>44764</v>
      </c>
      <c r="E608" s="6">
        <v>7</v>
      </c>
      <c r="F608" s="6" t="s">
        <v>80</v>
      </c>
      <c r="G608" s="62" t="s">
        <v>67</v>
      </c>
      <c r="H608" s="6">
        <v>47.60436</v>
      </c>
      <c r="I608" s="6">
        <v>-122.28295</v>
      </c>
      <c r="J608" s="6">
        <v>100</v>
      </c>
      <c r="K608" s="6" t="s">
        <v>28</v>
      </c>
      <c r="L608" s="6" t="s">
        <v>28</v>
      </c>
      <c r="M608" s="6" t="s">
        <v>22</v>
      </c>
      <c r="N608" s="6" t="s">
        <v>22</v>
      </c>
      <c r="O608" s="6" t="s">
        <v>23</v>
      </c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</row>
    <row r="609" spans="1:36" ht="13" x14ac:dyDescent="0.15">
      <c r="A609" s="6" t="s">
        <v>125</v>
      </c>
      <c r="B609" s="6" t="s">
        <v>17</v>
      </c>
      <c r="C609" t="s">
        <v>282</v>
      </c>
      <c r="D609" s="12">
        <v>44764</v>
      </c>
      <c r="E609" s="6">
        <v>7</v>
      </c>
      <c r="F609" s="6" t="s">
        <v>80</v>
      </c>
      <c r="G609" s="62" t="s">
        <v>67</v>
      </c>
      <c r="H609" s="6">
        <v>47.60436</v>
      </c>
      <c r="I609" s="6">
        <v>-122.28295</v>
      </c>
      <c r="J609" s="6">
        <v>100</v>
      </c>
      <c r="K609" s="6" t="s">
        <v>26</v>
      </c>
      <c r="L609" s="6" t="s">
        <v>26</v>
      </c>
      <c r="M609" s="6" t="s">
        <v>22</v>
      </c>
      <c r="N609" s="6" t="s">
        <v>22</v>
      </c>
      <c r="O609" s="6" t="s">
        <v>23</v>
      </c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</row>
    <row r="610" spans="1:36" ht="13" x14ac:dyDescent="0.15">
      <c r="A610" s="6" t="s">
        <v>126</v>
      </c>
      <c r="B610" s="6" t="s">
        <v>17</v>
      </c>
      <c r="C610" t="s">
        <v>282</v>
      </c>
      <c r="D610" s="12">
        <v>44764</v>
      </c>
      <c r="E610" s="6">
        <v>7</v>
      </c>
      <c r="F610" s="6" t="s">
        <v>80</v>
      </c>
      <c r="G610" s="62" t="s">
        <v>67</v>
      </c>
      <c r="H610" s="6">
        <v>47.603499999999997</v>
      </c>
      <c r="I610" s="6">
        <v>-122.28438</v>
      </c>
      <c r="J610" s="6">
        <v>100</v>
      </c>
      <c r="K610" s="6" t="s">
        <v>21</v>
      </c>
      <c r="L610" s="6" t="s">
        <v>21</v>
      </c>
      <c r="M610" s="6" t="s">
        <v>22</v>
      </c>
      <c r="N610" s="6" t="s">
        <v>22</v>
      </c>
      <c r="O610" s="6" t="s">
        <v>23</v>
      </c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</row>
    <row r="611" spans="1:36" ht="13" x14ac:dyDescent="0.15">
      <c r="A611" s="6" t="s">
        <v>127</v>
      </c>
      <c r="B611" s="6" t="s">
        <v>17</v>
      </c>
      <c r="C611" t="s">
        <v>282</v>
      </c>
      <c r="D611" s="12">
        <v>44764</v>
      </c>
      <c r="E611" s="6">
        <v>7</v>
      </c>
      <c r="F611" s="6" t="s">
        <v>80</v>
      </c>
      <c r="G611" s="62" t="s">
        <v>67</v>
      </c>
      <c r="H611" s="6">
        <v>47.603499999999997</v>
      </c>
      <c r="I611" s="6">
        <v>-122.28438</v>
      </c>
      <c r="J611" s="6">
        <v>100</v>
      </c>
      <c r="K611" s="6" t="s">
        <v>28</v>
      </c>
      <c r="L611" s="6" t="s">
        <v>28</v>
      </c>
      <c r="M611" s="6" t="s">
        <v>22</v>
      </c>
      <c r="N611" s="6" t="s">
        <v>22</v>
      </c>
      <c r="O611" s="6" t="s">
        <v>23</v>
      </c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</row>
    <row r="612" spans="1:36" ht="13" x14ac:dyDescent="0.15">
      <c r="A612" s="6" t="s">
        <v>128</v>
      </c>
      <c r="B612" s="6" t="s">
        <v>17</v>
      </c>
      <c r="C612" t="s">
        <v>282</v>
      </c>
      <c r="D612" s="12">
        <v>44764</v>
      </c>
      <c r="E612" s="6">
        <v>7</v>
      </c>
      <c r="F612" s="6" t="s">
        <v>80</v>
      </c>
      <c r="G612" s="62" t="s">
        <v>67</v>
      </c>
      <c r="H612" s="6">
        <v>47.603499999999997</v>
      </c>
      <c r="I612" s="6">
        <v>-122.28438</v>
      </c>
      <c r="J612" s="6">
        <v>100</v>
      </c>
      <c r="K612" s="6" t="s">
        <v>28</v>
      </c>
      <c r="L612" s="6" t="s">
        <v>28</v>
      </c>
      <c r="M612" s="6" t="s">
        <v>22</v>
      </c>
      <c r="N612" s="6" t="s">
        <v>22</v>
      </c>
      <c r="O612" s="6" t="s">
        <v>23</v>
      </c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</row>
    <row r="613" spans="1:36" ht="13" x14ac:dyDescent="0.15">
      <c r="A613" s="6" t="s">
        <v>129</v>
      </c>
      <c r="B613" s="6" t="s">
        <v>17</v>
      </c>
      <c r="C613" t="s">
        <v>282</v>
      </c>
      <c r="D613" s="12">
        <v>44764</v>
      </c>
      <c r="E613" s="6">
        <v>7</v>
      </c>
      <c r="F613" s="6" t="s">
        <v>80</v>
      </c>
      <c r="G613" s="62" t="s">
        <v>67</v>
      </c>
      <c r="H613" s="6">
        <v>47.603499999999997</v>
      </c>
      <c r="I613" s="6">
        <v>-122.28438</v>
      </c>
      <c r="J613" s="6">
        <v>100</v>
      </c>
      <c r="K613" s="6" t="s">
        <v>28</v>
      </c>
      <c r="L613" s="6" t="s">
        <v>28</v>
      </c>
      <c r="M613" s="6" t="s">
        <v>22</v>
      </c>
      <c r="N613" s="6" t="s">
        <v>22</v>
      </c>
      <c r="O613" s="6" t="s">
        <v>23</v>
      </c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</row>
    <row r="614" spans="1:36" ht="13" x14ac:dyDescent="0.15">
      <c r="A614" s="6" t="s">
        <v>130</v>
      </c>
      <c r="B614" s="6" t="s">
        <v>17</v>
      </c>
      <c r="C614" t="s">
        <v>282</v>
      </c>
      <c r="D614" s="12">
        <v>44764</v>
      </c>
      <c r="E614" s="6">
        <v>7</v>
      </c>
      <c r="F614" s="6" t="s">
        <v>80</v>
      </c>
      <c r="G614" s="62" t="s">
        <v>67</v>
      </c>
      <c r="H614" s="6">
        <v>47.603499999999997</v>
      </c>
      <c r="I614" s="6">
        <v>-122.28438</v>
      </c>
      <c r="J614" s="6">
        <v>100</v>
      </c>
      <c r="K614" s="6" t="s">
        <v>28</v>
      </c>
      <c r="L614" s="6" t="s">
        <v>28</v>
      </c>
      <c r="M614" s="6" t="s">
        <v>22</v>
      </c>
      <c r="N614" s="6" t="s">
        <v>22</v>
      </c>
      <c r="O614" s="6" t="s">
        <v>23</v>
      </c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</row>
    <row r="615" spans="1:36" ht="13" x14ac:dyDescent="0.15">
      <c r="A615" s="6" t="s">
        <v>131</v>
      </c>
      <c r="B615" s="6" t="s">
        <v>17</v>
      </c>
      <c r="C615" t="s">
        <v>282</v>
      </c>
      <c r="D615" s="12">
        <v>44764</v>
      </c>
      <c r="E615" s="6">
        <v>7</v>
      </c>
      <c r="F615" s="6" t="s">
        <v>80</v>
      </c>
      <c r="G615" s="62" t="s">
        <v>67</v>
      </c>
      <c r="H615" s="6">
        <v>47.603499999999997</v>
      </c>
      <c r="I615" s="6">
        <v>-122.28438</v>
      </c>
      <c r="J615" s="6">
        <v>100</v>
      </c>
      <c r="K615" s="6" t="s">
        <v>28</v>
      </c>
      <c r="L615" s="6" t="s">
        <v>28</v>
      </c>
      <c r="M615" s="6" t="s">
        <v>22</v>
      </c>
      <c r="N615" s="6" t="s">
        <v>22</v>
      </c>
      <c r="O615" s="6" t="s">
        <v>23</v>
      </c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</row>
    <row r="616" spans="1:36" ht="13" x14ac:dyDescent="0.15">
      <c r="A616" s="6" t="s">
        <v>132</v>
      </c>
      <c r="B616" s="6" t="s">
        <v>17</v>
      </c>
      <c r="C616" t="s">
        <v>282</v>
      </c>
      <c r="D616" s="12">
        <v>44764</v>
      </c>
      <c r="E616" s="6">
        <v>7</v>
      </c>
      <c r="F616" s="6" t="s">
        <v>80</v>
      </c>
      <c r="G616" s="62" t="s">
        <v>67</v>
      </c>
      <c r="H616" s="6">
        <v>47.603499999999997</v>
      </c>
      <c r="I616" s="6">
        <v>-122.28438</v>
      </c>
      <c r="J616" s="6">
        <v>100</v>
      </c>
      <c r="K616" s="6" t="s">
        <v>28</v>
      </c>
      <c r="L616" s="6" t="s">
        <v>28</v>
      </c>
      <c r="M616" s="6" t="s">
        <v>22</v>
      </c>
      <c r="N616" s="6" t="s">
        <v>22</v>
      </c>
      <c r="O616" s="6" t="s">
        <v>23</v>
      </c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</row>
    <row r="617" spans="1:36" ht="13" x14ac:dyDescent="0.15">
      <c r="A617" s="6" t="s">
        <v>133</v>
      </c>
      <c r="B617" s="6" t="s">
        <v>17</v>
      </c>
      <c r="C617" t="s">
        <v>282</v>
      </c>
      <c r="D617" s="12">
        <v>44764</v>
      </c>
      <c r="E617" s="6">
        <v>7</v>
      </c>
      <c r="F617" s="6" t="s">
        <v>80</v>
      </c>
      <c r="G617" s="62" t="s">
        <v>67</v>
      </c>
      <c r="H617" s="6">
        <v>47.603499999999997</v>
      </c>
      <c r="I617" s="6">
        <v>-122.28438</v>
      </c>
      <c r="J617" s="6">
        <v>100</v>
      </c>
      <c r="K617" s="6" t="s">
        <v>28</v>
      </c>
      <c r="L617" s="6" t="s">
        <v>28</v>
      </c>
      <c r="M617" s="6" t="s">
        <v>22</v>
      </c>
      <c r="N617" s="6" t="s">
        <v>22</v>
      </c>
      <c r="O617" s="6" t="s">
        <v>23</v>
      </c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</row>
    <row r="618" spans="1:36" ht="13" x14ac:dyDescent="0.15">
      <c r="A618" s="6" t="s">
        <v>134</v>
      </c>
      <c r="B618" s="6" t="s">
        <v>17</v>
      </c>
      <c r="C618" t="s">
        <v>282</v>
      </c>
      <c r="D618" s="12">
        <v>44764</v>
      </c>
      <c r="E618" s="6">
        <v>7</v>
      </c>
      <c r="F618" s="6" t="s">
        <v>80</v>
      </c>
      <c r="G618" s="62" t="s">
        <v>67</v>
      </c>
      <c r="H618" s="6">
        <v>47.603499999999997</v>
      </c>
      <c r="I618" s="6">
        <v>-122.28438</v>
      </c>
      <c r="J618" s="6">
        <v>100</v>
      </c>
      <c r="K618" s="6" t="s">
        <v>28</v>
      </c>
      <c r="L618" s="6" t="s">
        <v>28</v>
      </c>
      <c r="M618" s="6" t="s">
        <v>22</v>
      </c>
      <c r="N618" s="6" t="s">
        <v>22</v>
      </c>
      <c r="O618" s="6" t="s">
        <v>23</v>
      </c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</row>
    <row r="619" spans="1:36" ht="13" x14ac:dyDescent="0.15">
      <c r="A619" s="6" t="s">
        <v>135</v>
      </c>
      <c r="B619" s="6" t="s">
        <v>17</v>
      </c>
      <c r="C619" t="s">
        <v>282</v>
      </c>
      <c r="D619" s="12">
        <v>44764</v>
      </c>
      <c r="E619" s="6">
        <v>7</v>
      </c>
      <c r="F619" s="6" t="s">
        <v>80</v>
      </c>
      <c r="G619" s="62" t="s">
        <v>67</v>
      </c>
      <c r="H619" s="6">
        <v>47.603499999999997</v>
      </c>
      <c r="I619" s="6">
        <v>-122.28438</v>
      </c>
      <c r="J619" s="6">
        <v>100</v>
      </c>
      <c r="K619" s="6" t="s">
        <v>28</v>
      </c>
      <c r="L619" s="6" t="s">
        <v>28</v>
      </c>
      <c r="M619" s="6" t="s">
        <v>22</v>
      </c>
      <c r="N619" s="6" t="s">
        <v>22</v>
      </c>
      <c r="O619" s="6" t="s">
        <v>23</v>
      </c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</row>
    <row r="620" spans="1:36" ht="13" x14ac:dyDescent="0.15">
      <c r="A620" s="6" t="s">
        <v>136</v>
      </c>
      <c r="B620" s="6" t="s">
        <v>17</v>
      </c>
      <c r="C620" t="s">
        <v>282</v>
      </c>
      <c r="D620" s="12">
        <v>44764</v>
      </c>
      <c r="E620" s="6">
        <v>7</v>
      </c>
      <c r="F620" s="6" t="s">
        <v>80</v>
      </c>
      <c r="G620" s="62" t="s">
        <v>67</v>
      </c>
      <c r="H620" s="6">
        <v>47.603499999999997</v>
      </c>
      <c r="I620" s="6">
        <v>-122.28438</v>
      </c>
      <c r="J620" s="6">
        <v>100</v>
      </c>
      <c r="K620" s="6" t="s">
        <v>28</v>
      </c>
      <c r="L620" s="6" t="s">
        <v>28</v>
      </c>
      <c r="M620" s="6" t="s">
        <v>22</v>
      </c>
      <c r="N620" s="6" t="s">
        <v>22</v>
      </c>
      <c r="O620" s="6" t="s">
        <v>23</v>
      </c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</row>
    <row r="621" spans="1:36" ht="13" x14ac:dyDescent="0.15">
      <c r="A621" s="6" t="s">
        <v>137</v>
      </c>
      <c r="B621" s="6" t="s">
        <v>17</v>
      </c>
      <c r="C621" t="s">
        <v>282</v>
      </c>
      <c r="D621" s="12">
        <v>44764</v>
      </c>
      <c r="E621" s="6">
        <v>7</v>
      </c>
      <c r="F621" s="6" t="s">
        <v>80</v>
      </c>
      <c r="G621" s="62" t="s">
        <v>67</v>
      </c>
      <c r="H621" s="6">
        <v>47.603499999999997</v>
      </c>
      <c r="I621" s="6">
        <v>-122.28438</v>
      </c>
      <c r="J621" s="6">
        <v>100</v>
      </c>
      <c r="K621" s="6" t="s">
        <v>28</v>
      </c>
      <c r="L621" s="6" t="s">
        <v>28</v>
      </c>
      <c r="M621" s="6" t="s">
        <v>22</v>
      </c>
      <c r="N621" s="6" t="s">
        <v>22</v>
      </c>
      <c r="O621" s="6" t="s">
        <v>23</v>
      </c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</row>
    <row r="622" spans="1:36" ht="13" x14ac:dyDescent="0.15">
      <c r="A622" s="6" t="s">
        <v>138</v>
      </c>
      <c r="B622" s="6" t="s">
        <v>17</v>
      </c>
      <c r="C622" t="s">
        <v>282</v>
      </c>
      <c r="D622" s="12">
        <v>44764</v>
      </c>
      <c r="E622" s="6">
        <v>7</v>
      </c>
      <c r="F622" s="6" t="s">
        <v>80</v>
      </c>
      <c r="G622" s="62" t="s">
        <v>67</v>
      </c>
      <c r="H622" s="6">
        <v>47.603499999999997</v>
      </c>
      <c r="I622" s="6">
        <v>-122.28438</v>
      </c>
      <c r="J622" s="6">
        <v>100</v>
      </c>
      <c r="K622" s="6" t="s">
        <v>28</v>
      </c>
      <c r="L622" s="6" t="s">
        <v>28</v>
      </c>
      <c r="M622" s="6" t="s">
        <v>22</v>
      </c>
      <c r="N622" s="6" t="s">
        <v>22</v>
      </c>
      <c r="O622" s="6" t="s">
        <v>23</v>
      </c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</row>
    <row r="623" spans="1:36" ht="13" x14ac:dyDescent="0.15">
      <c r="A623" s="6" t="s">
        <v>139</v>
      </c>
      <c r="B623" s="6" t="s">
        <v>17</v>
      </c>
      <c r="C623" t="s">
        <v>282</v>
      </c>
      <c r="D623" s="12">
        <v>44764</v>
      </c>
      <c r="E623" s="6">
        <v>7</v>
      </c>
      <c r="F623" s="6" t="s">
        <v>80</v>
      </c>
      <c r="G623" s="62" t="s">
        <v>67</v>
      </c>
      <c r="H623" s="6">
        <v>47.603499999999997</v>
      </c>
      <c r="I623" s="6">
        <v>-122.28438</v>
      </c>
      <c r="J623" s="6">
        <v>100</v>
      </c>
      <c r="K623" s="6" t="s">
        <v>28</v>
      </c>
      <c r="L623" s="6" t="s">
        <v>28</v>
      </c>
      <c r="M623" s="6" t="s">
        <v>22</v>
      </c>
      <c r="N623" s="6" t="s">
        <v>22</v>
      </c>
      <c r="O623" s="6" t="s">
        <v>23</v>
      </c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</row>
    <row r="624" spans="1:36" ht="13" x14ac:dyDescent="0.15">
      <c r="A624" s="6" t="s">
        <v>140</v>
      </c>
      <c r="B624" s="6" t="s">
        <v>17</v>
      </c>
      <c r="C624" t="s">
        <v>282</v>
      </c>
      <c r="D624" s="12">
        <v>44764</v>
      </c>
      <c r="E624" s="6">
        <v>7</v>
      </c>
      <c r="F624" s="6" t="s">
        <v>80</v>
      </c>
      <c r="G624" s="62" t="s">
        <v>67</v>
      </c>
      <c r="H624" s="6">
        <v>47.603499999999997</v>
      </c>
      <c r="I624" s="6">
        <v>-122.28438</v>
      </c>
      <c r="J624" s="6">
        <v>100</v>
      </c>
      <c r="K624" s="6" t="s">
        <v>28</v>
      </c>
      <c r="L624" s="6" t="s">
        <v>28</v>
      </c>
      <c r="M624" s="6" t="s">
        <v>22</v>
      </c>
      <c r="N624" s="6" t="s">
        <v>22</v>
      </c>
      <c r="O624" s="6" t="s">
        <v>23</v>
      </c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</row>
    <row r="625" spans="1:36" ht="13" x14ac:dyDescent="0.15">
      <c r="A625" s="6" t="s">
        <v>141</v>
      </c>
      <c r="B625" s="6" t="s">
        <v>17</v>
      </c>
      <c r="C625" t="s">
        <v>282</v>
      </c>
      <c r="D625" s="12">
        <v>44764</v>
      </c>
      <c r="E625" s="6">
        <v>7</v>
      </c>
      <c r="F625" s="6" t="s">
        <v>80</v>
      </c>
      <c r="G625" s="62" t="s">
        <v>67</v>
      </c>
      <c r="H625" s="6">
        <v>47.603499999999997</v>
      </c>
      <c r="I625" s="6">
        <v>-122.28438</v>
      </c>
      <c r="J625" s="6">
        <v>100</v>
      </c>
      <c r="K625" s="6" t="s">
        <v>28</v>
      </c>
      <c r="L625" s="6" t="s">
        <v>28</v>
      </c>
      <c r="M625" s="6" t="s">
        <v>22</v>
      </c>
      <c r="N625" s="6" t="s">
        <v>22</v>
      </c>
      <c r="O625" s="6" t="s">
        <v>23</v>
      </c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</row>
    <row r="626" spans="1:36" ht="13" hidden="1" x14ac:dyDescent="0.15">
      <c r="A626" s="6" t="s">
        <v>142</v>
      </c>
      <c r="B626" s="6" t="s">
        <v>64</v>
      </c>
      <c r="C626" s="6" t="s">
        <v>143</v>
      </c>
      <c r="D626" s="12">
        <v>44767</v>
      </c>
      <c r="E626" s="6">
        <v>7</v>
      </c>
      <c r="G626" s="13" t="s">
        <v>67</v>
      </c>
      <c r="H626" s="6" t="s">
        <v>144</v>
      </c>
      <c r="I626" s="6" t="s">
        <v>145</v>
      </c>
      <c r="J626" s="6">
        <v>80</v>
      </c>
      <c r="K626" s="6" t="s">
        <v>28</v>
      </c>
      <c r="L626" s="6" t="s">
        <v>28</v>
      </c>
      <c r="M626" s="6" t="s">
        <v>22</v>
      </c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</row>
    <row r="627" spans="1:36" ht="13" hidden="1" x14ac:dyDescent="0.15">
      <c r="A627" s="6" t="s">
        <v>146</v>
      </c>
      <c r="B627" s="6" t="s">
        <v>64</v>
      </c>
      <c r="C627" s="6" t="s">
        <v>143</v>
      </c>
      <c r="D627" s="12">
        <v>44767</v>
      </c>
      <c r="E627" s="6">
        <v>7</v>
      </c>
      <c r="G627" s="13" t="s">
        <v>67</v>
      </c>
      <c r="H627" s="6" t="s">
        <v>147</v>
      </c>
      <c r="I627" s="6" t="s">
        <v>148</v>
      </c>
      <c r="J627" s="6">
        <v>80</v>
      </c>
      <c r="K627" s="6" t="s">
        <v>28</v>
      </c>
      <c r="L627" s="6" t="s">
        <v>28</v>
      </c>
      <c r="M627" s="6" t="s">
        <v>22</v>
      </c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</row>
    <row r="628" spans="1:36" ht="13" hidden="1" x14ac:dyDescent="0.15">
      <c r="A628" s="6" t="s">
        <v>149</v>
      </c>
      <c r="B628" s="6" t="s">
        <v>64</v>
      </c>
      <c r="C628" s="6" t="s">
        <v>143</v>
      </c>
      <c r="D628" s="12">
        <v>44767</v>
      </c>
      <c r="E628" s="6">
        <v>7</v>
      </c>
      <c r="G628" s="13" t="s">
        <v>67</v>
      </c>
      <c r="H628" s="6" t="s">
        <v>147</v>
      </c>
      <c r="I628" s="6" t="s">
        <v>150</v>
      </c>
      <c r="J628" s="6">
        <v>80</v>
      </c>
      <c r="K628" s="6" t="s">
        <v>28</v>
      </c>
      <c r="L628" s="6" t="s">
        <v>28</v>
      </c>
      <c r="M628" s="6" t="s">
        <v>22</v>
      </c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</row>
    <row r="629" spans="1:36" ht="13" hidden="1" x14ac:dyDescent="0.15">
      <c r="A629" s="6" t="s">
        <v>152</v>
      </c>
      <c r="B629" s="6" t="s">
        <v>64</v>
      </c>
      <c r="C629" s="6" t="s">
        <v>143</v>
      </c>
      <c r="D629" s="12">
        <v>44767</v>
      </c>
      <c r="E629" s="6">
        <v>7</v>
      </c>
      <c r="G629" s="13" t="s">
        <v>67</v>
      </c>
      <c r="H629" s="6" t="s">
        <v>153</v>
      </c>
      <c r="I629" s="6" t="s">
        <v>154</v>
      </c>
      <c r="J629" s="6">
        <v>80</v>
      </c>
      <c r="K629" s="6" t="s">
        <v>28</v>
      </c>
      <c r="L629" s="6" t="s">
        <v>28</v>
      </c>
      <c r="M629" s="6" t="s">
        <v>22</v>
      </c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</row>
    <row r="630" spans="1:36" ht="13" hidden="1" x14ac:dyDescent="0.15">
      <c r="A630" s="6" t="s">
        <v>156</v>
      </c>
      <c r="B630" s="6" t="s">
        <v>64</v>
      </c>
      <c r="C630" s="6" t="s">
        <v>143</v>
      </c>
      <c r="D630" s="12">
        <v>44767</v>
      </c>
      <c r="E630" s="6">
        <v>7</v>
      </c>
      <c r="G630" s="13" t="s">
        <v>67</v>
      </c>
      <c r="H630" s="6" t="s">
        <v>157</v>
      </c>
      <c r="I630" s="6" t="s">
        <v>158</v>
      </c>
      <c r="J630" s="6">
        <v>80</v>
      </c>
      <c r="K630" s="6" t="s">
        <v>28</v>
      </c>
      <c r="L630" s="6" t="s">
        <v>28</v>
      </c>
      <c r="M630" s="6" t="s">
        <v>22</v>
      </c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</row>
    <row r="631" spans="1:36" ht="13" hidden="1" x14ac:dyDescent="0.15">
      <c r="A631" s="6" t="s">
        <v>160</v>
      </c>
      <c r="B631" s="6" t="s">
        <v>64</v>
      </c>
      <c r="C631" s="6" t="s">
        <v>143</v>
      </c>
      <c r="D631" s="12">
        <v>44767</v>
      </c>
      <c r="E631" s="6">
        <v>7</v>
      </c>
      <c r="G631" s="13" t="s">
        <v>67</v>
      </c>
      <c r="H631" s="6">
        <v>47.647539999999999</v>
      </c>
      <c r="I631" s="6">
        <v>-122.19006</v>
      </c>
      <c r="J631" s="6">
        <v>100</v>
      </c>
      <c r="K631" s="6" t="s">
        <v>28</v>
      </c>
      <c r="L631" s="6" t="s">
        <v>28</v>
      </c>
      <c r="M631" s="6" t="s">
        <v>22</v>
      </c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</row>
    <row r="632" spans="1:36" ht="13" hidden="1" x14ac:dyDescent="0.15">
      <c r="A632" s="6" t="s">
        <v>162</v>
      </c>
      <c r="B632" s="6" t="s">
        <v>64</v>
      </c>
      <c r="C632" s="6" t="s">
        <v>143</v>
      </c>
      <c r="D632" s="12">
        <v>44767</v>
      </c>
      <c r="E632" s="6">
        <v>7</v>
      </c>
      <c r="G632" s="13" t="s">
        <v>67</v>
      </c>
      <c r="H632" s="6" t="s">
        <v>163</v>
      </c>
      <c r="I632" s="6" t="s">
        <v>164</v>
      </c>
      <c r="J632" s="6">
        <v>80</v>
      </c>
      <c r="K632" s="6" t="s">
        <v>28</v>
      </c>
      <c r="L632" s="6" t="s">
        <v>28</v>
      </c>
      <c r="M632" s="6" t="s">
        <v>22</v>
      </c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</row>
    <row r="633" spans="1:36" ht="13" hidden="1" x14ac:dyDescent="0.15">
      <c r="A633" s="6" t="s">
        <v>166</v>
      </c>
      <c r="B633" s="6" t="s">
        <v>64</v>
      </c>
      <c r="C633" s="6" t="s">
        <v>143</v>
      </c>
      <c r="D633" s="12">
        <v>44767</v>
      </c>
      <c r="E633" s="6">
        <v>7</v>
      </c>
      <c r="G633" s="13" t="s">
        <v>67</v>
      </c>
      <c r="H633" s="6" t="s">
        <v>167</v>
      </c>
      <c r="I633" s="6" t="s">
        <v>168</v>
      </c>
      <c r="J633" s="6">
        <v>80</v>
      </c>
      <c r="K633" s="6" t="s">
        <v>28</v>
      </c>
      <c r="L633" s="6" t="s">
        <v>28</v>
      </c>
      <c r="M633" s="6" t="s">
        <v>22</v>
      </c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</row>
    <row r="634" spans="1:36" ht="13" hidden="1" x14ac:dyDescent="0.15">
      <c r="A634" s="6" t="s">
        <v>170</v>
      </c>
      <c r="B634" s="6" t="s">
        <v>17</v>
      </c>
      <c r="C634" s="6" t="s">
        <v>65</v>
      </c>
      <c r="D634" s="12">
        <v>44767</v>
      </c>
      <c r="E634" s="6">
        <v>7</v>
      </c>
      <c r="G634" s="13"/>
      <c r="H634" s="6">
        <v>47.69171</v>
      </c>
      <c r="I634" s="6">
        <v>-122.19529</v>
      </c>
      <c r="J634" s="6">
        <v>100</v>
      </c>
      <c r="K634" s="6" t="s">
        <v>28</v>
      </c>
      <c r="L634" s="6" t="s">
        <v>28</v>
      </c>
      <c r="M634" s="6" t="s">
        <v>22</v>
      </c>
      <c r="N634" s="6" t="s">
        <v>171</v>
      </c>
      <c r="O634" s="6" t="s">
        <v>22</v>
      </c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</row>
    <row r="635" spans="1:36" ht="13" hidden="1" x14ac:dyDescent="0.15">
      <c r="A635" s="6" t="s">
        <v>173</v>
      </c>
      <c r="B635" s="6" t="s">
        <v>17</v>
      </c>
      <c r="C635" s="6" t="s">
        <v>143</v>
      </c>
      <c r="D635" s="12">
        <v>44767</v>
      </c>
      <c r="E635" s="6">
        <v>7</v>
      </c>
      <c r="G635" s="13"/>
      <c r="H635" s="6">
        <v>47.691740000000003</v>
      </c>
      <c r="I635" s="6">
        <v>-122.19537</v>
      </c>
      <c r="J635" s="6">
        <v>100</v>
      </c>
      <c r="K635" s="6" t="s">
        <v>21</v>
      </c>
      <c r="L635" s="6" t="s">
        <v>21</v>
      </c>
      <c r="M635" s="6" t="s">
        <v>22</v>
      </c>
      <c r="N635" s="6" t="s">
        <v>171</v>
      </c>
      <c r="O635" s="6" t="s">
        <v>22</v>
      </c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</row>
    <row r="636" spans="1:36" ht="13" hidden="1" x14ac:dyDescent="0.15">
      <c r="A636" s="6" t="s">
        <v>175</v>
      </c>
      <c r="B636" s="6" t="s">
        <v>17</v>
      </c>
      <c r="C636" s="6" t="s">
        <v>143</v>
      </c>
      <c r="D636" s="12">
        <v>44767</v>
      </c>
      <c r="E636" s="6">
        <v>7</v>
      </c>
      <c r="G636" s="13"/>
      <c r="H636" s="6">
        <v>47.691850000000002</v>
      </c>
      <c r="I636" s="6">
        <v>-122.1952</v>
      </c>
      <c r="J636" s="6">
        <v>100</v>
      </c>
      <c r="K636" s="6" t="s">
        <v>26</v>
      </c>
      <c r="L636" s="6" t="s">
        <v>26</v>
      </c>
      <c r="M636" s="6" t="s">
        <v>22</v>
      </c>
      <c r="N636" s="6" t="s">
        <v>171</v>
      </c>
      <c r="O636" s="6" t="s">
        <v>22</v>
      </c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</row>
    <row r="637" spans="1:36" ht="13" hidden="1" x14ac:dyDescent="0.15">
      <c r="A637" s="6" t="s">
        <v>177</v>
      </c>
      <c r="B637" s="6" t="s">
        <v>17</v>
      </c>
      <c r="C637" s="6" t="s">
        <v>143</v>
      </c>
      <c r="D637" s="12">
        <v>44767</v>
      </c>
      <c r="E637" s="6">
        <v>7</v>
      </c>
      <c r="G637" s="13"/>
      <c r="H637" s="6">
        <v>47.649569999999997</v>
      </c>
      <c r="I637" s="6">
        <v>-122.18925</v>
      </c>
      <c r="J637" s="6">
        <v>100</v>
      </c>
      <c r="K637" s="6" t="s">
        <v>28</v>
      </c>
      <c r="L637" s="6" t="s">
        <v>28</v>
      </c>
      <c r="M637" s="6" t="s">
        <v>22</v>
      </c>
      <c r="N637" s="6" t="s">
        <v>171</v>
      </c>
      <c r="O637" s="6" t="s">
        <v>22</v>
      </c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</row>
    <row r="638" spans="1:36" ht="13" hidden="1" x14ac:dyDescent="0.15">
      <c r="A638" s="6" t="s">
        <v>179</v>
      </c>
      <c r="B638" s="6" t="s">
        <v>17</v>
      </c>
      <c r="C638" s="6" t="s">
        <v>143</v>
      </c>
      <c r="D638" s="12">
        <v>44767</v>
      </c>
      <c r="E638" s="6">
        <v>7</v>
      </c>
      <c r="G638" s="13"/>
      <c r="H638" s="6">
        <v>47.647779999999997</v>
      </c>
      <c r="I638" s="6">
        <v>-122.19022</v>
      </c>
      <c r="J638" s="6">
        <v>100</v>
      </c>
      <c r="K638" s="6" t="s">
        <v>28</v>
      </c>
      <c r="L638" s="6" t="s">
        <v>28</v>
      </c>
      <c r="M638" s="6" t="s">
        <v>22</v>
      </c>
      <c r="N638" s="6" t="s">
        <v>171</v>
      </c>
      <c r="O638" s="6" t="s">
        <v>22</v>
      </c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</row>
    <row r="639" spans="1:36" ht="13" hidden="1" x14ac:dyDescent="0.15">
      <c r="A639" s="6" t="s">
        <v>181</v>
      </c>
      <c r="B639" s="6" t="s">
        <v>17</v>
      </c>
      <c r="C639" s="6" t="s">
        <v>143</v>
      </c>
      <c r="D639" s="12">
        <v>44770</v>
      </c>
      <c r="E639" s="6">
        <v>7</v>
      </c>
      <c r="G639" s="13"/>
      <c r="H639" s="6">
        <v>47.798690000000001</v>
      </c>
      <c r="I639" s="6">
        <v>-122.37653</v>
      </c>
      <c r="J639" s="6">
        <v>100</v>
      </c>
      <c r="K639" s="6" t="s">
        <v>28</v>
      </c>
      <c r="L639" s="6" t="s">
        <v>28</v>
      </c>
      <c r="M639" s="6" t="s">
        <v>22</v>
      </c>
      <c r="N639" s="6" t="s">
        <v>182</v>
      </c>
      <c r="O639" s="6" t="s">
        <v>22</v>
      </c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</row>
    <row r="640" spans="1:36" ht="13" hidden="1" x14ac:dyDescent="0.15">
      <c r="A640" s="6" t="s">
        <v>184</v>
      </c>
      <c r="B640" s="6" t="s">
        <v>17</v>
      </c>
      <c r="C640" s="6" t="s">
        <v>143</v>
      </c>
      <c r="D640" s="12">
        <v>44770</v>
      </c>
      <c r="E640" s="6">
        <v>7</v>
      </c>
      <c r="G640" s="13"/>
      <c r="H640" s="6">
        <v>47.79842</v>
      </c>
      <c r="I640" s="6">
        <v>-122.37774</v>
      </c>
      <c r="J640" s="6">
        <v>50</v>
      </c>
      <c r="K640" s="6" t="s">
        <v>28</v>
      </c>
      <c r="L640" s="6" t="s">
        <v>28</v>
      </c>
      <c r="M640" s="6" t="s">
        <v>22</v>
      </c>
      <c r="N640" s="6" t="s">
        <v>185</v>
      </c>
      <c r="O640" s="6" t="s">
        <v>22</v>
      </c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</row>
    <row r="641" spans="1:36" ht="13" hidden="1" x14ac:dyDescent="0.15">
      <c r="A641" s="6" t="s">
        <v>187</v>
      </c>
      <c r="B641" s="6" t="s">
        <v>17</v>
      </c>
      <c r="C641" s="6" t="s">
        <v>143</v>
      </c>
      <c r="D641" s="12">
        <v>44776</v>
      </c>
      <c r="E641" s="6">
        <v>8</v>
      </c>
      <c r="F641" s="6" t="s">
        <v>188</v>
      </c>
      <c r="G641" s="13" t="s">
        <v>189</v>
      </c>
      <c r="H641" s="6">
        <v>47.775880000000001</v>
      </c>
      <c r="I641" s="6">
        <v>-122.32550999999999</v>
      </c>
      <c r="J641" s="6">
        <v>100</v>
      </c>
      <c r="K641" s="6" t="s">
        <v>28</v>
      </c>
      <c r="L641" s="6" t="s">
        <v>28</v>
      </c>
      <c r="M641" s="6" t="s">
        <v>22</v>
      </c>
      <c r="O641" s="6" t="s">
        <v>22</v>
      </c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</row>
    <row r="642" spans="1:36" ht="13" hidden="1" x14ac:dyDescent="0.15">
      <c r="A642" s="6" t="s">
        <v>191</v>
      </c>
      <c r="B642" s="6" t="s">
        <v>17</v>
      </c>
      <c r="C642" s="6" t="s">
        <v>143</v>
      </c>
      <c r="D642" s="12">
        <v>44776</v>
      </c>
      <c r="E642" s="6">
        <v>8</v>
      </c>
      <c r="F642" s="6" t="s">
        <v>188</v>
      </c>
      <c r="G642" s="13" t="s">
        <v>189</v>
      </c>
      <c r="H642" s="6">
        <v>47.7759</v>
      </c>
      <c r="I642" s="6">
        <v>-122.32550999999999</v>
      </c>
      <c r="J642" s="6">
        <v>100</v>
      </c>
      <c r="K642" s="6" t="s">
        <v>28</v>
      </c>
      <c r="L642" s="6" t="s">
        <v>28</v>
      </c>
      <c r="M642" s="6" t="s">
        <v>22</v>
      </c>
      <c r="N642" s="6" t="s">
        <v>192</v>
      </c>
      <c r="O642" s="6" t="s">
        <v>22</v>
      </c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</row>
    <row r="643" spans="1:36" ht="13" hidden="1" x14ac:dyDescent="0.15">
      <c r="A643" s="6" t="s">
        <v>194</v>
      </c>
      <c r="B643" s="6" t="s">
        <v>17</v>
      </c>
      <c r="C643" s="6" t="s">
        <v>143</v>
      </c>
      <c r="D643" s="12">
        <v>44776</v>
      </c>
      <c r="E643" s="6">
        <v>8</v>
      </c>
      <c r="F643" s="6" t="s">
        <v>188</v>
      </c>
      <c r="G643" s="13" t="s">
        <v>189</v>
      </c>
      <c r="H643" s="6">
        <v>47.776150000000001</v>
      </c>
      <c r="I643" s="6">
        <v>-122.32548</v>
      </c>
      <c r="J643" s="6">
        <v>100</v>
      </c>
      <c r="K643" s="6" t="s">
        <v>28</v>
      </c>
      <c r="L643" s="6" t="s">
        <v>28</v>
      </c>
      <c r="M643" s="6" t="s">
        <v>22</v>
      </c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</row>
    <row r="644" spans="1:36" ht="13" hidden="1" x14ac:dyDescent="0.15">
      <c r="A644" s="6" t="s">
        <v>196</v>
      </c>
      <c r="B644" s="6" t="s">
        <v>17</v>
      </c>
      <c r="C644" s="6" t="s">
        <v>143</v>
      </c>
      <c r="D644" s="12">
        <v>44776</v>
      </c>
      <c r="E644" s="6">
        <v>8</v>
      </c>
      <c r="F644" s="6" t="s">
        <v>188</v>
      </c>
      <c r="G644" s="13" t="s">
        <v>189</v>
      </c>
      <c r="H644" s="6">
        <v>47.776150000000001</v>
      </c>
      <c r="I644" s="6">
        <v>-122.32548</v>
      </c>
      <c r="J644" s="6">
        <v>100</v>
      </c>
      <c r="K644" s="6" t="s">
        <v>28</v>
      </c>
      <c r="L644" s="6" t="s">
        <v>28</v>
      </c>
      <c r="M644" s="6" t="s">
        <v>22</v>
      </c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</row>
    <row r="645" spans="1:36" ht="13" hidden="1" x14ac:dyDescent="0.15">
      <c r="A645" s="6" t="s">
        <v>198</v>
      </c>
      <c r="B645" s="6" t="s">
        <v>17</v>
      </c>
      <c r="C645" s="6" t="s">
        <v>143</v>
      </c>
      <c r="D645" s="12">
        <v>44776</v>
      </c>
      <c r="E645" s="6">
        <v>8</v>
      </c>
      <c r="F645" s="6" t="s">
        <v>188</v>
      </c>
      <c r="G645" s="13" t="s">
        <v>189</v>
      </c>
      <c r="H645" s="6">
        <v>47.776339999999998</v>
      </c>
      <c r="I645" s="6">
        <v>-122.32504</v>
      </c>
      <c r="J645" s="6">
        <v>100</v>
      </c>
      <c r="K645" s="6" t="s">
        <v>28</v>
      </c>
      <c r="L645" s="6" t="s">
        <v>28</v>
      </c>
      <c r="M645" s="6" t="s">
        <v>22</v>
      </c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</row>
    <row r="646" spans="1:36" ht="13" hidden="1" x14ac:dyDescent="0.15">
      <c r="A646" s="6" t="s">
        <v>200</v>
      </c>
      <c r="B646" s="6" t="s">
        <v>17</v>
      </c>
      <c r="C646" s="6" t="s">
        <v>143</v>
      </c>
      <c r="D646" s="12">
        <v>44776</v>
      </c>
      <c r="E646" s="6">
        <v>8</v>
      </c>
      <c r="F646" s="6" t="s">
        <v>188</v>
      </c>
      <c r="G646" s="13" t="s">
        <v>189</v>
      </c>
      <c r="H646" s="6">
        <v>47.776119999999999</v>
      </c>
      <c r="I646" s="6">
        <v>-122.32522</v>
      </c>
      <c r="J646" s="6">
        <v>100</v>
      </c>
      <c r="K646" s="6" t="s">
        <v>28</v>
      </c>
      <c r="L646" s="6" t="s">
        <v>28</v>
      </c>
      <c r="M646" s="6" t="s">
        <v>22</v>
      </c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</row>
    <row r="647" spans="1:36" ht="13" hidden="1" x14ac:dyDescent="0.15">
      <c r="A647" s="6" t="s">
        <v>202</v>
      </c>
      <c r="B647" s="6" t="s">
        <v>17</v>
      </c>
      <c r="C647" s="6" t="s">
        <v>143</v>
      </c>
      <c r="D647" s="12">
        <v>44776</v>
      </c>
      <c r="E647" s="6">
        <v>8</v>
      </c>
      <c r="F647" s="6" t="s">
        <v>188</v>
      </c>
      <c r="G647" s="13" t="s">
        <v>189</v>
      </c>
      <c r="H647" s="6">
        <v>47.775930000000002</v>
      </c>
      <c r="I647" s="6">
        <v>-122.32513</v>
      </c>
      <c r="J647" s="6">
        <v>100</v>
      </c>
      <c r="K647" s="6" t="s">
        <v>28</v>
      </c>
      <c r="L647" s="6" t="s">
        <v>28</v>
      </c>
      <c r="M647" s="6" t="s">
        <v>22</v>
      </c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</row>
    <row r="648" spans="1:36" ht="13" hidden="1" x14ac:dyDescent="0.15">
      <c r="A648" s="6" t="s">
        <v>204</v>
      </c>
      <c r="B648" s="6" t="s">
        <v>17</v>
      </c>
      <c r="C648" s="6" t="s">
        <v>143</v>
      </c>
      <c r="D648" s="12">
        <v>44776</v>
      </c>
      <c r="E648" s="6">
        <v>8</v>
      </c>
      <c r="F648" s="6" t="s">
        <v>188</v>
      </c>
      <c r="G648" s="13" t="s">
        <v>189</v>
      </c>
      <c r="H648" s="6">
        <v>47.775849999999998</v>
      </c>
      <c r="I648" s="6">
        <v>-122.32574</v>
      </c>
      <c r="J648" s="6">
        <v>100</v>
      </c>
      <c r="K648" s="6" t="s">
        <v>28</v>
      </c>
      <c r="L648" s="6" t="s">
        <v>28</v>
      </c>
      <c r="M648" s="6" t="s">
        <v>22</v>
      </c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</row>
    <row r="649" spans="1:36" ht="13" hidden="1" x14ac:dyDescent="0.15">
      <c r="A649" s="6" t="s">
        <v>206</v>
      </c>
      <c r="B649" s="6" t="s">
        <v>17</v>
      </c>
      <c r="C649" s="6" t="s">
        <v>143</v>
      </c>
      <c r="D649" s="12">
        <v>44776</v>
      </c>
      <c r="E649" s="6">
        <v>8</v>
      </c>
      <c r="F649" s="6" t="s">
        <v>188</v>
      </c>
      <c r="G649" s="13" t="s">
        <v>189</v>
      </c>
      <c r="H649" s="6">
        <v>47.771790000000003</v>
      </c>
      <c r="I649" s="6">
        <v>-122.32643</v>
      </c>
      <c r="J649" s="6">
        <v>100</v>
      </c>
      <c r="K649" s="6" t="s">
        <v>21</v>
      </c>
      <c r="L649" s="6" t="s">
        <v>21</v>
      </c>
      <c r="M649" s="6" t="s">
        <v>22</v>
      </c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</row>
    <row r="650" spans="1:36" ht="13" hidden="1" x14ac:dyDescent="0.15">
      <c r="A650" s="6" t="s">
        <v>208</v>
      </c>
      <c r="B650" s="6" t="s">
        <v>17</v>
      </c>
      <c r="C650" s="6" t="s">
        <v>34</v>
      </c>
      <c r="D650" s="12">
        <v>44776</v>
      </c>
      <c r="E650" s="6">
        <v>8</v>
      </c>
      <c r="F650" s="15"/>
      <c r="G650" s="6"/>
      <c r="H650" s="6">
        <v>47.774720000000002</v>
      </c>
      <c r="I650" s="6">
        <v>-122.39247</v>
      </c>
      <c r="J650" s="6">
        <v>60</v>
      </c>
      <c r="K650" s="6" t="s">
        <v>28</v>
      </c>
      <c r="L650" s="6" t="s">
        <v>28</v>
      </c>
      <c r="M650" s="6" t="s">
        <v>22</v>
      </c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</row>
    <row r="651" spans="1:36" ht="13" hidden="1" x14ac:dyDescent="0.15">
      <c r="A651" s="6" t="s">
        <v>209</v>
      </c>
      <c r="B651" s="6" t="s">
        <v>17</v>
      </c>
      <c r="C651" s="6" t="s">
        <v>34</v>
      </c>
      <c r="D651" s="12">
        <v>44776</v>
      </c>
      <c r="E651" s="6">
        <v>8</v>
      </c>
      <c r="F651" s="15"/>
      <c r="G651" s="6"/>
      <c r="H651" s="6">
        <v>47.766269999999999</v>
      </c>
      <c r="I651" s="6">
        <v>-122.38297</v>
      </c>
      <c r="J651" s="6">
        <v>70</v>
      </c>
      <c r="K651" s="6" t="s">
        <v>28</v>
      </c>
      <c r="L651" s="6" t="s">
        <v>28</v>
      </c>
      <c r="M651" s="6" t="s">
        <v>22</v>
      </c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</row>
    <row r="652" spans="1:36" ht="13" hidden="1" x14ac:dyDescent="0.15">
      <c r="A652" s="6" t="s">
        <v>210</v>
      </c>
      <c r="B652" s="6" t="s">
        <v>17</v>
      </c>
      <c r="C652" s="6" t="s">
        <v>143</v>
      </c>
      <c r="D652" s="12">
        <v>44776</v>
      </c>
      <c r="E652" s="6">
        <v>8</v>
      </c>
      <c r="F652" s="15"/>
      <c r="G652" s="13"/>
      <c r="H652" s="6">
        <v>47.766399999999997</v>
      </c>
      <c r="I652" s="6">
        <v>-122.38426</v>
      </c>
      <c r="J652" s="6">
        <v>100</v>
      </c>
      <c r="K652" s="6" t="s">
        <v>26</v>
      </c>
      <c r="L652" s="6" t="s">
        <v>26</v>
      </c>
      <c r="M652" s="6" t="s">
        <v>22</v>
      </c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</row>
    <row r="653" spans="1:36" ht="13" hidden="1" x14ac:dyDescent="0.15">
      <c r="A653" s="6" t="s">
        <v>212</v>
      </c>
      <c r="B653" s="6" t="s">
        <v>17</v>
      </c>
      <c r="C653" s="6" t="s">
        <v>143</v>
      </c>
      <c r="D653" s="12">
        <v>44776</v>
      </c>
      <c r="E653" s="6">
        <v>8</v>
      </c>
      <c r="F653" s="15"/>
      <c r="G653" s="13"/>
      <c r="H653" s="6">
        <v>47.764229999999998</v>
      </c>
      <c r="I653" s="6">
        <v>-122.38612000000001</v>
      </c>
      <c r="J653" s="6">
        <v>100</v>
      </c>
      <c r="K653" s="6" t="s">
        <v>28</v>
      </c>
      <c r="L653" s="6" t="s">
        <v>28</v>
      </c>
      <c r="M653" s="6" t="s">
        <v>22</v>
      </c>
      <c r="N653" s="6" t="s">
        <v>192</v>
      </c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</row>
    <row r="654" spans="1:36" ht="13" x14ac:dyDescent="0.15">
      <c r="A654" s="6" t="s">
        <v>214</v>
      </c>
      <c r="B654" s="6" t="s">
        <v>64</v>
      </c>
      <c r="C654" t="s">
        <v>282</v>
      </c>
      <c r="D654" s="12">
        <v>44785</v>
      </c>
      <c r="E654" s="6">
        <v>8</v>
      </c>
      <c r="F654" s="62" t="s">
        <v>19</v>
      </c>
      <c r="G654" s="62" t="s">
        <v>67</v>
      </c>
      <c r="H654" s="6">
        <v>47.652610000000003</v>
      </c>
      <c r="I654" s="6">
        <v>122.31747</v>
      </c>
      <c r="J654" s="6">
        <v>100</v>
      </c>
      <c r="K654" s="6" t="s">
        <v>28</v>
      </c>
      <c r="L654" s="6" t="s">
        <v>28</v>
      </c>
      <c r="O654" s="6" t="s">
        <v>23</v>
      </c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</row>
    <row r="655" spans="1:36" ht="13" x14ac:dyDescent="0.15">
      <c r="A655" s="6" t="s">
        <v>217</v>
      </c>
      <c r="B655" s="6" t="s">
        <v>64</v>
      </c>
      <c r="C655" t="s">
        <v>282</v>
      </c>
      <c r="D655" s="12">
        <v>44785</v>
      </c>
      <c r="E655" s="6">
        <v>8</v>
      </c>
      <c r="F655" s="62" t="s">
        <v>19</v>
      </c>
      <c r="G655" s="62" t="s">
        <v>67</v>
      </c>
      <c r="H655" s="6">
        <v>47.652610000000003</v>
      </c>
      <c r="I655" s="6">
        <v>122.31747</v>
      </c>
      <c r="J655" s="6">
        <v>100</v>
      </c>
      <c r="K655" s="6" t="s">
        <v>28</v>
      </c>
      <c r="L655" s="6" t="s">
        <v>28</v>
      </c>
      <c r="O655" s="6" t="s">
        <v>23</v>
      </c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</row>
    <row r="656" spans="1:36" ht="13" x14ac:dyDescent="0.15">
      <c r="A656" s="6" t="s">
        <v>218</v>
      </c>
      <c r="B656" s="6" t="s">
        <v>64</v>
      </c>
      <c r="C656" t="s">
        <v>282</v>
      </c>
      <c r="D656" s="12">
        <v>44785</v>
      </c>
      <c r="E656" s="6">
        <v>8</v>
      </c>
      <c r="F656" s="62" t="s">
        <v>19</v>
      </c>
      <c r="G656" s="62" t="s">
        <v>67</v>
      </c>
      <c r="H656" s="6">
        <v>47.652610000000003</v>
      </c>
      <c r="I656" s="6">
        <v>122.31747</v>
      </c>
      <c r="J656" s="6">
        <v>100</v>
      </c>
      <c r="K656" s="6" t="s">
        <v>28</v>
      </c>
      <c r="L656" s="6" t="s">
        <v>28</v>
      </c>
      <c r="O656" s="6" t="s">
        <v>23</v>
      </c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</row>
    <row r="657" spans="1:36" ht="13" hidden="1" x14ac:dyDescent="0.15">
      <c r="A657" t="s">
        <v>219</v>
      </c>
      <c r="B657" s="16" t="s">
        <v>220</v>
      </c>
      <c r="C657" s="16" t="s">
        <v>102</v>
      </c>
      <c r="D657" s="17">
        <v>44778</v>
      </c>
      <c r="E657" s="16">
        <v>8</v>
      </c>
      <c r="F657" s="16" t="s">
        <v>221</v>
      </c>
      <c r="G657" s="18" t="s">
        <v>222</v>
      </c>
      <c r="H657" s="19">
        <v>47.466790000000003</v>
      </c>
      <c r="I657" s="19">
        <v>-122.19674999999999</v>
      </c>
      <c r="J657" s="19">
        <v>80</v>
      </c>
      <c r="K657" s="16" t="s">
        <v>28</v>
      </c>
      <c r="L657" s="16" t="s">
        <v>28</v>
      </c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</row>
    <row r="658" spans="1:36" ht="13" hidden="1" x14ac:dyDescent="0.15">
      <c r="A658" t="s">
        <v>224</v>
      </c>
      <c r="B658" s="16" t="s">
        <v>220</v>
      </c>
      <c r="C658" s="16" t="s">
        <v>102</v>
      </c>
      <c r="D658" s="17">
        <v>44778</v>
      </c>
      <c r="E658" s="16">
        <v>8</v>
      </c>
      <c r="F658" s="16" t="s">
        <v>221</v>
      </c>
      <c r="G658" s="18" t="s">
        <v>222</v>
      </c>
      <c r="H658" s="19">
        <v>47.467080000000003</v>
      </c>
      <c r="I658" s="19">
        <v>-122.1904</v>
      </c>
      <c r="J658" s="19">
        <v>100</v>
      </c>
      <c r="K658" s="16" t="s">
        <v>28</v>
      </c>
      <c r="L658" s="16" t="s">
        <v>28</v>
      </c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</row>
    <row r="659" spans="1:36" ht="13" hidden="1" x14ac:dyDescent="0.15">
      <c r="A659" s="16" t="s">
        <v>226</v>
      </c>
      <c r="B659" s="16" t="s">
        <v>220</v>
      </c>
      <c r="C659" s="16" t="s">
        <v>102</v>
      </c>
      <c r="D659" s="20">
        <v>44778</v>
      </c>
      <c r="E659" s="21">
        <v>8</v>
      </c>
      <c r="F659" s="16" t="s">
        <v>227</v>
      </c>
      <c r="G659" s="18" t="s">
        <v>222</v>
      </c>
      <c r="H659" s="22"/>
      <c r="I659" s="22"/>
      <c r="J659" s="23"/>
      <c r="K659" s="16" t="s">
        <v>28</v>
      </c>
      <c r="L659" s="16" t="s">
        <v>28</v>
      </c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</row>
    <row r="660" spans="1:36" ht="13" hidden="1" x14ac:dyDescent="0.15">
      <c r="A660" s="6" t="s">
        <v>229</v>
      </c>
      <c r="B660" s="6" t="s">
        <v>64</v>
      </c>
      <c r="C660" s="6" t="s">
        <v>65</v>
      </c>
      <c r="D660" s="12">
        <v>44785</v>
      </c>
      <c r="E660" s="6">
        <v>8</v>
      </c>
      <c r="F660" s="6" t="s">
        <v>230</v>
      </c>
      <c r="G660" s="13" t="s">
        <v>67</v>
      </c>
      <c r="H660" s="6">
        <v>47.656840000000003</v>
      </c>
      <c r="I660" s="6">
        <v>122.29357</v>
      </c>
      <c r="J660" s="6">
        <v>90</v>
      </c>
      <c r="K660" s="6" t="s">
        <v>28</v>
      </c>
      <c r="L660" s="6" t="s">
        <v>28</v>
      </c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</row>
    <row r="661" spans="1:36" ht="13" hidden="1" x14ac:dyDescent="0.15">
      <c r="A661" s="6" t="s">
        <v>232</v>
      </c>
      <c r="B661" s="6" t="s">
        <v>64</v>
      </c>
      <c r="C661" s="6" t="s">
        <v>65</v>
      </c>
      <c r="D661" s="12">
        <v>44785</v>
      </c>
      <c r="E661" s="6">
        <v>8</v>
      </c>
      <c r="F661" s="6" t="s">
        <v>230</v>
      </c>
      <c r="G661" s="13" t="s">
        <v>67</v>
      </c>
      <c r="H661" s="6">
        <v>47.658230000000003</v>
      </c>
      <c r="I661" s="6">
        <v>122.28664000000001</v>
      </c>
      <c r="J661" s="6">
        <v>90</v>
      </c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</row>
    <row r="662" spans="1:36" ht="13" hidden="1" x14ac:dyDescent="0.15">
      <c r="A662" s="6" t="s">
        <v>234</v>
      </c>
      <c r="B662" s="6" t="s">
        <v>17</v>
      </c>
      <c r="C662" s="6" t="s">
        <v>65</v>
      </c>
      <c r="D662" s="12">
        <v>44789</v>
      </c>
      <c r="E662" s="6">
        <v>8</v>
      </c>
      <c r="F662" s="6" t="s">
        <v>235</v>
      </c>
      <c r="G662" s="13"/>
      <c r="H662" s="6">
        <v>47.752809999999997</v>
      </c>
      <c r="I662" s="6">
        <v>-122.33878</v>
      </c>
      <c r="J662" s="6">
        <v>100</v>
      </c>
      <c r="K662" s="6" t="s">
        <v>21</v>
      </c>
      <c r="L662" s="6" t="s">
        <v>21</v>
      </c>
      <c r="M662" s="6" t="s">
        <v>22</v>
      </c>
      <c r="N662" s="6" t="s">
        <v>22</v>
      </c>
      <c r="O662" s="6" t="s">
        <v>22</v>
      </c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</row>
    <row r="663" spans="1:36" ht="13" hidden="1" x14ac:dyDescent="0.15">
      <c r="A663" s="6" t="s">
        <v>237</v>
      </c>
      <c r="B663" s="6" t="s">
        <v>17</v>
      </c>
      <c r="C663" s="6" t="s">
        <v>65</v>
      </c>
      <c r="D663" s="12">
        <v>44789</v>
      </c>
      <c r="E663" s="6">
        <v>8</v>
      </c>
      <c r="F663" s="6" t="s">
        <v>238</v>
      </c>
      <c r="G663" s="13" t="s">
        <v>189</v>
      </c>
      <c r="H663" s="6">
        <v>47.77581</v>
      </c>
      <c r="I663" s="6">
        <v>-122.3249</v>
      </c>
      <c r="J663" s="6">
        <v>100</v>
      </c>
      <c r="K663" s="6" t="s">
        <v>21</v>
      </c>
      <c r="L663" s="6" t="s">
        <v>21</v>
      </c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</row>
    <row r="664" spans="1:36" ht="13" hidden="1" x14ac:dyDescent="0.15">
      <c r="A664" s="6" t="s">
        <v>240</v>
      </c>
      <c r="B664" s="6" t="s">
        <v>17</v>
      </c>
      <c r="C664" s="6" t="s">
        <v>65</v>
      </c>
      <c r="D664" s="12">
        <v>44789</v>
      </c>
      <c r="E664" s="6">
        <v>8</v>
      </c>
      <c r="F664" s="6" t="s">
        <v>238</v>
      </c>
      <c r="G664" s="13" t="s">
        <v>189</v>
      </c>
      <c r="H664" s="6">
        <v>47.775739999999999</v>
      </c>
      <c r="I664" s="6">
        <v>-122.32482</v>
      </c>
      <c r="J664" s="6">
        <v>100</v>
      </c>
      <c r="K664" s="6" t="s">
        <v>28</v>
      </c>
      <c r="L664" s="6" t="s">
        <v>28</v>
      </c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</row>
    <row r="665" spans="1:36" ht="13" hidden="1" x14ac:dyDescent="0.15">
      <c r="A665" s="6" t="s">
        <v>242</v>
      </c>
      <c r="B665" s="6" t="s">
        <v>17</v>
      </c>
      <c r="C665" s="6" t="s">
        <v>65</v>
      </c>
      <c r="D665" s="12">
        <v>44789</v>
      </c>
      <c r="E665" s="6">
        <v>8</v>
      </c>
      <c r="F665" s="6" t="s">
        <v>238</v>
      </c>
      <c r="G665" s="13" t="s">
        <v>189</v>
      </c>
      <c r="H665" s="6">
        <v>47.771569999999997</v>
      </c>
      <c r="I665" s="6">
        <v>-122.32617999999999</v>
      </c>
      <c r="J665" s="6">
        <v>100</v>
      </c>
      <c r="K665" s="6" t="s">
        <v>28</v>
      </c>
      <c r="L665" s="6" t="s">
        <v>28</v>
      </c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</row>
    <row r="666" spans="1:36" ht="13" x14ac:dyDescent="0.15">
      <c r="A666" s="6" t="s">
        <v>244</v>
      </c>
      <c r="B666" s="6" t="s">
        <v>64</v>
      </c>
      <c r="C666" t="s">
        <v>282</v>
      </c>
      <c r="D666" s="12">
        <v>44792</v>
      </c>
      <c r="E666" s="6">
        <v>8</v>
      </c>
      <c r="F666" s="62" t="s">
        <v>19</v>
      </c>
      <c r="G666" s="62" t="s">
        <v>67</v>
      </c>
      <c r="H666" s="6">
        <v>47.6526</v>
      </c>
      <c r="I666" s="6">
        <v>-122.31753</v>
      </c>
      <c r="J666" s="6">
        <v>100</v>
      </c>
      <c r="K666" s="6" t="s">
        <v>28</v>
      </c>
      <c r="L666" s="6" t="s">
        <v>28</v>
      </c>
      <c r="O666" s="6" t="s">
        <v>246</v>
      </c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</row>
    <row r="667" spans="1:36" ht="13" x14ac:dyDescent="0.15">
      <c r="A667" s="6" t="s">
        <v>244</v>
      </c>
      <c r="B667" s="6" t="s">
        <v>64</v>
      </c>
      <c r="C667" t="s">
        <v>282</v>
      </c>
      <c r="D667" s="12">
        <v>44809</v>
      </c>
      <c r="E667" s="6">
        <v>9</v>
      </c>
      <c r="F667" s="62" t="s">
        <v>19</v>
      </c>
      <c r="G667" s="13" t="s">
        <v>67</v>
      </c>
      <c r="H667" s="6">
        <v>47.652610000000003</v>
      </c>
      <c r="I667" s="6">
        <v>122.31747</v>
      </c>
      <c r="J667" s="6">
        <v>100</v>
      </c>
      <c r="K667" s="6" t="s">
        <v>28</v>
      </c>
      <c r="L667" s="6" t="s">
        <v>28</v>
      </c>
      <c r="O667" s="6" t="s">
        <v>246</v>
      </c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</row>
    <row r="668" spans="1:36" ht="13" x14ac:dyDescent="0.15">
      <c r="A668" s="6" t="s">
        <v>248</v>
      </c>
      <c r="B668" s="6" t="s">
        <v>64</v>
      </c>
      <c r="C668" t="s">
        <v>282</v>
      </c>
      <c r="D668" s="12">
        <v>44809</v>
      </c>
      <c r="E668" s="6">
        <v>9</v>
      </c>
      <c r="F668" s="62" t="s">
        <v>19</v>
      </c>
      <c r="G668" s="13" t="s">
        <v>67</v>
      </c>
      <c r="H668" s="6">
        <v>47.652610000000003</v>
      </c>
      <c r="I668" s="6">
        <v>122.31747</v>
      </c>
      <c r="J668" s="6">
        <v>100</v>
      </c>
      <c r="K668" s="6" t="s">
        <v>28</v>
      </c>
      <c r="L668" s="6" t="s">
        <v>28</v>
      </c>
      <c r="O668" s="6" t="s">
        <v>246</v>
      </c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</row>
    <row r="669" spans="1:36" ht="13" x14ac:dyDescent="0.15">
      <c r="A669" s="6" t="s">
        <v>249</v>
      </c>
      <c r="B669" s="6" t="s">
        <v>64</v>
      </c>
      <c r="C669" t="s">
        <v>282</v>
      </c>
      <c r="D669" s="12">
        <v>44809</v>
      </c>
      <c r="E669" s="6">
        <v>9</v>
      </c>
      <c r="F669" s="62" t="s">
        <v>19</v>
      </c>
      <c r="G669" s="13" t="s">
        <v>67</v>
      </c>
      <c r="H669" s="6">
        <v>47.652610000000003</v>
      </c>
      <c r="I669" s="6">
        <v>122.31747</v>
      </c>
      <c r="J669" s="6">
        <v>100</v>
      </c>
      <c r="K669" s="6" t="s">
        <v>28</v>
      </c>
      <c r="L669" s="6" t="s">
        <v>28</v>
      </c>
      <c r="O669" s="6" t="s">
        <v>246</v>
      </c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</row>
    <row r="670" spans="1:36" ht="13" hidden="1" x14ac:dyDescent="0.15">
      <c r="A670" s="6" t="s">
        <v>250</v>
      </c>
      <c r="B670" s="6" t="s">
        <v>17</v>
      </c>
      <c r="C670" s="6" t="s">
        <v>65</v>
      </c>
      <c r="D670" s="12">
        <v>44842</v>
      </c>
      <c r="E670" s="6">
        <v>10</v>
      </c>
      <c r="G670" s="13"/>
      <c r="H670" s="6">
        <v>47.713200000000001</v>
      </c>
      <c r="I670" s="6">
        <v>-122.14033000000001</v>
      </c>
      <c r="J670" s="6">
        <v>90</v>
      </c>
      <c r="K670" s="6" t="s">
        <v>28</v>
      </c>
      <c r="L670" s="6" t="s">
        <v>28</v>
      </c>
      <c r="N670" s="6" t="s">
        <v>251</v>
      </c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</row>
    <row r="671" spans="1:36" ht="13" hidden="1" x14ac:dyDescent="0.15">
      <c r="A671" s="6" t="s">
        <v>252</v>
      </c>
      <c r="B671" s="6" t="s">
        <v>253</v>
      </c>
      <c r="C671" s="6" t="s">
        <v>65</v>
      </c>
      <c r="D671" s="12">
        <v>44845</v>
      </c>
      <c r="E671" s="6">
        <v>10</v>
      </c>
      <c r="G671" s="13"/>
      <c r="N671" s="6" t="s">
        <v>254</v>
      </c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</row>
    <row r="672" spans="1:36" ht="15" hidden="1" x14ac:dyDescent="0.2">
      <c r="A672" s="25" t="s">
        <v>255</v>
      </c>
      <c r="B672" s="25" t="s">
        <v>220</v>
      </c>
      <c r="C672" s="5" t="s">
        <v>102</v>
      </c>
      <c r="D672" s="26">
        <v>44820</v>
      </c>
      <c r="E672" s="27">
        <v>9</v>
      </c>
      <c r="F672" s="5" t="s">
        <v>256</v>
      </c>
      <c r="G672" s="28" t="s">
        <v>257</v>
      </c>
      <c r="H672" s="29">
        <v>47.646140000000003</v>
      </c>
      <c r="I672" s="29">
        <v>-122.18814</v>
      </c>
      <c r="J672" s="27">
        <v>100</v>
      </c>
      <c r="K672" s="5" t="s">
        <v>28</v>
      </c>
      <c r="L672" s="5" t="s">
        <v>28</v>
      </c>
      <c r="M672" s="5"/>
      <c r="N672" s="5"/>
      <c r="O672" s="5"/>
      <c r="P672" s="5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</row>
    <row r="673" spans="1:36" ht="15" hidden="1" x14ac:dyDescent="0.2">
      <c r="A673" s="25" t="s">
        <v>259</v>
      </c>
      <c r="B673" s="25" t="s">
        <v>220</v>
      </c>
      <c r="C673" s="5" t="s">
        <v>102</v>
      </c>
      <c r="D673" s="26">
        <v>44820</v>
      </c>
      <c r="E673" s="27">
        <v>9</v>
      </c>
      <c r="F673" s="5" t="s">
        <v>256</v>
      </c>
      <c r="G673" s="28" t="s">
        <v>257</v>
      </c>
      <c r="H673" s="29">
        <v>47.647039999999997</v>
      </c>
      <c r="I673" s="29">
        <v>-122.1897</v>
      </c>
      <c r="J673" s="27">
        <v>100</v>
      </c>
      <c r="K673" s="5" t="s">
        <v>28</v>
      </c>
      <c r="L673" s="5" t="s">
        <v>28</v>
      </c>
      <c r="M673" s="5"/>
      <c r="N673" s="5"/>
      <c r="O673" s="5"/>
      <c r="P673" s="5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</row>
    <row r="674" spans="1:36" ht="15" hidden="1" x14ac:dyDescent="0.2">
      <c r="A674" s="25" t="s">
        <v>261</v>
      </c>
      <c r="B674" s="25" t="s">
        <v>220</v>
      </c>
      <c r="C674" s="5" t="s">
        <v>102</v>
      </c>
      <c r="D674" s="26">
        <v>44820</v>
      </c>
      <c r="E674" s="27">
        <v>9</v>
      </c>
      <c r="F674" s="5" t="s">
        <v>256</v>
      </c>
      <c r="G674" s="28" t="s">
        <v>257</v>
      </c>
      <c r="H674" s="29">
        <v>47.64725</v>
      </c>
      <c r="I674" s="29">
        <v>-122.19014</v>
      </c>
      <c r="J674" s="27">
        <v>100</v>
      </c>
      <c r="K674" s="5" t="s">
        <v>21</v>
      </c>
      <c r="L674" s="5" t="s">
        <v>21</v>
      </c>
      <c r="M674" s="5"/>
      <c r="N674" s="5"/>
      <c r="O674" s="5"/>
      <c r="P674" s="5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</row>
    <row r="675" spans="1:36" ht="15" hidden="1" x14ac:dyDescent="0.2">
      <c r="A675" s="25" t="s">
        <v>263</v>
      </c>
      <c r="B675" s="25" t="s">
        <v>220</v>
      </c>
      <c r="C675" s="5" t="s">
        <v>102</v>
      </c>
      <c r="D675" s="26">
        <v>44820</v>
      </c>
      <c r="E675" s="27">
        <v>9</v>
      </c>
      <c r="F675" s="5" t="s">
        <v>256</v>
      </c>
      <c r="G675" s="28" t="s">
        <v>257</v>
      </c>
      <c r="H675" s="29">
        <v>47.646180000000001</v>
      </c>
      <c r="I675" s="29">
        <v>-122.18904999999999</v>
      </c>
      <c r="J675" s="27">
        <v>100</v>
      </c>
      <c r="K675" s="5" t="s">
        <v>28</v>
      </c>
      <c r="L675" s="5" t="s">
        <v>28</v>
      </c>
      <c r="M675" s="5"/>
      <c r="N675" s="5"/>
      <c r="O675" s="5"/>
      <c r="P675" s="5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</row>
    <row r="676" spans="1:36" ht="15" hidden="1" x14ac:dyDescent="0.2">
      <c r="A676" s="25" t="s">
        <v>265</v>
      </c>
      <c r="B676" s="25" t="s">
        <v>220</v>
      </c>
      <c r="C676" s="5" t="s">
        <v>102</v>
      </c>
      <c r="D676" s="26">
        <v>44820</v>
      </c>
      <c r="E676" s="27">
        <v>9</v>
      </c>
      <c r="F676" s="5" t="s">
        <v>256</v>
      </c>
      <c r="G676" s="28" t="s">
        <v>257</v>
      </c>
      <c r="H676" s="29">
        <v>47.646859999999997</v>
      </c>
      <c r="I676" s="29">
        <v>-122.18964</v>
      </c>
      <c r="J676" s="27">
        <v>100</v>
      </c>
      <c r="K676" s="5" t="s">
        <v>28</v>
      </c>
      <c r="L676" s="5" t="s">
        <v>28</v>
      </c>
      <c r="M676" s="5"/>
      <c r="N676" s="5"/>
      <c r="O676" s="5"/>
      <c r="P676" s="5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</row>
    <row r="677" spans="1:36" ht="15" hidden="1" x14ac:dyDescent="0.2">
      <c r="A677" s="25" t="s">
        <v>267</v>
      </c>
      <c r="B677" s="25" t="s">
        <v>220</v>
      </c>
      <c r="C677" s="5" t="s">
        <v>102</v>
      </c>
      <c r="D677" s="26">
        <v>44820</v>
      </c>
      <c r="E677" s="27">
        <v>9</v>
      </c>
      <c r="F677" s="5" t="s">
        <v>256</v>
      </c>
      <c r="G677" s="28" t="s">
        <v>257</v>
      </c>
      <c r="H677" s="29">
        <v>47.647300000000001</v>
      </c>
      <c r="I677" s="29">
        <v>-122.19002999999999</v>
      </c>
      <c r="J677" s="27">
        <v>100</v>
      </c>
      <c r="K677" s="5" t="s">
        <v>28</v>
      </c>
      <c r="L677" s="5" t="s">
        <v>28</v>
      </c>
      <c r="M677" s="5"/>
      <c r="N677" s="5"/>
      <c r="O677" s="5"/>
      <c r="P677" s="5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</row>
    <row r="678" spans="1:36" ht="15" hidden="1" x14ac:dyDescent="0.2">
      <c r="A678" s="25" t="s">
        <v>269</v>
      </c>
      <c r="B678" s="25" t="s">
        <v>220</v>
      </c>
      <c r="C678" s="5" t="s">
        <v>102</v>
      </c>
      <c r="D678" s="26">
        <v>44929</v>
      </c>
      <c r="E678" s="27">
        <v>1</v>
      </c>
      <c r="F678" s="5" t="s">
        <v>270</v>
      </c>
      <c r="G678" s="28" t="s">
        <v>104</v>
      </c>
      <c r="H678" s="29">
        <v>47.297890000000002</v>
      </c>
      <c r="I678" s="29">
        <v>-122.50946999999999</v>
      </c>
      <c r="J678" s="27">
        <v>100</v>
      </c>
      <c r="K678" s="5" t="s">
        <v>26</v>
      </c>
      <c r="L678" s="5" t="s">
        <v>26</v>
      </c>
      <c r="M678" s="5"/>
      <c r="N678" s="5"/>
      <c r="O678" s="5"/>
      <c r="P678" s="5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</row>
    <row r="679" spans="1:36" ht="13" hidden="1" x14ac:dyDescent="0.15">
      <c r="A679" s="5" t="s">
        <v>271</v>
      </c>
      <c r="B679" s="5" t="s">
        <v>272</v>
      </c>
      <c r="C679" s="5" t="s">
        <v>102</v>
      </c>
      <c r="D679" s="31">
        <v>44929</v>
      </c>
      <c r="E679" s="27">
        <v>1</v>
      </c>
      <c r="F679" s="5" t="s">
        <v>273</v>
      </c>
      <c r="G679" s="32" t="s">
        <v>104</v>
      </c>
      <c r="H679" s="33">
        <v>47.222329999999999</v>
      </c>
      <c r="I679" s="33">
        <v>-122.39857000000001</v>
      </c>
      <c r="J679" s="27">
        <v>100</v>
      </c>
      <c r="K679" s="5" t="s">
        <v>21</v>
      </c>
      <c r="L679" s="5" t="s">
        <v>21</v>
      </c>
      <c r="M679" s="5"/>
      <c r="N679" s="5"/>
      <c r="O679" s="5"/>
      <c r="P679" s="5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</row>
    <row r="680" spans="1:36" ht="13" hidden="1" x14ac:dyDescent="0.15">
      <c r="A680" s="6" t="s">
        <v>274</v>
      </c>
      <c r="B680" s="6" t="s">
        <v>64</v>
      </c>
      <c r="C680" s="6" t="s">
        <v>102</v>
      </c>
      <c r="D680" s="12">
        <v>44819</v>
      </c>
      <c r="E680" s="6">
        <v>9</v>
      </c>
      <c r="F680" s="6" t="s">
        <v>66</v>
      </c>
      <c r="G680" s="13" t="s">
        <v>67</v>
      </c>
      <c r="J680" s="6">
        <v>100</v>
      </c>
      <c r="K680" s="6" t="s">
        <v>21</v>
      </c>
      <c r="L680" s="6" t="s">
        <v>21</v>
      </c>
      <c r="N680" s="6" t="s">
        <v>275</v>
      </c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</row>
    <row r="681" spans="1:36" ht="13" hidden="1" x14ac:dyDescent="0.15">
      <c r="A681" s="6" t="s">
        <v>277</v>
      </c>
      <c r="B681" s="6" t="s">
        <v>64</v>
      </c>
      <c r="C681" s="6" t="s">
        <v>102</v>
      </c>
      <c r="D681" s="12">
        <v>44819</v>
      </c>
      <c r="E681" s="6">
        <v>9</v>
      </c>
      <c r="F681" s="6" t="s">
        <v>66</v>
      </c>
      <c r="G681" s="13" t="s">
        <v>67</v>
      </c>
      <c r="J681" s="6">
        <v>100</v>
      </c>
      <c r="K681" s="6" t="s">
        <v>26</v>
      </c>
      <c r="L681" s="6" t="s">
        <v>26</v>
      </c>
      <c r="N681" s="6" t="s">
        <v>275</v>
      </c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</row>
    <row r="682" spans="1:36" ht="13" hidden="1" x14ac:dyDescent="0.15">
      <c r="A682" s="16"/>
      <c r="B682" s="16"/>
      <c r="C682" s="16"/>
      <c r="D682" s="16"/>
      <c r="E682" s="16"/>
      <c r="F682" s="16"/>
      <c r="G682" s="41"/>
      <c r="H682" s="41"/>
      <c r="I682" s="41"/>
      <c r="J682" s="16"/>
      <c r="K682" s="16"/>
      <c r="L682" s="16"/>
      <c r="M682" s="16"/>
      <c r="N682" s="16"/>
      <c r="O682" s="16"/>
      <c r="P682" s="24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</row>
    <row r="683" spans="1:36" ht="13" hidden="1" x14ac:dyDescent="0.15">
      <c r="A683" s="16"/>
      <c r="B683" s="16"/>
      <c r="C683" s="16"/>
      <c r="D683" s="16"/>
      <c r="E683" s="16"/>
      <c r="F683" s="16"/>
      <c r="G683" s="41"/>
      <c r="H683" s="41"/>
      <c r="I683" s="41"/>
      <c r="J683" s="16"/>
      <c r="K683" s="16"/>
      <c r="L683" s="16"/>
      <c r="M683" s="16"/>
      <c r="N683" s="16"/>
      <c r="O683" s="16"/>
      <c r="P683" s="24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</row>
    <row r="684" spans="1:36" ht="13" hidden="1" x14ac:dyDescent="0.15">
      <c r="A684" s="16"/>
      <c r="B684" s="16"/>
      <c r="C684" s="16"/>
      <c r="D684" s="16"/>
      <c r="E684" s="16"/>
      <c r="F684" s="16"/>
      <c r="G684" s="41"/>
      <c r="H684" s="41"/>
      <c r="I684" s="41"/>
      <c r="J684" s="16"/>
      <c r="K684" s="16"/>
      <c r="L684" s="16"/>
      <c r="M684" s="16"/>
      <c r="N684" s="16"/>
      <c r="O684" s="16"/>
      <c r="P684" s="24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</row>
    <row r="685" spans="1:36" ht="13" hidden="1" x14ac:dyDescent="0.15">
      <c r="A685" s="16"/>
      <c r="B685" s="16"/>
      <c r="C685" s="16"/>
      <c r="D685" s="16"/>
      <c r="E685" s="16"/>
      <c r="F685" s="16"/>
      <c r="G685" s="41"/>
      <c r="H685" s="41"/>
      <c r="I685" s="41"/>
      <c r="J685" s="16"/>
      <c r="K685" s="16"/>
      <c r="L685" s="16"/>
      <c r="M685" s="16"/>
      <c r="N685" s="16"/>
      <c r="O685" s="16"/>
      <c r="P685" s="24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</row>
    <row r="686" spans="1:36" ht="13" hidden="1" x14ac:dyDescent="0.15">
      <c r="A686" s="16"/>
      <c r="B686" s="16"/>
      <c r="C686" s="16"/>
      <c r="D686" s="16"/>
      <c r="E686" s="16"/>
      <c r="F686" s="16"/>
      <c r="G686" s="41"/>
      <c r="H686" s="41"/>
      <c r="I686" s="41"/>
      <c r="J686" s="16"/>
      <c r="K686" s="16"/>
      <c r="L686" s="16"/>
      <c r="M686" s="16"/>
      <c r="N686" s="16"/>
      <c r="O686" s="16"/>
      <c r="P686" s="24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</row>
    <row r="687" spans="1:36" ht="13" hidden="1" x14ac:dyDescent="0.15">
      <c r="A687" s="16"/>
      <c r="B687" s="16"/>
      <c r="C687" s="16"/>
      <c r="D687" s="16"/>
      <c r="E687" s="16"/>
      <c r="F687" s="16"/>
      <c r="G687" s="41"/>
      <c r="H687" s="41"/>
      <c r="I687" s="41"/>
      <c r="J687" s="16"/>
      <c r="K687" s="16"/>
      <c r="L687" s="16"/>
      <c r="M687" s="16"/>
      <c r="N687" s="16"/>
      <c r="O687" s="16"/>
      <c r="P687" s="24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</row>
    <row r="688" spans="1:36" ht="13" hidden="1" x14ac:dyDescent="0.15">
      <c r="A688" s="16"/>
      <c r="B688" s="16"/>
      <c r="C688" s="16"/>
      <c r="D688" s="16"/>
      <c r="E688" s="16"/>
      <c r="F688" s="16"/>
      <c r="G688" s="41"/>
      <c r="H688" s="41"/>
      <c r="I688" s="41"/>
      <c r="J688" s="16"/>
      <c r="K688" s="16"/>
      <c r="L688" s="16"/>
      <c r="M688" s="16"/>
      <c r="N688" s="16"/>
      <c r="O688" s="16"/>
      <c r="P688" s="24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</row>
    <row r="689" spans="1:36" ht="13" hidden="1" x14ac:dyDescent="0.15">
      <c r="A689" s="16"/>
      <c r="B689" s="16"/>
      <c r="C689" s="16"/>
      <c r="D689" s="16"/>
      <c r="E689" s="16"/>
      <c r="F689" s="16"/>
      <c r="G689" s="41"/>
      <c r="H689" s="41"/>
      <c r="I689" s="41"/>
      <c r="J689" s="16"/>
      <c r="K689" s="16"/>
      <c r="L689" s="16"/>
      <c r="M689" s="16"/>
      <c r="N689" s="16"/>
      <c r="O689" s="16"/>
      <c r="P689" s="24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</row>
    <row r="690" spans="1:36" ht="13" hidden="1" x14ac:dyDescent="0.15">
      <c r="A690" s="16"/>
      <c r="B690" s="16"/>
      <c r="C690" s="16"/>
      <c r="D690" s="16"/>
      <c r="E690" s="16"/>
      <c r="F690" s="16"/>
      <c r="G690" s="41"/>
      <c r="H690" s="41"/>
      <c r="I690" s="41"/>
      <c r="J690" s="16"/>
      <c r="K690" s="16"/>
      <c r="L690" s="16"/>
      <c r="M690" s="16"/>
      <c r="N690" s="16"/>
      <c r="O690" s="16"/>
      <c r="P690" s="24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</row>
    <row r="691" spans="1:36" ht="13" hidden="1" x14ac:dyDescent="0.15">
      <c r="A691" s="16"/>
      <c r="B691" s="16"/>
      <c r="C691" s="16"/>
      <c r="D691" s="16"/>
      <c r="E691" s="16"/>
      <c r="F691" s="16"/>
      <c r="G691" s="41"/>
      <c r="H691" s="41"/>
      <c r="I691" s="41"/>
      <c r="J691" s="16"/>
      <c r="K691" s="16"/>
      <c r="L691" s="16"/>
      <c r="M691" s="16"/>
      <c r="N691" s="16"/>
      <c r="O691" s="16"/>
      <c r="P691" s="24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</row>
    <row r="692" spans="1:36" ht="13" hidden="1" x14ac:dyDescent="0.15">
      <c r="A692" s="16"/>
      <c r="B692" s="16"/>
      <c r="C692" s="16"/>
      <c r="D692" s="16"/>
      <c r="E692" s="16"/>
      <c r="F692" s="16"/>
      <c r="G692" s="41"/>
      <c r="H692" s="41"/>
      <c r="I692" s="41"/>
      <c r="J692" s="16"/>
      <c r="K692" s="16"/>
      <c r="L692" s="16"/>
      <c r="M692" s="16"/>
      <c r="N692" s="16"/>
      <c r="O692" s="16"/>
      <c r="P692" s="24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</row>
    <row r="693" spans="1:36" ht="13" hidden="1" x14ac:dyDescent="0.15">
      <c r="A693" s="16"/>
      <c r="B693" s="16"/>
      <c r="C693" s="16"/>
      <c r="D693" s="16"/>
      <c r="E693" s="16"/>
      <c r="F693" s="16"/>
      <c r="G693" s="41"/>
      <c r="H693" s="41"/>
      <c r="I693" s="41"/>
      <c r="J693" s="16"/>
      <c r="K693" s="16"/>
      <c r="L693" s="16"/>
      <c r="M693" s="16"/>
      <c r="N693" s="16"/>
      <c r="O693" s="16"/>
      <c r="P693" s="24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</row>
    <row r="694" spans="1:36" ht="13" hidden="1" x14ac:dyDescent="0.15">
      <c r="A694" s="16"/>
      <c r="B694" s="16"/>
      <c r="C694" s="16"/>
      <c r="D694" s="16"/>
      <c r="E694" s="16"/>
      <c r="F694" s="16"/>
      <c r="G694" s="41"/>
      <c r="H694" s="41"/>
      <c r="I694" s="41"/>
      <c r="J694" s="16"/>
      <c r="K694" s="16"/>
      <c r="L694" s="16"/>
      <c r="M694" s="16"/>
      <c r="N694" s="16"/>
      <c r="O694" s="16"/>
      <c r="P694" s="24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</row>
    <row r="695" spans="1:36" ht="13" hidden="1" x14ac:dyDescent="0.15">
      <c r="A695" s="16"/>
      <c r="B695" s="16"/>
      <c r="C695" s="16"/>
      <c r="D695" s="16"/>
      <c r="E695" s="16"/>
      <c r="F695" s="16"/>
      <c r="G695" s="41"/>
      <c r="H695" s="41"/>
      <c r="I695" s="41"/>
      <c r="J695" s="16"/>
      <c r="K695" s="16"/>
      <c r="L695" s="16"/>
      <c r="M695" s="16"/>
      <c r="N695" s="16"/>
      <c r="O695" s="16"/>
      <c r="P695" s="24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</row>
    <row r="696" spans="1:36" ht="13" hidden="1" x14ac:dyDescent="0.15">
      <c r="A696" s="16"/>
      <c r="B696" s="16"/>
      <c r="C696" s="16"/>
      <c r="D696" s="16"/>
      <c r="E696" s="16"/>
      <c r="F696" s="16"/>
      <c r="G696" s="41"/>
      <c r="H696" s="41"/>
      <c r="I696" s="41"/>
      <c r="J696" s="16"/>
      <c r="K696" s="16"/>
      <c r="L696" s="16"/>
      <c r="M696" s="16"/>
      <c r="N696" s="16"/>
      <c r="O696" s="16"/>
      <c r="P696" s="24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</row>
    <row r="697" spans="1:36" ht="13" hidden="1" x14ac:dyDescent="0.15">
      <c r="A697" s="16"/>
      <c r="B697" s="16"/>
      <c r="C697" s="16"/>
      <c r="D697" s="16"/>
      <c r="E697" s="16"/>
      <c r="F697" s="16"/>
      <c r="G697" s="41"/>
      <c r="H697" s="41"/>
      <c r="I697" s="41"/>
      <c r="J697" s="16"/>
      <c r="K697" s="16"/>
      <c r="L697" s="16"/>
      <c r="M697" s="16"/>
      <c r="N697" s="16"/>
      <c r="O697" s="16"/>
      <c r="P697" s="24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</row>
    <row r="698" spans="1:36" ht="13" hidden="1" x14ac:dyDescent="0.15">
      <c r="A698" s="16"/>
      <c r="B698" s="16"/>
      <c r="C698" s="16"/>
      <c r="D698" s="16"/>
      <c r="E698" s="16"/>
      <c r="F698" s="16"/>
      <c r="G698" s="41"/>
      <c r="H698" s="41"/>
      <c r="I698" s="41"/>
      <c r="J698" s="16"/>
      <c r="K698" s="16"/>
      <c r="L698" s="16"/>
      <c r="M698" s="16"/>
      <c r="N698" s="16"/>
      <c r="O698" s="16"/>
      <c r="P698" s="24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</row>
    <row r="699" spans="1:36" ht="13" hidden="1" x14ac:dyDescent="0.15">
      <c r="A699" s="16"/>
      <c r="B699" s="16"/>
      <c r="C699" s="16"/>
      <c r="D699" s="16"/>
      <c r="E699" s="16"/>
      <c r="F699" s="16"/>
      <c r="G699" s="41"/>
      <c r="H699" s="41"/>
      <c r="I699" s="41"/>
      <c r="J699" s="16"/>
      <c r="K699" s="16"/>
      <c r="L699" s="16"/>
      <c r="M699" s="16"/>
      <c r="N699" s="16"/>
      <c r="O699" s="16"/>
      <c r="P699" s="24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</row>
    <row r="700" spans="1:36" ht="13" hidden="1" x14ac:dyDescent="0.15">
      <c r="A700" s="16"/>
      <c r="B700" s="16"/>
      <c r="C700" s="16"/>
      <c r="D700" s="16"/>
      <c r="E700" s="16"/>
      <c r="F700" s="16"/>
      <c r="G700" s="41"/>
      <c r="H700" s="41"/>
      <c r="I700" s="41"/>
      <c r="J700" s="16"/>
      <c r="K700" s="16"/>
      <c r="L700" s="16"/>
      <c r="M700" s="16"/>
      <c r="N700" s="16"/>
      <c r="O700" s="16"/>
      <c r="P700" s="24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</row>
    <row r="701" spans="1:36" ht="13" hidden="1" x14ac:dyDescent="0.15">
      <c r="A701" s="16"/>
      <c r="B701" s="16"/>
      <c r="C701" s="16"/>
      <c r="D701" s="16"/>
      <c r="E701" s="16"/>
      <c r="F701" s="16"/>
      <c r="G701" s="41"/>
      <c r="H701" s="41"/>
      <c r="I701" s="41"/>
      <c r="J701" s="16"/>
      <c r="K701" s="16"/>
      <c r="L701" s="16"/>
      <c r="M701" s="16"/>
      <c r="N701" s="16"/>
      <c r="O701" s="16"/>
      <c r="P701" s="24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</row>
    <row r="702" spans="1:36" ht="13" hidden="1" x14ac:dyDescent="0.15">
      <c r="A702" s="16"/>
      <c r="B702" s="16"/>
      <c r="C702" s="16"/>
      <c r="D702" s="16"/>
      <c r="E702" s="16"/>
      <c r="F702" s="16"/>
      <c r="G702" s="41"/>
      <c r="H702" s="41"/>
      <c r="I702" s="41"/>
      <c r="J702" s="16"/>
      <c r="K702" s="16"/>
      <c r="L702" s="16"/>
      <c r="M702" s="16"/>
      <c r="N702" s="16"/>
      <c r="O702" s="16"/>
      <c r="P702" s="24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</row>
    <row r="703" spans="1:36" ht="13" hidden="1" x14ac:dyDescent="0.15">
      <c r="A703" s="16"/>
      <c r="B703" s="16"/>
      <c r="C703" s="16"/>
      <c r="D703" s="16"/>
      <c r="E703" s="16"/>
      <c r="F703" s="16"/>
      <c r="G703" s="41"/>
      <c r="H703" s="41"/>
      <c r="I703" s="41"/>
      <c r="J703" s="16"/>
      <c r="K703" s="16"/>
      <c r="L703" s="16"/>
      <c r="M703" s="16"/>
      <c r="N703" s="16"/>
      <c r="O703" s="16"/>
      <c r="P703" s="24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</row>
    <row r="704" spans="1:36" ht="13" hidden="1" x14ac:dyDescent="0.15">
      <c r="A704" s="16"/>
      <c r="B704" s="16"/>
      <c r="C704" s="16"/>
      <c r="D704" s="16"/>
      <c r="E704" s="16"/>
      <c r="F704" s="16"/>
      <c r="G704" s="41"/>
      <c r="H704" s="41"/>
      <c r="I704" s="41"/>
      <c r="J704" s="16"/>
      <c r="K704" s="16"/>
      <c r="L704" s="16"/>
      <c r="M704" s="16"/>
      <c r="N704" s="16"/>
      <c r="O704" s="16"/>
      <c r="P704" s="24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</row>
    <row r="705" spans="1:36" ht="13" hidden="1" x14ac:dyDescent="0.15">
      <c r="A705" s="16"/>
      <c r="B705" s="16"/>
      <c r="C705" s="16"/>
      <c r="D705" s="16"/>
      <c r="E705" s="16"/>
      <c r="F705" s="16"/>
      <c r="G705" s="41"/>
      <c r="H705" s="41"/>
      <c r="I705" s="41"/>
      <c r="J705" s="16"/>
      <c r="K705" s="16"/>
      <c r="L705" s="16"/>
      <c r="M705" s="16"/>
      <c r="N705" s="16"/>
      <c r="O705" s="16"/>
      <c r="P705" s="24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</row>
    <row r="706" spans="1:36" ht="13" hidden="1" x14ac:dyDescent="0.15">
      <c r="A706" s="16"/>
      <c r="B706" s="16"/>
      <c r="C706" s="16"/>
      <c r="D706" s="16"/>
      <c r="E706" s="16"/>
      <c r="F706" s="16"/>
      <c r="G706" s="41"/>
      <c r="H706" s="41"/>
      <c r="I706" s="41"/>
      <c r="J706" s="16"/>
      <c r="K706" s="16"/>
      <c r="L706" s="16"/>
      <c r="M706" s="16"/>
      <c r="N706" s="16"/>
      <c r="O706" s="16"/>
      <c r="P706" s="24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</row>
    <row r="707" spans="1:36" ht="13" hidden="1" x14ac:dyDescent="0.15">
      <c r="A707" s="16"/>
      <c r="B707" s="16"/>
      <c r="C707" s="16"/>
      <c r="D707" s="16"/>
      <c r="E707" s="16"/>
      <c r="F707" s="16"/>
      <c r="G707" s="41"/>
      <c r="H707" s="41"/>
      <c r="I707" s="41"/>
      <c r="J707" s="16"/>
      <c r="K707" s="16"/>
      <c r="L707" s="16"/>
      <c r="M707" s="16"/>
      <c r="N707" s="16"/>
      <c r="O707" s="16"/>
      <c r="P707" s="24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</row>
    <row r="708" spans="1:36" ht="13" hidden="1" x14ac:dyDescent="0.15">
      <c r="A708" s="16"/>
      <c r="B708" s="16"/>
      <c r="C708" s="16"/>
      <c r="D708" s="16"/>
      <c r="E708" s="16"/>
      <c r="F708" s="16"/>
      <c r="G708" s="41"/>
      <c r="H708" s="41"/>
      <c r="I708" s="41"/>
      <c r="J708" s="16"/>
      <c r="K708" s="16"/>
      <c r="L708" s="16"/>
      <c r="M708" s="16"/>
      <c r="N708" s="16"/>
      <c r="O708" s="16"/>
      <c r="P708" s="24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</row>
    <row r="709" spans="1:36" ht="13" hidden="1" x14ac:dyDescent="0.15">
      <c r="A709" s="16"/>
      <c r="B709" s="16"/>
      <c r="C709" s="16"/>
      <c r="D709" s="16"/>
      <c r="E709" s="16"/>
      <c r="F709" s="16"/>
      <c r="G709" s="41"/>
      <c r="H709" s="41"/>
      <c r="I709" s="41"/>
      <c r="J709" s="16"/>
      <c r="K709" s="16"/>
      <c r="L709" s="16"/>
      <c r="M709" s="16"/>
      <c r="N709" s="16"/>
      <c r="O709" s="16"/>
      <c r="P709" s="24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</row>
    <row r="710" spans="1:36" ht="13" hidden="1" x14ac:dyDescent="0.15">
      <c r="A710" s="16"/>
      <c r="B710" s="16"/>
      <c r="C710" s="16"/>
      <c r="D710" s="16"/>
      <c r="E710" s="16"/>
      <c r="F710" s="16"/>
      <c r="G710" s="41"/>
      <c r="H710" s="41"/>
      <c r="I710" s="41"/>
      <c r="J710" s="16"/>
      <c r="K710" s="16"/>
      <c r="L710" s="16"/>
      <c r="M710" s="16"/>
      <c r="N710" s="16"/>
      <c r="O710" s="16"/>
      <c r="P710" s="24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</row>
    <row r="711" spans="1:36" ht="13" hidden="1" x14ac:dyDescent="0.15">
      <c r="A711" s="16"/>
      <c r="B711" s="16"/>
      <c r="C711" s="16"/>
      <c r="D711" s="16"/>
      <c r="E711" s="16"/>
      <c r="F711" s="16"/>
      <c r="G711" s="41"/>
      <c r="H711" s="41"/>
      <c r="I711" s="41"/>
      <c r="J711" s="16"/>
      <c r="K711" s="16"/>
      <c r="L711" s="16"/>
      <c r="M711" s="16"/>
      <c r="N711" s="16"/>
      <c r="O711" s="16"/>
      <c r="P711" s="24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</row>
    <row r="712" spans="1:36" ht="13" hidden="1" x14ac:dyDescent="0.15">
      <c r="A712" s="16"/>
      <c r="B712" s="16"/>
      <c r="C712" s="16"/>
      <c r="D712" s="16"/>
      <c r="E712" s="16"/>
      <c r="F712" s="16"/>
      <c r="G712" s="41"/>
      <c r="H712" s="41"/>
      <c r="I712" s="41"/>
      <c r="J712" s="16"/>
      <c r="K712" s="16"/>
      <c r="L712" s="16"/>
      <c r="M712" s="16"/>
      <c r="N712" s="16"/>
      <c r="O712" s="16"/>
      <c r="P712" s="24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</row>
    <row r="713" spans="1:36" ht="13" hidden="1" x14ac:dyDescent="0.15">
      <c r="A713" s="16"/>
      <c r="B713" s="16"/>
      <c r="C713" s="16"/>
      <c r="D713" s="16"/>
      <c r="E713" s="16"/>
      <c r="F713" s="16"/>
      <c r="G713" s="41"/>
      <c r="H713" s="41"/>
      <c r="I713" s="41"/>
      <c r="J713" s="16"/>
      <c r="K713" s="16"/>
      <c r="L713" s="16"/>
      <c r="M713" s="16"/>
      <c r="N713" s="16"/>
      <c r="O713" s="16"/>
      <c r="P713" s="24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</row>
    <row r="714" spans="1:36" ht="13" hidden="1" x14ac:dyDescent="0.15">
      <c r="A714" s="16"/>
      <c r="B714" s="16"/>
      <c r="C714" s="16"/>
      <c r="D714" s="16"/>
      <c r="E714" s="16"/>
      <c r="F714" s="16"/>
      <c r="G714" s="41"/>
      <c r="H714" s="41"/>
      <c r="I714" s="41"/>
      <c r="J714" s="16"/>
      <c r="K714" s="16"/>
      <c r="L714" s="16"/>
      <c r="M714" s="16"/>
      <c r="N714" s="16"/>
      <c r="O714" s="16"/>
      <c r="P714" s="24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</row>
    <row r="715" spans="1:36" ht="13" hidden="1" x14ac:dyDescent="0.15">
      <c r="A715" s="16"/>
      <c r="B715" s="16"/>
      <c r="C715" s="16"/>
      <c r="D715" s="16"/>
      <c r="E715" s="16"/>
      <c r="F715" s="16"/>
      <c r="G715" s="41"/>
      <c r="H715" s="41"/>
      <c r="I715" s="41"/>
      <c r="J715" s="16"/>
      <c r="K715" s="16"/>
      <c r="L715" s="16"/>
      <c r="M715" s="16"/>
      <c r="N715" s="16"/>
      <c r="O715" s="16"/>
      <c r="P715" s="24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</row>
    <row r="716" spans="1:36" ht="13" hidden="1" x14ac:dyDescent="0.15">
      <c r="A716" s="16"/>
      <c r="B716" s="16"/>
      <c r="C716" s="16"/>
      <c r="D716" s="16"/>
      <c r="E716" s="16"/>
      <c r="F716" s="16"/>
      <c r="G716" s="41"/>
      <c r="H716" s="41"/>
      <c r="I716" s="41"/>
      <c r="J716" s="16"/>
      <c r="K716" s="16"/>
      <c r="L716" s="16"/>
      <c r="M716" s="16"/>
      <c r="N716" s="16"/>
      <c r="O716" s="16"/>
      <c r="P716" s="24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</row>
    <row r="717" spans="1:36" ht="13" hidden="1" x14ac:dyDescent="0.15">
      <c r="A717" s="16"/>
      <c r="B717" s="16"/>
      <c r="C717" s="16"/>
      <c r="D717" s="16"/>
      <c r="E717" s="16"/>
      <c r="F717" s="16"/>
      <c r="G717" s="41"/>
      <c r="H717" s="41"/>
      <c r="I717" s="41"/>
      <c r="J717" s="16"/>
      <c r="K717" s="16"/>
      <c r="L717" s="16"/>
      <c r="M717" s="16"/>
      <c r="N717" s="16"/>
      <c r="O717" s="16"/>
      <c r="P717" s="24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</row>
    <row r="718" spans="1:36" ht="13" hidden="1" x14ac:dyDescent="0.15">
      <c r="A718" s="16"/>
      <c r="B718" s="16"/>
      <c r="C718" s="16"/>
      <c r="D718" s="16"/>
      <c r="E718" s="16"/>
      <c r="F718" s="16"/>
      <c r="G718" s="41"/>
      <c r="H718" s="41"/>
      <c r="I718" s="41"/>
      <c r="J718" s="16"/>
      <c r="K718" s="16"/>
      <c r="L718" s="16"/>
      <c r="M718" s="16"/>
      <c r="N718" s="16"/>
      <c r="O718" s="16"/>
      <c r="P718" s="24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</row>
    <row r="719" spans="1:36" ht="13" hidden="1" x14ac:dyDescent="0.15">
      <c r="A719" s="16"/>
      <c r="B719" s="16"/>
      <c r="C719" s="16"/>
      <c r="D719" s="16"/>
      <c r="E719" s="16"/>
      <c r="F719" s="16"/>
      <c r="G719" s="41"/>
      <c r="H719" s="41"/>
      <c r="I719" s="41"/>
      <c r="J719" s="16"/>
      <c r="K719" s="16"/>
      <c r="L719" s="16"/>
      <c r="M719" s="16"/>
      <c r="N719" s="16"/>
      <c r="O719" s="16"/>
      <c r="P719" s="24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</row>
    <row r="720" spans="1:36" ht="13" hidden="1" x14ac:dyDescent="0.15">
      <c r="A720" s="16"/>
      <c r="B720" s="16"/>
      <c r="C720" s="16"/>
      <c r="D720" s="16"/>
      <c r="E720" s="16"/>
      <c r="F720" s="16"/>
      <c r="G720" s="41"/>
      <c r="H720" s="41"/>
      <c r="I720" s="41"/>
      <c r="J720" s="16"/>
      <c r="K720" s="16"/>
      <c r="L720" s="16"/>
      <c r="M720" s="16"/>
      <c r="N720" s="16"/>
      <c r="O720" s="16"/>
      <c r="P720" s="24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</row>
    <row r="721" spans="1:36" ht="13" hidden="1" x14ac:dyDescent="0.15">
      <c r="A721" s="16"/>
      <c r="B721" s="16"/>
      <c r="C721" s="16"/>
      <c r="D721" s="16"/>
      <c r="E721" s="16"/>
      <c r="F721" s="16"/>
      <c r="G721" s="41"/>
      <c r="H721" s="41"/>
      <c r="I721" s="41"/>
      <c r="J721" s="16"/>
      <c r="K721" s="16"/>
      <c r="L721" s="16"/>
      <c r="M721" s="16"/>
      <c r="N721" s="16"/>
      <c r="O721" s="16"/>
      <c r="P721" s="24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</row>
    <row r="722" spans="1:36" ht="13" hidden="1" x14ac:dyDescent="0.15">
      <c r="A722" s="16"/>
      <c r="B722" s="16"/>
      <c r="C722" s="16"/>
      <c r="D722" s="16"/>
      <c r="E722" s="16"/>
      <c r="F722" s="16"/>
      <c r="G722" s="41"/>
      <c r="H722" s="41"/>
      <c r="I722" s="41"/>
      <c r="J722" s="16"/>
      <c r="K722" s="16"/>
      <c r="L722" s="16"/>
      <c r="M722" s="16"/>
      <c r="N722" s="16"/>
      <c r="O722" s="16"/>
      <c r="P722" s="24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</row>
    <row r="723" spans="1:36" ht="13" hidden="1" x14ac:dyDescent="0.15">
      <c r="A723" s="16"/>
      <c r="B723" s="16"/>
      <c r="C723" s="16"/>
      <c r="D723" s="16"/>
      <c r="E723" s="16"/>
      <c r="F723" s="16"/>
      <c r="G723" s="41"/>
      <c r="H723" s="41"/>
      <c r="I723" s="41"/>
      <c r="J723" s="16"/>
      <c r="K723" s="16"/>
      <c r="L723" s="16"/>
      <c r="M723" s="16"/>
      <c r="N723" s="16"/>
      <c r="O723" s="16"/>
      <c r="P723" s="24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</row>
    <row r="724" spans="1:36" ht="13" hidden="1" x14ac:dyDescent="0.15">
      <c r="A724" s="16"/>
      <c r="B724" s="16"/>
      <c r="C724" s="16"/>
      <c r="D724" s="16"/>
      <c r="E724" s="16"/>
      <c r="F724" s="16"/>
      <c r="G724" s="41"/>
      <c r="H724" s="41"/>
      <c r="I724" s="41"/>
      <c r="J724" s="16"/>
      <c r="K724" s="16"/>
      <c r="L724" s="16"/>
      <c r="M724" s="16"/>
      <c r="N724" s="16"/>
      <c r="O724" s="16"/>
      <c r="P724" s="24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</row>
    <row r="725" spans="1:36" ht="13" hidden="1" x14ac:dyDescent="0.15">
      <c r="A725" s="16"/>
      <c r="B725" s="16"/>
      <c r="C725" s="16"/>
      <c r="D725" s="16"/>
      <c r="E725" s="16"/>
      <c r="F725" s="16"/>
      <c r="G725" s="41"/>
      <c r="H725" s="41"/>
      <c r="I725" s="41"/>
      <c r="J725" s="16"/>
      <c r="K725" s="16"/>
      <c r="L725" s="16"/>
      <c r="M725" s="16"/>
      <c r="N725" s="16"/>
      <c r="O725" s="16"/>
      <c r="P725" s="24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</row>
    <row r="726" spans="1:36" ht="13" hidden="1" x14ac:dyDescent="0.15">
      <c r="A726" s="16"/>
      <c r="B726" s="16"/>
      <c r="C726" s="16"/>
      <c r="D726" s="16"/>
      <c r="E726" s="16"/>
      <c r="F726" s="16"/>
      <c r="G726" s="41"/>
      <c r="H726" s="41"/>
      <c r="I726" s="41"/>
      <c r="J726" s="16"/>
      <c r="K726" s="16"/>
      <c r="L726" s="16"/>
      <c r="M726" s="16"/>
      <c r="N726" s="16"/>
      <c r="O726" s="16"/>
      <c r="P726" s="24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</row>
    <row r="727" spans="1:36" ht="13" hidden="1" x14ac:dyDescent="0.15">
      <c r="A727" s="16"/>
      <c r="B727" s="16"/>
      <c r="C727" s="16"/>
      <c r="D727" s="16"/>
      <c r="E727" s="16"/>
      <c r="F727" s="16"/>
      <c r="G727" s="41"/>
      <c r="H727" s="41"/>
      <c r="I727" s="41"/>
      <c r="J727" s="16"/>
      <c r="K727" s="16"/>
      <c r="L727" s="16"/>
      <c r="M727" s="16"/>
      <c r="N727" s="16"/>
      <c r="O727" s="16"/>
      <c r="P727" s="24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</row>
    <row r="728" spans="1:36" ht="13" hidden="1" x14ac:dyDescent="0.15">
      <c r="A728" s="16"/>
      <c r="B728" s="16"/>
      <c r="C728" s="16"/>
      <c r="D728" s="16"/>
      <c r="E728" s="16"/>
      <c r="F728" s="16"/>
      <c r="G728" s="41"/>
      <c r="H728" s="41"/>
      <c r="I728" s="41"/>
      <c r="J728" s="16"/>
      <c r="K728" s="16"/>
      <c r="L728" s="16"/>
      <c r="M728" s="16"/>
      <c r="N728" s="16"/>
      <c r="O728" s="16"/>
      <c r="P728" s="24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</row>
    <row r="729" spans="1:36" ht="13" hidden="1" x14ac:dyDescent="0.15">
      <c r="A729" s="16"/>
      <c r="B729" s="16"/>
      <c r="C729" s="16"/>
      <c r="D729" s="16"/>
      <c r="E729" s="16"/>
      <c r="F729" s="16"/>
      <c r="G729" s="41"/>
      <c r="H729" s="41"/>
      <c r="I729" s="41"/>
      <c r="J729" s="16"/>
      <c r="K729" s="16"/>
      <c r="L729" s="16"/>
      <c r="M729" s="16"/>
      <c r="N729" s="16"/>
      <c r="O729" s="16"/>
      <c r="P729" s="24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</row>
    <row r="730" spans="1:36" ht="13" hidden="1" x14ac:dyDescent="0.15">
      <c r="A730" s="16"/>
      <c r="B730" s="16"/>
      <c r="C730" s="16"/>
      <c r="D730" s="16"/>
      <c r="E730" s="16"/>
      <c r="F730" s="16"/>
      <c r="G730" s="41"/>
      <c r="H730" s="41"/>
      <c r="I730" s="41"/>
      <c r="J730" s="16"/>
      <c r="K730" s="16"/>
      <c r="L730" s="16"/>
      <c r="M730" s="16"/>
      <c r="N730" s="16"/>
      <c r="O730" s="16"/>
      <c r="P730" s="24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</row>
    <row r="731" spans="1:36" ht="13" hidden="1" x14ac:dyDescent="0.15">
      <c r="A731" s="16"/>
      <c r="B731" s="16"/>
      <c r="C731" s="16"/>
      <c r="D731" s="16"/>
      <c r="E731" s="16"/>
      <c r="F731" s="16"/>
      <c r="G731" s="41"/>
      <c r="H731" s="41"/>
      <c r="I731" s="41"/>
      <c r="J731" s="16"/>
      <c r="K731" s="16"/>
      <c r="L731" s="16"/>
      <c r="M731" s="16"/>
      <c r="N731" s="16"/>
      <c r="O731" s="16"/>
      <c r="P731" s="24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</row>
    <row r="732" spans="1:36" ht="13" hidden="1" x14ac:dyDescent="0.15">
      <c r="A732" s="16"/>
      <c r="B732" s="16"/>
      <c r="C732" s="16"/>
      <c r="D732" s="16"/>
      <c r="E732" s="16"/>
      <c r="F732" s="16"/>
      <c r="G732" s="41"/>
      <c r="H732" s="41"/>
      <c r="I732" s="41"/>
      <c r="J732" s="16"/>
      <c r="K732" s="16"/>
      <c r="L732" s="16"/>
      <c r="M732" s="16"/>
      <c r="N732" s="16"/>
      <c r="O732" s="16"/>
      <c r="P732" s="24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</row>
    <row r="733" spans="1:36" ht="13" hidden="1" x14ac:dyDescent="0.15">
      <c r="A733" s="16"/>
      <c r="B733" s="16"/>
      <c r="C733" s="16"/>
      <c r="D733" s="16"/>
      <c r="E733" s="16"/>
      <c r="F733" s="16"/>
      <c r="G733" s="41"/>
      <c r="H733" s="41"/>
      <c r="I733" s="41"/>
      <c r="J733" s="16"/>
      <c r="K733" s="16"/>
      <c r="L733" s="16"/>
      <c r="M733" s="16"/>
      <c r="N733" s="16"/>
      <c r="O733" s="16"/>
      <c r="P733" s="24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</row>
    <row r="734" spans="1:36" ht="13" hidden="1" x14ac:dyDescent="0.15">
      <c r="A734" s="16"/>
      <c r="B734" s="16"/>
      <c r="C734" s="16"/>
      <c r="D734" s="16"/>
      <c r="E734" s="16"/>
      <c r="F734" s="16"/>
      <c r="G734" s="41"/>
      <c r="H734" s="41"/>
      <c r="I734" s="41"/>
      <c r="J734" s="16"/>
      <c r="K734" s="16"/>
      <c r="L734" s="16"/>
      <c r="M734" s="16"/>
      <c r="N734" s="16"/>
      <c r="O734" s="16"/>
      <c r="P734" s="24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</row>
    <row r="735" spans="1:36" ht="13" hidden="1" x14ac:dyDescent="0.15">
      <c r="A735" s="16"/>
      <c r="B735" s="16"/>
      <c r="C735" s="16"/>
      <c r="D735" s="16"/>
      <c r="E735" s="16"/>
      <c r="F735" s="16"/>
      <c r="G735" s="41"/>
      <c r="H735" s="41"/>
      <c r="I735" s="41"/>
      <c r="J735" s="16"/>
      <c r="K735" s="16"/>
      <c r="L735" s="16"/>
      <c r="M735" s="16"/>
      <c r="N735" s="16"/>
      <c r="O735" s="16"/>
      <c r="P735" s="24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</row>
    <row r="736" spans="1:36" ht="13" hidden="1" x14ac:dyDescent="0.15">
      <c r="A736" s="16"/>
      <c r="B736" s="16"/>
      <c r="C736" s="16"/>
      <c r="D736" s="16"/>
      <c r="E736" s="16"/>
      <c r="F736" s="16"/>
      <c r="G736" s="41"/>
      <c r="H736" s="41"/>
      <c r="I736" s="41"/>
      <c r="J736" s="16"/>
      <c r="K736" s="16"/>
      <c r="L736" s="16"/>
      <c r="M736" s="16"/>
      <c r="N736" s="16"/>
      <c r="O736" s="16"/>
      <c r="P736" s="24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</row>
    <row r="737" spans="1:36" ht="13" hidden="1" x14ac:dyDescent="0.15">
      <c r="A737" s="16"/>
      <c r="B737" s="16"/>
      <c r="C737" s="16"/>
      <c r="D737" s="16"/>
      <c r="E737" s="16"/>
      <c r="F737" s="16"/>
      <c r="G737" s="41"/>
      <c r="H737" s="41"/>
      <c r="I737" s="41"/>
      <c r="J737" s="16"/>
      <c r="K737" s="16"/>
      <c r="L737" s="16"/>
      <c r="M737" s="16"/>
      <c r="N737" s="16"/>
      <c r="O737" s="16"/>
      <c r="P737" s="24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</row>
    <row r="738" spans="1:36" ht="13" hidden="1" x14ac:dyDescent="0.15">
      <c r="A738" s="16"/>
      <c r="B738" s="16"/>
      <c r="C738" s="16"/>
      <c r="D738" s="16"/>
      <c r="E738" s="16"/>
      <c r="F738" s="16"/>
      <c r="G738" s="41"/>
      <c r="H738" s="41"/>
      <c r="I738" s="41"/>
      <c r="J738" s="16"/>
      <c r="K738" s="16"/>
      <c r="L738" s="16"/>
      <c r="M738" s="16"/>
      <c r="N738" s="16"/>
      <c r="O738" s="16"/>
      <c r="P738" s="24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</row>
    <row r="739" spans="1:36" ht="13" hidden="1" x14ac:dyDescent="0.15">
      <c r="A739" s="16"/>
      <c r="B739" s="16"/>
      <c r="C739" s="16"/>
      <c r="D739" s="16"/>
      <c r="E739" s="16"/>
      <c r="F739" s="16"/>
      <c r="G739" s="41"/>
      <c r="H739" s="41"/>
      <c r="I739" s="41"/>
      <c r="J739" s="16"/>
      <c r="K739" s="16"/>
      <c r="L739" s="16"/>
      <c r="M739" s="16"/>
      <c r="N739" s="16"/>
      <c r="O739" s="16"/>
      <c r="P739" s="24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</row>
    <row r="740" spans="1:36" ht="13" hidden="1" x14ac:dyDescent="0.15">
      <c r="A740" s="16"/>
      <c r="B740" s="16"/>
      <c r="C740" s="16"/>
      <c r="D740" s="16"/>
      <c r="E740" s="16"/>
      <c r="F740" s="16"/>
      <c r="G740" s="41"/>
      <c r="H740" s="41"/>
      <c r="I740" s="41"/>
      <c r="J740" s="16"/>
      <c r="K740" s="16"/>
      <c r="L740" s="16"/>
      <c r="M740" s="16"/>
      <c r="N740" s="16"/>
      <c r="O740" s="16"/>
      <c r="P740" s="24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</row>
    <row r="741" spans="1:36" ht="13" hidden="1" x14ac:dyDescent="0.15">
      <c r="A741" s="16"/>
      <c r="B741" s="16"/>
      <c r="C741" s="16"/>
      <c r="D741" s="16"/>
      <c r="E741" s="16"/>
      <c r="F741" s="16"/>
      <c r="G741" s="41"/>
      <c r="H741" s="41"/>
      <c r="I741" s="41"/>
      <c r="J741" s="16"/>
      <c r="K741" s="16"/>
      <c r="L741" s="16"/>
      <c r="M741" s="16"/>
      <c r="N741" s="16"/>
      <c r="O741" s="16"/>
      <c r="P741" s="24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</row>
    <row r="742" spans="1:36" ht="13" hidden="1" x14ac:dyDescent="0.15">
      <c r="A742" s="16"/>
      <c r="B742" s="16"/>
      <c r="C742" s="16"/>
      <c r="D742" s="16"/>
      <c r="E742" s="16"/>
      <c r="F742" s="16"/>
      <c r="G742" s="41"/>
      <c r="H742" s="41"/>
      <c r="I742" s="41"/>
      <c r="J742" s="16"/>
      <c r="K742" s="16"/>
      <c r="L742" s="16"/>
      <c r="M742" s="16"/>
      <c r="N742" s="16"/>
      <c r="O742" s="16"/>
      <c r="P742" s="24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</row>
    <row r="743" spans="1:36" ht="13" hidden="1" x14ac:dyDescent="0.15">
      <c r="A743" s="16"/>
      <c r="B743" s="16"/>
      <c r="C743" s="16"/>
      <c r="D743" s="16"/>
      <c r="E743" s="16"/>
      <c r="F743" s="16"/>
      <c r="G743" s="41"/>
      <c r="H743" s="41"/>
      <c r="I743" s="41"/>
      <c r="J743" s="16"/>
      <c r="K743" s="16"/>
      <c r="L743" s="16"/>
      <c r="M743" s="16"/>
      <c r="N743" s="16"/>
      <c r="O743" s="16"/>
      <c r="P743" s="24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</row>
    <row r="744" spans="1:36" ht="13" hidden="1" x14ac:dyDescent="0.15">
      <c r="A744" s="16"/>
      <c r="B744" s="16"/>
      <c r="C744" s="16"/>
      <c r="D744" s="16"/>
      <c r="E744" s="16"/>
      <c r="F744" s="16"/>
      <c r="G744" s="41"/>
      <c r="H744" s="41"/>
      <c r="I744" s="41"/>
      <c r="J744" s="16"/>
      <c r="K744" s="16"/>
      <c r="L744" s="16"/>
      <c r="M744" s="16"/>
      <c r="N744" s="16"/>
      <c r="O744" s="16"/>
      <c r="P744" s="24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</row>
    <row r="745" spans="1:36" ht="13" hidden="1" x14ac:dyDescent="0.15">
      <c r="A745" s="16"/>
      <c r="B745" s="16"/>
      <c r="C745" s="16"/>
      <c r="D745" s="16"/>
      <c r="E745" s="16"/>
      <c r="F745" s="16"/>
      <c r="G745" s="41"/>
      <c r="H745" s="41"/>
      <c r="I745" s="41"/>
      <c r="J745" s="16"/>
      <c r="K745" s="16"/>
      <c r="L745" s="16"/>
      <c r="M745" s="16"/>
      <c r="N745" s="16"/>
      <c r="O745" s="16"/>
      <c r="P745" s="24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</row>
    <row r="746" spans="1:36" ht="13" hidden="1" x14ac:dyDescent="0.15">
      <c r="A746" s="16"/>
      <c r="B746" s="16"/>
      <c r="C746" s="16"/>
      <c r="D746" s="16"/>
      <c r="E746" s="16"/>
      <c r="F746" s="16"/>
      <c r="G746" s="41"/>
      <c r="H746" s="41"/>
      <c r="I746" s="41"/>
      <c r="J746" s="16"/>
      <c r="K746" s="16"/>
      <c r="L746" s="16"/>
      <c r="M746" s="16"/>
      <c r="N746" s="16"/>
      <c r="O746" s="16"/>
      <c r="P746" s="24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</row>
    <row r="747" spans="1:36" ht="13" hidden="1" x14ac:dyDescent="0.15">
      <c r="A747" s="16"/>
      <c r="B747" s="16"/>
      <c r="C747" s="16"/>
      <c r="D747" s="16"/>
      <c r="E747" s="16"/>
      <c r="F747" s="16"/>
      <c r="G747" s="41"/>
      <c r="H747" s="41"/>
      <c r="I747" s="41"/>
      <c r="J747" s="16"/>
      <c r="K747" s="16"/>
      <c r="L747" s="16"/>
      <c r="M747" s="16"/>
      <c r="N747" s="16"/>
      <c r="O747" s="16"/>
      <c r="P747" s="24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</row>
    <row r="748" spans="1:36" ht="13" hidden="1" x14ac:dyDescent="0.15">
      <c r="A748" s="16"/>
      <c r="B748" s="16"/>
      <c r="C748" s="16"/>
      <c r="D748" s="16"/>
      <c r="E748" s="16"/>
      <c r="F748" s="16"/>
      <c r="G748" s="41"/>
      <c r="H748" s="41"/>
      <c r="I748" s="41"/>
      <c r="J748" s="16"/>
      <c r="K748" s="16"/>
      <c r="L748" s="16"/>
      <c r="M748" s="16"/>
      <c r="N748" s="16"/>
      <c r="O748" s="16"/>
      <c r="P748" s="24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</row>
    <row r="749" spans="1:36" ht="13" hidden="1" x14ac:dyDescent="0.15">
      <c r="A749" s="16"/>
      <c r="B749" s="16"/>
      <c r="C749" s="16"/>
      <c r="D749" s="16"/>
      <c r="E749" s="16"/>
      <c r="F749" s="16"/>
      <c r="G749" s="41"/>
      <c r="H749" s="41"/>
      <c r="I749" s="41"/>
      <c r="J749" s="16"/>
      <c r="K749" s="16"/>
      <c r="L749" s="16"/>
      <c r="M749" s="16"/>
      <c r="N749" s="16"/>
      <c r="O749" s="16"/>
      <c r="P749" s="24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</row>
    <row r="750" spans="1:36" ht="13" hidden="1" x14ac:dyDescent="0.15">
      <c r="A750" s="16"/>
      <c r="B750" s="16"/>
      <c r="C750" s="16"/>
      <c r="D750" s="16"/>
      <c r="E750" s="16"/>
      <c r="F750" s="16"/>
      <c r="G750" s="41"/>
      <c r="H750" s="41"/>
      <c r="I750" s="41"/>
      <c r="J750" s="16"/>
      <c r="K750" s="16"/>
      <c r="L750" s="16"/>
      <c r="M750" s="16"/>
      <c r="N750" s="16"/>
      <c r="O750" s="16"/>
      <c r="P750" s="24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</row>
    <row r="751" spans="1:36" ht="13" hidden="1" x14ac:dyDescent="0.15">
      <c r="A751" s="16"/>
      <c r="B751" s="16"/>
      <c r="C751" s="16"/>
      <c r="D751" s="16"/>
      <c r="E751" s="16"/>
      <c r="F751" s="16"/>
      <c r="G751" s="41"/>
      <c r="H751" s="41"/>
      <c r="I751" s="41"/>
      <c r="J751" s="16"/>
      <c r="K751" s="16"/>
      <c r="L751" s="16"/>
      <c r="M751" s="16"/>
      <c r="N751" s="16"/>
      <c r="O751" s="16"/>
      <c r="P751" s="24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</row>
    <row r="752" spans="1:36" ht="13" hidden="1" x14ac:dyDescent="0.15">
      <c r="A752" s="16"/>
      <c r="B752" s="16"/>
      <c r="C752" s="16"/>
      <c r="D752" s="16"/>
      <c r="E752" s="16"/>
      <c r="F752" s="16"/>
      <c r="G752" s="41"/>
      <c r="H752" s="41"/>
      <c r="I752" s="41"/>
      <c r="J752" s="16"/>
      <c r="K752" s="16"/>
      <c r="L752" s="16"/>
      <c r="M752" s="16"/>
      <c r="N752" s="16"/>
      <c r="O752" s="16"/>
      <c r="P752" s="24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</row>
    <row r="753" spans="1:36" ht="13" hidden="1" x14ac:dyDescent="0.15">
      <c r="A753" s="16"/>
      <c r="B753" s="16"/>
      <c r="C753" s="16"/>
      <c r="D753" s="16"/>
      <c r="E753" s="16"/>
      <c r="F753" s="16"/>
      <c r="G753" s="41"/>
      <c r="H753" s="41"/>
      <c r="I753" s="41"/>
      <c r="J753" s="16"/>
      <c r="K753" s="16"/>
      <c r="L753" s="16"/>
      <c r="M753" s="16"/>
      <c r="N753" s="16"/>
      <c r="O753" s="16"/>
      <c r="P753" s="24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</row>
    <row r="754" spans="1:36" ht="13" hidden="1" x14ac:dyDescent="0.15">
      <c r="A754" s="16"/>
      <c r="B754" s="16"/>
      <c r="C754" s="16"/>
      <c r="D754" s="16"/>
      <c r="E754" s="16"/>
      <c r="F754" s="16"/>
      <c r="G754" s="41"/>
      <c r="H754" s="41"/>
      <c r="I754" s="41"/>
      <c r="J754" s="16"/>
      <c r="K754" s="16"/>
      <c r="L754" s="16"/>
      <c r="M754" s="16"/>
      <c r="N754" s="16"/>
      <c r="O754" s="16"/>
      <c r="P754" s="24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</row>
    <row r="755" spans="1:36" ht="13" hidden="1" x14ac:dyDescent="0.15">
      <c r="A755" s="16"/>
      <c r="B755" s="16"/>
      <c r="C755" s="16"/>
      <c r="D755" s="16"/>
      <c r="E755" s="16"/>
      <c r="F755" s="16"/>
      <c r="G755" s="41"/>
      <c r="H755" s="41"/>
      <c r="I755" s="41"/>
      <c r="J755" s="16"/>
      <c r="K755" s="16"/>
      <c r="L755" s="16"/>
      <c r="M755" s="16"/>
      <c r="N755" s="16"/>
      <c r="O755" s="16"/>
      <c r="P755" s="24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</row>
    <row r="756" spans="1:36" ht="13" hidden="1" x14ac:dyDescent="0.15">
      <c r="A756" s="16"/>
      <c r="B756" s="16"/>
      <c r="C756" s="16"/>
      <c r="D756" s="16"/>
      <c r="E756" s="16"/>
      <c r="F756" s="16"/>
      <c r="G756" s="41"/>
      <c r="H756" s="41"/>
      <c r="I756" s="41"/>
      <c r="J756" s="16"/>
      <c r="K756" s="16"/>
      <c r="L756" s="16"/>
      <c r="M756" s="16"/>
      <c r="N756" s="16"/>
      <c r="O756" s="16"/>
      <c r="P756" s="24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</row>
    <row r="757" spans="1:36" ht="13" hidden="1" x14ac:dyDescent="0.15">
      <c r="A757" s="16"/>
      <c r="B757" s="16"/>
      <c r="C757" s="16"/>
      <c r="D757" s="16"/>
      <c r="E757" s="16"/>
      <c r="F757" s="16"/>
      <c r="G757" s="41"/>
      <c r="H757" s="41"/>
      <c r="I757" s="41"/>
      <c r="J757" s="16"/>
      <c r="K757" s="16"/>
      <c r="L757" s="16"/>
      <c r="M757" s="16"/>
      <c r="N757" s="16"/>
      <c r="O757" s="16"/>
      <c r="P757" s="24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</row>
    <row r="758" spans="1:36" ht="13" hidden="1" x14ac:dyDescent="0.15">
      <c r="A758" s="16"/>
      <c r="B758" s="16"/>
      <c r="C758" s="16"/>
      <c r="D758" s="16"/>
      <c r="E758" s="16"/>
      <c r="F758" s="16"/>
      <c r="G758" s="41"/>
      <c r="H758" s="41"/>
      <c r="I758" s="41"/>
      <c r="J758" s="16"/>
      <c r="K758" s="16"/>
      <c r="L758" s="16"/>
      <c r="M758" s="16"/>
      <c r="N758" s="16"/>
      <c r="O758" s="16"/>
      <c r="P758" s="24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</row>
    <row r="759" spans="1:36" ht="13" hidden="1" x14ac:dyDescent="0.15">
      <c r="A759" s="16"/>
      <c r="B759" s="16"/>
      <c r="C759" s="16"/>
      <c r="D759" s="16"/>
      <c r="E759" s="16"/>
      <c r="F759" s="16"/>
      <c r="G759" s="41"/>
      <c r="H759" s="41"/>
      <c r="I759" s="41"/>
      <c r="J759" s="16"/>
      <c r="K759" s="16"/>
      <c r="L759" s="16"/>
      <c r="M759" s="16"/>
      <c r="N759" s="16"/>
      <c r="O759" s="16"/>
      <c r="P759" s="24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</row>
    <row r="760" spans="1:36" ht="13" hidden="1" x14ac:dyDescent="0.15">
      <c r="A760" s="16"/>
      <c r="B760" s="16"/>
      <c r="C760" s="16"/>
      <c r="D760" s="16"/>
      <c r="E760" s="16"/>
      <c r="F760" s="16"/>
      <c r="G760" s="41"/>
      <c r="H760" s="41"/>
      <c r="I760" s="41"/>
      <c r="J760" s="16"/>
      <c r="K760" s="16"/>
      <c r="L760" s="16"/>
      <c r="M760" s="16"/>
      <c r="N760" s="16"/>
      <c r="O760" s="16"/>
      <c r="P760" s="24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</row>
    <row r="761" spans="1:36" ht="13" hidden="1" x14ac:dyDescent="0.15">
      <c r="A761" s="16"/>
      <c r="B761" s="16"/>
      <c r="C761" s="16"/>
      <c r="D761" s="16"/>
      <c r="E761" s="16"/>
      <c r="F761" s="16"/>
      <c r="G761" s="41"/>
      <c r="H761" s="41"/>
      <c r="I761" s="41"/>
      <c r="J761" s="16"/>
      <c r="K761" s="16"/>
      <c r="L761" s="16"/>
      <c r="M761" s="16"/>
      <c r="N761" s="16"/>
      <c r="O761" s="16"/>
      <c r="P761" s="24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</row>
    <row r="762" spans="1:36" ht="13" hidden="1" x14ac:dyDescent="0.15">
      <c r="A762" s="16"/>
      <c r="B762" s="16"/>
      <c r="C762" s="16"/>
      <c r="D762" s="16"/>
      <c r="E762" s="16"/>
      <c r="F762" s="16"/>
      <c r="G762" s="41"/>
      <c r="H762" s="41"/>
      <c r="I762" s="41"/>
      <c r="J762" s="16"/>
      <c r="K762" s="16"/>
      <c r="L762" s="16"/>
      <c r="M762" s="16"/>
      <c r="N762" s="16"/>
      <c r="O762" s="16"/>
      <c r="P762" s="24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</row>
    <row r="763" spans="1:36" ht="13" hidden="1" x14ac:dyDescent="0.15">
      <c r="A763" s="16"/>
      <c r="B763" s="16"/>
      <c r="C763" s="16"/>
      <c r="D763" s="16"/>
      <c r="E763" s="16"/>
      <c r="F763" s="16"/>
      <c r="G763" s="41"/>
      <c r="H763" s="41"/>
      <c r="I763" s="41"/>
      <c r="J763" s="16"/>
      <c r="K763" s="16"/>
      <c r="L763" s="16"/>
      <c r="M763" s="16"/>
      <c r="N763" s="16"/>
      <c r="O763" s="16"/>
      <c r="P763" s="24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</row>
    <row r="764" spans="1:36" ht="13" hidden="1" x14ac:dyDescent="0.15">
      <c r="A764" s="16"/>
      <c r="B764" s="16"/>
      <c r="C764" s="16"/>
      <c r="D764" s="16"/>
      <c r="E764" s="16"/>
      <c r="F764" s="16"/>
      <c r="G764" s="41"/>
      <c r="H764" s="41"/>
      <c r="I764" s="41"/>
      <c r="J764" s="16"/>
      <c r="K764" s="16"/>
      <c r="L764" s="16"/>
      <c r="M764" s="16"/>
      <c r="N764" s="16"/>
      <c r="O764" s="16"/>
      <c r="P764" s="24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</row>
    <row r="765" spans="1:36" ht="13" hidden="1" x14ac:dyDescent="0.15">
      <c r="A765" s="16"/>
      <c r="B765" s="16"/>
      <c r="C765" s="16"/>
      <c r="D765" s="16"/>
      <c r="E765" s="16"/>
      <c r="F765" s="16"/>
      <c r="G765" s="41"/>
      <c r="H765" s="41"/>
      <c r="I765" s="41"/>
      <c r="J765" s="16"/>
      <c r="K765" s="16"/>
      <c r="L765" s="16"/>
      <c r="M765" s="16"/>
      <c r="N765" s="16"/>
      <c r="O765" s="16"/>
      <c r="P765" s="24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</row>
    <row r="766" spans="1:36" ht="13" hidden="1" x14ac:dyDescent="0.15">
      <c r="A766" s="16"/>
      <c r="B766" s="16"/>
      <c r="C766" s="16"/>
      <c r="D766" s="16"/>
      <c r="E766" s="16"/>
      <c r="F766" s="16"/>
      <c r="G766" s="41"/>
      <c r="H766" s="41"/>
      <c r="I766" s="41"/>
      <c r="J766" s="16"/>
      <c r="K766" s="16"/>
      <c r="L766" s="16"/>
      <c r="M766" s="16"/>
      <c r="N766" s="16"/>
      <c r="O766" s="16"/>
      <c r="P766" s="24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</row>
    <row r="767" spans="1:36" ht="13" hidden="1" x14ac:dyDescent="0.15">
      <c r="A767" s="16"/>
      <c r="B767" s="16"/>
      <c r="C767" s="16"/>
      <c r="D767" s="16"/>
      <c r="E767" s="16"/>
      <c r="F767" s="16"/>
      <c r="G767" s="41"/>
      <c r="H767" s="41"/>
      <c r="I767" s="41"/>
      <c r="J767" s="16"/>
      <c r="K767" s="16"/>
      <c r="L767" s="16"/>
      <c r="M767" s="16"/>
      <c r="N767" s="16"/>
      <c r="O767" s="16"/>
      <c r="P767" s="24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</row>
    <row r="768" spans="1:36" ht="13" hidden="1" x14ac:dyDescent="0.15">
      <c r="A768" s="16"/>
      <c r="B768" s="16"/>
      <c r="C768" s="16"/>
      <c r="D768" s="16"/>
      <c r="E768" s="16"/>
      <c r="F768" s="16"/>
      <c r="G768" s="41"/>
      <c r="H768" s="41"/>
      <c r="I768" s="41"/>
      <c r="J768" s="16"/>
      <c r="K768" s="16"/>
      <c r="L768" s="16"/>
      <c r="M768" s="16"/>
      <c r="N768" s="16"/>
      <c r="O768" s="16"/>
      <c r="P768" s="24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</row>
    <row r="769" spans="1:36" ht="13" hidden="1" x14ac:dyDescent="0.15">
      <c r="A769" s="16"/>
      <c r="B769" s="16"/>
      <c r="C769" s="16"/>
      <c r="D769" s="16"/>
      <c r="E769" s="16"/>
      <c r="F769" s="16"/>
      <c r="G769" s="41"/>
      <c r="H769" s="41"/>
      <c r="I769" s="41"/>
      <c r="J769" s="16"/>
      <c r="K769" s="16"/>
      <c r="L769" s="16"/>
      <c r="M769" s="16"/>
      <c r="N769" s="16"/>
      <c r="O769" s="16"/>
      <c r="P769" s="24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</row>
    <row r="770" spans="1:36" ht="13" hidden="1" x14ac:dyDescent="0.15">
      <c r="A770" s="16"/>
      <c r="B770" s="16"/>
      <c r="C770" s="16"/>
      <c r="D770" s="16"/>
      <c r="E770" s="16"/>
      <c r="F770" s="16"/>
      <c r="G770" s="41"/>
      <c r="H770" s="41"/>
      <c r="I770" s="41"/>
      <c r="J770" s="16"/>
      <c r="K770" s="16"/>
      <c r="L770" s="16"/>
      <c r="M770" s="16"/>
      <c r="N770" s="16"/>
      <c r="O770" s="16"/>
      <c r="P770" s="24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</row>
    <row r="771" spans="1:36" ht="13" hidden="1" x14ac:dyDescent="0.15">
      <c r="A771" s="16"/>
      <c r="B771" s="16"/>
      <c r="C771" s="16"/>
      <c r="D771" s="16"/>
      <c r="E771" s="16"/>
      <c r="F771" s="16"/>
      <c r="G771" s="41"/>
      <c r="H771" s="41"/>
      <c r="I771" s="41"/>
      <c r="J771" s="16"/>
      <c r="K771" s="16"/>
      <c r="L771" s="16"/>
      <c r="M771" s="16"/>
      <c r="N771" s="16"/>
      <c r="O771" s="16"/>
      <c r="P771" s="24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</row>
    <row r="772" spans="1:36" ht="13" hidden="1" x14ac:dyDescent="0.15">
      <c r="A772" s="16"/>
      <c r="B772" s="16"/>
      <c r="C772" s="16"/>
      <c r="D772" s="16"/>
      <c r="E772" s="16"/>
      <c r="F772" s="16"/>
      <c r="G772" s="41"/>
      <c r="H772" s="41"/>
      <c r="I772" s="41"/>
      <c r="J772" s="16"/>
      <c r="K772" s="16"/>
      <c r="L772" s="16"/>
      <c r="M772" s="16"/>
      <c r="N772" s="16"/>
      <c r="O772" s="16"/>
      <c r="P772" s="24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</row>
    <row r="773" spans="1:36" ht="13" hidden="1" x14ac:dyDescent="0.15">
      <c r="A773" s="16"/>
      <c r="B773" s="16"/>
      <c r="C773" s="16"/>
      <c r="D773" s="16"/>
      <c r="E773" s="16"/>
      <c r="F773" s="16"/>
      <c r="G773" s="41"/>
      <c r="H773" s="41"/>
      <c r="I773" s="41"/>
      <c r="J773" s="16"/>
      <c r="K773" s="16"/>
      <c r="L773" s="16"/>
      <c r="M773" s="16"/>
      <c r="N773" s="16"/>
      <c r="O773" s="16"/>
      <c r="P773" s="24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</row>
    <row r="774" spans="1:36" ht="13" hidden="1" x14ac:dyDescent="0.15">
      <c r="A774" s="16"/>
      <c r="B774" s="16"/>
      <c r="C774" s="16"/>
      <c r="D774" s="16"/>
      <c r="E774" s="16"/>
      <c r="F774" s="16"/>
      <c r="G774" s="41"/>
      <c r="H774" s="41"/>
      <c r="I774" s="41"/>
      <c r="J774" s="16"/>
      <c r="K774" s="16"/>
      <c r="L774" s="16"/>
      <c r="M774" s="16"/>
      <c r="N774" s="16"/>
      <c r="O774" s="16"/>
      <c r="P774" s="24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</row>
    <row r="775" spans="1:36" ht="13" hidden="1" x14ac:dyDescent="0.15">
      <c r="A775" s="16"/>
      <c r="B775" s="16"/>
      <c r="C775" s="16"/>
      <c r="D775" s="16"/>
      <c r="E775" s="16"/>
      <c r="F775" s="16"/>
      <c r="G775" s="41"/>
      <c r="H775" s="41"/>
      <c r="I775" s="41"/>
      <c r="J775" s="16"/>
      <c r="K775" s="16"/>
      <c r="L775" s="16"/>
      <c r="M775" s="16"/>
      <c r="N775" s="16"/>
      <c r="O775" s="16"/>
      <c r="P775" s="24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</row>
    <row r="776" spans="1:36" ht="13" hidden="1" x14ac:dyDescent="0.15">
      <c r="A776" s="16"/>
      <c r="B776" s="16"/>
      <c r="C776" s="16"/>
      <c r="D776" s="16"/>
      <c r="E776" s="16"/>
      <c r="F776" s="16"/>
      <c r="G776" s="41"/>
      <c r="H776" s="41"/>
      <c r="I776" s="41"/>
      <c r="J776" s="16"/>
      <c r="K776" s="16"/>
      <c r="L776" s="16"/>
      <c r="M776" s="16"/>
      <c r="N776" s="16"/>
      <c r="O776" s="16"/>
      <c r="P776" s="24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</row>
    <row r="777" spans="1:36" ht="13" hidden="1" x14ac:dyDescent="0.15">
      <c r="A777" s="16"/>
      <c r="B777" s="16"/>
      <c r="C777" s="16"/>
      <c r="D777" s="16"/>
      <c r="E777" s="16"/>
      <c r="F777" s="16"/>
      <c r="G777" s="41"/>
      <c r="H777" s="41"/>
      <c r="I777" s="41"/>
      <c r="J777" s="16"/>
      <c r="K777" s="16"/>
      <c r="L777" s="16"/>
      <c r="M777" s="16"/>
      <c r="N777" s="16"/>
      <c r="O777" s="16"/>
      <c r="P777" s="24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</row>
    <row r="778" spans="1:36" ht="13" hidden="1" x14ac:dyDescent="0.15">
      <c r="A778" s="16"/>
      <c r="B778" s="16"/>
      <c r="C778" s="16"/>
      <c r="D778" s="16"/>
      <c r="E778" s="16"/>
      <c r="F778" s="16"/>
      <c r="G778" s="41"/>
      <c r="H778" s="41"/>
      <c r="I778" s="41"/>
      <c r="J778" s="16"/>
      <c r="K778" s="16"/>
      <c r="L778" s="16"/>
      <c r="M778" s="16"/>
      <c r="N778" s="16"/>
      <c r="O778" s="16"/>
      <c r="P778" s="24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</row>
    <row r="779" spans="1:36" ht="13" hidden="1" x14ac:dyDescent="0.15">
      <c r="A779" s="16"/>
      <c r="B779" s="16"/>
      <c r="C779" s="16"/>
      <c r="D779" s="16"/>
      <c r="E779" s="16"/>
      <c r="F779" s="16"/>
      <c r="G779" s="41"/>
      <c r="H779" s="41"/>
      <c r="I779" s="41"/>
      <c r="J779" s="16"/>
      <c r="K779" s="16"/>
      <c r="L779" s="16"/>
      <c r="M779" s="16"/>
      <c r="N779" s="16"/>
      <c r="O779" s="16"/>
      <c r="P779" s="24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</row>
    <row r="780" spans="1:36" ht="13" hidden="1" x14ac:dyDescent="0.15">
      <c r="A780" s="16"/>
      <c r="B780" s="16"/>
      <c r="C780" s="16"/>
      <c r="D780" s="16"/>
      <c r="E780" s="16"/>
      <c r="F780" s="16"/>
      <c r="G780" s="41"/>
      <c r="H780" s="41"/>
      <c r="I780" s="41"/>
      <c r="J780" s="16"/>
      <c r="K780" s="16"/>
      <c r="L780" s="16"/>
      <c r="M780" s="16"/>
      <c r="N780" s="16"/>
      <c r="O780" s="16"/>
      <c r="P780" s="24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</row>
    <row r="781" spans="1:36" ht="13" hidden="1" x14ac:dyDescent="0.15">
      <c r="A781" s="16"/>
      <c r="B781" s="16"/>
      <c r="C781" s="16"/>
      <c r="D781" s="16"/>
      <c r="E781" s="16"/>
      <c r="F781" s="16"/>
      <c r="G781" s="41"/>
      <c r="H781" s="41"/>
      <c r="I781" s="41"/>
      <c r="J781" s="16"/>
      <c r="K781" s="16"/>
      <c r="L781" s="16"/>
      <c r="M781" s="16"/>
      <c r="N781" s="16"/>
      <c r="O781" s="16"/>
      <c r="P781" s="24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</row>
    <row r="782" spans="1:36" ht="13" hidden="1" x14ac:dyDescent="0.15">
      <c r="A782" s="16"/>
      <c r="B782" s="16"/>
      <c r="C782" s="16"/>
      <c r="D782" s="16"/>
      <c r="E782" s="16"/>
      <c r="F782" s="16"/>
      <c r="G782" s="41"/>
      <c r="H782" s="41"/>
      <c r="I782" s="41"/>
      <c r="J782" s="16"/>
      <c r="K782" s="16"/>
      <c r="L782" s="16"/>
      <c r="M782" s="16"/>
      <c r="N782" s="16"/>
      <c r="O782" s="16"/>
      <c r="P782" s="24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</row>
    <row r="783" spans="1:36" ht="13" hidden="1" x14ac:dyDescent="0.15">
      <c r="A783" s="16"/>
      <c r="B783" s="16"/>
      <c r="C783" s="16"/>
      <c r="D783" s="16"/>
      <c r="E783" s="16"/>
      <c r="F783" s="16"/>
      <c r="G783" s="41"/>
      <c r="H783" s="41"/>
      <c r="I783" s="41"/>
      <c r="J783" s="16"/>
      <c r="K783" s="16"/>
      <c r="L783" s="16"/>
      <c r="M783" s="16"/>
      <c r="N783" s="16"/>
      <c r="O783" s="16"/>
      <c r="P783" s="24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</row>
    <row r="784" spans="1:36" ht="13" hidden="1" x14ac:dyDescent="0.15">
      <c r="A784" s="16"/>
      <c r="B784" s="16"/>
      <c r="C784" s="16"/>
      <c r="D784" s="16"/>
      <c r="E784" s="16"/>
      <c r="F784" s="16"/>
      <c r="G784" s="41"/>
      <c r="H784" s="41"/>
      <c r="I784" s="41"/>
      <c r="J784" s="16"/>
      <c r="K784" s="16"/>
      <c r="L784" s="16"/>
      <c r="M784" s="16"/>
      <c r="N784" s="16"/>
      <c r="O784" s="16"/>
      <c r="P784" s="24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</row>
    <row r="785" spans="1:36" ht="13" hidden="1" x14ac:dyDescent="0.15">
      <c r="A785" s="16"/>
      <c r="B785" s="16"/>
      <c r="C785" s="16"/>
      <c r="D785" s="16"/>
      <c r="E785" s="16"/>
      <c r="F785" s="16"/>
      <c r="G785" s="41"/>
      <c r="H785" s="41"/>
      <c r="I785" s="41"/>
      <c r="J785" s="16"/>
      <c r="K785" s="16"/>
      <c r="L785" s="16"/>
      <c r="M785" s="16"/>
      <c r="N785" s="16"/>
      <c r="O785" s="16"/>
      <c r="P785" s="24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</row>
    <row r="786" spans="1:36" ht="13" hidden="1" x14ac:dyDescent="0.15">
      <c r="A786" s="16"/>
      <c r="B786" s="16"/>
      <c r="C786" s="16"/>
      <c r="D786" s="16"/>
      <c r="E786" s="16"/>
      <c r="F786" s="16"/>
      <c r="G786" s="41"/>
      <c r="H786" s="41"/>
      <c r="I786" s="41"/>
      <c r="J786" s="16"/>
      <c r="K786" s="16"/>
      <c r="L786" s="16"/>
      <c r="M786" s="16"/>
      <c r="N786" s="16"/>
      <c r="O786" s="16"/>
      <c r="P786" s="24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</row>
    <row r="787" spans="1:36" ht="13" hidden="1" x14ac:dyDescent="0.15">
      <c r="A787" s="16"/>
      <c r="B787" s="16"/>
      <c r="C787" s="16"/>
      <c r="D787" s="16"/>
      <c r="E787" s="16"/>
      <c r="F787" s="16"/>
      <c r="G787" s="41"/>
      <c r="H787" s="41"/>
      <c r="I787" s="41"/>
      <c r="J787" s="16"/>
      <c r="K787" s="16"/>
      <c r="L787" s="16"/>
      <c r="M787" s="16"/>
      <c r="N787" s="16"/>
      <c r="O787" s="16"/>
      <c r="P787" s="24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</row>
    <row r="788" spans="1:36" ht="13" hidden="1" x14ac:dyDescent="0.15">
      <c r="A788" s="16"/>
      <c r="B788" s="16"/>
      <c r="C788" s="16"/>
      <c r="D788" s="16"/>
      <c r="E788" s="16"/>
      <c r="F788" s="16"/>
      <c r="G788" s="41"/>
      <c r="H788" s="41"/>
      <c r="I788" s="41"/>
      <c r="J788" s="16"/>
      <c r="K788" s="16"/>
      <c r="L788" s="16"/>
      <c r="M788" s="16"/>
      <c r="N788" s="16"/>
      <c r="O788" s="16"/>
      <c r="P788" s="24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</row>
    <row r="789" spans="1:36" ht="13" hidden="1" x14ac:dyDescent="0.15">
      <c r="A789" s="16"/>
      <c r="B789" s="16"/>
      <c r="C789" s="16"/>
      <c r="D789" s="16"/>
      <c r="E789" s="16"/>
      <c r="F789" s="16"/>
      <c r="G789" s="41"/>
      <c r="H789" s="41"/>
      <c r="I789" s="41"/>
      <c r="J789" s="16"/>
      <c r="K789" s="16"/>
      <c r="L789" s="16"/>
      <c r="M789" s="16"/>
      <c r="N789" s="16"/>
      <c r="O789" s="16"/>
      <c r="P789" s="24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</row>
    <row r="790" spans="1:36" ht="13" hidden="1" x14ac:dyDescent="0.15">
      <c r="A790" s="16"/>
      <c r="B790" s="16"/>
      <c r="C790" s="16"/>
      <c r="D790" s="16"/>
      <c r="E790" s="16"/>
      <c r="F790" s="16"/>
      <c r="G790" s="41"/>
      <c r="H790" s="41"/>
      <c r="I790" s="41"/>
      <c r="J790" s="16"/>
      <c r="K790" s="16"/>
      <c r="L790" s="16"/>
      <c r="M790" s="16"/>
      <c r="N790" s="16"/>
      <c r="O790" s="16"/>
      <c r="P790" s="24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</row>
    <row r="791" spans="1:36" ht="13" hidden="1" x14ac:dyDescent="0.15">
      <c r="A791" s="16"/>
      <c r="B791" s="16"/>
      <c r="C791" s="16"/>
      <c r="D791" s="16"/>
      <c r="E791" s="16"/>
      <c r="F791" s="16"/>
      <c r="G791" s="41"/>
      <c r="H791" s="41"/>
      <c r="I791" s="41"/>
      <c r="J791" s="16"/>
      <c r="K791" s="16"/>
      <c r="L791" s="16"/>
      <c r="M791" s="16"/>
      <c r="N791" s="16"/>
      <c r="O791" s="16"/>
      <c r="P791" s="24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</row>
    <row r="792" spans="1:36" ht="13" hidden="1" x14ac:dyDescent="0.15">
      <c r="A792" s="16"/>
      <c r="B792" s="16"/>
      <c r="C792" s="16"/>
      <c r="D792" s="16"/>
      <c r="E792" s="16"/>
      <c r="F792" s="16"/>
      <c r="G792" s="41"/>
      <c r="H792" s="41"/>
      <c r="I792" s="41"/>
      <c r="J792" s="16"/>
      <c r="K792" s="16"/>
      <c r="L792" s="16"/>
      <c r="M792" s="16"/>
      <c r="N792" s="16"/>
      <c r="O792" s="16"/>
      <c r="P792" s="24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</row>
    <row r="793" spans="1:36" ht="13" hidden="1" x14ac:dyDescent="0.15">
      <c r="A793" s="16"/>
      <c r="B793" s="16"/>
      <c r="C793" s="16"/>
      <c r="D793" s="16"/>
      <c r="E793" s="16"/>
      <c r="F793" s="16"/>
      <c r="G793" s="41"/>
      <c r="H793" s="41"/>
      <c r="I793" s="41"/>
      <c r="J793" s="16"/>
      <c r="K793" s="16"/>
      <c r="L793" s="16"/>
      <c r="M793" s="16"/>
      <c r="N793" s="16"/>
      <c r="O793" s="16"/>
      <c r="P793" s="24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</row>
    <row r="794" spans="1:36" ht="13" hidden="1" x14ac:dyDescent="0.15">
      <c r="A794" s="16"/>
      <c r="B794" s="16"/>
      <c r="C794" s="16"/>
      <c r="D794" s="16"/>
      <c r="E794" s="16"/>
      <c r="F794" s="16"/>
      <c r="G794" s="41"/>
      <c r="H794" s="41"/>
      <c r="I794" s="41"/>
      <c r="J794" s="16"/>
      <c r="K794" s="16"/>
      <c r="L794" s="16"/>
      <c r="M794" s="16"/>
      <c r="N794" s="16"/>
      <c r="O794" s="16"/>
      <c r="P794" s="24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</row>
    <row r="795" spans="1:36" ht="13" hidden="1" x14ac:dyDescent="0.15">
      <c r="A795" s="16"/>
      <c r="B795" s="16"/>
      <c r="C795" s="16"/>
      <c r="D795" s="16"/>
      <c r="E795" s="16"/>
      <c r="F795" s="16"/>
      <c r="G795" s="41"/>
      <c r="H795" s="41"/>
      <c r="I795" s="41"/>
      <c r="J795" s="16"/>
      <c r="K795" s="16"/>
      <c r="L795" s="16"/>
      <c r="M795" s="16"/>
      <c r="N795" s="16"/>
      <c r="O795" s="16"/>
      <c r="P795" s="24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</row>
    <row r="796" spans="1:36" ht="13" hidden="1" x14ac:dyDescent="0.15">
      <c r="A796" s="16"/>
      <c r="B796" s="16"/>
      <c r="C796" s="16"/>
      <c r="D796" s="16"/>
      <c r="E796" s="16"/>
      <c r="F796" s="16"/>
      <c r="G796" s="41"/>
      <c r="H796" s="41"/>
      <c r="I796" s="41"/>
      <c r="J796" s="16"/>
      <c r="K796" s="16"/>
      <c r="L796" s="16"/>
      <c r="M796" s="16"/>
      <c r="N796" s="16"/>
      <c r="O796" s="16"/>
      <c r="P796" s="24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</row>
    <row r="797" spans="1:36" ht="13" hidden="1" x14ac:dyDescent="0.15">
      <c r="A797" s="16"/>
      <c r="B797" s="16"/>
      <c r="C797" s="16"/>
      <c r="D797" s="16"/>
      <c r="E797" s="16"/>
      <c r="F797" s="16"/>
      <c r="G797" s="41"/>
      <c r="H797" s="41"/>
      <c r="I797" s="41"/>
      <c r="J797" s="16"/>
      <c r="K797" s="16"/>
      <c r="L797" s="16"/>
      <c r="M797" s="16"/>
      <c r="N797" s="16"/>
      <c r="O797" s="16"/>
      <c r="P797" s="24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</row>
    <row r="798" spans="1:36" ht="13" hidden="1" x14ac:dyDescent="0.15">
      <c r="A798" s="16"/>
      <c r="B798" s="16"/>
      <c r="C798" s="16"/>
      <c r="D798" s="16"/>
      <c r="E798" s="16"/>
      <c r="F798" s="16"/>
      <c r="G798" s="41"/>
      <c r="H798" s="41"/>
      <c r="I798" s="41"/>
      <c r="J798" s="16"/>
      <c r="K798" s="16"/>
      <c r="L798" s="16"/>
      <c r="M798" s="16"/>
      <c r="N798" s="16"/>
      <c r="O798" s="16"/>
      <c r="P798" s="24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</row>
    <row r="799" spans="1:36" ht="13" hidden="1" x14ac:dyDescent="0.15">
      <c r="A799" s="16"/>
      <c r="B799" s="16"/>
      <c r="C799" s="16"/>
      <c r="D799" s="16"/>
      <c r="E799" s="16"/>
      <c r="F799" s="16"/>
      <c r="G799" s="41"/>
      <c r="H799" s="41"/>
      <c r="I799" s="41"/>
      <c r="J799" s="16"/>
      <c r="K799" s="16"/>
      <c r="L799" s="16"/>
      <c r="M799" s="16"/>
      <c r="N799" s="16"/>
      <c r="O799" s="16"/>
      <c r="P799" s="24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</row>
    <row r="800" spans="1:36" ht="13" hidden="1" x14ac:dyDescent="0.15">
      <c r="A800" s="16"/>
      <c r="B800" s="16"/>
      <c r="C800" s="16"/>
      <c r="D800" s="16"/>
      <c r="E800" s="16"/>
      <c r="F800" s="16"/>
      <c r="G800" s="41"/>
      <c r="H800" s="41"/>
      <c r="I800" s="41"/>
      <c r="J800" s="16"/>
      <c r="K800" s="16"/>
      <c r="L800" s="16"/>
      <c r="M800" s="16"/>
      <c r="N800" s="16"/>
      <c r="O800" s="16"/>
      <c r="P800" s="24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</row>
    <row r="801" spans="1:36" ht="13" hidden="1" x14ac:dyDescent="0.15">
      <c r="A801" s="16"/>
      <c r="B801" s="16"/>
      <c r="C801" s="16"/>
      <c r="D801" s="16"/>
      <c r="E801" s="16"/>
      <c r="F801" s="16"/>
      <c r="G801" s="41"/>
      <c r="H801" s="41"/>
      <c r="I801" s="41"/>
      <c r="J801" s="16"/>
      <c r="K801" s="16"/>
      <c r="L801" s="16"/>
      <c r="M801" s="16"/>
      <c r="N801" s="16"/>
      <c r="O801" s="16"/>
      <c r="P801" s="24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</row>
    <row r="802" spans="1:36" ht="13" hidden="1" x14ac:dyDescent="0.15">
      <c r="A802" s="16"/>
      <c r="B802" s="16"/>
      <c r="C802" s="16"/>
      <c r="D802" s="16"/>
      <c r="E802" s="16"/>
      <c r="F802" s="16"/>
      <c r="G802" s="41"/>
      <c r="H802" s="41"/>
      <c r="I802" s="41"/>
      <c r="J802" s="16"/>
      <c r="K802" s="16"/>
      <c r="L802" s="16"/>
      <c r="M802" s="16"/>
      <c r="N802" s="16"/>
      <c r="O802" s="16"/>
      <c r="P802" s="24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</row>
    <row r="803" spans="1:36" ht="13" hidden="1" x14ac:dyDescent="0.15">
      <c r="A803" s="16"/>
      <c r="B803" s="16"/>
      <c r="C803" s="16"/>
      <c r="D803" s="16"/>
      <c r="E803" s="16"/>
      <c r="F803" s="16"/>
      <c r="G803" s="41"/>
      <c r="H803" s="41"/>
      <c r="I803" s="41"/>
      <c r="J803" s="16"/>
      <c r="K803" s="16"/>
      <c r="L803" s="16"/>
      <c r="M803" s="16"/>
      <c r="N803" s="16"/>
      <c r="O803" s="16"/>
      <c r="P803" s="24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</row>
    <row r="804" spans="1:36" ht="13" hidden="1" x14ac:dyDescent="0.15">
      <c r="A804" s="16"/>
      <c r="B804" s="16"/>
      <c r="C804" s="16"/>
      <c r="D804" s="16"/>
      <c r="E804" s="16"/>
      <c r="F804" s="16"/>
      <c r="G804" s="41"/>
      <c r="H804" s="41"/>
      <c r="I804" s="41"/>
      <c r="J804" s="16"/>
      <c r="K804" s="16"/>
      <c r="L804" s="16"/>
      <c r="M804" s="16"/>
      <c r="N804" s="16"/>
      <c r="O804" s="16"/>
      <c r="P804" s="24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</row>
    <row r="805" spans="1:36" ht="13" hidden="1" x14ac:dyDescent="0.15">
      <c r="A805" s="16"/>
      <c r="B805" s="16"/>
      <c r="C805" s="16"/>
      <c r="D805" s="16"/>
      <c r="E805" s="16"/>
      <c r="F805" s="16"/>
      <c r="G805" s="41"/>
      <c r="H805" s="41"/>
      <c r="I805" s="41"/>
      <c r="J805" s="16"/>
      <c r="K805" s="16"/>
      <c r="L805" s="16"/>
      <c r="M805" s="16"/>
      <c r="N805" s="16"/>
      <c r="O805" s="16"/>
      <c r="P805" s="24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</row>
    <row r="806" spans="1:36" ht="13" hidden="1" x14ac:dyDescent="0.15">
      <c r="A806" s="16"/>
      <c r="B806" s="16"/>
      <c r="C806" s="16"/>
      <c r="D806" s="16"/>
      <c r="E806" s="16"/>
      <c r="F806" s="16"/>
      <c r="G806" s="41"/>
      <c r="H806" s="41"/>
      <c r="I806" s="41"/>
      <c r="J806" s="16"/>
      <c r="K806" s="16"/>
      <c r="L806" s="16"/>
      <c r="M806" s="16"/>
      <c r="N806" s="16"/>
      <c r="O806" s="16"/>
      <c r="P806" s="24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</row>
    <row r="807" spans="1:36" ht="13" hidden="1" x14ac:dyDescent="0.15">
      <c r="A807" s="16"/>
      <c r="B807" s="16"/>
      <c r="C807" s="16"/>
      <c r="D807" s="16"/>
      <c r="E807" s="16"/>
      <c r="F807" s="16"/>
      <c r="G807" s="41"/>
      <c r="H807" s="41"/>
      <c r="I807" s="41"/>
      <c r="J807" s="16"/>
      <c r="K807" s="16"/>
      <c r="L807" s="16"/>
      <c r="M807" s="16"/>
      <c r="N807" s="16"/>
      <c r="O807" s="16"/>
      <c r="P807" s="24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</row>
    <row r="808" spans="1:36" ht="13" hidden="1" x14ac:dyDescent="0.15">
      <c r="A808" s="16"/>
      <c r="B808" s="16"/>
      <c r="C808" s="16"/>
      <c r="D808" s="16"/>
      <c r="E808" s="16"/>
      <c r="F808" s="16"/>
      <c r="G808" s="41"/>
      <c r="H808" s="41"/>
      <c r="I808" s="41"/>
      <c r="J808" s="16"/>
      <c r="K808" s="16"/>
      <c r="L808" s="16"/>
      <c r="M808" s="16"/>
      <c r="N808" s="16"/>
      <c r="O808" s="16"/>
      <c r="P808" s="24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</row>
    <row r="809" spans="1:36" ht="13" hidden="1" x14ac:dyDescent="0.15">
      <c r="A809" s="16"/>
      <c r="B809" s="16"/>
      <c r="C809" s="16"/>
      <c r="D809" s="16"/>
      <c r="E809" s="16"/>
      <c r="F809" s="16"/>
      <c r="G809" s="41"/>
      <c r="H809" s="41"/>
      <c r="I809" s="41"/>
      <c r="J809" s="16"/>
      <c r="K809" s="16"/>
      <c r="L809" s="16"/>
      <c r="M809" s="16"/>
      <c r="N809" s="16"/>
      <c r="O809" s="16"/>
      <c r="P809" s="24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</row>
    <row r="810" spans="1:36" ht="13" hidden="1" x14ac:dyDescent="0.15">
      <c r="A810" s="16"/>
      <c r="B810" s="16"/>
      <c r="C810" s="16"/>
      <c r="D810" s="16"/>
      <c r="E810" s="16"/>
      <c r="F810" s="16"/>
      <c r="G810" s="41"/>
      <c r="H810" s="41"/>
      <c r="I810" s="41"/>
      <c r="J810" s="16"/>
      <c r="K810" s="16"/>
      <c r="L810" s="16"/>
      <c r="M810" s="16"/>
      <c r="N810" s="16"/>
      <c r="O810" s="16"/>
      <c r="P810" s="24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</row>
    <row r="811" spans="1:36" ht="13" hidden="1" x14ac:dyDescent="0.15">
      <c r="A811" s="16"/>
      <c r="B811" s="16"/>
      <c r="C811" s="16"/>
      <c r="D811" s="16"/>
      <c r="E811" s="16"/>
      <c r="F811" s="16"/>
      <c r="G811" s="41"/>
      <c r="H811" s="41"/>
      <c r="I811" s="41"/>
      <c r="J811" s="16"/>
      <c r="K811" s="16"/>
      <c r="L811" s="16"/>
      <c r="M811" s="16"/>
      <c r="N811" s="16"/>
      <c r="O811" s="16"/>
      <c r="P811" s="24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</row>
    <row r="812" spans="1:36" ht="13" hidden="1" x14ac:dyDescent="0.15">
      <c r="A812" s="16"/>
      <c r="B812" s="16"/>
      <c r="C812" s="16"/>
      <c r="D812" s="16"/>
      <c r="E812" s="16"/>
      <c r="F812" s="16"/>
      <c r="G812" s="41"/>
      <c r="H812" s="41"/>
      <c r="I812" s="41"/>
      <c r="J812" s="16"/>
      <c r="K812" s="16"/>
      <c r="L812" s="16"/>
      <c r="M812" s="16"/>
      <c r="N812" s="16"/>
      <c r="O812" s="16"/>
      <c r="P812" s="24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</row>
    <row r="813" spans="1:36" ht="13" hidden="1" x14ac:dyDescent="0.15">
      <c r="A813" s="16"/>
      <c r="B813" s="16"/>
      <c r="C813" s="16"/>
      <c r="D813" s="16"/>
      <c r="E813" s="16"/>
      <c r="F813" s="16"/>
      <c r="G813" s="41"/>
      <c r="H813" s="41"/>
      <c r="I813" s="41"/>
      <c r="J813" s="16"/>
      <c r="K813" s="16"/>
      <c r="L813" s="16"/>
      <c r="M813" s="16"/>
      <c r="N813" s="16"/>
      <c r="O813" s="16"/>
      <c r="P813" s="24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</row>
    <row r="814" spans="1:36" ht="13" hidden="1" x14ac:dyDescent="0.15">
      <c r="A814" s="16"/>
      <c r="B814" s="16"/>
      <c r="C814" s="16"/>
      <c r="D814" s="16"/>
      <c r="E814" s="16"/>
      <c r="F814" s="16"/>
      <c r="G814" s="41"/>
      <c r="H814" s="41"/>
      <c r="I814" s="41"/>
      <c r="J814" s="16"/>
      <c r="K814" s="16"/>
      <c r="L814" s="16"/>
      <c r="M814" s="16"/>
      <c r="N814" s="16"/>
      <c r="O814" s="16"/>
      <c r="P814" s="24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</row>
    <row r="815" spans="1:36" ht="13" hidden="1" x14ac:dyDescent="0.15">
      <c r="A815" s="16"/>
      <c r="B815" s="16"/>
      <c r="C815" s="16"/>
      <c r="D815" s="16"/>
      <c r="E815" s="16"/>
      <c r="F815" s="16"/>
      <c r="G815" s="41"/>
      <c r="H815" s="41"/>
      <c r="I815" s="41"/>
      <c r="J815" s="16"/>
      <c r="K815" s="16"/>
      <c r="L815" s="16"/>
      <c r="M815" s="16"/>
      <c r="N815" s="16"/>
      <c r="O815" s="16"/>
      <c r="P815" s="24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</row>
    <row r="816" spans="1:36" ht="13" hidden="1" x14ac:dyDescent="0.15">
      <c r="A816" s="16"/>
      <c r="B816" s="16"/>
      <c r="C816" s="16"/>
      <c r="D816" s="16"/>
      <c r="E816" s="16"/>
      <c r="F816" s="16"/>
      <c r="G816" s="41"/>
      <c r="H816" s="41"/>
      <c r="I816" s="41"/>
      <c r="J816" s="16"/>
      <c r="K816" s="16"/>
      <c r="L816" s="16"/>
      <c r="M816" s="16"/>
      <c r="N816" s="16"/>
      <c r="O816" s="16"/>
      <c r="P816" s="24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</row>
    <row r="817" spans="1:36" ht="13" hidden="1" x14ac:dyDescent="0.15">
      <c r="A817" s="16"/>
      <c r="B817" s="16"/>
      <c r="C817" s="16"/>
      <c r="D817" s="16"/>
      <c r="E817" s="16"/>
      <c r="F817" s="16"/>
      <c r="G817" s="41"/>
      <c r="H817" s="41"/>
      <c r="I817" s="41"/>
      <c r="J817" s="16"/>
      <c r="K817" s="16"/>
      <c r="L817" s="16"/>
      <c r="M817" s="16"/>
      <c r="N817" s="16"/>
      <c r="O817" s="16"/>
      <c r="P817" s="24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</row>
    <row r="818" spans="1:36" ht="13" hidden="1" x14ac:dyDescent="0.15">
      <c r="A818" s="16"/>
      <c r="B818" s="16"/>
      <c r="C818" s="16"/>
      <c r="D818" s="16"/>
      <c r="E818" s="16"/>
      <c r="F818" s="16"/>
      <c r="G818" s="41"/>
      <c r="H818" s="41"/>
      <c r="I818" s="41"/>
      <c r="J818" s="16"/>
      <c r="K818" s="16"/>
      <c r="L818" s="16"/>
      <c r="M818" s="16"/>
      <c r="N818" s="16"/>
      <c r="O818" s="16"/>
      <c r="P818" s="24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</row>
    <row r="819" spans="1:36" ht="13" hidden="1" x14ac:dyDescent="0.15">
      <c r="A819" s="16"/>
      <c r="B819" s="16"/>
      <c r="C819" s="16"/>
      <c r="D819" s="16"/>
      <c r="E819" s="16"/>
      <c r="F819" s="16"/>
      <c r="G819" s="41"/>
      <c r="H819" s="41"/>
      <c r="I819" s="41"/>
      <c r="J819" s="16"/>
      <c r="K819" s="16"/>
      <c r="L819" s="16"/>
      <c r="M819" s="16"/>
      <c r="N819" s="16"/>
      <c r="O819" s="16"/>
      <c r="P819" s="24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</row>
    <row r="820" spans="1:36" ht="13" hidden="1" x14ac:dyDescent="0.15">
      <c r="A820" s="16"/>
      <c r="B820" s="16"/>
      <c r="C820" s="16"/>
      <c r="D820" s="16"/>
      <c r="E820" s="16"/>
      <c r="F820" s="16"/>
      <c r="G820" s="41"/>
      <c r="H820" s="41"/>
      <c r="I820" s="41"/>
      <c r="J820" s="16"/>
      <c r="K820" s="16"/>
      <c r="L820" s="16"/>
      <c r="M820" s="16"/>
      <c r="N820" s="16"/>
      <c r="O820" s="16"/>
      <c r="P820" s="24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</row>
    <row r="821" spans="1:36" ht="13" hidden="1" x14ac:dyDescent="0.15">
      <c r="A821" s="16"/>
      <c r="B821" s="16"/>
      <c r="C821" s="16"/>
      <c r="D821" s="16"/>
      <c r="E821" s="16"/>
      <c r="F821" s="16"/>
      <c r="G821" s="41"/>
      <c r="H821" s="41"/>
      <c r="I821" s="41"/>
      <c r="J821" s="16"/>
      <c r="K821" s="16"/>
      <c r="L821" s="16"/>
      <c r="M821" s="16"/>
      <c r="N821" s="16"/>
      <c r="O821" s="16"/>
      <c r="P821" s="24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</row>
    <row r="822" spans="1:36" ht="13" hidden="1" x14ac:dyDescent="0.15">
      <c r="A822" s="16"/>
      <c r="B822" s="16"/>
      <c r="C822" s="16"/>
      <c r="D822" s="16"/>
      <c r="E822" s="16"/>
      <c r="F822" s="16"/>
      <c r="G822" s="41"/>
      <c r="H822" s="41"/>
      <c r="I822" s="41"/>
      <c r="J822" s="16"/>
      <c r="K822" s="16"/>
      <c r="L822" s="16"/>
      <c r="M822" s="16"/>
      <c r="N822" s="16"/>
      <c r="O822" s="16"/>
      <c r="P822" s="24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</row>
    <row r="823" spans="1:36" ht="13" hidden="1" x14ac:dyDescent="0.15">
      <c r="A823" s="16"/>
      <c r="B823" s="16"/>
      <c r="C823" s="16"/>
      <c r="D823" s="16"/>
      <c r="E823" s="16"/>
      <c r="F823" s="16"/>
      <c r="G823" s="41"/>
      <c r="H823" s="41"/>
      <c r="I823" s="41"/>
      <c r="J823" s="16"/>
      <c r="K823" s="16"/>
      <c r="L823" s="16"/>
      <c r="M823" s="16"/>
      <c r="N823" s="16"/>
      <c r="O823" s="16"/>
      <c r="P823" s="24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</row>
    <row r="824" spans="1:36" ht="13" hidden="1" x14ac:dyDescent="0.15">
      <c r="A824" s="16"/>
      <c r="B824" s="16"/>
      <c r="C824" s="16"/>
      <c r="D824" s="16"/>
      <c r="E824" s="16"/>
      <c r="F824" s="16"/>
      <c r="G824" s="41"/>
      <c r="H824" s="41"/>
      <c r="I824" s="41"/>
      <c r="J824" s="16"/>
      <c r="K824" s="16"/>
      <c r="L824" s="16"/>
      <c r="M824" s="16"/>
      <c r="N824" s="16"/>
      <c r="O824" s="16"/>
      <c r="P824" s="24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</row>
    <row r="825" spans="1:36" ht="13" hidden="1" x14ac:dyDescent="0.15">
      <c r="A825" s="16"/>
      <c r="B825" s="16"/>
      <c r="C825" s="16"/>
      <c r="D825" s="16"/>
      <c r="E825" s="16"/>
      <c r="F825" s="16"/>
      <c r="G825" s="41"/>
      <c r="H825" s="41"/>
      <c r="I825" s="41"/>
      <c r="J825" s="16"/>
      <c r="K825" s="16"/>
      <c r="L825" s="16"/>
      <c r="M825" s="16"/>
      <c r="N825" s="16"/>
      <c r="O825" s="16"/>
      <c r="P825" s="24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</row>
    <row r="826" spans="1:36" ht="13" hidden="1" x14ac:dyDescent="0.15">
      <c r="A826" s="16"/>
      <c r="B826" s="16"/>
      <c r="C826" s="16"/>
      <c r="D826" s="16"/>
      <c r="E826" s="16"/>
      <c r="F826" s="16"/>
      <c r="G826" s="41"/>
      <c r="H826" s="41"/>
      <c r="I826" s="41"/>
      <c r="J826" s="16"/>
      <c r="K826" s="16"/>
      <c r="L826" s="16"/>
      <c r="M826" s="16"/>
      <c r="N826" s="16"/>
      <c r="O826" s="16"/>
      <c r="P826" s="24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</row>
    <row r="827" spans="1:36" ht="13" hidden="1" x14ac:dyDescent="0.15">
      <c r="A827" s="16"/>
      <c r="B827" s="16"/>
      <c r="C827" s="16"/>
      <c r="D827" s="16"/>
      <c r="E827" s="16"/>
      <c r="F827" s="16"/>
      <c r="G827" s="41"/>
      <c r="H827" s="41"/>
      <c r="I827" s="41"/>
      <c r="J827" s="16"/>
      <c r="K827" s="16"/>
      <c r="L827" s="16"/>
      <c r="M827" s="16"/>
      <c r="N827" s="16"/>
      <c r="O827" s="16"/>
      <c r="P827" s="24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</row>
    <row r="828" spans="1:36" ht="13" hidden="1" x14ac:dyDescent="0.15">
      <c r="A828" s="16"/>
      <c r="B828" s="16"/>
      <c r="C828" s="16"/>
      <c r="D828" s="16"/>
      <c r="E828" s="16"/>
      <c r="F828" s="16"/>
      <c r="G828" s="41"/>
      <c r="H828" s="41"/>
      <c r="I828" s="41"/>
      <c r="J828" s="16"/>
      <c r="K828" s="16"/>
      <c r="L828" s="16"/>
      <c r="M828" s="16"/>
      <c r="N828" s="16"/>
      <c r="O828" s="16"/>
      <c r="P828" s="24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</row>
    <row r="829" spans="1:36" ht="13" hidden="1" x14ac:dyDescent="0.15">
      <c r="A829" s="16"/>
      <c r="B829" s="16"/>
      <c r="C829" s="16"/>
      <c r="D829" s="16"/>
      <c r="E829" s="16"/>
      <c r="F829" s="16"/>
      <c r="G829" s="41"/>
      <c r="H829" s="41"/>
      <c r="I829" s="41"/>
      <c r="J829" s="16"/>
      <c r="K829" s="16"/>
      <c r="L829" s="16"/>
      <c r="M829" s="16"/>
      <c r="N829" s="16"/>
      <c r="O829" s="16"/>
      <c r="P829" s="24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</row>
    <row r="830" spans="1:36" ht="13" hidden="1" x14ac:dyDescent="0.15">
      <c r="A830" s="16"/>
      <c r="B830" s="16"/>
      <c r="C830" s="16"/>
      <c r="D830" s="16"/>
      <c r="E830" s="16"/>
      <c r="F830" s="16"/>
      <c r="G830" s="41"/>
      <c r="H830" s="41"/>
      <c r="I830" s="41"/>
      <c r="J830" s="16"/>
      <c r="K830" s="16"/>
      <c r="L830" s="16"/>
      <c r="M830" s="16"/>
      <c r="N830" s="16"/>
      <c r="O830" s="16"/>
      <c r="P830" s="24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</row>
    <row r="831" spans="1:36" ht="13" hidden="1" x14ac:dyDescent="0.15">
      <c r="A831" s="16"/>
      <c r="B831" s="16"/>
      <c r="C831" s="16"/>
      <c r="D831" s="16"/>
      <c r="E831" s="16"/>
      <c r="F831" s="16"/>
      <c r="G831" s="41"/>
      <c r="H831" s="41"/>
      <c r="I831" s="41"/>
      <c r="J831" s="16"/>
      <c r="K831" s="16"/>
      <c r="L831" s="16"/>
      <c r="M831" s="16"/>
      <c r="N831" s="16"/>
      <c r="O831" s="16"/>
      <c r="P831" s="24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</row>
    <row r="832" spans="1:36" ht="13" hidden="1" x14ac:dyDescent="0.15">
      <c r="A832" s="16"/>
      <c r="B832" s="16"/>
      <c r="C832" s="16"/>
      <c r="D832" s="16"/>
      <c r="E832" s="16"/>
      <c r="F832" s="16"/>
      <c r="G832" s="41"/>
      <c r="H832" s="41"/>
      <c r="I832" s="41"/>
      <c r="J832" s="16"/>
      <c r="K832" s="16"/>
      <c r="L832" s="16"/>
      <c r="M832" s="16"/>
      <c r="N832" s="16"/>
      <c r="O832" s="16"/>
      <c r="P832" s="24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</row>
    <row r="833" spans="1:36" ht="13" hidden="1" x14ac:dyDescent="0.15">
      <c r="A833" s="16"/>
      <c r="B833" s="16"/>
      <c r="C833" s="16"/>
      <c r="D833" s="16"/>
      <c r="E833" s="16"/>
      <c r="F833" s="16"/>
      <c r="G833" s="41"/>
      <c r="H833" s="41"/>
      <c r="I833" s="41"/>
      <c r="J833" s="16"/>
      <c r="K833" s="16"/>
      <c r="L833" s="16"/>
      <c r="M833" s="16"/>
      <c r="N833" s="16"/>
      <c r="O833" s="16"/>
      <c r="P833" s="24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</row>
    <row r="834" spans="1:36" ht="13" hidden="1" x14ac:dyDescent="0.15">
      <c r="A834" s="16"/>
      <c r="B834" s="16"/>
      <c r="C834" s="16"/>
      <c r="D834" s="16"/>
      <c r="E834" s="16"/>
      <c r="F834" s="16"/>
      <c r="G834" s="41"/>
      <c r="H834" s="41"/>
      <c r="I834" s="41"/>
      <c r="J834" s="16"/>
      <c r="K834" s="16"/>
      <c r="L834" s="16"/>
      <c r="M834" s="16"/>
      <c r="N834" s="16"/>
      <c r="O834" s="16"/>
      <c r="P834" s="24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</row>
    <row r="835" spans="1:36" ht="13" hidden="1" x14ac:dyDescent="0.15">
      <c r="A835" s="16"/>
      <c r="B835" s="16"/>
      <c r="C835" s="16"/>
      <c r="D835" s="16"/>
      <c r="E835" s="16"/>
      <c r="F835" s="16"/>
      <c r="G835" s="41"/>
      <c r="H835" s="41"/>
      <c r="I835" s="41"/>
      <c r="J835" s="16"/>
      <c r="K835" s="16"/>
      <c r="L835" s="16"/>
      <c r="M835" s="16"/>
      <c r="N835" s="16"/>
      <c r="O835" s="16"/>
      <c r="P835" s="24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</row>
    <row r="836" spans="1:36" ht="13" hidden="1" x14ac:dyDescent="0.15">
      <c r="A836" s="16"/>
      <c r="B836" s="16"/>
      <c r="C836" s="16"/>
      <c r="D836" s="16"/>
      <c r="E836" s="16"/>
      <c r="F836" s="16"/>
      <c r="G836" s="41"/>
      <c r="H836" s="41"/>
      <c r="I836" s="41"/>
      <c r="J836" s="16"/>
      <c r="K836" s="16"/>
      <c r="L836" s="16"/>
      <c r="M836" s="16"/>
      <c r="N836" s="16"/>
      <c r="O836" s="16"/>
      <c r="P836" s="24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</row>
    <row r="837" spans="1:36" ht="13" hidden="1" x14ac:dyDescent="0.15">
      <c r="A837" s="16"/>
      <c r="B837" s="16"/>
      <c r="C837" s="16"/>
      <c r="D837" s="16"/>
      <c r="E837" s="16"/>
      <c r="F837" s="16"/>
      <c r="G837" s="41"/>
      <c r="H837" s="41"/>
      <c r="I837" s="41"/>
      <c r="J837" s="16"/>
      <c r="K837" s="16"/>
      <c r="L837" s="16"/>
      <c r="M837" s="16"/>
      <c r="N837" s="16"/>
      <c r="O837" s="16"/>
      <c r="P837" s="24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</row>
    <row r="838" spans="1:36" ht="13" hidden="1" x14ac:dyDescent="0.15">
      <c r="A838" s="16"/>
      <c r="B838" s="16"/>
      <c r="C838" s="16"/>
      <c r="D838" s="16"/>
      <c r="E838" s="16"/>
      <c r="F838" s="16"/>
      <c r="G838" s="41"/>
      <c r="H838" s="41"/>
      <c r="I838" s="41"/>
      <c r="J838" s="16"/>
      <c r="K838" s="16"/>
      <c r="L838" s="16"/>
      <c r="M838" s="16"/>
      <c r="N838" s="16"/>
      <c r="O838" s="16"/>
      <c r="P838" s="24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</row>
    <row r="839" spans="1:36" ht="13" hidden="1" x14ac:dyDescent="0.15">
      <c r="A839" s="16"/>
      <c r="B839" s="16"/>
      <c r="C839" s="16"/>
      <c r="D839" s="16"/>
      <c r="E839" s="16"/>
      <c r="F839" s="16"/>
      <c r="G839" s="41"/>
      <c r="H839" s="41"/>
      <c r="I839" s="41"/>
      <c r="J839" s="16"/>
      <c r="K839" s="16"/>
      <c r="L839" s="16"/>
      <c r="M839" s="16"/>
      <c r="N839" s="16"/>
      <c r="O839" s="16"/>
      <c r="P839" s="24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</row>
    <row r="840" spans="1:36" ht="13" hidden="1" x14ac:dyDescent="0.15">
      <c r="A840" s="16"/>
      <c r="B840" s="16"/>
      <c r="C840" s="16"/>
      <c r="D840" s="16"/>
      <c r="E840" s="16"/>
      <c r="F840" s="16"/>
      <c r="G840" s="41"/>
      <c r="H840" s="41"/>
      <c r="I840" s="41"/>
      <c r="J840" s="16"/>
      <c r="K840" s="16"/>
      <c r="L840" s="16"/>
      <c r="M840" s="16"/>
      <c r="N840" s="16"/>
      <c r="O840" s="16"/>
      <c r="P840" s="24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</row>
    <row r="841" spans="1:36" ht="13" hidden="1" x14ac:dyDescent="0.15">
      <c r="A841" s="16"/>
      <c r="B841" s="16"/>
      <c r="C841" s="16"/>
      <c r="D841" s="16"/>
      <c r="E841" s="16"/>
      <c r="F841" s="16"/>
      <c r="G841" s="41"/>
      <c r="H841" s="41"/>
      <c r="I841" s="41"/>
      <c r="J841" s="16"/>
      <c r="K841" s="16"/>
      <c r="L841" s="16"/>
      <c r="M841" s="16"/>
      <c r="N841" s="16"/>
      <c r="O841" s="16"/>
      <c r="P841" s="24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</row>
    <row r="842" spans="1:36" ht="13" hidden="1" x14ac:dyDescent="0.15">
      <c r="A842" s="16"/>
      <c r="B842" s="16"/>
      <c r="C842" s="16"/>
      <c r="D842" s="16"/>
      <c r="E842" s="16"/>
      <c r="F842" s="16"/>
      <c r="G842" s="41"/>
      <c r="H842" s="41"/>
      <c r="I842" s="41"/>
      <c r="J842" s="16"/>
      <c r="K842" s="16"/>
      <c r="L842" s="16"/>
      <c r="M842" s="16"/>
      <c r="N842" s="16"/>
      <c r="O842" s="16"/>
      <c r="P842" s="24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</row>
    <row r="843" spans="1:36" ht="13" hidden="1" x14ac:dyDescent="0.15">
      <c r="A843" s="16"/>
      <c r="B843" s="16"/>
      <c r="C843" s="16"/>
      <c r="D843" s="16"/>
      <c r="E843" s="16"/>
      <c r="F843" s="16"/>
      <c r="G843" s="41"/>
      <c r="H843" s="41"/>
      <c r="I843" s="41"/>
      <c r="J843" s="16"/>
      <c r="K843" s="16"/>
      <c r="L843" s="16"/>
      <c r="M843" s="16"/>
      <c r="N843" s="16"/>
      <c r="O843" s="16"/>
      <c r="P843" s="24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</row>
    <row r="844" spans="1:36" ht="13" hidden="1" x14ac:dyDescent="0.15">
      <c r="A844" s="16"/>
      <c r="B844" s="16"/>
      <c r="C844" s="16"/>
      <c r="D844" s="16"/>
      <c r="E844" s="16"/>
      <c r="F844" s="16"/>
      <c r="G844" s="41"/>
      <c r="H844" s="41"/>
      <c r="I844" s="41"/>
      <c r="J844" s="16"/>
      <c r="K844" s="16"/>
      <c r="L844" s="16"/>
      <c r="M844" s="16"/>
      <c r="N844" s="16"/>
      <c r="O844" s="16"/>
      <c r="P844" s="24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</row>
    <row r="845" spans="1:36" ht="13" hidden="1" x14ac:dyDescent="0.15">
      <c r="A845" s="16"/>
      <c r="B845" s="16"/>
      <c r="C845" s="16"/>
      <c r="D845" s="16"/>
      <c r="E845" s="16"/>
      <c r="F845" s="16"/>
      <c r="G845" s="41"/>
      <c r="H845" s="41"/>
      <c r="I845" s="41"/>
      <c r="J845" s="16"/>
      <c r="K845" s="16"/>
      <c r="L845" s="16"/>
      <c r="M845" s="16"/>
      <c r="N845" s="16"/>
      <c r="O845" s="16"/>
      <c r="P845" s="24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</row>
    <row r="846" spans="1:36" ht="13" hidden="1" x14ac:dyDescent="0.15">
      <c r="A846" s="16"/>
      <c r="B846" s="16"/>
      <c r="C846" s="16"/>
      <c r="D846" s="16"/>
      <c r="E846" s="16"/>
      <c r="F846" s="16"/>
      <c r="G846" s="41"/>
      <c r="H846" s="41"/>
      <c r="I846" s="41"/>
      <c r="J846" s="16"/>
      <c r="K846" s="16"/>
      <c r="L846" s="16"/>
      <c r="M846" s="16"/>
      <c r="N846" s="16"/>
      <c r="O846" s="16"/>
      <c r="P846" s="24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</row>
    <row r="847" spans="1:36" ht="13" hidden="1" x14ac:dyDescent="0.15">
      <c r="A847" s="16"/>
      <c r="B847" s="16"/>
      <c r="C847" s="16"/>
      <c r="D847" s="16"/>
      <c r="E847" s="16"/>
      <c r="F847" s="16"/>
      <c r="G847" s="41"/>
      <c r="H847" s="41"/>
      <c r="I847" s="41"/>
      <c r="J847" s="16"/>
      <c r="K847" s="16"/>
      <c r="L847" s="16"/>
      <c r="M847" s="16"/>
      <c r="N847" s="16"/>
      <c r="O847" s="16"/>
      <c r="P847" s="24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</row>
    <row r="848" spans="1:36" ht="13" hidden="1" x14ac:dyDescent="0.15">
      <c r="A848" s="16"/>
      <c r="B848" s="16"/>
      <c r="C848" s="16"/>
      <c r="D848" s="16"/>
      <c r="E848" s="16"/>
      <c r="F848" s="16"/>
      <c r="G848" s="41"/>
      <c r="H848" s="41"/>
      <c r="I848" s="41"/>
      <c r="J848" s="16"/>
      <c r="K848" s="16"/>
      <c r="L848" s="16"/>
      <c r="M848" s="16"/>
      <c r="N848" s="16"/>
      <c r="O848" s="16"/>
      <c r="P848" s="24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</row>
    <row r="849" spans="1:36" ht="13" hidden="1" x14ac:dyDescent="0.15">
      <c r="A849" s="16"/>
      <c r="B849" s="16"/>
      <c r="C849" s="16"/>
      <c r="D849" s="16"/>
      <c r="E849" s="16"/>
      <c r="F849" s="16"/>
      <c r="G849" s="41"/>
      <c r="H849" s="41"/>
      <c r="I849" s="41"/>
      <c r="J849" s="16"/>
      <c r="K849" s="16"/>
      <c r="L849" s="16"/>
      <c r="M849" s="16"/>
      <c r="N849" s="16"/>
      <c r="O849" s="16"/>
      <c r="P849" s="24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</row>
    <row r="850" spans="1:36" ht="13" hidden="1" x14ac:dyDescent="0.15">
      <c r="A850" s="16"/>
      <c r="B850" s="16"/>
      <c r="C850" s="16"/>
      <c r="D850" s="16"/>
      <c r="E850" s="16"/>
      <c r="F850" s="16"/>
      <c r="G850" s="41"/>
      <c r="H850" s="41"/>
      <c r="I850" s="41"/>
      <c r="J850" s="16"/>
      <c r="K850" s="16"/>
      <c r="L850" s="16"/>
      <c r="M850" s="16"/>
      <c r="N850" s="16"/>
      <c r="O850" s="16"/>
      <c r="P850" s="24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</row>
    <row r="851" spans="1:36" ht="13" hidden="1" x14ac:dyDescent="0.15">
      <c r="A851" s="16"/>
      <c r="B851" s="16"/>
      <c r="C851" s="16"/>
      <c r="D851" s="16"/>
      <c r="E851" s="16"/>
      <c r="F851" s="16"/>
      <c r="G851" s="41"/>
      <c r="H851" s="41"/>
      <c r="I851" s="41"/>
      <c r="J851" s="16"/>
      <c r="K851" s="16"/>
      <c r="L851" s="16"/>
      <c r="M851" s="16"/>
      <c r="N851" s="16"/>
      <c r="O851" s="16"/>
      <c r="P851" s="24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</row>
    <row r="852" spans="1:36" ht="13" hidden="1" x14ac:dyDescent="0.15">
      <c r="A852" s="16"/>
      <c r="B852" s="16"/>
      <c r="C852" s="16"/>
      <c r="D852" s="16"/>
      <c r="E852" s="16"/>
      <c r="F852" s="16"/>
      <c r="G852" s="41"/>
      <c r="H852" s="41"/>
      <c r="I852" s="41"/>
      <c r="J852" s="16"/>
      <c r="K852" s="16"/>
      <c r="L852" s="16"/>
      <c r="M852" s="16"/>
      <c r="N852" s="16"/>
      <c r="O852" s="16"/>
      <c r="P852" s="24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</row>
    <row r="853" spans="1:36" ht="13" hidden="1" x14ac:dyDescent="0.15">
      <c r="A853" s="16"/>
      <c r="B853" s="16"/>
      <c r="C853" s="16"/>
      <c r="D853" s="16"/>
      <c r="E853" s="16"/>
      <c r="F853" s="16"/>
      <c r="G853" s="41"/>
      <c r="H853" s="41"/>
      <c r="I853" s="41"/>
      <c r="J853" s="16"/>
      <c r="K853" s="16"/>
      <c r="L853" s="16"/>
      <c r="M853" s="16"/>
      <c r="N853" s="16"/>
      <c r="O853" s="16"/>
      <c r="P853" s="24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</row>
    <row r="854" spans="1:36" ht="13" hidden="1" x14ac:dyDescent="0.15">
      <c r="A854" s="16"/>
      <c r="B854" s="16"/>
      <c r="C854" s="16"/>
      <c r="D854" s="16"/>
      <c r="E854" s="16"/>
      <c r="F854" s="16"/>
      <c r="G854" s="41"/>
      <c r="H854" s="41"/>
      <c r="I854" s="41"/>
      <c r="J854" s="16"/>
      <c r="K854" s="16"/>
      <c r="L854" s="16"/>
      <c r="M854" s="16"/>
      <c r="N854" s="16"/>
      <c r="O854" s="16"/>
      <c r="P854" s="24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</row>
    <row r="855" spans="1:36" ht="13" hidden="1" x14ac:dyDescent="0.15">
      <c r="A855" s="16"/>
      <c r="B855" s="16"/>
      <c r="C855" s="16"/>
      <c r="D855" s="16"/>
      <c r="E855" s="16"/>
      <c r="F855" s="16"/>
      <c r="G855" s="41"/>
      <c r="H855" s="41"/>
      <c r="I855" s="41"/>
      <c r="J855" s="16"/>
      <c r="K855" s="16"/>
      <c r="L855" s="16"/>
      <c r="M855" s="16"/>
      <c r="N855" s="16"/>
      <c r="O855" s="16"/>
      <c r="P855" s="24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</row>
    <row r="856" spans="1:36" ht="13" hidden="1" x14ac:dyDescent="0.15">
      <c r="A856" s="16"/>
      <c r="B856" s="16"/>
      <c r="C856" s="16"/>
      <c r="D856" s="16"/>
      <c r="E856" s="16"/>
      <c r="F856" s="16"/>
      <c r="G856" s="41"/>
      <c r="H856" s="41"/>
      <c r="I856" s="41"/>
      <c r="J856" s="16"/>
      <c r="K856" s="16"/>
      <c r="L856" s="16"/>
      <c r="M856" s="16"/>
      <c r="N856" s="16"/>
      <c r="O856" s="16"/>
      <c r="P856" s="24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</row>
    <row r="857" spans="1:36" ht="13" hidden="1" x14ac:dyDescent="0.15">
      <c r="A857" s="16"/>
      <c r="B857" s="16"/>
      <c r="C857" s="16"/>
      <c r="D857" s="16"/>
      <c r="E857" s="16"/>
      <c r="F857" s="16"/>
      <c r="G857" s="41"/>
      <c r="H857" s="41"/>
      <c r="I857" s="41"/>
      <c r="J857" s="16"/>
      <c r="K857" s="16"/>
      <c r="L857" s="16"/>
      <c r="M857" s="16"/>
      <c r="N857" s="16"/>
      <c r="O857" s="16"/>
      <c r="P857" s="24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</row>
    <row r="858" spans="1:36" ht="13" hidden="1" x14ac:dyDescent="0.15">
      <c r="A858" s="16"/>
      <c r="B858" s="16"/>
      <c r="C858" s="16"/>
      <c r="D858" s="16"/>
      <c r="E858" s="16"/>
      <c r="F858" s="16"/>
      <c r="G858" s="41"/>
      <c r="H858" s="41"/>
      <c r="I858" s="41"/>
      <c r="J858" s="16"/>
      <c r="K858" s="16"/>
      <c r="L858" s="16"/>
      <c r="M858" s="16"/>
      <c r="N858" s="16"/>
      <c r="O858" s="16"/>
      <c r="P858" s="24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</row>
    <row r="859" spans="1:36" ht="13" hidden="1" x14ac:dyDescent="0.15">
      <c r="A859" s="16"/>
      <c r="B859" s="16"/>
      <c r="C859" s="16"/>
      <c r="D859" s="16"/>
      <c r="E859" s="16"/>
      <c r="F859" s="16"/>
      <c r="G859" s="41"/>
      <c r="H859" s="41"/>
      <c r="I859" s="41"/>
      <c r="J859" s="16"/>
      <c r="K859" s="16"/>
      <c r="L859" s="16"/>
      <c r="M859" s="16"/>
      <c r="N859" s="16"/>
      <c r="O859" s="16"/>
      <c r="P859" s="24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</row>
    <row r="860" spans="1:36" ht="13" hidden="1" x14ac:dyDescent="0.15">
      <c r="A860" s="16"/>
      <c r="B860" s="16"/>
      <c r="C860" s="16"/>
      <c r="D860" s="16"/>
      <c r="E860" s="16"/>
      <c r="F860" s="16"/>
      <c r="G860" s="41"/>
      <c r="H860" s="41"/>
      <c r="I860" s="41"/>
      <c r="J860" s="16"/>
      <c r="K860" s="16"/>
      <c r="L860" s="16"/>
      <c r="M860" s="16"/>
      <c r="N860" s="16"/>
      <c r="O860" s="16"/>
      <c r="P860" s="24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</row>
    <row r="861" spans="1:36" ht="13" hidden="1" x14ac:dyDescent="0.15">
      <c r="A861" s="16"/>
      <c r="B861" s="16"/>
      <c r="C861" s="16"/>
      <c r="D861" s="16"/>
      <c r="E861" s="16"/>
      <c r="F861" s="16"/>
      <c r="G861" s="41"/>
      <c r="H861" s="41"/>
      <c r="I861" s="41"/>
      <c r="J861" s="16"/>
      <c r="K861" s="16"/>
      <c r="L861" s="16"/>
      <c r="M861" s="16"/>
      <c r="N861" s="16"/>
      <c r="O861" s="16"/>
      <c r="P861" s="24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</row>
    <row r="862" spans="1:36" ht="13" hidden="1" x14ac:dyDescent="0.15">
      <c r="A862" s="16"/>
      <c r="B862" s="16"/>
      <c r="C862" s="16"/>
      <c r="D862" s="16"/>
      <c r="E862" s="16"/>
      <c r="F862" s="16"/>
      <c r="G862" s="41"/>
      <c r="H862" s="41"/>
      <c r="I862" s="41"/>
      <c r="J862" s="16"/>
      <c r="K862" s="16"/>
      <c r="L862" s="16"/>
      <c r="M862" s="16"/>
      <c r="N862" s="16"/>
      <c r="O862" s="16"/>
      <c r="P862" s="24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</row>
    <row r="863" spans="1:36" ht="13" hidden="1" x14ac:dyDescent="0.15">
      <c r="A863" s="16"/>
      <c r="B863" s="16"/>
      <c r="C863" s="16"/>
      <c r="D863" s="16"/>
      <c r="E863" s="16"/>
      <c r="F863" s="16"/>
      <c r="G863" s="41"/>
      <c r="H863" s="41"/>
      <c r="I863" s="41"/>
      <c r="J863" s="16"/>
      <c r="K863" s="16"/>
      <c r="L863" s="16"/>
      <c r="M863" s="16"/>
      <c r="N863" s="16"/>
      <c r="O863" s="16"/>
      <c r="P863" s="24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</row>
    <row r="864" spans="1:36" ht="13" hidden="1" x14ac:dyDescent="0.15">
      <c r="A864" s="16"/>
      <c r="B864" s="16"/>
      <c r="C864" s="16"/>
      <c r="D864" s="16"/>
      <c r="E864" s="16"/>
      <c r="F864" s="16"/>
      <c r="G864" s="41"/>
      <c r="H864" s="41"/>
      <c r="I864" s="41"/>
      <c r="J864" s="16"/>
      <c r="K864" s="16"/>
      <c r="L864" s="16"/>
      <c r="M864" s="16"/>
      <c r="N864" s="16"/>
      <c r="O864" s="16"/>
      <c r="P864" s="24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</row>
    <row r="865" spans="1:36" ht="13" hidden="1" x14ac:dyDescent="0.15">
      <c r="A865" s="16"/>
      <c r="B865" s="16"/>
      <c r="C865" s="16"/>
      <c r="D865" s="16"/>
      <c r="E865" s="16"/>
      <c r="F865" s="16"/>
      <c r="G865" s="41"/>
      <c r="H865" s="41"/>
      <c r="I865" s="41"/>
      <c r="J865" s="16"/>
      <c r="K865" s="16"/>
      <c r="L865" s="16"/>
      <c r="M865" s="16"/>
      <c r="N865" s="16"/>
      <c r="O865" s="16"/>
      <c r="P865" s="24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</row>
    <row r="866" spans="1:36" ht="13" hidden="1" x14ac:dyDescent="0.15">
      <c r="A866" s="16"/>
      <c r="B866" s="16"/>
      <c r="C866" s="16"/>
      <c r="D866" s="16"/>
      <c r="E866" s="16"/>
      <c r="F866" s="16"/>
      <c r="G866" s="41"/>
      <c r="H866" s="41"/>
      <c r="I866" s="41"/>
      <c r="J866" s="16"/>
      <c r="K866" s="16"/>
      <c r="L866" s="16"/>
      <c r="M866" s="16"/>
      <c r="N866" s="16"/>
      <c r="O866" s="16"/>
      <c r="P866" s="24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</row>
    <row r="867" spans="1:36" ht="13" hidden="1" x14ac:dyDescent="0.15">
      <c r="A867" s="16"/>
      <c r="B867" s="16"/>
      <c r="C867" s="16"/>
      <c r="D867" s="16"/>
      <c r="E867" s="16"/>
      <c r="F867" s="16"/>
      <c r="G867" s="41"/>
      <c r="H867" s="41"/>
      <c r="I867" s="41"/>
      <c r="J867" s="16"/>
      <c r="K867" s="16"/>
      <c r="L867" s="16"/>
      <c r="M867" s="16"/>
      <c r="N867" s="16"/>
      <c r="O867" s="16"/>
      <c r="P867" s="24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</row>
    <row r="868" spans="1:36" ht="13" hidden="1" x14ac:dyDescent="0.15">
      <c r="A868" s="16"/>
      <c r="B868" s="16"/>
      <c r="C868" s="16"/>
      <c r="D868" s="16"/>
      <c r="E868" s="16"/>
      <c r="F868" s="16"/>
      <c r="G868" s="41"/>
      <c r="H868" s="41"/>
      <c r="I868" s="41"/>
      <c r="J868" s="16"/>
      <c r="K868" s="16"/>
      <c r="L868" s="16"/>
      <c r="M868" s="16"/>
      <c r="N868" s="16"/>
      <c r="O868" s="16"/>
      <c r="P868" s="24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</row>
    <row r="869" spans="1:36" ht="13" hidden="1" x14ac:dyDescent="0.15">
      <c r="A869" s="16"/>
      <c r="B869" s="16"/>
      <c r="C869" s="16"/>
      <c r="D869" s="16"/>
      <c r="E869" s="16"/>
      <c r="F869" s="16"/>
      <c r="G869" s="41"/>
      <c r="H869" s="41"/>
      <c r="I869" s="41"/>
      <c r="J869" s="16"/>
      <c r="K869" s="16"/>
      <c r="L869" s="16"/>
      <c r="M869" s="16"/>
      <c r="N869" s="16"/>
      <c r="O869" s="16"/>
      <c r="P869" s="24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</row>
    <row r="870" spans="1:36" ht="13" hidden="1" x14ac:dyDescent="0.15">
      <c r="A870" s="16"/>
      <c r="B870" s="16"/>
      <c r="C870" s="16"/>
      <c r="D870" s="16"/>
      <c r="E870" s="16"/>
      <c r="F870" s="16"/>
      <c r="G870" s="41"/>
      <c r="H870" s="41"/>
      <c r="I870" s="41"/>
      <c r="J870" s="16"/>
      <c r="K870" s="16"/>
      <c r="L870" s="16"/>
      <c r="M870" s="16"/>
      <c r="N870" s="16"/>
      <c r="O870" s="16"/>
      <c r="P870" s="24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</row>
    <row r="871" spans="1:36" ht="13" hidden="1" x14ac:dyDescent="0.15">
      <c r="A871" s="16"/>
      <c r="B871" s="16"/>
      <c r="C871" s="16"/>
      <c r="D871" s="16"/>
      <c r="E871" s="16"/>
      <c r="F871" s="16"/>
      <c r="G871" s="41"/>
      <c r="H871" s="41"/>
      <c r="I871" s="41"/>
      <c r="J871" s="16"/>
      <c r="K871" s="16"/>
      <c r="L871" s="16"/>
      <c r="M871" s="16"/>
      <c r="N871" s="16"/>
      <c r="O871" s="16"/>
      <c r="P871" s="24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</row>
    <row r="872" spans="1:36" ht="13" hidden="1" x14ac:dyDescent="0.15">
      <c r="A872" s="16"/>
      <c r="B872" s="16"/>
      <c r="C872" s="16"/>
      <c r="D872" s="16"/>
      <c r="E872" s="16"/>
      <c r="F872" s="16"/>
      <c r="G872" s="41"/>
      <c r="H872" s="41"/>
      <c r="I872" s="41"/>
      <c r="J872" s="16"/>
      <c r="K872" s="16"/>
      <c r="L872" s="16"/>
      <c r="M872" s="16"/>
      <c r="N872" s="16"/>
      <c r="O872" s="16"/>
      <c r="P872" s="24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</row>
    <row r="873" spans="1:36" ht="13" hidden="1" x14ac:dyDescent="0.15">
      <c r="A873" s="16"/>
      <c r="B873" s="16"/>
      <c r="C873" s="16"/>
      <c r="D873" s="16"/>
      <c r="E873" s="16"/>
      <c r="F873" s="16"/>
      <c r="G873" s="41"/>
      <c r="H873" s="41"/>
      <c r="I873" s="41"/>
      <c r="J873" s="16"/>
      <c r="K873" s="16"/>
      <c r="L873" s="16"/>
      <c r="M873" s="16"/>
      <c r="N873" s="16"/>
      <c r="O873" s="16"/>
      <c r="P873" s="24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</row>
    <row r="874" spans="1:36" ht="13" hidden="1" x14ac:dyDescent="0.15">
      <c r="A874" s="16"/>
      <c r="B874" s="16"/>
      <c r="C874" s="16"/>
      <c r="D874" s="16"/>
      <c r="E874" s="16"/>
      <c r="F874" s="16"/>
      <c r="G874" s="41"/>
      <c r="H874" s="41"/>
      <c r="I874" s="41"/>
      <c r="J874" s="16"/>
      <c r="K874" s="16"/>
      <c r="L874" s="16"/>
      <c r="M874" s="16"/>
      <c r="N874" s="16"/>
      <c r="O874" s="16"/>
      <c r="P874" s="24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</row>
    <row r="875" spans="1:36" ht="13" hidden="1" x14ac:dyDescent="0.15">
      <c r="A875" s="16"/>
      <c r="B875" s="16"/>
      <c r="C875" s="16"/>
      <c r="D875" s="16"/>
      <c r="E875" s="16"/>
      <c r="F875" s="16"/>
      <c r="G875" s="41"/>
      <c r="H875" s="41"/>
      <c r="I875" s="41"/>
      <c r="J875" s="16"/>
      <c r="K875" s="16"/>
      <c r="L875" s="16"/>
      <c r="M875" s="16"/>
      <c r="N875" s="16"/>
      <c r="O875" s="16"/>
      <c r="P875" s="24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</row>
    <row r="876" spans="1:36" ht="13" hidden="1" x14ac:dyDescent="0.15">
      <c r="A876" s="16"/>
      <c r="B876" s="16"/>
      <c r="C876" s="16"/>
      <c r="D876" s="16"/>
      <c r="E876" s="16"/>
      <c r="F876" s="16"/>
      <c r="G876" s="41"/>
      <c r="H876" s="41"/>
      <c r="I876" s="41"/>
      <c r="J876" s="16"/>
      <c r="K876" s="16"/>
      <c r="L876" s="16"/>
      <c r="M876" s="16"/>
      <c r="N876" s="16"/>
      <c r="O876" s="16"/>
      <c r="P876" s="24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</row>
    <row r="877" spans="1:36" ht="13" hidden="1" x14ac:dyDescent="0.15">
      <c r="A877" s="16"/>
      <c r="B877" s="16"/>
      <c r="C877" s="16"/>
      <c r="D877" s="16"/>
      <c r="E877" s="16"/>
      <c r="F877" s="16"/>
      <c r="G877" s="41"/>
      <c r="H877" s="41"/>
      <c r="I877" s="41"/>
      <c r="J877" s="16"/>
      <c r="K877" s="16"/>
      <c r="L877" s="16"/>
      <c r="M877" s="16"/>
      <c r="N877" s="16"/>
      <c r="O877" s="16"/>
      <c r="P877" s="24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</row>
    <row r="878" spans="1:36" ht="13" hidden="1" x14ac:dyDescent="0.15">
      <c r="A878" s="16"/>
      <c r="B878" s="16"/>
      <c r="C878" s="16"/>
      <c r="D878" s="16"/>
      <c r="E878" s="16"/>
      <c r="F878" s="16"/>
      <c r="G878" s="41"/>
      <c r="H878" s="41"/>
      <c r="I878" s="41"/>
      <c r="J878" s="16"/>
      <c r="K878" s="16"/>
      <c r="L878" s="16"/>
      <c r="M878" s="16"/>
      <c r="N878" s="16"/>
      <c r="O878" s="16"/>
      <c r="P878" s="24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</row>
    <row r="879" spans="1:36" ht="13" hidden="1" x14ac:dyDescent="0.15">
      <c r="A879" s="16"/>
      <c r="B879" s="16"/>
      <c r="C879" s="16"/>
      <c r="D879" s="16"/>
      <c r="E879" s="16"/>
      <c r="F879" s="16"/>
      <c r="G879" s="41"/>
      <c r="H879" s="41"/>
      <c r="I879" s="41"/>
      <c r="J879" s="16"/>
      <c r="K879" s="16"/>
      <c r="L879" s="16"/>
      <c r="M879" s="16"/>
      <c r="N879" s="16"/>
      <c r="O879" s="16"/>
      <c r="P879" s="24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</row>
    <row r="880" spans="1:36" ht="13" hidden="1" x14ac:dyDescent="0.15">
      <c r="A880" s="16"/>
      <c r="B880" s="16"/>
      <c r="C880" s="16"/>
      <c r="D880" s="16"/>
      <c r="E880" s="16"/>
      <c r="F880" s="16"/>
      <c r="G880" s="41"/>
      <c r="H880" s="41"/>
      <c r="I880" s="41"/>
      <c r="J880" s="16"/>
      <c r="K880" s="16"/>
      <c r="L880" s="16"/>
      <c r="M880" s="16"/>
      <c r="N880" s="16"/>
      <c r="O880" s="16"/>
      <c r="P880" s="24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</row>
    <row r="881" spans="1:36" ht="13" hidden="1" x14ac:dyDescent="0.15">
      <c r="A881" s="16"/>
      <c r="B881" s="16"/>
      <c r="C881" s="16"/>
      <c r="D881" s="16"/>
      <c r="E881" s="16"/>
      <c r="F881" s="16"/>
      <c r="G881" s="41"/>
      <c r="H881" s="41"/>
      <c r="I881" s="41"/>
      <c r="J881" s="16"/>
      <c r="K881" s="16"/>
      <c r="L881" s="16"/>
      <c r="M881" s="16"/>
      <c r="N881" s="16"/>
      <c r="O881" s="16"/>
      <c r="P881" s="24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</row>
    <row r="882" spans="1:36" ht="13" hidden="1" x14ac:dyDescent="0.15">
      <c r="A882" s="16"/>
      <c r="B882" s="16"/>
      <c r="C882" s="16"/>
      <c r="D882" s="16"/>
      <c r="E882" s="16"/>
      <c r="F882" s="16"/>
      <c r="G882" s="41"/>
      <c r="H882" s="41"/>
      <c r="I882" s="41"/>
      <c r="J882" s="16"/>
      <c r="K882" s="16"/>
      <c r="L882" s="16"/>
      <c r="M882" s="16"/>
      <c r="N882" s="16"/>
      <c r="O882" s="16"/>
      <c r="P882" s="24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</row>
    <row r="883" spans="1:36" ht="13" hidden="1" x14ac:dyDescent="0.15">
      <c r="A883" s="16"/>
      <c r="B883" s="16"/>
      <c r="C883" s="16"/>
      <c r="D883" s="16"/>
      <c r="E883" s="16"/>
      <c r="F883" s="16"/>
      <c r="G883" s="41"/>
      <c r="H883" s="41"/>
      <c r="I883" s="41"/>
      <c r="J883" s="16"/>
      <c r="K883" s="16"/>
      <c r="L883" s="16"/>
      <c r="M883" s="16"/>
      <c r="N883" s="16"/>
      <c r="O883" s="16"/>
      <c r="P883" s="24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</row>
    <row r="884" spans="1:36" ht="13" hidden="1" x14ac:dyDescent="0.15">
      <c r="A884" s="16"/>
      <c r="B884" s="16"/>
      <c r="C884" s="16"/>
      <c r="D884" s="16"/>
      <c r="E884" s="16"/>
      <c r="F884" s="16"/>
      <c r="G884" s="41"/>
      <c r="H884" s="41"/>
      <c r="I884" s="41"/>
      <c r="J884" s="16"/>
      <c r="K884" s="16"/>
      <c r="L884" s="16"/>
      <c r="M884" s="16"/>
      <c r="N884" s="16"/>
      <c r="O884" s="16"/>
      <c r="P884" s="24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</row>
    <row r="885" spans="1:36" ht="13" hidden="1" x14ac:dyDescent="0.15">
      <c r="A885" s="16"/>
      <c r="B885" s="16"/>
      <c r="C885" s="16"/>
      <c r="D885" s="16"/>
      <c r="E885" s="16"/>
      <c r="F885" s="16"/>
      <c r="G885" s="41"/>
      <c r="H885" s="41"/>
      <c r="I885" s="41"/>
      <c r="J885" s="16"/>
      <c r="K885" s="16"/>
      <c r="L885" s="16"/>
      <c r="M885" s="16"/>
      <c r="N885" s="16"/>
      <c r="O885" s="16"/>
      <c r="P885" s="24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</row>
    <row r="886" spans="1:36" ht="13" hidden="1" x14ac:dyDescent="0.15">
      <c r="A886" s="16"/>
      <c r="B886" s="16"/>
      <c r="C886" s="16"/>
      <c r="D886" s="16"/>
      <c r="E886" s="16"/>
      <c r="F886" s="16"/>
      <c r="G886" s="41"/>
      <c r="H886" s="41"/>
      <c r="I886" s="41"/>
      <c r="J886" s="16"/>
      <c r="K886" s="16"/>
      <c r="L886" s="16"/>
      <c r="M886" s="16"/>
      <c r="N886" s="16"/>
      <c r="O886" s="16"/>
      <c r="P886" s="24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</row>
    <row r="887" spans="1:36" ht="13" hidden="1" x14ac:dyDescent="0.15">
      <c r="A887" s="16"/>
      <c r="B887" s="16"/>
      <c r="C887" s="16"/>
      <c r="D887" s="16"/>
      <c r="E887" s="16"/>
      <c r="F887" s="16"/>
      <c r="G887" s="41"/>
      <c r="H887" s="41"/>
      <c r="I887" s="41"/>
      <c r="J887" s="16"/>
      <c r="K887" s="16"/>
      <c r="L887" s="16"/>
      <c r="M887" s="16"/>
      <c r="N887" s="16"/>
      <c r="O887" s="16"/>
      <c r="P887" s="24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</row>
    <row r="888" spans="1:36" ht="13" hidden="1" x14ac:dyDescent="0.15">
      <c r="A888" s="16"/>
      <c r="B888" s="16"/>
      <c r="C888" s="16"/>
      <c r="D888" s="16"/>
      <c r="E888" s="16"/>
      <c r="F888" s="16"/>
      <c r="G888" s="41"/>
      <c r="H888" s="41"/>
      <c r="I888" s="41"/>
      <c r="J888" s="16"/>
      <c r="K888" s="16"/>
      <c r="L888" s="16"/>
      <c r="M888" s="16"/>
      <c r="N888" s="16"/>
      <c r="O888" s="16"/>
      <c r="P888" s="24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</row>
    <row r="889" spans="1:36" ht="13" hidden="1" x14ac:dyDescent="0.15">
      <c r="A889" s="16"/>
      <c r="B889" s="16"/>
      <c r="C889" s="16"/>
      <c r="D889" s="16"/>
      <c r="E889" s="16"/>
      <c r="F889" s="16"/>
      <c r="G889" s="41"/>
      <c r="H889" s="41"/>
      <c r="I889" s="41"/>
      <c r="J889" s="16"/>
      <c r="K889" s="16"/>
      <c r="L889" s="16"/>
      <c r="M889" s="16"/>
      <c r="N889" s="16"/>
      <c r="O889" s="16"/>
      <c r="P889" s="24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</row>
    <row r="890" spans="1:36" ht="13" hidden="1" x14ac:dyDescent="0.15">
      <c r="A890" s="16"/>
      <c r="B890" s="16"/>
      <c r="C890" s="16"/>
      <c r="D890" s="16"/>
      <c r="E890" s="16"/>
      <c r="F890" s="16"/>
      <c r="G890" s="41"/>
      <c r="H890" s="41"/>
      <c r="I890" s="41"/>
      <c r="J890" s="16"/>
      <c r="K890" s="16"/>
      <c r="L890" s="16"/>
      <c r="M890" s="16"/>
      <c r="N890" s="16"/>
      <c r="O890" s="16"/>
      <c r="P890" s="24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</row>
    <row r="891" spans="1:36" ht="13" hidden="1" x14ac:dyDescent="0.15">
      <c r="A891" s="16"/>
      <c r="B891" s="16"/>
      <c r="C891" s="16"/>
      <c r="D891" s="16"/>
      <c r="E891" s="16"/>
      <c r="F891" s="16"/>
      <c r="G891" s="41"/>
      <c r="H891" s="41"/>
      <c r="I891" s="41"/>
      <c r="J891" s="16"/>
      <c r="K891" s="16"/>
      <c r="L891" s="16"/>
      <c r="M891" s="16"/>
      <c r="N891" s="16"/>
      <c r="O891" s="16"/>
      <c r="P891" s="24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</row>
    <row r="892" spans="1:36" ht="13" hidden="1" x14ac:dyDescent="0.15">
      <c r="A892" s="16"/>
      <c r="B892" s="16"/>
      <c r="C892" s="16"/>
      <c r="D892" s="16"/>
      <c r="E892" s="16"/>
      <c r="F892" s="16"/>
      <c r="G892" s="41"/>
      <c r="H892" s="41"/>
      <c r="I892" s="41"/>
      <c r="J892" s="16"/>
      <c r="K892" s="16"/>
      <c r="L892" s="16"/>
      <c r="M892" s="16"/>
      <c r="N892" s="16"/>
      <c r="O892" s="16"/>
      <c r="P892" s="24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</row>
    <row r="893" spans="1:36" ht="13" hidden="1" x14ac:dyDescent="0.15">
      <c r="A893" s="16"/>
      <c r="B893" s="16"/>
      <c r="C893" s="16"/>
      <c r="D893" s="16"/>
      <c r="E893" s="16"/>
      <c r="F893" s="16"/>
      <c r="G893" s="41"/>
      <c r="H893" s="41"/>
      <c r="I893" s="41"/>
      <c r="J893" s="16"/>
      <c r="K893" s="16"/>
      <c r="L893" s="16"/>
      <c r="M893" s="16"/>
      <c r="N893" s="16"/>
      <c r="O893" s="16"/>
      <c r="P893" s="24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</row>
    <row r="894" spans="1:36" ht="13" hidden="1" x14ac:dyDescent="0.15">
      <c r="A894" s="16"/>
      <c r="B894" s="16"/>
      <c r="C894" s="16"/>
      <c r="D894" s="16"/>
      <c r="E894" s="16"/>
      <c r="F894" s="16"/>
      <c r="G894" s="41"/>
      <c r="H894" s="41"/>
      <c r="I894" s="41"/>
      <c r="J894" s="16"/>
      <c r="K894" s="16"/>
      <c r="L894" s="16"/>
      <c r="M894" s="16"/>
      <c r="N894" s="16"/>
      <c r="O894" s="16"/>
      <c r="P894" s="24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</row>
    <row r="895" spans="1:36" ht="13" hidden="1" x14ac:dyDescent="0.15">
      <c r="A895" s="16"/>
      <c r="B895" s="16"/>
      <c r="C895" s="16"/>
      <c r="D895" s="16"/>
      <c r="E895" s="16"/>
      <c r="F895" s="16"/>
      <c r="G895" s="41"/>
      <c r="H895" s="41"/>
      <c r="I895" s="41"/>
      <c r="J895" s="16"/>
      <c r="K895" s="16"/>
      <c r="L895" s="16"/>
      <c r="M895" s="16"/>
      <c r="N895" s="16"/>
      <c r="O895" s="16"/>
      <c r="P895" s="24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</row>
    <row r="896" spans="1:36" ht="13" hidden="1" x14ac:dyDescent="0.15">
      <c r="A896" s="16"/>
      <c r="B896" s="16"/>
      <c r="C896" s="16"/>
      <c r="D896" s="16"/>
      <c r="E896" s="16"/>
      <c r="F896" s="16"/>
      <c r="G896" s="41"/>
      <c r="H896" s="41"/>
      <c r="I896" s="41"/>
      <c r="J896" s="16"/>
      <c r="K896" s="16"/>
      <c r="L896" s="16"/>
      <c r="M896" s="16"/>
      <c r="N896" s="16"/>
      <c r="O896" s="16"/>
      <c r="P896" s="24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</row>
    <row r="897" spans="1:36" ht="13" hidden="1" x14ac:dyDescent="0.15">
      <c r="A897" s="16"/>
      <c r="B897" s="16"/>
      <c r="C897" s="16"/>
      <c r="D897" s="16"/>
      <c r="E897" s="16"/>
      <c r="F897" s="16"/>
      <c r="G897" s="41"/>
      <c r="H897" s="41"/>
      <c r="I897" s="41"/>
      <c r="J897" s="16"/>
      <c r="K897" s="16"/>
      <c r="L897" s="16"/>
      <c r="M897" s="16"/>
      <c r="N897" s="16"/>
      <c r="O897" s="16"/>
      <c r="P897" s="24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</row>
    <row r="898" spans="1:36" ht="13" hidden="1" x14ac:dyDescent="0.15">
      <c r="A898" s="16"/>
      <c r="B898" s="16"/>
      <c r="C898" s="16"/>
      <c r="D898" s="16"/>
      <c r="E898" s="16"/>
      <c r="F898" s="16"/>
      <c r="G898" s="41"/>
      <c r="H898" s="41"/>
      <c r="I898" s="41"/>
      <c r="J898" s="16"/>
      <c r="K898" s="16"/>
      <c r="L898" s="16"/>
      <c r="M898" s="16"/>
      <c r="N898" s="16"/>
      <c r="O898" s="16"/>
      <c r="P898" s="24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</row>
    <row r="899" spans="1:36" ht="13" hidden="1" x14ac:dyDescent="0.15">
      <c r="A899" s="16"/>
      <c r="B899" s="16"/>
      <c r="C899" s="16"/>
      <c r="D899" s="16"/>
      <c r="E899" s="16"/>
      <c r="F899" s="16"/>
      <c r="G899" s="41"/>
      <c r="H899" s="41"/>
      <c r="I899" s="41"/>
      <c r="J899" s="16"/>
      <c r="K899" s="16"/>
      <c r="L899" s="16"/>
      <c r="M899" s="16"/>
      <c r="N899" s="16"/>
      <c r="O899" s="16"/>
      <c r="P899" s="24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</row>
    <row r="900" spans="1:36" ht="13" hidden="1" x14ac:dyDescent="0.15">
      <c r="A900" s="16"/>
      <c r="B900" s="16"/>
      <c r="C900" s="16"/>
      <c r="D900" s="16"/>
      <c r="E900" s="16"/>
      <c r="F900" s="16"/>
      <c r="G900" s="41"/>
      <c r="H900" s="41"/>
      <c r="I900" s="41"/>
      <c r="J900" s="16"/>
      <c r="K900" s="16"/>
      <c r="L900" s="16"/>
      <c r="M900" s="16"/>
      <c r="N900" s="16"/>
      <c r="O900" s="16"/>
      <c r="P900" s="24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</row>
    <row r="901" spans="1:36" ht="13" hidden="1" x14ac:dyDescent="0.15">
      <c r="A901" s="16"/>
      <c r="B901" s="16"/>
      <c r="C901" s="16"/>
      <c r="D901" s="16"/>
      <c r="E901" s="16"/>
      <c r="F901" s="16"/>
      <c r="G901" s="41"/>
      <c r="H901" s="41"/>
      <c r="I901" s="41"/>
      <c r="J901" s="16"/>
      <c r="K901" s="16"/>
      <c r="L901" s="16"/>
      <c r="M901" s="16"/>
      <c r="N901" s="16"/>
      <c r="O901" s="16"/>
      <c r="P901" s="24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</row>
    <row r="902" spans="1:36" ht="13" hidden="1" x14ac:dyDescent="0.15">
      <c r="A902" s="16"/>
      <c r="B902" s="16"/>
      <c r="C902" s="16"/>
      <c r="D902" s="16"/>
      <c r="E902" s="16"/>
      <c r="F902" s="16"/>
      <c r="G902" s="41"/>
      <c r="H902" s="41"/>
      <c r="I902" s="41"/>
      <c r="J902" s="16"/>
      <c r="K902" s="16"/>
      <c r="L902" s="16"/>
      <c r="M902" s="16"/>
      <c r="N902" s="16"/>
      <c r="O902" s="16"/>
      <c r="P902" s="24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</row>
    <row r="903" spans="1:36" ht="13" hidden="1" x14ac:dyDescent="0.15">
      <c r="A903" s="16"/>
      <c r="B903" s="16"/>
      <c r="C903" s="16"/>
      <c r="D903" s="16"/>
      <c r="E903" s="16"/>
      <c r="F903" s="16"/>
      <c r="G903" s="41"/>
      <c r="H903" s="41"/>
      <c r="I903" s="41"/>
      <c r="J903" s="16"/>
      <c r="K903" s="16"/>
      <c r="L903" s="16"/>
      <c r="M903" s="16"/>
      <c r="N903" s="16"/>
      <c r="O903" s="16"/>
      <c r="P903" s="24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</row>
    <row r="904" spans="1:36" ht="13" hidden="1" x14ac:dyDescent="0.15">
      <c r="A904" s="16"/>
      <c r="B904" s="16"/>
      <c r="C904" s="16"/>
      <c r="D904" s="16"/>
      <c r="E904" s="16"/>
      <c r="F904" s="16"/>
      <c r="G904" s="41"/>
      <c r="H904" s="41"/>
      <c r="I904" s="41"/>
      <c r="J904" s="16"/>
      <c r="K904" s="16"/>
      <c r="L904" s="16"/>
      <c r="M904" s="16"/>
      <c r="N904" s="16"/>
      <c r="O904" s="16"/>
      <c r="P904" s="24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</row>
    <row r="905" spans="1:36" ht="13" hidden="1" x14ac:dyDescent="0.15">
      <c r="A905" s="16"/>
      <c r="B905" s="16"/>
      <c r="C905" s="16"/>
      <c r="D905" s="16"/>
      <c r="E905" s="16"/>
      <c r="F905" s="16"/>
      <c r="G905" s="41"/>
      <c r="H905" s="41"/>
      <c r="I905" s="41"/>
      <c r="J905" s="16"/>
      <c r="K905" s="16"/>
      <c r="L905" s="16"/>
      <c r="M905" s="16"/>
      <c r="N905" s="16"/>
      <c r="O905" s="16"/>
      <c r="P905" s="24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</row>
    <row r="906" spans="1:36" ht="13" hidden="1" x14ac:dyDescent="0.15">
      <c r="A906" s="16"/>
      <c r="B906" s="16"/>
      <c r="C906" s="16"/>
      <c r="D906" s="16"/>
      <c r="E906" s="16"/>
      <c r="F906" s="16"/>
      <c r="G906" s="41"/>
      <c r="H906" s="41"/>
      <c r="I906" s="41"/>
      <c r="J906" s="16"/>
      <c r="K906" s="16"/>
      <c r="L906" s="16"/>
      <c r="M906" s="16"/>
      <c r="N906" s="16"/>
      <c r="O906" s="16"/>
      <c r="P906" s="24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</row>
    <row r="907" spans="1:36" ht="13" hidden="1" x14ac:dyDescent="0.15">
      <c r="A907" s="16"/>
      <c r="B907" s="16"/>
      <c r="C907" s="16"/>
      <c r="D907" s="16"/>
      <c r="E907" s="16"/>
      <c r="F907" s="16"/>
      <c r="G907" s="41"/>
      <c r="H907" s="41"/>
      <c r="I907" s="41"/>
      <c r="J907" s="16"/>
      <c r="K907" s="16"/>
      <c r="L907" s="16"/>
      <c r="M907" s="16"/>
      <c r="N907" s="16"/>
      <c r="O907" s="16"/>
      <c r="P907" s="24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</row>
    <row r="908" spans="1:36" ht="13" hidden="1" x14ac:dyDescent="0.15">
      <c r="A908" s="16"/>
      <c r="B908" s="16"/>
      <c r="C908" s="16"/>
      <c r="D908" s="16"/>
      <c r="E908" s="16"/>
      <c r="F908" s="16"/>
      <c r="G908" s="41"/>
      <c r="H908" s="41"/>
      <c r="I908" s="41"/>
      <c r="J908" s="16"/>
      <c r="K908" s="16"/>
      <c r="L908" s="16"/>
      <c r="M908" s="16"/>
      <c r="N908" s="16"/>
      <c r="O908" s="16"/>
      <c r="P908" s="24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</row>
    <row r="909" spans="1:36" ht="13" hidden="1" x14ac:dyDescent="0.15">
      <c r="A909" s="16"/>
      <c r="B909" s="16"/>
      <c r="C909" s="16"/>
      <c r="D909" s="16"/>
      <c r="E909" s="16"/>
      <c r="F909" s="16"/>
      <c r="G909" s="41"/>
      <c r="H909" s="41"/>
      <c r="I909" s="41"/>
      <c r="J909" s="16"/>
      <c r="K909" s="16"/>
      <c r="L909" s="16"/>
      <c r="M909" s="16"/>
      <c r="N909" s="16"/>
      <c r="O909" s="16"/>
      <c r="P909" s="24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</row>
    <row r="910" spans="1:36" ht="13" hidden="1" x14ac:dyDescent="0.15">
      <c r="A910" s="16"/>
      <c r="B910" s="16"/>
      <c r="C910" s="16"/>
      <c r="D910" s="16"/>
      <c r="E910" s="16"/>
      <c r="F910" s="16"/>
      <c r="G910" s="41"/>
      <c r="H910" s="41"/>
      <c r="I910" s="41"/>
      <c r="J910" s="16"/>
      <c r="K910" s="16"/>
      <c r="L910" s="16"/>
      <c r="M910" s="16"/>
      <c r="N910" s="16"/>
      <c r="O910" s="16"/>
      <c r="P910" s="24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</row>
    <row r="911" spans="1:36" ht="13" hidden="1" x14ac:dyDescent="0.15">
      <c r="A911" s="16"/>
      <c r="B911" s="16"/>
      <c r="C911" s="16"/>
      <c r="D911" s="16"/>
      <c r="E911" s="16"/>
      <c r="F911" s="16"/>
      <c r="G911" s="41"/>
      <c r="H911" s="41"/>
      <c r="I911" s="41"/>
      <c r="J911" s="16"/>
      <c r="K911" s="16"/>
      <c r="L911" s="16"/>
      <c r="M911" s="16"/>
      <c r="N911" s="16"/>
      <c r="O911" s="16"/>
      <c r="P911" s="24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</row>
    <row r="912" spans="1:36" ht="13" hidden="1" x14ac:dyDescent="0.15">
      <c r="A912" s="16"/>
      <c r="B912" s="16"/>
      <c r="C912" s="16"/>
      <c r="D912" s="16"/>
      <c r="E912" s="16"/>
      <c r="F912" s="16"/>
      <c r="G912" s="41"/>
      <c r="H912" s="41"/>
      <c r="I912" s="41"/>
      <c r="J912" s="16"/>
      <c r="K912" s="16"/>
      <c r="L912" s="16"/>
      <c r="M912" s="16"/>
      <c r="N912" s="16"/>
      <c r="O912" s="16"/>
      <c r="P912" s="24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</row>
    <row r="913" spans="1:36" ht="13" hidden="1" x14ac:dyDescent="0.15">
      <c r="A913" s="16"/>
      <c r="B913" s="16"/>
      <c r="C913" s="16"/>
      <c r="D913" s="16"/>
      <c r="E913" s="16"/>
      <c r="F913" s="16"/>
      <c r="G913" s="41"/>
      <c r="H913" s="41"/>
      <c r="I913" s="41"/>
      <c r="J913" s="16"/>
      <c r="K913" s="16"/>
      <c r="L913" s="16"/>
      <c r="M913" s="16"/>
      <c r="N913" s="16"/>
      <c r="O913" s="16"/>
      <c r="P913" s="24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</row>
    <row r="914" spans="1:36" ht="13" hidden="1" x14ac:dyDescent="0.15">
      <c r="A914" s="16"/>
      <c r="B914" s="16"/>
      <c r="C914" s="16"/>
      <c r="D914" s="16"/>
      <c r="E914" s="16"/>
      <c r="F914" s="16"/>
      <c r="G914" s="41"/>
      <c r="H914" s="41"/>
      <c r="I914" s="41"/>
      <c r="J914" s="16"/>
      <c r="K914" s="16"/>
      <c r="L914" s="16"/>
      <c r="M914" s="16"/>
      <c r="N914" s="16"/>
      <c r="O914" s="16"/>
      <c r="P914" s="24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</row>
    <row r="915" spans="1:36" ht="13" hidden="1" x14ac:dyDescent="0.15">
      <c r="A915" s="16"/>
      <c r="B915" s="16"/>
      <c r="C915" s="16"/>
      <c r="D915" s="16"/>
      <c r="E915" s="16"/>
      <c r="F915" s="16"/>
      <c r="G915" s="41"/>
      <c r="H915" s="41"/>
      <c r="I915" s="41"/>
      <c r="J915" s="16"/>
      <c r="K915" s="16"/>
      <c r="L915" s="16"/>
      <c r="M915" s="16"/>
      <c r="N915" s="16"/>
      <c r="O915" s="16"/>
      <c r="P915" s="24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</row>
    <row r="916" spans="1:36" ht="13" hidden="1" x14ac:dyDescent="0.15">
      <c r="A916" s="16"/>
      <c r="B916" s="16"/>
      <c r="C916" s="16"/>
      <c r="D916" s="16"/>
      <c r="E916" s="16"/>
      <c r="F916" s="16"/>
      <c r="G916" s="41"/>
      <c r="H916" s="41"/>
      <c r="I916" s="41"/>
      <c r="J916" s="16"/>
      <c r="K916" s="16"/>
      <c r="L916" s="16"/>
      <c r="M916" s="16"/>
      <c r="N916" s="16"/>
      <c r="O916" s="16"/>
      <c r="P916" s="24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</row>
    <row r="917" spans="1:36" ht="13" hidden="1" x14ac:dyDescent="0.15">
      <c r="A917" s="16"/>
      <c r="B917" s="16"/>
      <c r="C917" s="16"/>
      <c r="D917" s="16"/>
      <c r="E917" s="16"/>
      <c r="F917" s="16"/>
      <c r="G917" s="41"/>
      <c r="H917" s="41"/>
      <c r="I917" s="41"/>
      <c r="J917" s="16"/>
      <c r="K917" s="16"/>
      <c r="L917" s="16"/>
      <c r="M917" s="16"/>
      <c r="N917" s="16"/>
      <c r="O917" s="16"/>
      <c r="P917" s="24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</row>
    <row r="918" spans="1:36" ht="13" hidden="1" x14ac:dyDescent="0.15">
      <c r="A918" s="16"/>
      <c r="B918" s="16"/>
      <c r="C918" s="16"/>
      <c r="D918" s="16"/>
      <c r="E918" s="16"/>
      <c r="F918" s="16"/>
      <c r="G918" s="41"/>
      <c r="H918" s="41"/>
      <c r="I918" s="41"/>
      <c r="J918" s="16"/>
      <c r="K918" s="16"/>
      <c r="L918" s="16"/>
      <c r="M918" s="16"/>
      <c r="N918" s="16"/>
      <c r="O918" s="16"/>
      <c r="P918" s="24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</row>
    <row r="919" spans="1:36" ht="13" hidden="1" x14ac:dyDescent="0.15">
      <c r="A919" s="16"/>
      <c r="B919" s="16"/>
      <c r="C919" s="16"/>
      <c r="D919" s="16"/>
      <c r="E919" s="16"/>
      <c r="F919" s="16"/>
      <c r="G919" s="41"/>
      <c r="H919" s="41"/>
      <c r="I919" s="41"/>
      <c r="J919" s="16"/>
      <c r="K919" s="16"/>
      <c r="L919" s="16"/>
      <c r="M919" s="16"/>
      <c r="N919" s="16"/>
      <c r="O919" s="16"/>
      <c r="P919" s="24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</row>
    <row r="920" spans="1:36" ht="13" hidden="1" x14ac:dyDescent="0.15">
      <c r="A920" s="16"/>
      <c r="B920" s="16"/>
      <c r="C920" s="16"/>
      <c r="D920" s="16"/>
      <c r="E920" s="16"/>
      <c r="F920" s="16"/>
      <c r="G920" s="41"/>
      <c r="H920" s="41"/>
      <c r="I920" s="41"/>
      <c r="J920" s="16"/>
      <c r="K920" s="16"/>
      <c r="L920" s="16"/>
      <c r="M920" s="16"/>
      <c r="N920" s="16"/>
      <c r="O920" s="16"/>
      <c r="P920" s="24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</row>
    <row r="921" spans="1:36" ht="13" hidden="1" x14ac:dyDescent="0.15">
      <c r="A921" s="16"/>
      <c r="B921" s="16"/>
      <c r="C921" s="16"/>
      <c r="D921" s="16"/>
      <c r="E921" s="16"/>
      <c r="F921" s="16"/>
      <c r="G921" s="41"/>
      <c r="H921" s="41"/>
      <c r="I921" s="41"/>
      <c r="J921" s="16"/>
      <c r="K921" s="16"/>
      <c r="L921" s="16"/>
      <c r="M921" s="16"/>
      <c r="N921" s="16"/>
      <c r="O921" s="16"/>
      <c r="P921" s="24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</row>
    <row r="922" spans="1:36" ht="13" hidden="1" x14ac:dyDescent="0.15">
      <c r="A922" s="16"/>
      <c r="B922" s="16"/>
      <c r="C922" s="16"/>
      <c r="D922" s="16"/>
      <c r="E922" s="16"/>
      <c r="F922" s="16"/>
      <c r="G922" s="41"/>
      <c r="H922" s="41"/>
      <c r="I922" s="41"/>
      <c r="J922" s="16"/>
      <c r="K922" s="16"/>
      <c r="L922" s="16"/>
      <c r="M922" s="16"/>
      <c r="N922" s="16"/>
      <c r="O922" s="16"/>
      <c r="P922" s="24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</row>
    <row r="923" spans="1:36" ht="13" hidden="1" x14ac:dyDescent="0.15">
      <c r="A923" s="16"/>
      <c r="B923" s="16"/>
      <c r="C923" s="16"/>
      <c r="D923" s="16"/>
      <c r="E923" s="16"/>
      <c r="F923" s="16"/>
      <c r="G923" s="41"/>
      <c r="H923" s="41"/>
      <c r="I923" s="41"/>
      <c r="J923" s="16"/>
      <c r="K923" s="16"/>
      <c r="L923" s="16"/>
      <c r="M923" s="16"/>
      <c r="N923" s="16"/>
      <c r="O923" s="16"/>
      <c r="P923" s="24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</row>
    <row r="924" spans="1:36" ht="13" hidden="1" x14ac:dyDescent="0.15">
      <c r="A924" s="16"/>
      <c r="B924" s="16"/>
      <c r="C924" s="16"/>
      <c r="D924" s="16"/>
      <c r="E924" s="16"/>
      <c r="F924" s="16"/>
      <c r="G924" s="41"/>
      <c r="H924" s="41"/>
      <c r="I924" s="41"/>
      <c r="J924" s="16"/>
      <c r="K924" s="16"/>
      <c r="L924" s="16"/>
      <c r="M924" s="16"/>
      <c r="N924" s="16"/>
      <c r="O924" s="16"/>
      <c r="P924" s="24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</row>
    <row r="925" spans="1:36" ht="13" hidden="1" x14ac:dyDescent="0.15">
      <c r="A925" s="16"/>
      <c r="B925" s="16"/>
      <c r="C925" s="16"/>
      <c r="D925" s="16"/>
      <c r="E925" s="16"/>
      <c r="F925" s="16"/>
      <c r="G925" s="41"/>
      <c r="H925" s="41"/>
      <c r="I925" s="41"/>
      <c r="J925" s="16"/>
      <c r="K925" s="16"/>
      <c r="L925" s="16"/>
      <c r="M925" s="16"/>
      <c r="N925" s="16"/>
      <c r="O925" s="16"/>
      <c r="P925" s="24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</row>
    <row r="926" spans="1:36" ht="13" hidden="1" x14ac:dyDescent="0.15">
      <c r="A926" s="16"/>
      <c r="B926" s="16"/>
      <c r="C926" s="16"/>
      <c r="D926" s="16"/>
      <c r="E926" s="16"/>
      <c r="F926" s="16"/>
      <c r="G926" s="41"/>
      <c r="H926" s="41"/>
      <c r="I926" s="41"/>
      <c r="J926" s="16"/>
      <c r="K926" s="16"/>
      <c r="L926" s="16"/>
      <c r="M926" s="16"/>
      <c r="N926" s="16"/>
      <c r="O926" s="16"/>
      <c r="P926" s="24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</row>
    <row r="927" spans="1:36" ht="13" hidden="1" x14ac:dyDescent="0.15">
      <c r="A927" s="16"/>
      <c r="B927" s="16"/>
      <c r="C927" s="16"/>
      <c r="D927" s="16"/>
      <c r="E927" s="16"/>
      <c r="F927" s="16"/>
      <c r="G927" s="41"/>
      <c r="H927" s="41"/>
      <c r="I927" s="41"/>
      <c r="J927" s="16"/>
      <c r="K927" s="16"/>
      <c r="L927" s="16"/>
      <c r="M927" s="16"/>
      <c r="N927" s="16"/>
      <c r="O927" s="16"/>
      <c r="P927" s="24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</row>
    <row r="928" spans="1:36" ht="13" hidden="1" x14ac:dyDescent="0.15">
      <c r="A928" s="16"/>
      <c r="B928" s="16"/>
      <c r="C928" s="16"/>
      <c r="D928" s="16"/>
      <c r="E928" s="16"/>
      <c r="F928" s="16"/>
      <c r="G928" s="41"/>
      <c r="H928" s="41"/>
      <c r="I928" s="41"/>
      <c r="J928" s="16"/>
      <c r="K928" s="16"/>
      <c r="L928" s="16"/>
      <c r="M928" s="16"/>
      <c r="N928" s="16"/>
      <c r="O928" s="16"/>
      <c r="P928" s="24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</row>
    <row r="929" spans="1:36" ht="13" hidden="1" x14ac:dyDescent="0.15">
      <c r="A929" s="16"/>
      <c r="B929" s="16"/>
      <c r="C929" s="16"/>
      <c r="D929" s="16"/>
      <c r="E929" s="16"/>
      <c r="F929" s="16"/>
      <c r="G929" s="41"/>
      <c r="H929" s="41"/>
      <c r="I929" s="41"/>
      <c r="J929" s="16"/>
      <c r="K929" s="16"/>
      <c r="L929" s="16"/>
      <c r="M929" s="16"/>
      <c r="N929" s="16"/>
      <c r="O929" s="16"/>
      <c r="P929" s="24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</row>
    <row r="930" spans="1:36" ht="13" hidden="1" x14ac:dyDescent="0.15">
      <c r="A930" s="16"/>
      <c r="B930" s="16"/>
      <c r="C930" s="16"/>
      <c r="D930" s="16"/>
      <c r="E930" s="16"/>
      <c r="F930" s="16"/>
      <c r="G930" s="41"/>
      <c r="H930" s="41"/>
      <c r="I930" s="41"/>
      <c r="J930" s="16"/>
      <c r="K930" s="16"/>
      <c r="L930" s="16"/>
      <c r="M930" s="16"/>
      <c r="N930" s="16"/>
      <c r="O930" s="16"/>
      <c r="P930" s="24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</row>
    <row r="931" spans="1:36" ht="13" hidden="1" x14ac:dyDescent="0.15">
      <c r="A931" s="16"/>
      <c r="B931" s="16"/>
      <c r="C931" s="16"/>
      <c r="D931" s="16"/>
      <c r="E931" s="16"/>
      <c r="F931" s="16"/>
      <c r="G931" s="41"/>
      <c r="H931" s="41"/>
      <c r="I931" s="41"/>
      <c r="J931" s="16"/>
      <c r="K931" s="16"/>
      <c r="L931" s="16"/>
      <c r="M931" s="16"/>
      <c r="N931" s="16"/>
      <c r="O931" s="16"/>
      <c r="P931" s="24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</row>
    <row r="932" spans="1:36" ht="13" hidden="1" x14ac:dyDescent="0.15">
      <c r="A932" s="16"/>
      <c r="B932" s="16"/>
      <c r="C932" s="16"/>
      <c r="D932" s="16"/>
      <c r="E932" s="16"/>
      <c r="F932" s="16"/>
      <c r="G932" s="41"/>
      <c r="H932" s="41"/>
      <c r="I932" s="41"/>
      <c r="J932" s="16"/>
      <c r="K932" s="16"/>
      <c r="L932" s="16"/>
      <c r="M932" s="16"/>
      <c r="N932" s="16"/>
      <c r="O932" s="16"/>
      <c r="P932" s="24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</row>
    <row r="933" spans="1:36" ht="13" hidden="1" x14ac:dyDescent="0.15">
      <c r="A933" s="16"/>
      <c r="B933" s="16"/>
      <c r="C933" s="16"/>
      <c r="D933" s="16"/>
      <c r="E933" s="16"/>
      <c r="F933" s="16"/>
      <c r="G933" s="41"/>
      <c r="H933" s="41"/>
      <c r="I933" s="41"/>
      <c r="J933" s="16"/>
      <c r="K933" s="16"/>
      <c r="L933" s="16"/>
      <c r="M933" s="16"/>
      <c r="N933" s="16"/>
      <c r="O933" s="16"/>
      <c r="P933" s="24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</row>
    <row r="934" spans="1:36" ht="13" hidden="1" x14ac:dyDescent="0.15">
      <c r="A934" s="16"/>
      <c r="B934" s="16"/>
      <c r="C934" s="16"/>
      <c r="D934" s="16"/>
      <c r="E934" s="16"/>
      <c r="F934" s="16"/>
      <c r="G934" s="41"/>
      <c r="H934" s="41"/>
      <c r="I934" s="41"/>
      <c r="J934" s="16"/>
      <c r="K934" s="16"/>
      <c r="L934" s="16"/>
      <c r="M934" s="16"/>
      <c r="N934" s="16"/>
      <c r="O934" s="16"/>
      <c r="P934" s="24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</row>
    <row r="935" spans="1:36" ht="13" hidden="1" x14ac:dyDescent="0.15">
      <c r="A935" s="16"/>
      <c r="B935" s="16"/>
      <c r="C935" s="16"/>
      <c r="D935" s="16"/>
      <c r="E935" s="16"/>
      <c r="F935" s="16"/>
      <c r="G935" s="41"/>
      <c r="H935" s="41"/>
      <c r="I935" s="41"/>
      <c r="J935" s="16"/>
      <c r="K935" s="16"/>
      <c r="L935" s="16"/>
      <c r="M935" s="16"/>
      <c r="N935" s="16"/>
      <c r="O935" s="16"/>
      <c r="P935" s="24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</row>
    <row r="936" spans="1:36" ht="13" hidden="1" x14ac:dyDescent="0.15">
      <c r="A936" s="16"/>
      <c r="B936" s="16"/>
      <c r="C936" s="16"/>
      <c r="D936" s="16"/>
      <c r="E936" s="16"/>
      <c r="F936" s="16"/>
      <c r="G936" s="41"/>
      <c r="H936" s="41"/>
      <c r="I936" s="41"/>
      <c r="J936" s="16"/>
      <c r="K936" s="16"/>
      <c r="L936" s="16"/>
      <c r="M936" s="16"/>
      <c r="N936" s="16"/>
      <c r="O936" s="16"/>
      <c r="P936" s="24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</row>
    <row r="937" spans="1:36" ht="13" hidden="1" x14ac:dyDescent="0.15">
      <c r="A937" s="16"/>
      <c r="B937" s="16"/>
      <c r="C937" s="16"/>
      <c r="D937" s="16"/>
      <c r="E937" s="16"/>
      <c r="F937" s="16"/>
      <c r="G937" s="41"/>
      <c r="H937" s="41"/>
      <c r="I937" s="41"/>
      <c r="J937" s="16"/>
      <c r="K937" s="16"/>
      <c r="L937" s="16"/>
      <c r="M937" s="16"/>
      <c r="N937" s="16"/>
      <c r="O937" s="16"/>
      <c r="P937" s="24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</row>
    <row r="938" spans="1:36" ht="13" hidden="1" x14ac:dyDescent="0.15">
      <c r="A938" s="16"/>
      <c r="B938" s="16"/>
      <c r="C938" s="16"/>
      <c r="D938" s="16"/>
      <c r="E938" s="16"/>
      <c r="F938" s="16"/>
      <c r="G938" s="41"/>
      <c r="H938" s="41"/>
      <c r="I938" s="41"/>
      <c r="J938" s="16"/>
      <c r="K938" s="16"/>
      <c r="L938" s="16"/>
      <c r="M938" s="16"/>
      <c r="N938" s="16"/>
      <c r="O938" s="16"/>
      <c r="P938" s="24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</row>
    <row r="939" spans="1:36" ht="13" hidden="1" x14ac:dyDescent="0.15">
      <c r="A939" s="16"/>
      <c r="B939" s="16"/>
      <c r="C939" s="16"/>
      <c r="D939" s="16"/>
      <c r="E939" s="16"/>
      <c r="F939" s="16"/>
      <c r="G939" s="41"/>
      <c r="H939" s="41"/>
      <c r="I939" s="41"/>
      <c r="J939" s="16"/>
      <c r="K939" s="16"/>
      <c r="L939" s="16"/>
      <c r="M939" s="16"/>
      <c r="N939" s="16"/>
      <c r="O939" s="16"/>
      <c r="P939" s="24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</row>
    <row r="940" spans="1:36" ht="13" hidden="1" x14ac:dyDescent="0.15">
      <c r="A940" s="16"/>
      <c r="B940" s="16"/>
      <c r="C940" s="16"/>
      <c r="D940" s="16"/>
      <c r="E940" s="16"/>
      <c r="F940" s="16"/>
      <c r="G940" s="41"/>
      <c r="H940" s="41"/>
      <c r="I940" s="41"/>
      <c r="J940" s="16"/>
      <c r="K940" s="16"/>
      <c r="L940" s="16"/>
      <c r="M940" s="16"/>
      <c r="N940" s="16"/>
      <c r="O940" s="16"/>
      <c r="P940" s="24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</row>
    <row r="941" spans="1:36" ht="13" hidden="1" x14ac:dyDescent="0.15">
      <c r="A941" s="16"/>
      <c r="B941" s="16"/>
      <c r="C941" s="16"/>
      <c r="D941" s="16"/>
      <c r="E941" s="16"/>
      <c r="F941" s="16"/>
      <c r="G941" s="41"/>
      <c r="H941" s="41"/>
      <c r="I941" s="41"/>
      <c r="J941" s="16"/>
      <c r="K941" s="16"/>
      <c r="L941" s="16"/>
      <c r="M941" s="16"/>
      <c r="N941" s="16"/>
      <c r="O941" s="16"/>
      <c r="P941" s="24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</row>
    <row r="942" spans="1:36" ht="13" hidden="1" x14ac:dyDescent="0.15">
      <c r="A942" s="16"/>
      <c r="B942" s="16"/>
      <c r="C942" s="16"/>
      <c r="D942" s="16"/>
      <c r="E942" s="16"/>
      <c r="F942" s="16"/>
      <c r="G942" s="41"/>
      <c r="H942" s="41"/>
      <c r="I942" s="41"/>
      <c r="J942" s="16"/>
      <c r="K942" s="16"/>
      <c r="L942" s="16"/>
      <c r="M942" s="16"/>
      <c r="N942" s="16"/>
      <c r="O942" s="16"/>
      <c r="P942" s="24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</row>
    <row r="943" spans="1:36" ht="13" hidden="1" x14ac:dyDescent="0.15">
      <c r="A943" s="16"/>
      <c r="B943" s="16"/>
      <c r="C943" s="16"/>
      <c r="D943" s="16"/>
      <c r="E943" s="16"/>
      <c r="F943" s="16"/>
      <c r="G943" s="41"/>
      <c r="H943" s="41"/>
      <c r="I943" s="41"/>
      <c r="J943" s="16"/>
      <c r="K943" s="16"/>
      <c r="L943" s="16"/>
      <c r="M943" s="16"/>
      <c r="N943" s="16"/>
      <c r="O943" s="16"/>
      <c r="P943" s="24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</row>
    <row r="944" spans="1:36" ht="13" hidden="1" x14ac:dyDescent="0.15">
      <c r="A944" s="16"/>
      <c r="B944" s="16"/>
      <c r="C944" s="16"/>
      <c r="D944" s="16"/>
      <c r="E944" s="16"/>
      <c r="F944" s="16"/>
      <c r="G944" s="41"/>
      <c r="H944" s="41"/>
      <c r="I944" s="41"/>
      <c r="J944" s="16"/>
      <c r="K944" s="16"/>
      <c r="L944" s="16"/>
      <c r="M944" s="16"/>
      <c r="N944" s="16"/>
      <c r="O944" s="16"/>
      <c r="P944" s="24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</row>
    <row r="945" spans="1:36" ht="13" hidden="1" x14ac:dyDescent="0.15">
      <c r="A945" s="16"/>
      <c r="B945" s="16"/>
      <c r="C945" s="16"/>
      <c r="D945" s="16"/>
      <c r="E945" s="16"/>
      <c r="F945" s="16"/>
      <c r="G945" s="41"/>
      <c r="H945" s="41"/>
      <c r="I945" s="41"/>
      <c r="J945" s="16"/>
      <c r="K945" s="16"/>
      <c r="L945" s="16"/>
      <c r="M945" s="16"/>
      <c r="N945" s="16"/>
      <c r="O945" s="16"/>
      <c r="P945" s="24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</row>
    <row r="946" spans="1:36" ht="13" hidden="1" x14ac:dyDescent="0.15">
      <c r="A946" s="16"/>
      <c r="B946" s="16"/>
      <c r="C946" s="16"/>
      <c r="D946" s="16"/>
      <c r="E946" s="16"/>
      <c r="F946" s="16"/>
      <c r="G946" s="41"/>
      <c r="H946" s="41"/>
      <c r="I946" s="41"/>
      <c r="J946" s="16"/>
      <c r="K946" s="16"/>
      <c r="L946" s="16"/>
      <c r="M946" s="16"/>
      <c r="N946" s="16"/>
      <c r="O946" s="16"/>
      <c r="P946" s="24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</row>
    <row r="947" spans="1:36" ht="13" hidden="1" x14ac:dyDescent="0.15">
      <c r="A947" s="16"/>
      <c r="B947" s="16"/>
      <c r="C947" s="16"/>
      <c r="D947" s="16"/>
      <c r="E947" s="16"/>
      <c r="F947" s="16"/>
      <c r="G947" s="41"/>
      <c r="H947" s="41"/>
      <c r="I947" s="41"/>
      <c r="J947" s="16"/>
      <c r="K947" s="16"/>
      <c r="L947" s="16"/>
      <c r="M947" s="16"/>
      <c r="N947" s="16"/>
      <c r="O947" s="16"/>
      <c r="P947" s="24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</row>
    <row r="948" spans="1:36" ht="13" hidden="1" x14ac:dyDescent="0.15">
      <c r="A948" s="16"/>
      <c r="B948" s="16"/>
      <c r="C948" s="16"/>
      <c r="D948" s="16"/>
      <c r="E948" s="16"/>
      <c r="F948" s="16"/>
      <c r="G948" s="41"/>
      <c r="H948" s="41"/>
      <c r="I948" s="41"/>
      <c r="J948" s="16"/>
      <c r="K948" s="16"/>
      <c r="L948" s="16"/>
      <c r="M948" s="16"/>
      <c r="N948" s="16"/>
      <c r="O948" s="16"/>
      <c r="P948" s="24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</row>
    <row r="949" spans="1:36" ht="13" hidden="1" x14ac:dyDescent="0.15">
      <c r="A949" s="16"/>
      <c r="B949" s="16"/>
      <c r="C949" s="16"/>
      <c r="D949" s="16"/>
      <c r="E949" s="16"/>
      <c r="F949" s="16"/>
      <c r="G949" s="41"/>
      <c r="H949" s="41"/>
      <c r="I949" s="41"/>
      <c r="J949" s="16"/>
      <c r="K949" s="16"/>
      <c r="L949" s="16"/>
      <c r="M949" s="16"/>
      <c r="N949" s="16"/>
      <c r="O949" s="16"/>
      <c r="P949" s="24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</row>
    <row r="950" spans="1:36" ht="13" hidden="1" x14ac:dyDescent="0.15">
      <c r="A950" s="16"/>
      <c r="B950" s="16"/>
      <c r="C950" s="16"/>
      <c r="D950" s="16"/>
      <c r="E950" s="16"/>
      <c r="F950" s="16"/>
      <c r="G950" s="41"/>
      <c r="H950" s="41"/>
      <c r="I950" s="41"/>
      <c r="J950" s="16"/>
      <c r="K950" s="16"/>
      <c r="L950" s="16"/>
      <c r="M950" s="16"/>
      <c r="N950" s="16"/>
      <c r="O950" s="16"/>
      <c r="P950" s="24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</row>
    <row r="951" spans="1:36" ht="13" hidden="1" x14ac:dyDescent="0.15">
      <c r="A951" s="16"/>
      <c r="B951" s="16"/>
      <c r="C951" s="16"/>
      <c r="D951" s="16"/>
      <c r="E951" s="16"/>
      <c r="F951" s="16"/>
      <c r="G951" s="41"/>
      <c r="H951" s="41"/>
      <c r="I951" s="41"/>
      <c r="J951" s="16"/>
      <c r="K951" s="16"/>
      <c r="L951" s="16"/>
      <c r="M951" s="16"/>
      <c r="N951" s="16"/>
      <c r="O951" s="16"/>
      <c r="P951" s="24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</row>
    <row r="952" spans="1:36" ht="13" hidden="1" x14ac:dyDescent="0.15">
      <c r="A952" s="16"/>
      <c r="B952" s="16"/>
      <c r="C952" s="16"/>
      <c r="D952" s="16"/>
      <c r="E952" s="16"/>
      <c r="F952" s="16"/>
      <c r="G952" s="41"/>
      <c r="H952" s="41"/>
      <c r="I952" s="41"/>
      <c r="J952" s="16"/>
      <c r="K952" s="16"/>
      <c r="L952" s="16"/>
      <c r="M952" s="16"/>
      <c r="N952" s="16"/>
      <c r="O952" s="16"/>
      <c r="P952" s="24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</row>
    <row r="953" spans="1:36" ht="13" hidden="1" x14ac:dyDescent="0.15">
      <c r="A953" s="16"/>
      <c r="B953" s="16"/>
      <c r="C953" s="16"/>
      <c r="D953" s="16"/>
      <c r="E953" s="16"/>
      <c r="F953" s="16"/>
      <c r="G953" s="41"/>
      <c r="H953" s="41"/>
      <c r="I953" s="41"/>
      <c r="J953" s="16"/>
      <c r="K953" s="16"/>
      <c r="L953" s="16"/>
      <c r="M953" s="16"/>
      <c r="N953" s="16"/>
      <c r="O953" s="16"/>
      <c r="P953" s="24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</row>
    <row r="954" spans="1:36" ht="13" hidden="1" x14ac:dyDescent="0.15">
      <c r="A954" s="16"/>
      <c r="B954" s="16"/>
      <c r="C954" s="16"/>
      <c r="D954" s="16"/>
      <c r="E954" s="16"/>
      <c r="F954" s="16"/>
      <c r="G954" s="41"/>
      <c r="H954" s="41"/>
      <c r="I954" s="41"/>
      <c r="J954" s="16"/>
      <c r="K954" s="16"/>
      <c r="L954" s="16"/>
      <c r="M954" s="16"/>
      <c r="N954" s="16"/>
      <c r="O954" s="16"/>
      <c r="P954" s="24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</row>
    <row r="955" spans="1:36" ht="13" hidden="1" x14ac:dyDescent="0.15">
      <c r="A955" s="16"/>
      <c r="B955" s="16"/>
      <c r="C955" s="16"/>
      <c r="D955" s="16"/>
      <c r="E955" s="16"/>
      <c r="F955" s="16"/>
      <c r="G955" s="41"/>
      <c r="H955" s="41"/>
      <c r="I955" s="41"/>
      <c r="J955" s="16"/>
      <c r="K955" s="16"/>
      <c r="L955" s="16"/>
      <c r="M955" s="16"/>
      <c r="N955" s="16"/>
      <c r="O955" s="16"/>
      <c r="P955" s="24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</row>
    <row r="956" spans="1:36" ht="13" hidden="1" x14ac:dyDescent="0.15">
      <c r="A956" s="16"/>
      <c r="B956" s="16"/>
      <c r="C956" s="16"/>
      <c r="D956" s="16"/>
      <c r="E956" s="16"/>
      <c r="F956" s="16"/>
      <c r="G956" s="41"/>
      <c r="H956" s="41"/>
      <c r="I956" s="41"/>
      <c r="J956" s="16"/>
      <c r="K956" s="16"/>
      <c r="L956" s="16"/>
      <c r="M956" s="16"/>
      <c r="N956" s="16"/>
      <c r="O956" s="16"/>
      <c r="P956" s="24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</row>
    <row r="957" spans="1:36" ht="13" hidden="1" x14ac:dyDescent="0.15">
      <c r="A957" s="16"/>
      <c r="B957" s="16"/>
      <c r="C957" s="16"/>
      <c r="D957" s="16"/>
      <c r="E957" s="16"/>
      <c r="F957" s="16"/>
      <c r="G957" s="41"/>
      <c r="H957" s="41"/>
      <c r="I957" s="41"/>
      <c r="J957" s="16"/>
      <c r="K957" s="16"/>
      <c r="L957" s="16"/>
      <c r="M957" s="16"/>
      <c r="N957" s="16"/>
      <c r="O957" s="16"/>
      <c r="P957" s="24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</row>
    <row r="958" spans="1:36" ht="13" hidden="1" x14ac:dyDescent="0.15">
      <c r="A958" s="16"/>
      <c r="B958" s="16"/>
      <c r="C958" s="16"/>
      <c r="D958" s="16"/>
      <c r="E958" s="16"/>
      <c r="F958" s="16"/>
      <c r="G958" s="41"/>
      <c r="H958" s="41"/>
      <c r="I958" s="41"/>
      <c r="J958" s="16"/>
      <c r="K958" s="16"/>
      <c r="L958" s="16"/>
      <c r="M958" s="16"/>
      <c r="N958" s="16"/>
      <c r="O958" s="16"/>
      <c r="P958" s="24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</row>
    <row r="959" spans="1:36" ht="13" hidden="1" x14ac:dyDescent="0.15">
      <c r="A959" s="16"/>
      <c r="B959" s="16"/>
      <c r="C959" s="16"/>
      <c r="D959" s="16"/>
      <c r="E959" s="16"/>
      <c r="F959" s="16"/>
      <c r="G959" s="41"/>
      <c r="H959" s="41"/>
      <c r="I959" s="41"/>
      <c r="J959" s="16"/>
      <c r="K959" s="16"/>
      <c r="L959" s="16"/>
      <c r="M959" s="16"/>
      <c r="N959" s="16"/>
      <c r="O959" s="16"/>
      <c r="P959" s="24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</row>
    <row r="960" spans="1:36" ht="13" hidden="1" x14ac:dyDescent="0.15">
      <c r="A960" s="16"/>
      <c r="B960" s="16"/>
      <c r="C960" s="16"/>
      <c r="D960" s="16"/>
      <c r="E960" s="16"/>
      <c r="F960" s="16"/>
      <c r="G960" s="41"/>
      <c r="H960" s="41"/>
      <c r="I960" s="41"/>
      <c r="J960" s="16"/>
      <c r="K960" s="16"/>
      <c r="L960" s="16"/>
      <c r="M960" s="16"/>
      <c r="N960" s="16"/>
      <c r="O960" s="16"/>
      <c r="P960" s="24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</row>
    <row r="961" spans="1:36" ht="13" hidden="1" x14ac:dyDescent="0.15">
      <c r="A961" s="16"/>
      <c r="B961" s="16"/>
      <c r="C961" s="16"/>
      <c r="D961" s="16"/>
      <c r="E961" s="16"/>
      <c r="F961" s="16"/>
      <c r="G961" s="41"/>
      <c r="H961" s="41"/>
      <c r="I961" s="41"/>
      <c r="J961" s="16"/>
      <c r="K961" s="16"/>
      <c r="L961" s="16"/>
      <c r="M961" s="16"/>
      <c r="N961" s="16"/>
      <c r="O961" s="16"/>
      <c r="P961" s="24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</row>
    <row r="962" spans="1:36" ht="13" hidden="1" x14ac:dyDescent="0.15">
      <c r="A962" s="16"/>
      <c r="B962" s="16"/>
      <c r="C962" s="16"/>
      <c r="D962" s="16"/>
      <c r="E962" s="16"/>
      <c r="F962" s="16"/>
      <c r="G962" s="41"/>
      <c r="H962" s="41"/>
      <c r="I962" s="41"/>
      <c r="J962" s="16"/>
      <c r="K962" s="16"/>
      <c r="L962" s="16"/>
      <c r="M962" s="16"/>
      <c r="N962" s="16"/>
      <c r="O962" s="16"/>
      <c r="P962" s="24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</row>
    <row r="963" spans="1:36" ht="13" hidden="1" x14ac:dyDescent="0.15">
      <c r="A963" s="16"/>
      <c r="B963" s="16"/>
      <c r="C963" s="16"/>
      <c r="D963" s="16"/>
      <c r="E963" s="16"/>
      <c r="F963" s="16"/>
      <c r="G963" s="41"/>
      <c r="H963" s="41"/>
      <c r="I963" s="41"/>
      <c r="J963" s="16"/>
      <c r="K963" s="16"/>
      <c r="L963" s="16"/>
      <c r="M963" s="16"/>
      <c r="N963" s="16"/>
      <c r="O963" s="16"/>
      <c r="P963" s="24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</row>
    <row r="964" spans="1:36" ht="13" hidden="1" x14ac:dyDescent="0.15">
      <c r="A964" s="16"/>
      <c r="B964" s="16"/>
      <c r="C964" s="16"/>
      <c r="D964" s="16"/>
      <c r="E964" s="16"/>
      <c r="F964" s="16"/>
      <c r="G964" s="41"/>
      <c r="H964" s="41"/>
      <c r="I964" s="41"/>
      <c r="J964" s="16"/>
      <c r="K964" s="16"/>
      <c r="L964" s="16"/>
      <c r="M964" s="16"/>
      <c r="N964" s="16"/>
      <c r="O964" s="16"/>
      <c r="P964" s="24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</row>
    <row r="965" spans="1:36" ht="13" hidden="1" x14ac:dyDescent="0.15">
      <c r="A965" s="16"/>
      <c r="B965" s="16"/>
      <c r="C965" s="16"/>
      <c r="D965" s="16"/>
      <c r="E965" s="16"/>
      <c r="F965" s="16"/>
      <c r="G965" s="41"/>
      <c r="H965" s="41"/>
      <c r="I965" s="41"/>
      <c r="J965" s="16"/>
      <c r="K965" s="16"/>
      <c r="L965" s="16"/>
      <c r="M965" s="16"/>
      <c r="N965" s="16"/>
      <c r="O965" s="16"/>
      <c r="P965" s="24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</row>
    <row r="966" spans="1:36" ht="13" hidden="1" x14ac:dyDescent="0.15">
      <c r="A966" s="16"/>
      <c r="B966" s="16"/>
      <c r="C966" s="16"/>
      <c r="D966" s="16"/>
      <c r="E966" s="16"/>
      <c r="F966" s="16"/>
      <c r="G966" s="41"/>
      <c r="H966" s="41"/>
      <c r="I966" s="41"/>
      <c r="J966" s="16"/>
      <c r="K966" s="16"/>
      <c r="L966" s="16"/>
      <c r="M966" s="16"/>
      <c r="N966" s="16"/>
      <c r="O966" s="16"/>
      <c r="P966" s="24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</row>
    <row r="967" spans="1:36" ht="13" hidden="1" x14ac:dyDescent="0.15">
      <c r="A967" s="16"/>
      <c r="B967" s="16"/>
      <c r="C967" s="16"/>
      <c r="D967" s="16"/>
      <c r="E967" s="16"/>
      <c r="F967" s="16"/>
      <c r="G967" s="41"/>
      <c r="H967" s="41"/>
      <c r="I967" s="41"/>
      <c r="J967" s="16"/>
      <c r="K967" s="16"/>
      <c r="L967" s="16"/>
      <c r="M967" s="16"/>
      <c r="N967" s="16"/>
      <c r="O967" s="16"/>
      <c r="P967" s="24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</row>
    <row r="968" spans="1:36" ht="13" hidden="1" x14ac:dyDescent="0.15">
      <c r="A968" s="16"/>
      <c r="B968" s="16"/>
      <c r="C968" s="16"/>
      <c r="D968" s="16"/>
      <c r="E968" s="16"/>
      <c r="F968" s="16"/>
      <c r="G968" s="41"/>
      <c r="H968" s="41"/>
      <c r="I968" s="41"/>
      <c r="J968" s="16"/>
      <c r="K968" s="16"/>
      <c r="L968" s="16"/>
      <c r="M968" s="16"/>
      <c r="N968" s="16"/>
      <c r="O968" s="16"/>
      <c r="P968" s="24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</row>
    <row r="969" spans="1:36" ht="13" hidden="1" x14ac:dyDescent="0.15">
      <c r="A969" s="16"/>
      <c r="B969" s="16"/>
      <c r="C969" s="16"/>
      <c r="D969" s="16"/>
      <c r="E969" s="16"/>
      <c r="F969" s="16"/>
      <c r="G969" s="41"/>
      <c r="H969" s="41"/>
      <c r="I969" s="41"/>
      <c r="J969" s="16"/>
      <c r="K969" s="16"/>
      <c r="L969" s="16"/>
      <c r="M969" s="16"/>
      <c r="N969" s="16"/>
      <c r="O969" s="16"/>
      <c r="P969" s="24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</row>
    <row r="970" spans="1:36" ht="13" hidden="1" x14ac:dyDescent="0.15">
      <c r="A970" s="16"/>
      <c r="B970" s="16"/>
      <c r="C970" s="16"/>
      <c r="D970" s="16"/>
      <c r="E970" s="16"/>
      <c r="F970" s="16"/>
      <c r="G970" s="41"/>
      <c r="H970" s="41"/>
      <c r="I970" s="41"/>
      <c r="J970" s="16"/>
      <c r="K970" s="16"/>
      <c r="L970" s="16"/>
      <c r="M970" s="16"/>
      <c r="N970" s="16"/>
      <c r="O970" s="16"/>
      <c r="P970" s="24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</row>
    <row r="971" spans="1:36" ht="13" hidden="1" x14ac:dyDescent="0.15">
      <c r="A971" s="16"/>
      <c r="B971" s="16"/>
      <c r="C971" s="16"/>
      <c r="D971" s="16"/>
      <c r="E971" s="16"/>
      <c r="F971" s="16"/>
      <c r="G971" s="41"/>
      <c r="H971" s="41"/>
      <c r="I971" s="41"/>
      <c r="J971" s="16"/>
      <c r="K971" s="16"/>
      <c r="L971" s="16"/>
      <c r="M971" s="16"/>
      <c r="N971" s="16"/>
      <c r="O971" s="16"/>
      <c r="P971" s="24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</row>
    <row r="972" spans="1:36" ht="13" hidden="1" x14ac:dyDescent="0.15">
      <c r="A972" s="16"/>
      <c r="B972" s="16"/>
      <c r="C972" s="16"/>
      <c r="D972" s="16"/>
      <c r="E972" s="16"/>
      <c r="F972" s="16"/>
      <c r="G972" s="41"/>
      <c r="H972" s="41"/>
      <c r="I972" s="41"/>
      <c r="J972" s="16"/>
      <c r="K972" s="16"/>
      <c r="L972" s="16"/>
      <c r="M972" s="16"/>
      <c r="N972" s="16"/>
      <c r="O972" s="16"/>
      <c r="P972" s="24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</row>
    <row r="973" spans="1:36" ht="13" hidden="1" x14ac:dyDescent="0.15">
      <c r="A973" s="16"/>
      <c r="B973" s="16"/>
      <c r="C973" s="16"/>
      <c r="D973" s="16"/>
      <c r="E973" s="16"/>
      <c r="F973" s="16"/>
      <c r="G973" s="41"/>
      <c r="H973" s="41"/>
      <c r="I973" s="41"/>
      <c r="J973" s="16"/>
      <c r="K973" s="16"/>
      <c r="L973" s="16"/>
      <c r="M973" s="16"/>
      <c r="N973" s="16"/>
      <c r="O973" s="16"/>
      <c r="P973" s="24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</row>
    <row r="974" spans="1:36" ht="13" hidden="1" x14ac:dyDescent="0.15">
      <c r="A974" s="16"/>
      <c r="B974" s="16"/>
      <c r="C974" s="16"/>
      <c r="D974" s="16"/>
      <c r="E974" s="16"/>
      <c r="F974" s="16"/>
      <c r="G974" s="41"/>
      <c r="H974" s="41"/>
      <c r="I974" s="41"/>
      <c r="J974" s="16"/>
      <c r="K974" s="16"/>
      <c r="L974" s="16"/>
      <c r="M974" s="16"/>
      <c r="N974" s="16"/>
      <c r="O974" s="16"/>
      <c r="P974" s="24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</row>
    <row r="975" spans="1:36" ht="13" hidden="1" x14ac:dyDescent="0.15">
      <c r="A975" s="16"/>
      <c r="B975" s="16"/>
      <c r="C975" s="16"/>
      <c r="D975" s="16"/>
      <c r="E975" s="16"/>
      <c r="F975" s="16"/>
      <c r="G975" s="41"/>
      <c r="H975" s="41"/>
      <c r="I975" s="41"/>
      <c r="J975" s="16"/>
      <c r="K975" s="16"/>
      <c r="L975" s="16"/>
      <c r="M975" s="16"/>
      <c r="N975" s="16"/>
      <c r="O975" s="16"/>
      <c r="P975" s="24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</row>
    <row r="976" spans="1:36" ht="13" hidden="1" x14ac:dyDescent="0.15">
      <c r="A976" s="16"/>
      <c r="B976" s="16"/>
      <c r="C976" s="16"/>
      <c r="D976" s="16"/>
      <c r="E976" s="16"/>
      <c r="F976" s="16"/>
      <c r="G976" s="41"/>
      <c r="H976" s="41"/>
      <c r="I976" s="41"/>
      <c r="J976" s="16"/>
      <c r="K976" s="16"/>
      <c r="L976" s="16"/>
      <c r="M976" s="16"/>
      <c r="N976" s="16"/>
      <c r="O976" s="16"/>
      <c r="P976" s="24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</row>
    <row r="977" spans="1:36" ht="13" hidden="1" x14ac:dyDescent="0.15">
      <c r="A977" s="16"/>
      <c r="B977" s="16"/>
      <c r="C977" s="16"/>
      <c r="D977" s="16"/>
      <c r="E977" s="16"/>
      <c r="F977" s="16"/>
      <c r="G977" s="41"/>
      <c r="H977" s="41"/>
      <c r="I977" s="41"/>
      <c r="J977" s="16"/>
      <c r="K977" s="16"/>
      <c r="L977" s="16"/>
      <c r="M977" s="16"/>
      <c r="N977" s="16"/>
      <c r="O977" s="16"/>
      <c r="P977" s="24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</row>
    <row r="978" spans="1:36" ht="13" hidden="1" x14ac:dyDescent="0.15">
      <c r="A978" s="16"/>
      <c r="B978" s="16"/>
      <c r="C978" s="16"/>
      <c r="D978" s="16"/>
      <c r="E978" s="16"/>
      <c r="F978" s="16"/>
      <c r="G978" s="41"/>
      <c r="H978" s="41"/>
      <c r="I978" s="41"/>
      <c r="J978" s="16"/>
      <c r="K978" s="16"/>
      <c r="L978" s="16"/>
      <c r="M978" s="16"/>
      <c r="N978" s="16"/>
      <c r="O978" s="16"/>
      <c r="P978" s="24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</row>
    <row r="979" spans="1:36" ht="13" hidden="1" x14ac:dyDescent="0.15">
      <c r="A979" s="16"/>
      <c r="B979" s="16"/>
      <c r="C979" s="16"/>
      <c r="D979" s="16"/>
      <c r="E979" s="16"/>
      <c r="F979" s="16"/>
      <c r="G979" s="41"/>
      <c r="H979" s="41"/>
      <c r="I979" s="41"/>
      <c r="J979" s="16"/>
      <c r="K979" s="16"/>
      <c r="L979" s="16"/>
      <c r="M979" s="16"/>
      <c r="N979" s="16"/>
      <c r="O979" s="16"/>
      <c r="P979" s="24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</row>
    <row r="980" spans="1:36" ht="13" hidden="1" x14ac:dyDescent="0.15">
      <c r="A980" s="16"/>
      <c r="B980" s="16"/>
      <c r="C980" s="16"/>
      <c r="D980" s="16"/>
      <c r="E980" s="16"/>
      <c r="F980" s="16"/>
      <c r="G980" s="41"/>
      <c r="H980" s="41"/>
      <c r="I980" s="41"/>
      <c r="J980" s="16"/>
      <c r="K980" s="16"/>
      <c r="L980" s="16"/>
      <c r="M980" s="16"/>
      <c r="N980" s="16"/>
      <c r="O980" s="16"/>
      <c r="P980" s="24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</row>
    <row r="981" spans="1:36" ht="13" hidden="1" x14ac:dyDescent="0.15">
      <c r="A981" s="16"/>
      <c r="B981" s="16"/>
      <c r="C981" s="16"/>
      <c r="D981" s="16"/>
      <c r="E981" s="16"/>
      <c r="F981" s="16"/>
      <c r="G981" s="41"/>
      <c r="H981" s="41"/>
      <c r="I981" s="41"/>
      <c r="J981" s="16"/>
      <c r="K981" s="16"/>
      <c r="L981" s="16"/>
      <c r="M981" s="16"/>
      <c r="N981" s="16"/>
      <c r="O981" s="16"/>
      <c r="P981" s="24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</row>
    <row r="982" spans="1:36" ht="13" hidden="1" x14ac:dyDescent="0.15">
      <c r="A982" s="16"/>
      <c r="B982" s="16"/>
      <c r="C982" s="16"/>
      <c r="D982" s="16"/>
      <c r="E982" s="16"/>
      <c r="F982" s="16"/>
      <c r="G982" s="41"/>
      <c r="H982" s="41"/>
      <c r="I982" s="41"/>
      <c r="J982" s="16"/>
      <c r="K982" s="16"/>
      <c r="L982" s="16"/>
      <c r="M982" s="16"/>
      <c r="N982" s="16"/>
      <c r="O982" s="16"/>
      <c r="P982" s="24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</row>
    <row r="983" spans="1:36" ht="13" hidden="1" x14ac:dyDescent="0.15">
      <c r="A983" s="16"/>
      <c r="B983" s="16"/>
      <c r="C983" s="16"/>
      <c r="D983" s="16"/>
      <c r="E983" s="16"/>
      <c r="F983" s="16"/>
      <c r="G983" s="41"/>
      <c r="H983" s="41"/>
      <c r="I983" s="41"/>
      <c r="J983" s="16"/>
      <c r="K983" s="16"/>
      <c r="L983" s="16"/>
      <c r="M983" s="16"/>
      <c r="N983" s="16"/>
      <c r="O983" s="16"/>
      <c r="P983" s="24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</row>
    <row r="984" spans="1:36" ht="13" hidden="1" x14ac:dyDescent="0.15">
      <c r="A984" s="16"/>
      <c r="B984" s="16"/>
      <c r="C984" s="16"/>
      <c r="D984" s="16"/>
      <c r="E984" s="16"/>
      <c r="F984" s="16"/>
      <c r="G984" s="41"/>
      <c r="H984" s="41"/>
      <c r="I984" s="41"/>
      <c r="J984" s="16"/>
      <c r="K984" s="16"/>
      <c r="L984" s="16"/>
      <c r="M984" s="16"/>
      <c r="N984" s="16"/>
      <c r="O984" s="16"/>
      <c r="P984" s="24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</row>
    <row r="985" spans="1:36" ht="13" hidden="1" x14ac:dyDescent="0.15">
      <c r="A985" s="16"/>
      <c r="B985" s="16"/>
      <c r="C985" s="16"/>
      <c r="D985" s="16"/>
      <c r="E985" s="16"/>
      <c r="F985" s="16"/>
      <c r="G985" s="41"/>
      <c r="H985" s="41"/>
      <c r="I985" s="41"/>
      <c r="J985" s="16"/>
      <c r="K985" s="16"/>
      <c r="L985" s="16"/>
      <c r="M985" s="16"/>
      <c r="N985" s="16"/>
      <c r="O985" s="16"/>
      <c r="P985" s="24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</row>
    <row r="986" spans="1:36" ht="13" hidden="1" x14ac:dyDescent="0.15">
      <c r="A986" s="16"/>
      <c r="B986" s="16"/>
      <c r="C986" s="16"/>
      <c r="D986" s="16"/>
      <c r="E986" s="16"/>
      <c r="F986" s="16"/>
      <c r="G986" s="41"/>
      <c r="H986" s="41"/>
      <c r="I986" s="41"/>
      <c r="J986" s="16"/>
      <c r="K986" s="16"/>
      <c r="L986" s="16"/>
      <c r="M986" s="16"/>
      <c r="N986" s="16"/>
      <c r="O986" s="16"/>
      <c r="P986" s="24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</row>
    <row r="987" spans="1:36" ht="13" hidden="1" x14ac:dyDescent="0.15">
      <c r="A987" s="16"/>
      <c r="B987" s="16"/>
      <c r="C987" s="16"/>
      <c r="D987" s="16"/>
      <c r="E987" s="16"/>
      <c r="F987" s="16"/>
      <c r="G987" s="41"/>
      <c r="H987" s="41"/>
      <c r="I987" s="41"/>
      <c r="J987" s="16"/>
      <c r="K987" s="16"/>
      <c r="L987" s="16"/>
      <c r="M987" s="16"/>
      <c r="N987" s="16"/>
      <c r="O987" s="16"/>
      <c r="P987" s="24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</row>
    <row r="988" spans="1:36" ht="13" hidden="1" x14ac:dyDescent="0.15">
      <c r="A988" s="16"/>
      <c r="B988" s="16"/>
      <c r="C988" s="16"/>
      <c r="D988" s="16"/>
      <c r="E988" s="16"/>
      <c r="F988" s="16"/>
      <c r="G988" s="41"/>
      <c r="H988" s="41"/>
      <c r="I988" s="41"/>
      <c r="J988" s="16"/>
      <c r="K988" s="16"/>
      <c r="L988" s="16"/>
      <c r="M988" s="16"/>
      <c r="N988" s="16"/>
      <c r="O988" s="16"/>
      <c r="P988" s="24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</row>
    <row r="989" spans="1:36" ht="13" hidden="1" x14ac:dyDescent="0.15">
      <c r="A989" s="16"/>
      <c r="B989" s="16"/>
      <c r="C989" s="16"/>
      <c r="D989" s="16"/>
      <c r="E989" s="16"/>
      <c r="F989" s="16"/>
      <c r="G989" s="41"/>
      <c r="H989" s="41"/>
      <c r="I989" s="41"/>
      <c r="J989" s="16"/>
      <c r="K989" s="16"/>
      <c r="L989" s="16"/>
      <c r="M989" s="16"/>
      <c r="N989" s="16"/>
      <c r="O989" s="16"/>
      <c r="P989" s="24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</row>
    <row r="990" spans="1:36" ht="13" hidden="1" x14ac:dyDescent="0.15">
      <c r="A990" s="16"/>
      <c r="B990" s="16"/>
      <c r="C990" s="16"/>
      <c r="D990" s="16"/>
      <c r="E990" s="16"/>
      <c r="F990" s="16"/>
      <c r="G990" s="41"/>
      <c r="H990" s="41"/>
      <c r="I990" s="41"/>
      <c r="J990" s="16"/>
      <c r="K990" s="16"/>
      <c r="L990" s="16"/>
      <c r="M990" s="16"/>
      <c r="N990" s="16"/>
      <c r="O990" s="16"/>
      <c r="P990" s="24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</row>
    <row r="991" spans="1:36" ht="13" hidden="1" x14ac:dyDescent="0.15">
      <c r="A991" s="16"/>
      <c r="B991" s="16"/>
      <c r="C991" s="16"/>
      <c r="D991" s="16"/>
      <c r="E991" s="16"/>
      <c r="F991" s="16"/>
      <c r="G991" s="41"/>
      <c r="H991" s="41"/>
      <c r="I991" s="41"/>
      <c r="J991" s="16"/>
      <c r="K991" s="16"/>
      <c r="L991" s="16"/>
      <c r="M991" s="16"/>
      <c r="N991" s="16"/>
      <c r="O991" s="16"/>
      <c r="P991" s="24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</row>
    <row r="992" spans="1:36" ht="13" hidden="1" x14ac:dyDescent="0.15">
      <c r="A992" s="16"/>
      <c r="B992" s="16"/>
      <c r="C992" s="16"/>
      <c r="D992" s="16"/>
      <c r="E992" s="16"/>
      <c r="F992" s="16"/>
      <c r="G992" s="41"/>
      <c r="H992" s="41"/>
      <c r="I992" s="41"/>
      <c r="J992" s="16"/>
      <c r="K992" s="16"/>
      <c r="L992" s="16"/>
      <c r="M992" s="16"/>
      <c r="N992" s="16"/>
      <c r="O992" s="16"/>
      <c r="P992" s="24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</row>
    <row r="993" spans="1:36" ht="13" hidden="1" x14ac:dyDescent="0.15">
      <c r="A993" s="16"/>
      <c r="B993" s="16"/>
      <c r="C993" s="16"/>
      <c r="D993" s="16"/>
      <c r="E993" s="16"/>
      <c r="F993" s="16"/>
      <c r="G993" s="41"/>
      <c r="H993" s="41"/>
      <c r="I993" s="41"/>
      <c r="J993" s="16"/>
      <c r="K993" s="16"/>
      <c r="L993" s="16"/>
      <c r="M993" s="16"/>
      <c r="N993" s="16"/>
      <c r="O993" s="16"/>
      <c r="P993" s="24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</row>
    <row r="994" spans="1:36" ht="13" hidden="1" x14ac:dyDescent="0.15">
      <c r="A994" s="16"/>
      <c r="B994" s="16"/>
      <c r="C994" s="16"/>
      <c r="D994" s="16"/>
      <c r="E994" s="16"/>
      <c r="F994" s="16"/>
      <c r="G994" s="41"/>
      <c r="H994" s="41"/>
      <c r="I994" s="41"/>
      <c r="J994" s="16"/>
      <c r="K994" s="16"/>
      <c r="L994" s="16"/>
      <c r="M994" s="16"/>
      <c r="N994" s="16"/>
      <c r="O994" s="16"/>
      <c r="P994" s="24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</row>
    <row r="995" spans="1:36" ht="13" hidden="1" x14ac:dyDescent="0.15">
      <c r="A995" s="16"/>
      <c r="B995" s="16"/>
      <c r="C995" s="16"/>
      <c r="D995" s="16"/>
      <c r="E995" s="16"/>
      <c r="F995" s="16"/>
      <c r="G995" s="41"/>
      <c r="H995" s="41"/>
      <c r="I995" s="41"/>
      <c r="J995" s="16"/>
      <c r="K995" s="16"/>
      <c r="L995" s="16"/>
      <c r="M995" s="16"/>
      <c r="N995" s="16"/>
      <c r="O995" s="16"/>
      <c r="P995" s="24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</row>
    <row r="996" spans="1:36" ht="13" hidden="1" x14ac:dyDescent="0.15">
      <c r="A996" s="16"/>
      <c r="B996" s="16"/>
      <c r="C996" s="16"/>
      <c r="D996" s="16"/>
      <c r="E996" s="16"/>
      <c r="F996" s="16"/>
      <c r="G996" s="41"/>
      <c r="H996" s="41"/>
      <c r="I996" s="41"/>
      <c r="J996" s="16"/>
      <c r="K996" s="16"/>
      <c r="L996" s="16"/>
      <c r="M996" s="16"/>
      <c r="N996" s="16"/>
      <c r="O996" s="16"/>
      <c r="P996" s="24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</row>
    <row r="997" spans="1:36" ht="13" hidden="1" x14ac:dyDescent="0.15">
      <c r="A997" s="16"/>
      <c r="B997" s="16"/>
      <c r="C997" s="16"/>
      <c r="D997" s="16"/>
      <c r="E997" s="16"/>
      <c r="F997" s="16"/>
      <c r="G997" s="41"/>
      <c r="H997" s="41"/>
      <c r="I997" s="41"/>
      <c r="J997" s="16"/>
      <c r="K997" s="16"/>
      <c r="L997" s="16"/>
      <c r="M997" s="16"/>
      <c r="N997" s="16"/>
      <c r="O997" s="16"/>
      <c r="P997" s="24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</row>
    <row r="998" spans="1:36" ht="13" hidden="1" x14ac:dyDescent="0.15">
      <c r="A998" s="16"/>
      <c r="B998" s="16"/>
      <c r="C998" s="16"/>
      <c r="D998" s="16"/>
      <c r="E998" s="16"/>
      <c r="F998" s="16"/>
      <c r="G998" s="41"/>
      <c r="H998" s="41"/>
      <c r="I998" s="41"/>
      <c r="J998" s="16"/>
      <c r="K998" s="16"/>
      <c r="L998" s="16"/>
      <c r="M998" s="16"/>
      <c r="N998" s="16"/>
      <c r="O998" s="16"/>
      <c r="P998" s="24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</row>
    <row r="999" spans="1:36" ht="13" hidden="1" x14ac:dyDescent="0.15">
      <c r="A999" s="16"/>
      <c r="B999" s="16"/>
      <c r="C999" s="16"/>
      <c r="D999" s="16"/>
      <c r="E999" s="16"/>
      <c r="F999" s="16"/>
      <c r="G999" s="41"/>
      <c r="H999" s="41"/>
      <c r="I999" s="41"/>
      <c r="J999" s="16"/>
      <c r="K999" s="16"/>
      <c r="L999" s="16"/>
      <c r="M999" s="16"/>
      <c r="N999" s="16"/>
      <c r="O999" s="16"/>
      <c r="P999" s="24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</row>
    <row r="1000" spans="1:36" ht="13" hidden="1" x14ac:dyDescent="0.15">
      <c r="A1000" s="16"/>
      <c r="B1000" s="16"/>
      <c r="C1000" s="16"/>
      <c r="D1000" s="16"/>
      <c r="E1000" s="16"/>
      <c r="F1000" s="16"/>
      <c r="G1000" s="41"/>
      <c r="H1000" s="41"/>
      <c r="I1000" s="41"/>
      <c r="J1000" s="16"/>
      <c r="K1000" s="16"/>
      <c r="L1000" s="16"/>
      <c r="M1000" s="16"/>
      <c r="N1000" s="16"/>
      <c r="O1000" s="16"/>
      <c r="P1000" s="24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</row>
    <row r="1001" spans="1:36" ht="13" hidden="1" x14ac:dyDescent="0.15">
      <c r="A1001" s="16"/>
      <c r="B1001" s="16"/>
      <c r="C1001" s="16"/>
      <c r="D1001" s="16"/>
      <c r="E1001" s="16"/>
      <c r="F1001" s="16"/>
      <c r="G1001" s="41"/>
      <c r="H1001" s="41"/>
      <c r="I1001" s="41"/>
      <c r="J1001" s="16"/>
      <c r="K1001" s="16"/>
      <c r="L1001" s="16"/>
      <c r="M1001" s="16"/>
      <c r="N1001" s="16"/>
      <c r="O1001" s="16"/>
      <c r="P1001" s="24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</row>
    <row r="1002" spans="1:36" ht="13" hidden="1" x14ac:dyDescent="0.15">
      <c r="A1002" s="16"/>
      <c r="B1002" s="16"/>
      <c r="C1002" s="16"/>
      <c r="D1002" s="16"/>
      <c r="E1002" s="16"/>
      <c r="F1002" s="16"/>
      <c r="G1002" s="41"/>
      <c r="H1002" s="41"/>
      <c r="I1002" s="41"/>
      <c r="J1002" s="16"/>
      <c r="K1002" s="16"/>
      <c r="L1002" s="16"/>
      <c r="M1002" s="16"/>
      <c r="N1002" s="16"/>
      <c r="O1002" s="16"/>
      <c r="P1002" s="24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</row>
    <row r="1003" spans="1:36" ht="13" hidden="1" x14ac:dyDescent="0.15">
      <c r="A1003" s="16"/>
      <c r="B1003" s="16"/>
      <c r="C1003" s="16"/>
      <c r="D1003" s="16"/>
      <c r="E1003" s="16"/>
      <c r="F1003" s="16"/>
      <c r="G1003" s="41"/>
      <c r="H1003" s="41"/>
      <c r="I1003" s="41"/>
      <c r="J1003" s="16"/>
      <c r="K1003" s="16"/>
      <c r="L1003" s="16"/>
      <c r="M1003" s="16"/>
      <c r="N1003" s="16"/>
      <c r="O1003" s="16"/>
      <c r="P1003" s="24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</row>
    <row r="1004" spans="1:36" ht="13" hidden="1" x14ac:dyDescent="0.15">
      <c r="A1004" s="16"/>
      <c r="B1004" s="16"/>
      <c r="C1004" s="16"/>
      <c r="D1004" s="16"/>
      <c r="E1004" s="16"/>
      <c r="F1004" s="16"/>
      <c r="G1004" s="41"/>
      <c r="H1004" s="41"/>
      <c r="I1004" s="41"/>
      <c r="J1004" s="16"/>
      <c r="K1004" s="16"/>
      <c r="L1004" s="16"/>
      <c r="M1004" s="16"/>
      <c r="N1004" s="16"/>
      <c r="O1004" s="16"/>
      <c r="P1004" s="24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</row>
    <row r="1005" spans="1:36" ht="13" hidden="1" x14ac:dyDescent="0.15">
      <c r="A1005" s="16"/>
      <c r="B1005" s="16"/>
      <c r="C1005" s="16"/>
      <c r="D1005" s="16"/>
      <c r="E1005" s="16"/>
      <c r="F1005" s="16"/>
      <c r="G1005" s="41"/>
      <c r="H1005" s="41"/>
      <c r="I1005" s="41"/>
      <c r="J1005" s="16"/>
      <c r="K1005" s="16"/>
      <c r="L1005" s="16"/>
      <c r="M1005" s="16"/>
      <c r="N1005" s="16"/>
      <c r="O1005" s="16"/>
      <c r="P1005" s="24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</row>
    <row r="1006" spans="1:36" ht="13" hidden="1" x14ac:dyDescent="0.15">
      <c r="A1006" s="16"/>
      <c r="B1006" s="16"/>
      <c r="C1006" s="16"/>
      <c r="D1006" s="16"/>
      <c r="E1006" s="16"/>
      <c r="F1006" s="16"/>
      <c r="G1006" s="41"/>
      <c r="H1006" s="41"/>
      <c r="I1006" s="41"/>
      <c r="J1006" s="16"/>
      <c r="K1006" s="16"/>
      <c r="L1006" s="16"/>
      <c r="M1006" s="16"/>
      <c r="N1006" s="16"/>
      <c r="O1006" s="16"/>
      <c r="P1006" s="24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</row>
    <row r="1007" spans="1:36" ht="13" hidden="1" x14ac:dyDescent="0.15">
      <c r="A1007" s="16"/>
      <c r="B1007" s="16"/>
      <c r="C1007" s="16"/>
      <c r="D1007" s="16"/>
      <c r="E1007" s="16"/>
      <c r="F1007" s="16"/>
      <c r="G1007" s="41"/>
      <c r="H1007" s="41"/>
      <c r="I1007" s="41"/>
      <c r="J1007" s="16"/>
      <c r="K1007" s="16"/>
      <c r="L1007" s="16"/>
      <c r="M1007" s="16"/>
      <c r="N1007" s="16"/>
      <c r="O1007" s="16"/>
      <c r="P1007" s="24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</row>
    <row r="1008" spans="1:36" ht="13" hidden="1" x14ac:dyDescent="0.15">
      <c r="A1008" s="16"/>
      <c r="B1008" s="16"/>
      <c r="C1008" s="16"/>
      <c r="D1008" s="16"/>
      <c r="E1008" s="16"/>
      <c r="F1008" s="16"/>
      <c r="G1008" s="41"/>
      <c r="H1008" s="41"/>
      <c r="I1008" s="41"/>
      <c r="J1008" s="16"/>
      <c r="K1008" s="16"/>
      <c r="L1008" s="16"/>
      <c r="M1008" s="16"/>
      <c r="N1008" s="16"/>
      <c r="O1008" s="16"/>
      <c r="P1008" s="24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</row>
    <row r="1009" spans="1:36" ht="13" hidden="1" x14ac:dyDescent="0.15">
      <c r="A1009" s="16"/>
      <c r="B1009" s="16"/>
      <c r="C1009" s="16"/>
      <c r="D1009" s="16"/>
      <c r="E1009" s="16"/>
      <c r="F1009" s="16"/>
      <c r="G1009" s="41"/>
      <c r="H1009" s="41"/>
      <c r="I1009" s="41"/>
      <c r="J1009" s="16"/>
      <c r="K1009" s="16"/>
      <c r="L1009" s="16"/>
      <c r="M1009" s="16"/>
      <c r="N1009" s="16"/>
      <c r="O1009" s="16"/>
      <c r="P1009" s="24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</row>
    <row r="1010" spans="1:36" ht="13" hidden="1" x14ac:dyDescent="0.15">
      <c r="A1010" s="16"/>
      <c r="B1010" s="16"/>
      <c r="C1010" s="16"/>
      <c r="D1010" s="16"/>
      <c r="E1010" s="16"/>
      <c r="F1010" s="16"/>
      <c r="G1010" s="41"/>
      <c r="H1010" s="41"/>
      <c r="I1010" s="41"/>
      <c r="J1010" s="16"/>
      <c r="K1010" s="16"/>
      <c r="L1010" s="16"/>
      <c r="M1010" s="16"/>
      <c r="N1010" s="16"/>
      <c r="O1010" s="16"/>
      <c r="P1010" s="24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</row>
    <row r="1011" spans="1:36" ht="13" hidden="1" x14ac:dyDescent="0.15">
      <c r="A1011" s="16"/>
      <c r="B1011" s="16"/>
      <c r="C1011" s="16"/>
      <c r="D1011" s="16"/>
      <c r="E1011" s="16"/>
      <c r="F1011" s="16"/>
      <c r="G1011" s="41"/>
      <c r="H1011" s="41"/>
      <c r="I1011" s="41"/>
      <c r="J1011" s="16"/>
      <c r="K1011" s="16"/>
      <c r="L1011" s="16"/>
      <c r="M1011" s="16"/>
      <c r="N1011" s="16"/>
      <c r="O1011" s="16"/>
      <c r="P1011" s="24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</row>
    <row r="1012" spans="1:36" ht="13" hidden="1" x14ac:dyDescent="0.15">
      <c r="A1012" s="16"/>
      <c r="B1012" s="16"/>
      <c r="C1012" s="16"/>
      <c r="D1012" s="16"/>
      <c r="E1012" s="16"/>
      <c r="F1012" s="16"/>
      <c r="G1012" s="41"/>
      <c r="H1012" s="41"/>
      <c r="I1012" s="41"/>
      <c r="J1012" s="16"/>
      <c r="K1012" s="16"/>
      <c r="L1012" s="16"/>
      <c r="M1012" s="16"/>
      <c r="N1012" s="16"/>
      <c r="O1012" s="16"/>
      <c r="P1012" s="24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</row>
    <row r="1013" spans="1:36" ht="13" hidden="1" x14ac:dyDescent="0.15">
      <c r="A1013" s="16"/>
      <c r="B1013" s="16"/>
      <c r="C1013" s="16"/>
      <c r="D1013" s="16"/>
      <c r="E1013" s="16"/>
      <c r="F1013" s="16"/>
      <c r="G1013" s="41"/>
      <c r="H1013" s="41"/>
      <c r="I1013" s="41"/>
      <c r="J1013" s="16"/>
      <c r="K1013" s="16"/>
      <c r="L1013" s="16"/>
      <c r="M1013" s="16"/>
      <c r="N1013" s="16"/>
      <c r="O1013" s="16"/>
      <c r="P1013" s="24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</row>
    <row r="1014" spans="1:36" ht="13" hidden="1" x14ac:dyDescent="0.15">
      <c r="A1014" s="16"/>
      <c r="B1014" s="16"/>
      <c r="C1014" s="16"/>
      <c r="D1014" s="16"/>
      <c r="E1014" s="16"/>
      <c r="F1014" s="16"/>
      <c r="G1014" s="41"/>
      <c r="H1014" s="41"/>
      <c r="I1014" s="41"/>
      <c r="J1014" s="16"/>
      <c r="K1014" s="16"/>
      <c r="L1014" s="16"/>
      <c r="M1014" s="16"/>
      <c r="N1014" s="16"/>
      <c r="O1014" s="16"/>
      <c r="P1014" s="24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</row>
    <row r="1015" spans="1:36" ht="13" hidden="1" x14ac:dyDescent="0.15">
      <c r="A1015" s="16"/>
      <c r="B1015" s="16"/>
      <c r="C1015" s="16"/>
      <c r="D1015" s="16"/>
      <c r="E1015" s="16"/>
      <c r="F1015" s="16"/>
      <c r="G1015" s="41"/>
      <c r="H1015" s="41"/>
      <c r="I1015" s="41"/>
      <c r="J1015" s="16"/>
      <c r="K1015" s="16"/>
      <c r="L1015" s="16"/>
      <c r="M1015" s="16"/>
      <c r="N1015" s="16"/>
      <c r="O1015" s="16"/>
      <c r="P1015" s="24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</row>
    <row r="1016" spans="1:36" ht="13" hidden="1" x14ac:dyDescent="0.15">
      <c r="A1016" s="16"/>
      <c r="B1016" s="16"/>
      <c r="C1016" s="16"/>
      <c r="D1016" s="16"/>
      <c r="E1016" s="16"/>
      <c r="F1016" s="16"/>
      <c r="G1016" s="41"/>
      <c r="H1016" s="41"/>
      <c r="I1016" s="41"/>
      <c r="J1016" s="16"/>
      <c r="K1016" s="16"/>
      <c r="L1016" s="16"/>
      <c r="M1016" s="16"/>
      <c r="N1016" s="16"/>
      <c r="O1016" s="16"/>
      <c r="P1016" s="24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</row>
    <row r="1017" spans="1:36" ht="13" hidden="1" x14ac:dyDescent="0.15">
      <c r="A1017" s="16"/>
      <c r="B1017" s="16"/>
      <c r="C1017" s="16"/>
      <c r="D1017" s="16"/>
      <c r="E1017" s="16"/>
      <c r="F1017" s="16"/>
      <c r="G1017" s="41"/>
      <c r="H1017" s="41"/>
      <c r="I1017" s="41"/>
      <c r="J1017" s="16"/>
      <c r="K1017" s="16"/>
      <c r="L1017" s="16"/>
      <c r="M1017" s="16"/>
      <c r="N1017" s="16"/>
      <c r="O1017" s="16"/>
      <c r="P1017" s="24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</row>
    <row r="1018" spans="1:36" ht="13" hidden="1" x14ac:dyDescent="0.15">
      <c r="A1018" s="16"/>
      <c r="B1018" s="16"/>
      <c r="C1018" s="16"/>
      <c r="D1018" s="16"/>
      <c r="E1018" s="16"/>
      <c r="F1018" s="16"/>
      <c r="G1018" s="41"/>
      <c r="H1018" s="41"/>
      <c r="I1018" s="41"/>
      <c r="J1018" s="16"/>
      <c r="K1018" s="16"/>
      <c r="L1018" s="16"/>
      <c r="M1018" s="16"/>
      <c r="N1018" s="16"/>
      <c r="O1018" s="16"/>
      <c r="P1018" s="24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</row>
    <row r="1019" spans="1:36" ht="13" hidden="1" x14ac:dyDescent="0.15">
      <c r="A1019" s="16"/>
      <c r="B1019" s="16"/>
      <c r="C1019" s="16"/>
      <c r="D1019" s="16"/>
      <c r="E1019" s="16"/>
      <c r="F1019" s="16"/>
      <c r="G1019" s="41"/>
      <c r="H1019" s="41"/>
      <c r="I1019" s="41"/>
      <c r="J1019" s="16"/>
      <c r="K1019" s="16"/>
      <c r="L1019" s="16"/>
      <c r="M1019" s="16"/>
      <c r="N1019" s="16"/>
      <c r="O1019" s="16"/>
      <c r="P1019" s="24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</row>
    <row r="1020" spans="1:36" ht="13" hidden="1" x14ac:dyDescent="0.15">
      <c r="A1020" s="16"/>
      <c r="B1020" s="16"/>
      <c r="C1020" s="16"/>
      <c r="D1020" s="16"/>
      <c r="E1020" s="16"/>
      <c r="F1020" s="16"/>
      <c r="G1020" s="41"/>
      <c r="H1020" s="41"/>
      <c r="I1020" s="41"/>
      <c r="J1020" s="16"/>
      <c r="K1020" s="16"/>
      <c r="L1020" s="16"/>
      <c r="M1020" s="16"/>
      <c r="N1020" s="16"/>
      <c r="O1020" s="16"/>
      <c r="P1020" s="24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</row>
    <row r="1021" spans="1:36" ht="13" hidden="1" x14ac:dyDescent="0.15">
      <c r="A1021" s="16"/>
      <c r="B1021" s="16"/>
      <c r="C1021" s="16"/>
      <c r="D1021" s="16"/>
      <c r="E1021" s="16"/>
      <c r="F1021" s="16"/>
      <c r="G1021" s="41"/>
      <c r="H1021" s="41"/>
      <c r="I1021" s="41"/>
      <c r="J1021" s="16"/>
      <c r="K1021" s="16"/>
      <c r="L1021" s="16"/>
      <c r="M1021" s="16"/>
      <c r="N1021" s="16"/>
      <c r="O1021" s="16"/>
      <c r="P1021" s="24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</row>
    <row r="1022" spans="1:36" ht="13" hidden="1" x14ac:dyDescent="0.15">
      <c r="A1022" s="16"/>
      <c r="B1022" s="16"/>
      <c r="C1022" s="16"/>
      <c r="D1022" s="16"/>
      <c r="E1022" s="16"/>
      <c r="F1022" s="16"/>
      <c r="G1022" s="41"/>
      <c r="H1022" s="41"/>
      <c r="I1022" s="41"/>
      <c r="J1022" s="16"/>
      <c r="K1022" s="16"/>
      <c r="L1022" s="16"/>
      <c r="M1022" s="16"/>
      <c r="N1022" s="16"/>
      <c r="O1022" s="16"/>
      <c r="P1022" s="24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</row>
    <row r="1023" spans="1:36" ht="13" hidden="1" x14ac:dyDescent="0.15">
      <c r="A1023" s="16"/>
      <c r="B1023" s="16"/>
      <c r="C1023" s="16"/>
      <c r="D1023" s="16"/>
      <c r="E1023" s="16"/>
      <c r="F1023" s="16"/>
      <c r="G1023" s="41"/>
      <c r="H1023" s="41"/>
      <c r="I1023" s="41"/>
      <c r="J1023" s="16"/>
      <c r="K1023" s="16"/>
      <c r="L1023" s="16"/>
      <c r="M1023" s="16"/>
      <c r="N1023" s="16"/>
      <c r="O1023" s="16"/>
      <c r="P1023" s="24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</row>
    <row r="1024" spans="1:36" ht="13" hidden="1" x14ac:dyDescent="0.15">
      <c r="A1024" s="16"/>
      <c r="B1024" s="16"/>
      <c r="C1024" s="16"/>
      <c r="D1024" s="16"/>
      <c r="E1024" s="16"/>
      <c r="F1024" s="16"/>
      <c r="G1024" s="41"/>
      <c r="H1024" s="41"/>
      <c r="I1024" s="41"/>
      <c r="J1024" s="16"/>
      <c r="K1024" s="16"/>
      <c r="L1024" s="16"/>
      <c r="M1024" s="16"/>
      <c r="N1024" s="16"/>
      <c r="O1024" s="16"/>
      <c r="P1024" s="24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</row>
    <row r="1025" spans="1:36" ht="13" hidden="1" x14ac:dyDescent="0.15">
      <c r="A1025" s="16"/>
      <c r="B1025" s="16"/>
      <c r="C1025" s="16"/>
      <c r="D1025" s="16"/>
      <c r="E1025" s="16"/>
      <c r="F1025" s="16"/>
      <c r="G1025" s="41"/>
      <c r="H1025" s="41"/>
      <c r="I1025" s="41"/>
      <c r="J1025" s="16"/>
      <c r="K1025" s="16"/>
      <c r="L1025" s="16"/>
      <c r="M1025" s="16"/>
      <c r="N1025" s="16"/>
      <c r="O1025" s="16"/>
      <c r="P1025" s="24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</row>
    <row r="1026" spans="1:36" ht="13" hidden="1" x14ac:dyDescent="0.15">
      <c r="A1026" s="16"/>
      <c r="B1026" s="16"/>
      <c r="C1026" s="16"/>
      <c r="D1026" s="16"/>
      <c r="E1026" s="16"/>
      <c r="F1026" s="16"/>
      <c r="G1026" s="41"/>
      <c r="H1026" s="41"/>
      <c r="I1026" s="41"/>
      <c r="J1026" s="16"/>
      <c r="K1026" s="16"/>
      <c r="L1026" s="16"/>
      <c r="M1026" s="16"/>
      <c r="N1026" s="16"/>
      <c r="O1026" s="16"/>
      <c r="P1026" s="24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</row>
    <row r="1027" spans="1:36" ht="13" hidden="1" x14ac:dyDescent="0.15">
      <c r="A1027" s="16"/>
      <c r="B1027" s="16"/>
      <c r="C1027" s="16"/>
      <c r="D1027" s="16"/>
      <c r="E1027" s="16"/>
      <c r="F1027" s="16"/>
      <c r="G1027" s="41"/>
      <c r="H1027" s="41"/>
      <c r="I1027" s="41"/>
      <c r="J1027" s="16"/>
      <c r="K1027" s="16"/>
      <c r="L1027" s="16"/>
      <c r="M1027" s="16"/>
      <c r="N1027" s="16"/>
      <c r="O1027" s="16"/>
      <c r="P1027" s="24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</row>
    <row r="1028" spans="1:36" ht="13" hidden="1" x14ac:dyDescent="0.15">
      <c r="A1028" s="16"/>
      <c r="B1028" s="16"/>
      <c r="C1028" s="16"/>
      <c r="D1028" s="16"/>
      <c r="E1028" s="16"/>
      <c r="F1028" s="16"/>
      <c r="G1028" s="41"/>
      <c r="H1028" s="41"/>
      <c r="I1028" s="41"/>
      <c r="J1028" s="16"/>
      <c r="K1028" s="16"/>
      <c r="L1028" s="16"/>
      <c r="M1028" s="16"/>
      <c r="N1028" s="16"/>
      <c r="O1028" s="16"/>
      <c r="P1028" s="24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</row>
    <row r="1029" spans="1:36" ht="13" hidden="1" x14ac:dyDescent="0.15">
      <c r="A1029" s="16"/>
      <c r="B1029" s="16"/>
      <c r="C1029" s="16"/>
      <c r="D1029" s="16"/>
      <c r="E1029" s="16"/>
      <c r="F1029" s="16"/>
      <c r="G1029" s="41"/>
      <c r="H1029" s="41"/>
      <c r="I1029" s="41"/>
      <c r="J1029" s="16"/>
      <c r="K1029" s="16"/>
      <c r="L1029" s="16"/>
      <c r="M1029" s="16"/>
      <c r="N1029" s="16"/>
      <c r="O1029" s="16"/>
      <c r="P1029" s="24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</row>
    <row r="1030" spans="1:36" ht="13" hidden="1" x14ac:dyDescent="0.15">
      <c r="A1030" s="16"/>
      <c r="B1030" s="16"/>
      <c r="C1030" s="16"/>
      <c r="D1030" s="16"/>
      <c r="E1030" s="16"/>
      <c r="F1030" s="16"/>
      <c r="G1030" s="41"/>
      <c r="H1030" s="41"/>
      <c r="I1030" s="41"/>
      <c r="J1030" s="16"/>
      <c r="K1030" s="16"/>
      <c r="L1030" s="16"/>
      <c r="M1030" s="16"/>
      <c r="N1030" s="16"/>
      <c r="O1030" s="16"/>
      <c r="P1030" s="24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</row>
    <row r="1031" spans="1:36" ht="13" hidden="1" x14ac:dyDescent="0.15">
      <c r="A1031" s="16"/>
      <c r="B1031" s="16"/>
      <c r="C1031" s="16"/>
      <c r="D1031" s="16"/>
      <c r="E1031" s="16"/>
      <c r="F1031" s="16"/>
      <c r="G1031" s="41"/>
      <c r="H1031" s="41"/>
      <c r="I1031" s="41"/>
      <c r="J1031" s="16"/>
      <c r="K1031" s="16"/>
      <c r="L1031" s="16"/>
      <c r="M1031" s="16"/>
      <c r="N1031" s="16"/>
      <c r="O1031" s="16"/>
      <c r="P1031" s="24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</row>
    <row r="1032" spans="1:36" ht="13" hidden="1" x14ac:dyDescent="0.15">
      <c r="A1032" s="16"/>
      <c r="B1032" s="16"/>
      <c r="C1032" s="16"/>
      <c r="D1032" s="16"/>
      <c r="E1032" s="16"/>
      <c r="F1032" s="16"/>
      <c r="G1032" s="41"/>
      <c r="H1032" s="41"/>
      <c r="I1032" s="41"/>
      <c r="J1032" s="16"/>
      <c r="K1032" s="16"/>
      <c r="L1032" s="16"/>
      <c r="M1032" s="16"/>
      <c r="N1032" s="16"/>
      <c r="O1032" s="16"/>
      <c r="P1032" s="24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</row>
    <row r="1033" spans="1:36" ht="13" hidden="1" x14ac:dyDescent="0.15">
      <c r="A1033" s="16"/>
      <c r="B1033" s="16"/>
      <c r="C1033" s="16"/>
      <c r="D1033" s="16"/>
      <c r="E1033" s="16"/>
      <c r="F1033" s="16"/>
      <c r="G1033" s="41"/>
      <c r="H1033" s="41"/>
      <c r="I1033" s="41"/>
      <c r="J1033" s="16"/>
      <c r="K1033" s="16"/>
      <c r="L1033" s="16"/>
      <c r="M1033" s="16"/>
      <c r="N1033" s="16"/>
      <c r="O1033" s="16"/>
      <c r="P1033" s="24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</row>
    <row r="1034" spans="1:36" ht="13" hidden="1" x14ac:dyDescent="0.15">
      <c r="A1034" s="16"/>
      <c r="B1034" s="16"/>
      <c r="C1034" s="16"/>
      <c r="D1034" s="16"/>
      <c r="E1034" s="16"/>
      <c r="F1034" s="16"/>
      <c r="G1034" s="41"/>
      <c r="H1034" s="41"/>
      <c r="I1034" s="41"/>
      <c r="J1034" s="16"/>
      <c r="K1034" s="16"/>
      <c r="L1034" s="16"/>
      <c r="M1034" s="16"/>
      <c r="N1034" s="16"/>
      <c r="O1034" s="16"/>
      <c r="P1034" s="24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</row>
    <row r="1035" spans="1:36" ht="13" hidden="1" x14ac:dyDescent="0.15">
      <c r="A1035" s="16"/>
      <c r="B1035" s="16"/>
      <c r="C1035" s="16"/>
      <c r="D1035" s="16"/>
      <c r="E1035" s="16"/>
      <c r="F1035" s="16"/>
      <c r="G1035" s="41"/>
      <c r="H1035" s="41"/>
      <c r="I1035" s="41"/>
      <c r="J1035" s="16"/>
      <c r="K1035" s="16"/>
      <c r="L1035" s="16"/>
      <c r="M1035" s="16"/>
      <c r="N1035" s="16"/>
      <c r="O1035" s="16"/>
      <c r="P1035" s="24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</row>
    <row r="1036" spans="1:36" ht="13" hidden="1" x14ac:dyDescent="0.15">
      <c r="A1036" s="16"/>
      <c r="B1036" s="16"/>
      <c r="C1036" s="16"/>
      <c r="D1036" s="16"/>
      <c r="E1036" s="16"/>
      <c r="F1036" s="16"/>
      <c r="G1036" s="41"/>
      <c r="H1036" s="41"/>
      <c r="I1036" s="41"/>
      <c r="J1036" s="16"/>
      <c r="K1036" s="16"/>
      <c r="L1036" s="16"/>
      <c r="M1036" s="16"/>
      <c r="N1036" s="16"/>
      <c r="O1036" s="16"/>
      <c r="P1036" s="24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</row>
    <row r="1037" spans="1:36" ht="13" hidden="1" x14ac:dyDescent="0.15">
      <c r="A1037" s="16"/>
      <c r="B1037" s="16"/>
      <c r="C1037" s="16"/>
      <c r="D1037" s="16"/>
      <c r="E1037" s="16"/>
      <c r="F1037" s="16"/>
      <c r="G1037" s="41"/>
      <c r="H1037" s="41"/>
      <c r="I1037" s="41"/>
      <c r="J1037" s="16"/>
      <c r="K1037" s="16"/>
      <c r="L1037" s="16"/>
      <c r="M1037" s="16"/>
      <c r="N1037" s="16"/>
      <c r="O1037" s="16"/>
      <c r="P1037" s="24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</row>
    <row r="1038" spans="1:36" ht="13" hidden="1" x14ac:dyDescent="0.15">
      <c r="A1038" s="16"/>
      <c r="B1038" s="16"/>
      <c r="C1038" s="16"/>
      <c r="D1038" s="16"/>
      <c r="E1038" s="16"/>
      <c r="F1038" s="16"/>
      <c r="G1038" s="41"/>
      <c r="H1038" s="41"/>
      <c r="I1038" s="41"/>
      <c r="J1038" s="16"/>
      <c r="K1038" s="16"/>
      <c r="L1038" s="16"/>
      <c r="M1038" s="16"/>
      <c r="N1038" s="16"/>
      <c r="O1038" s="16"/>
      <c r="P1038" s="24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</row>
    <row r="1039" spans="1:36" ht="13" hidden="1" x14ac:dyDescent="0.15">
      <c r="A1039" s="16"/>
      <c r="B1039" s="16"/>
      <c r="C1039" s="16"/>
      <c r="D1039" s="16"/>
      <c r="E1039" s="16"/>
      <c r="F1039" s="16"/>
      <c r="G1039" s="41"/>
      <c r="H1039" s="41"/>
      <c r="I1039" s="41"/>
      <c r="J1039" s="16"/>
      <c r="K1039" s="16"/>
      <c r="L1039" s="16"/>
      <c r="M1039" s="16"/>
      <c r="N1039" s="16"/>
      <c r="O1039" s="16"/>
      <c r="P1039" s="24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</row>
    <row r="1040" spans="1:36" ht="13" hidden="1" x14ac:dyDescent="0.15">
      <c r="A1040" s="16"/>
      <c r="B1040" s="16"/>
      <c r="C1040" s="16"/>
      <c r="D1040" s="16"/>
      <c r="E1040" s="16"/>
      <c r="F1040" s="16"/>
      <c r="G1040" s="41"/>
      <c r="H1040" s="41"/>
      <c r="I1040" s="41"/>
      <c r="J1040" s="16"/>
      <c r="K1040" s="16"/>
      <c r="L1040" s="16"/>
      <c r="M1040" s="16"/>
      <c r="N1040" s="16"/>
      <c r="O1040" s="16"/>
      <c r="P1040" s="24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</row>
    <row r="1041" spans="1:36" ht="13" hidden="1" x14ac:dyDescent="0.15">
      <c r="A1041" s="16"/>
      <c r="B1041" s="16"/>
      <c r="C1041" s="16"/>
      <c r="D1041" s="16"/>
      <c r="E1041" s="16"/>
      <c r="F1041" s="16"/>
      <c r="G1041" s="41"/>
      <c r="H1041" s="41"/>
      <c r="I1041" s="41"/>
      <c r="J1041" s="16"/>
      <c r="K1041" s="16"/>
      <c r="L1041" s="16"/>
      <c r="M1041" s="16"/>
      <c r="N1041" s="16"/>
      <c r="O1041" s="16"/>
      <c r="P1041" s="24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</row>
    <row r="1042" spans="1:36" ht="13" hidden="1" x14ac:dyDescent="0.15">
      <c r="A1042" s="16"/>
      <c r="B1042" s="16"/>
      <c r="C1042" s="16"/>
      <c r="D1042" s="16"/>
      <c r="E1042" s="16"/>
      <c r="F1042" s="16"/>
      <c r="G1042" s="41"/>
      <c r="H1042" s="41"/>
      <c r="I1042" s="41"/>
      <c r="J1042" s="16"/>
      <c r="K1042" s="16"/>
      <c r="L1042" s="16"/>
      <c r="M1042" s="16"/>
      <c r="N1042" s="16"/>
      <c r="O1042" s="16"/>
      <c r="P1042" s="24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</row>
    <row r="1043" spans="1:36" ht="13" hidden="1" x14ac:dyDescent="0.15">
      <c r="A1043" s="16"/>
      <c r="B1043" s="16"/>
      <c r="C1043" s="16"/>
      <c r="D1043" s="16"/>
      <c r="E1043" s="16"/>
      <c r="F1043" s="16"/>
      <c r="G1043" s="41"/>
      <c r="H1043" s="41"/>
      <c r="I1043" s="41"/>
      <c r="J1043" s="16"/>
      <c r="K1043" s="16"/>
      <c r="L1043" s="16"/>
      <c r="M1043" s="16"/>
      <c r="N1043" s="16"/>
      <c r="O1043" s="16"/>
      <c r="P1043" s="24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</row>
    <row r="1044" spans="1:36" ht="13" hidden="1" x14ac:dyDescent="0.15">
      <c r="A1044" s="16"/>
      <c r="B1044" s="16"/>
      <c r="C1044" s="16"/>
      <c r="D1044" s="16"/>
      <c r="E1044" s="16"/>
      <c r="F1044" s="16"/>
      <c r="G1044" s="41"/>
      <c r="H1044" s="41"/>
      <c r="I1044" s="41"/>
      <c r="J1044" s="16"/>
      <c r="K1044" s="16"/>
      <c r="L1044" s="16"/>
      <c r="M1044" s="16"/>
      <c r="N1044" s="16"/>
      <c r="O1044" s="16"/>
      <c r="P1044" s="24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</row>
    <row r="1045" spans="1:36" ht="13" hidden="1" x14ac:dyDescent="0.15">
      <c r="A1045" s="16"/>
      <c r="B1045" s="16"/>
      <c r="C1045" s="16"/>
      <c r="D1045" s="16"/>
      <c r="E1045" s="16"/>
      <c r="F1045" s="16"/>
      <c r="G1045" s="41"/>
      <c r="H1045" s="41"/>
      <c r="I1045" s="41"/>
      <c r="J1045" s="16"/>
      <c r="K1045" s="16"/>
      <c r="L1045" s="16"/>
      <c r="M1045" s="16"/>
      <c r="N1045" s="16"/>
      <c r="O1045" s="16"/>
      <c r="P1045" s="24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</row>
    <row r="1046" spans="1:36" ht="13" hidden="1" x14ac:dyDescent="0.15">
      <c r="A1046" s="16"/>
      <c r="B1046" s="16"/>
      <c r="C1046" s="16"/>
      <c r="D1046" s="16"/>
      <c r="E1046" s="16"/>
      <c r="F1046" s="16"/>
      <c r="G1046" s="41"/>
      <c r="H1046" s="41"/>
      <c r="I1046" s="41"/>
      <c r="J1046" s="16"/>
      <c r="K1046" s="16"/>
      <c r="L1046" s="16"/>
      <c r="M1046" s="16"/>
      <c r="N1046" s="16"/>
      <c r="O1046" s="16"/>
      <c r="P1046" s="24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</row>
    <row r="1047" spans="1:36" ht="13" hidden="1" x14ac:dyDescent="0.15">
      <c r="A1047" s="16"/>
      <c r="B1047" s="16"/>
      <c r="C1047" s="16"/>
      <c r="D1047" s="16"/>
      <c r="E1047" s="16"/>
      <c r="F1047" s="16"/>
      <c r="G1047" s="41"/>
      <c r="H1047" s="41"/>
      <c r="I1047" s="41"/>
      <c r="J1047" s="16"/>
      <c r="K1047" s="16"/>
      <c r="L1047" s="16"/>
      <c r="M1047" s="16"/>
      <c r="N1047" s="16"/>
      <c r="O1047" s="16"/>
      <c r="P1047" s="24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</row>
    <row r="1048" spans="1:36" ht="13" hidden="1" x14ac:dyDescent="0.15">
      <c r="A1048" s="16"/>
      <c r="B1048" s="16"/>
      <c r="C1048" s="16"/>
      <c r="D1048" s="16"/>
      <c r="E1048" s="16"/>
      <c r="F1048" s="16"/>
      <c r="G1048" s="41"/>
      <c r="H1048" s="41"/>
      <c r="I1048" s="41"/>
      <c r="J1048" s="16"/>
      <c r="K1048" s="16"/>
      <c r="L1048" s="16"/>
      <c r="M1048" s="16"/>
      <c r="N1048" s="16"/>
      <c r="O1048" s="16"/>
      <c r="P1048" s="24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</row>
    <row r="1049" spans="1:36" ht="13" hidden="1" x14ac:dyDescent="0.15">
      <c r="A1049" s="16"/>
      <c r="B1049" s="16"/>
      <c r="C1049" s="16"/>
      <c r="D1049" s="16"/>
      <c r="E1049" s="16"/>
      <c r="F1049" s="16"/>
      <c r="G1049" s="41"/>
      <c r="H1049" s="41"/>
      <c r="I1049" s="41"/>
      <c r="J1049" s="16"/>
      <c r="K1049" s="16"/>
      <c r="L1049" s="16"/>
      <c r="M1049" s="16"/>
      <c r="N1049" s="16"/>
      <c r="O1049" s="16"/>
      <c r="P1049" s="24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</row>
    <row r="1050" spans="1:36" ht="13" hidden="1" x14ac:dyDescent="0.15">
      <c r="A1050" s="16"/>
      <c r="B1050" s="16"/>
      <c r="C1050" s="16"/>
      <c r="D1050" s="16"/>
      <c r="E1050" s="16"/>
      <c r="F1050" s="16"/>
      <c r="G1050" s="41"/>
      <c r="H1050" s="41"/>
      <c r="I1050" s="41"/>
      <c r="J1050" s="16"/>
      <c r="K1050" s="16"/>
      <c r="L1050" s="16"/>
      <c r="M1050" s="16"/>
      <c r="N1050" s="16"/>
      <c r="O1050" s="16"/>
      <c r="P1050" s="24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</row>
    <row r="1051" spans="1:36" ht="13" hidden="1" x14ac:dyDescent="0.15">
      <c r="A1051" s="16"/>
      <c r="B1051" s="16"/>
      <c r="C1051" s="16"/>
      <c r="D1051" s="16"/>
      <c r="E1051" s="16"/>
      <c r="F1051" s="16"/>
      <c r="G1051" s="41"/>
      <c r="H1051" s="41"/>
      <c r="I1051" s="41"/>
      <c r="J1051" s="16"/>
      <c r="K1051" s="16"/>
      <c r="L1051" s="16"/>
      <c r="M1051" s="16"/>
      <c r="N1051" s="16"/>
      <c r="O1051" s="16"/>
      <c r="P1051" s="24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</row>
    <row r="1052" spans="1:36" ht="13" hidden="1" x14ac:dyDescent="0.15">
      <c r="A1052" s="16"/>
      <c r="B1052" s="16"/>
      <c r="C1052" s="16"/>
      <c r="D1052" s="16"/>
      <c r="E1052" s="16"/>
      <c r="F1052" s="16"/>
      <c r="G1052" s="41"/>
      <c r="H1052" s="41"/>
      <c r="I1052" s="41"/>
      <c r="J1052" s="16"/>
      <c r="K1052" s="16"/>
      <c r="L1052" s="16"/>
      <c r="M1052" s="16"/>
      <c r="N1052" s="16"/>
      <c r="O1052" s="16"/>
      <c r="P1052" s="24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</row>
    <row r="1053" spans="1:36" ht="13" hidden="1" x14ac:dyDescent="0.15">
      <c r="A1053" s="16"/>
      <c r="B1053" s="16"/>
      <c r="C1053" s="16"/>
      <c r="D1053" s="16"/>
      <c r="E1053" s="16"/>
      <c r="F1053" s="16"/>
      <c r="G1053" s="41"/>
      <c r="H1053" s="41"/>
      <c r="I1053" s="41"/>
      <c r="J1053" s="16"/>
      <c r="K1053" s="16"/>
      <c r="L1053" s="16"/>
      <c r="M1053" s="16"/>
      <c r="N1053" s="16"/>
      <c r="O1053" s="16"/>
      <c r="P1053" s="24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</row>
    <row r="1054" spans="1:36" ht="13" hidden="1" x14ac:dyDescent="0.15">
      <c r="A1054" s="16"/>
      <c r="B1054" s="16"/>
      <c r="C1054" s="16"/>
      <c r="D1054" s="16"/>
      <c r="E1054" s="16"/>
      <c r="F1054" s="16"/>
      <c r="G1054" s="41"/>
      <c r="H1054" s="41"/>
      <c r="I1054" s="41"/>
      <c r="J1054" s="16"/>
      <c r="K1054" s="16"/>
      <c r="L1054" s="16"/>
      <c r="M1054" s="16"/>
      <c r="N1054" s="16"/>
      <c r="O1054" s="16"/>
      <c r="P1054" s="24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</row>
    <row r="1055" spans="1:36" ht="13" hidden="1" x14ac:dyDescent="0.15">
      <c r="A1055" s="16"/>
      <c r="B1055" s="16"/>
      <c r="C1055" s="16"/>
      <c r="D1055" s="16"/>
      <c r="E1055" s="16"/>
      <c r="F1055" s="16"/>
      <c r="G1055" s="41"/>
      <c r="H1055" s="41"/>
      <c r="I1055" s="41"/>
      <c r="J1055" s="16"/>
      <c r="K1055" s="16"/>
      <c r="L1055" s="16"/>
      <c r="M1055" s="16"/>
      <c r="N1055" s="16"/>
      <c r="O1055" s="16"/>
      <c r="P1055" s="24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</row>
    <row r="1056" spans="1:36" ht="13" hidden="1" x14ac:dyDescent="0.15">
      <c r="A1056" s="16"/>
      <c r="B1056" s="16"/>
      <c r="C1056" s="16"/>
      <c r="D1056" s="16"/>
      <c r="E1056" s="16"/>
      <c r="F1056" s="16"/>
      <c r="G1056" s="41"/>
      <c r="H1056" s="41"/>
      <c r="I1056" s="41"/>
      <c r="J1056" s="16"/>
      <c r="K1056" s="16"/>
      <c r="L1056" s="16"/>
      <c r="M1056" s="16"/>
      <c r="N1056" s="16"/>
      <c r="O1056" s="16"/>
      <c r="P1056" s="24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</row>
  </sheetData>
  <autoFilter ref="A1:AJ1056" xr:uid="{00000000-0001-0000-0100-000000000000}">
    <filterColumn colId="2">
      <filters>
        <filter val="River ott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3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60" t="s">
        <v>1318</v>
      </c>
      <c r="B1" s="60" t="s">
        <v>1319</v>
      </c>
      <c r="F1" s="60" t="s">
        <v>1320</v>
      </c>
      <c r="I1" s="60" t="s">
        <v>1321</v>
      </c>
      <c r="J1" s="60" t="s">
        <v>1322</v>
      </c>
    </row>
    <row r="2" spans="1:10" ht="15.75" customHeight="1" x14ac:dyDescent="0.15">
      <c r="A2" s="6" t="s">
        <v>300</v>
      </c>
      <c r="B2" s="6" t="s">
        <v>302</v>
      </c>
      <c r="F2" s="6" t="s">
        <v>327</v>
      </c>
      <c r="I2" s="6" t="s">
        <v>868</v>
      </c>
      <c r="J2" s="6" t="s">
        <v>869</v>
      </c>
    </row>
    <row r="3" spans="1:10" ht="15.75" customHeight="1" x14ac:dyDescent="0.15">
      <c r="A3" s="6" t="s">
        <v>306</v>
      </c>
      <c r="B3" s="6" t="s">
        <v>309</v>
      </c>
      <c r="F3" s="6" t="s">
        <v>331</v>
      </c>
      <c r="I3" s="6" t="s">
        <v>871</v>
      </c>
      <c r="J3" s="6" t="s">
        <v>873</v>
      </c>
    </row>
    <row r="4" spans="1:10" ht="15.75" customHeight="1" x14ac:dyDescent="0.15">
      <c r="A4" s="6" t="s">
        <v>310</v>
      </c>
      <c r="B4" s="6" t="s">
        <v>312</v>
      </c>
      <c r="F4" s="6" t="s">
        <v>1323</v>
      </c>
      <c r="I4" s="6" t="s">
        <v>422</v>
      </c>
      <c r="J4" s="6" t="s">
        <v>22</v>
      </c>
    </row>
    <row r="5" spans="1:10" ht="15.75" customHeight="1" x14ac:dyDescent="0.15">
      <c r="A5" s="6" t="s">
        <v>313</v>
      </c>
      <c r="B5" s="6" t="s">
        <v>315</v>
      </c>
      <c r="F5" s="6" t="s">
        <v>1324</v>
      </c>
      <c r="I5" s="6" t="s">
        <v>421</v>
      </c>
      <c r="J5" s="6" t="s">
        <v>22</v>
      </c>
    </row>
    <row r="6" spans="1:10" ht="15.75" customHeight="1" x14ac:dyDescent="0.15">
      <c r="A6" s="6" t="s">
        <v>316</v>
      </c>
      <c r="B6" s="6" t="s">
        <v>318</v>
      </c>
      <c r="F6" s="16" t="s">
        <v>1325</v>
      </c>
    </row>
    <row r="7" spans="1:10" ht="15.75" customHeight="1" x14ac:dyDescent="0.15">
      <c r="A7" s="6" t="s">
        <v>319</v>
      </c>
      <c r="B7" s="6" t="s">
        <v>320</v>
      </c>
      <c r="F7" s="6" t="s">
        <v>1326</v>
      </c>
    </row>
    <row r="8" spans="1:10" ht="15.75" customHeight="1" x14ac:dyDescent="0.15">
      <c r="A8" s="6" t="s">
        <v>339</v>
      </c>
      <c r="B8" s="6" t="s">
        <v>341</v>
      </c>
    </row>
    <row r="9" spans="1:10" ht="15.75" customHeight="1" x14ac:dyDescent="0.15">
      <c r="A9" s="6" t="s">
        <v>365</v>
      </c>
      <c r="B9" s="6" t="s">
        <v>366</v>
      </c>
      <c r="F9" s="6" t="s">
        <v>1327</v>
      </c>
    </row>
    <row r="10" spans="1:10" ht="15.75" customHeight="1" x14ac:dyDescent="0.15">
      <c r="A10" s="6" t="s">
        <v>370</v>
      </c>
      <c r="B10" s="6" t="s">
        <v>371</v>
      </c>
      <c r="F10" s="6" t="s">
        <v>367</v>
      </c>
    </row>
    <row r="11" spans="1:10" ht="15.75" customHeight="1" x14ac:dyDescent="0.15">
      <c r="A11" s="6" t="s">
        <v>373</v>
      </c>
      <c r="B11" s="6" t="s">
        <v>375</v>
      </c>
      <c r="F11" s="6" t="s">
        <v>1328</v>
      </c>
    </row>
    <row r="12" spans="1:10" ht="15.75" customHeight="1" x14ac:dyDescent="0.15">
      <c r="A12" s="6" t="s">
        <v>438</v>
      </c>
      <c r="B12" s="6" t="s">
        <v>440</v>
      </c>
      <c r="F12" s="6" t="s">
        <v>1329</v>
      </c>
    </row>
    <row r="13" spans="1:10" ht="15.75" customHeight="1" x14ac:dyDescent="0.15">
      <c r="A13" s="6" t="s">
        <v>441</v>
      </c>
      <c r="B13" s="6" t="s">
        <v>443</v>
      </c>
      <c r="F13" s="6" t="s">
        <v>1330</v>
      </c>
    </row>
    <row r="14" spans="1:10" ht="15.75" customHeight="1" x14ac:dyDescent="0.15">
      <c r="A14" s="6" t="s">
        <v>453</v>
      </c>
      <c r="B14" s="6" t="s">
        <v>455</v>
      </c>
      <c r="F14" s="6" t="s">
        <v>1331</v>
      </c>
    </row>
    <row r="15" spans="1:10" ht="15.75" customHeight="1" x14ac:dyDescent="0.15">
      <c r="A15" s="6" t="s">
        <v>458</v>
      </c>
      <c r="B15" s="6" t="s">
        <v>459</v>
      </c>
      <c r="F15" s="6" t="s">
        <v>1332</v>
      </c>
    </row>
    <row r="16" spans="1:10" ht="15.75" customHeight="1" x14ac:dyDescent="0.15">
      <c r="A16" s="6" t="s">
        <v>543</v>
      </c>
      <c r="B16" s="6" t="s">
        <v>546</v>
      </c>
      <c r="F16" s="6" t="s">
        <v>1333</v>
      </c>
    </row>
    <row r="17" spans="1:6" ht="15.75" customHeight="1" x14ac:dyDescent="0.15">
      <c r="A17" s="6" t="s">
        <v>1334</v>
      </c>
      <c r="B17" s="6" t="s">
        <v>1086</v>
      </c>
      <c r="F17" s="6" t="s">
        <v>1335</v>
      </c>
    </row>
    <row r="18" spans="1:6" ht="15.75" customHeight="1" x14ac:dyDescent="0.15">
      <c r="A18" s="6" t="s">
        <v>806</v>
      </c>
      <c r="B18" s="6" t="s">
        <v>808</v>
      </c>
      <c r="F18" s="6" t="s">
        <v>1336</v>
      </c>
    </row>
    <row r="19" spans="1:6" ht="15.75" customHeight="1" x14ac:dyDescent="0.15">
      <c r="F19" s="6" t="s">
        <v>1337</v>
      </c>
    </row>
    <row r="20" spans="1:6" ht="15.75" customHeight="1" x14ac:dyDescent="0.15">
      <c r="F20" s="6" t="s">
        <v>1338</v>
      </c>
    </row>
    <row r="21" spans="1:6" ht="15.75" customHeight="1" x14ac:dyDescent="0.15">
      <c r="A21" s="60" t="s">
        <v>1339</v>
      </c>
      <c r="F21" s="6" t="s">
        <v>400</v>
      </c>
    </row>
    <row r="22" spans="1:6" ht="15.75" customHeight="1" x14ac:dyDescent="0.15">
      <c r="F22" s="6" t="s">
        <v>456</v>
      </c>
    </row>
    <row r="23" spans="1:6" ht="15.75" customHeight="1" x14ac:dyDescent="0.15">
      <c r="F23" s="6" t="s">
        <v>523</v>
      </c>
    </row>
    <row r="24" spans="1:6" ht="15.75" customHeight="1" x14ac:dyDescent="0.15">
      <c r="F24" s="6" t="s">
        <v>723</v>
      </c>
    </row>
    <row r="25" spans="1:6" ht="15.75" customHeight="1" x14ac:dyDescent="0.15">
      <c r="F25" s="6" t="s">
        <v>1145</v>
      </c>
    </row>
    <row r="26" spans="1:6" ht="15.75" customHeight="1" x14ac:dyDescent="0.15">
      <c r="F26" s="6" t="s">
        <v>1220</v>
      </c>
    </row>
    <row r="27" spans="1:6" ht="15.75" customHeight="1" x14ac:dyDescent="0.15">
      <c r="F27" s="6" t="s">
        <v>1222</v>
      </c>
    </row>
    <row r="28" spans="1:6" ht="15.75" customHeight="1" x14ac:dyDescent="0.15">
      <c r="F28" s="6" t="s">
        <v>1210</v>
      </c>
    </row>
    <row r="29" spans="1:6" ht="15.75" customHeight="1" x14ac:dyDescent="0.15">
      <c r="F29" s="6" t="s">
        <v>1340</v>
      </c>
    </row>
    <row r="30" spans="1:6" ht="15.75" customHeight="1" x14ac:dyDescent="0.15">
      <c r="F30" s="6" t="s">
        <v>1341</v>
      </c>
    </row>
    <row r="31" spans="1:6" ht="15.75" customHeight="1" x14ac:dyDescent="0.15">
      <c r="F31" s="6" t="s">
        <v>1342</v>
      </c>
    </row>
    <row r="32" spans="1:6" ht="15.75" customHeight="1" x14ac:dyDescent="0.15">
      <c r="F32" s="6" t="s">
        <v>524</v>
      </c>
    </row>
    <row r="33" spans="6:6" ht="15.75" customHeight="1" x14ac:dyDescent="0.15">
      <c r="F33" s="6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99"/>
  <sheetViews>
    <sheetView workbookViewId="0"/>
  </sheetViews>
  <sheetFormatPr baseColWidth="10" defaultColWidth="12.6640625" defaultRowHeight="15.75" customHeight="1" x14ac:dyDescent="0.15"/>
  <cols>
    <col min="2" max="2" width="16.83203125" customWidth="1"/>
    <col min="5" max="5" width="16.83203125" customWidth="1"/>
    <col min="6" max="6" width="13.83203125" customWidth="1"/>
  </cols>
  <sheetData>
    <row r="1" spans="1:6" ht="15.75" customHeight="1" x14ac:dyDescent="0.15">
      <c r="A1" s="60" t="s">
        <v>2</v>
      </c>
      <c r="B1" s="60" t="s">
        <v>1344</v>
      </c>
      <c r="D1" s="60" t="s">
        <v>1345</v>
      </c>
      <c r="E1" s="34" t="s">
        <v>1344</v>
      </c>
      <c r="F1" s="60" t="s">
        <v>1346</v>
      </c>
    </row>
    <row r="2" spans="1:6" ht="15.75" customHeight="1" x14ac:dyDescent="0.15">
      <c r="A2" s="6" t="s">
        <v>282</v>
      </c>
      <c r="B2" s="6">
        <f>(COUNTIF(Scats!C2:C554, "River otter")/(COUNTIF(Scats!C2:C554, "River otter") + COUNTIF(Scats!C2:C554, "Coyote")))</f>
        <v>0.38797814207650272</v>
      </c>
      <c r="D2" s="6" t="s">
        <v>283</v>
      </c>
      <c r="E2" s="61">
        <f>(COUNTIF(Scats!F2:F554, "WPA")/(COUNTIF(Scats!F2:F554,"*") )) * 100</f>
        <v>3.4798534798534799</v>
      </c>
      <c r="F2" s="6">
        <f>COUNTIF(Scats!F2:F554, "WPA")</f>
        <v>19</v>
      </c>
    </row>
    <row r="3" spans="1:6" ht="15.75" customHeight="1" x14ac:dyDescent="0.15">
      <c r="A3" s="6" t="s">
        <v>102</v>
      </c>
      <c r="B3" s="6">
        <f>(COUNTIF(Scats!C2:C554, "Coyote")/(COUNTIF(Scats!C2:C554, "River otter") + COUNTIF(Scats!C2:C554, "Coyote")))</f>
        <v>0.61202185792349728</v>
      </c>
      <c r="D3" s="6" t="s">
        <v>290</v>
      </c>
      <c r="E3" s="16">
        <f>(COUNTIF(Scats!F2:F554, "FGL")/(COUNTIF(Scats!F2:F554,"*") )) * 100</f>
        <v>0.73260073260073255</v>
      </c>
      <c r="F3" s="6">
        <f>COUNTIF(Scats!F2:F554, "FGL")</f>
        <v>4</v>
      </c>
    </row>
    <row r="4" spans="1:6" ht="15.75" customHeight="1" x14ac:dyDescent="0.15">
      <c r="D4" s="6" t="s">
        <v>293</v>
      </c>
      <c r="E4" s="61">
        <f>(COUNTIF(Scats!F2:F554, "CWG")/(COUNTIF(Scats!F2:F554,"*") )) * 100</f>
        <v>1.6483516483516485</v>
      </c>
    </row>
    <row r="5" spans="1:6" ht="15.75" customHeight="1" x14ac:dyDescent="0.15">
      <c r="A5" s="60" t="s">
        <v>2</v>
      </c>
      <c r="B5" s="60" t="s">
        <v>1346</v>
      </c>
      <c r="D5" s="6" t="s">
        <v>307</v>
      </c>
      <c r="E5" s="61">
        <f>(COUNTIF(Scats!F2:F554, "LBP")/(COUNTIF(Scats!F2:F554,"*") )) * 100</f>
        <v>2.7472527472527473</v>
      </c>
    </row>
    <row r="6" spans="1:6" ht="15.75" customHeight="1" x14ac:dyDescent="0.15">
      <c r="A6" s="6" t="s">
        <v>282</v>
      </c>
      <c r="B6" s="6">
        <f>SUM(COUNTIF(Scats!C2:C1054, "River otter") + COUNTIF(Volunteer_Scats!C2:C1003, "River otter"))</f>
        <v>353</v>
      </c>
      <c r="D6" s="6" t="s">
        <v>362</v>
      </c>
      <c r="E6" s="61">
        <f>(COUNTIF(Scats!F2:F554, "WNP")/(COUNTIF(Scats!F2:F554,"*") )) * 100</f>
        <v>1.8315018315018317</v>
      </c>
    </row>
    <row r="7" spans="1:6" ht="15.75" customHeight="1" x14ac:dyDescent="0.15">
      <c r="A7" s="6" t="s">
        <v>102</v>
      </c>
      <c r="B7" s="6">
        <f>SUM(COUNTIF(Scats!C2:C1054, "Coyote") + COUNTIF(Volunteer_Scats!C2:C1003, "Coyote"))</f>
        <v>394</v>
      </c>
      <c r="D7" s="6" t="s">
        <v>347</v>
      </c>
      <c r="E7" s="61">
        <f>(COUNTIF(Scats!F2:F554, "MBB")/(COUNTIF(Scats!F2:F554,"*") )) * 100</f>
        <v>1.6483516483516485</v>
      </c>
    </row>
    <row r="8" spans="1:6" ht="15.75" customHeight="1" x14ac:dyDescent="0.15">
      <c r="D8" s="6" t="s">
        <v>340</v>
      </c>
      <c r="E8" s="61">
        <f>(COUNTIF(Scats!F2:F554, "MAG")/(COUNTIF(Scats!F2:F554,"*") )) * 100</f>
        <v>0.18315018315018314</v>
      </c>
    </row>
    <row r="9" spans="1:6" ht="15.75" customHeight="1" x14ac:dyDescent="0.15">
      <c r="A9" s="60" t="s">
        <v>11</v>
      </c>
      <c r="B9" s="60" t="s">
        <v>1347</v>
      </c>
      <c r="D9" s="6" t="s">
        <v>317</v>
      </c>
      <c r="E9" s="61">
        <f>(COUNTIF(Scats!F2:F554, "JBP")/(COUNTIF(Scats!F2:F554,"*") )) * 100</f>
        <v>0.36630036630036628</v>
      </c>
    </row>
    <row r="10" spans="1:6" ht="15.75" customHeight="1" x14ac:dyDescent="0.15">
      <c r="A10" s="6" t="s">
        <v>1348</v>
      </c>
      <c r="B10" s="6">
        <f>COUNTIFS(Scats!C:C, "River otter", Scats!K:K,"A") + COUNTIFS(Volunteer_Scats!C:C, "River otter", Volunteer_Scats!L:L,"A")</f>
        <v>28</v>
      </c>
      <c r="D10" s="6" t="s">
        <v>66</v>
      </c>
      <c r="E10" s="61">
        <f>(COUNTIF(Scats!F2:F554, "UNB")/(COUNTIF(Scats!F2:F554,"*") )) * 100</f>
        <v>0.18315018315018314</v>
      </c>
    </row>
    <row r="11" spans="1:6" ht="15.75" customHeight="1" x14ac:dyDescent="0.15">
      <c r="A11" s="6" t="s">
        <v>1349</v>
      </c>
      <c r="B11" s="6">
        <f>COUNTIFS(Scats!C:C, "River otter", Scats!K:K,"B")+ COUNTIFS(Volunteer_Scats!C:C, "River otter", Volunteer_Scats!L:L,"B")</f>
        <v>53</v>
      </c>
      <c r="D11" s="6" t="s">
        <v>358</v>
      </c>
      <c r="E11" s="61">
        <f>(COUNTIF(Scats!F2:F554, "CRT")/(COUNTIF(Scats!F2:F554,"*") )) * 100</f>
        <v>0.18315018315018314</v>
      </c>
    </row>
    <row r="12" spans="1:6" ht="15.75" customHeight="1" x14ac:dyDescent="0.15">
      <c r="A12" s="6" t="s">
        <v>1350</v>
      </c>
      <c r="B12" s="6">
        <f>COUNTIFS(Scats!C:C, "River otter", Scats!K:K,"C") + + COUNTIFS(Volunteer_Scats!C:C, "River otter", Volunteer_Scats!L:L,"C")</f>
        <v>173</v>
      </c>
      <c r="D12" s="6" t="s">
        <v>19</v>
      </c>
      <c r="E12" s="61">
        <f>(COUNTIF(Scats!F2:F554, "BSW")/(COUNTIF(Scats!F2:F554,"*") )) * 100</f>
        <v>2.9304029304029302</v>
      </c>
    </row>
    <row r="13" spans="1:6" ht="15.75" customHeight="1" x14ac:dyDescent="0.15">
      <c r="A13" s="6" t="s">
        <v>1351</v>
      </c>
      <c r="B13" s="6">
        <f>COUNTIFS(Scats!C:C, "Coyote", Scats!K:K,"A")</f>
        <v>51</v>
      </c>
      <c r="D13" s="6" t="s">
        <v>1352</v>
      </c>
      <c r="E13" s="61">
        <f>(COUNTIF(Scats!F2:F554, "BSE")/(COUNTIF(Scats!F2:F554,"*") )) * 100</f>
        <v>0</v>
      </c>
    </row>
    <row r="14" spans="1:6" ht="15.75" customHeight="1" x14ac:dyDescent="0.15">
      <c r="A14" s="6" t="s">
        <v>1353</v>
      </c>
      <c r="B14" s="6">
        <f>COUNTIFS(Scats!C:C, "Coyote", Scats!K:K,"B")</f>
        <v>62</v>
      </c>
      <c r="D14" s="6" t="s">
        <v>439</v>
      </c>
      <c r="E14" s="61">
        <f>(COUNTIF(Scats!F2:F554, "MEP")/(COUNTIF(Scats!F2:F554,"*") )) * 100</f>
        <v>0.36630036630036628</v>
      </c>
    </row>
    <row r="15" spans="1:6" ht="15.75" customHeight="1" x14ac:dyDescent="0.15">
      <c r="A15" s="6" t="s">
        <v>1354</v>
      </c>
      <c r="B15" s="6">
        <f>COUNTIFS(Scats!C:C, "Coyote", Scats!K:K,"C")</f>
        <v>232</v>
      </c>
      <c r="D15" s="6" t="s">
        <v>564</v>
      </c>
      <c r="E15" s="61">
        <f>(COUNTIF(Scats!F2:F554, "OGC")/(COUNTIF(Scats!F2:F554,"*") )) * 100</f>
        <v>2.0146520146520146</v>
      </c>
    </row>
    <row r="16" spans="1:6" ht="15.75" customHeight="1" x14ac:dyDescent="0.15">
      <c r="D16" s="6" t="s">
        <v>435</v>
      </c>
      <c r="E16" s="61">
        <f>(COUNTIF(Scats!F2:F554, "GGC")/(COUNTIF(Scats!F2:F554,"*") )) * 100</f>
        <v>4.7619047619047619</v>
      </c>
    </row>
    <row r="17" spans="1:5" ht="15.75" customHeight="1" x14ac:dyDescent="0.15">
      <c r="A17" s="60" t="s">
        <v>11</v>
      </c>
      <c r="B17" s="60" t="s">
        <v>1355</v>
      </c>
      <c r="D17" s="6" t="s">
        <v>97</v>
      </c>
      <c r="E17" s="61">
        <f>(COUNTIF(Scats!F2:F554, "LWM")/(COUNTIF(Scats!F2:F554,"*") )) * 100</f>
        <v>4.7619047619047619</v>
      </c>
    </row>
    <row r="18" spans="1:5" ht="15.75" customHeight="1" x14ac:dyDescent="0.15">
      <c r="A18" s="6" t="s">
        <v>1348</v>
      </c>
      <c r="B18" s="6">
        <f>COUNTIFS(Scats!C:C, "River otter", Scats!K:K,"A")/B25</f>
        <v>9.8425196850393706E-2</v>
      </c>
      <c r="D18" s="6" t="s">
        <v>404</v>
      </c>
      <c r="E18" s="61">
        <f>(COUNTIF(Scats!F2:F554, "LNM")/(COUNTIF(Scats!F2:F554,"*") )) * 100</f>
        <v>10.43956043956044</v>
      </c>
    </row>
    <row r="19" spans="1:5" ht="15.75" customHeight="1" x14ac:dyDescent="0.15">
      <c r="A19" s="6" t="s">
        <v>1349</v>
      </c>
      <c r="B19" s="6">
        <f>COUNTIFS(Scats!C:C, "River otter", Scats!K:K,"B")/B25</f>
        <v>0.18110236220472442</v>
      </c>
      <c r="D19" s="6" t="s">
        <v>1356</v>
      </c>
      <c r="E19" s="61">
        <f>(COUNTIF(Scats!F2:F554, "LSM")/(COUNTIF(Scats!F2:F554,"*") )) * 100</f>
        <v>0.18315018315018314</v>
      </c>
    </row>
    <row r="20" spans="1:5" ht="15.75" customHeight="1" x14ac:dyDescent="0.15">
      <c r="A20" s="6" t="s">
        <v>1350</v>
      </c>
      <c r="B20" s="6">
        <f>COUNTIFS(Scats!C:C, "River otter", Scats!K:K,"C")/B25</f>
        <v>0.55905511811023623</v>
      </c>
      <c r="D20" s="6" t="s">
        <v>427</v>
      </c>
      <c r="E20" s="61">
        <f>(COUNTIF(Scats!F2:F554, "DSS")/(COUNTIF(Scats!F2:F554,"*") )) * 100</f>
        <v>2.7472527472527473</v>
      </c>
    </row>
    <row r="21" spans="1:5" ht="15.75" customHeight="1" x14ac:dyDescent="0.15">
      <c r="A21" s="6" t="s">
        <v>1351</v>
      </c>
      <c r="B21" s="6">
        <f>COUNTIFS(Scats!C:C, "Coyote", Scats!K:K,"A")/B26</f>
        <v>0.14782608695652175</v>
      </c>
      <c r="E21" s="16"/>
    </row>
    <row r="22" spans="1:5" ht="15.75" customHeight="1" x14ac:dyDescent="0.15">
      <c r="A22" s="6" t="s">
        <v>1353</v>
      </c>
      <c r="B22" s="6">
        <f>COUNTIFS(Scats!C:C, "Coyote", Scats!K:K,"B")/B26</f>
        <v>0.17971014492753623</v>
      </c>
      <c r="E22" s="16"/>
    </row>
    <row r="23" spans="1:5" ht="15.75" customHeight="1" x14ac:dyDescent="0.15">
      <c r="A23" s="6" t="s">
        <v>1354</v>
      </c>
      <c r="B23" s="6">
        <f>COUNTIFS(Scats!C:C, "Coyote", Scats!K:K,"C")/B26</f>
        <v>0.672463768115942</v>
      </c>
      <c r="E23" s="16"/>
    </row>
    <row r="24" spans="1:5" ht="15.75" customHeight="1" x14ac:dyDescent="0.15">
      <c r="E24" s="16"/>
    </row>
    <row r="25" spans="1:5" ht="15.75" customHeight="1" x14ac:dyDescent="0.15">
      <c r="A25" s="6" t="s">
        <v>1357</v>
      </c>
      <c r="B25" s="6">
        <f>SUM(B10:B12)</f>
        <v>254</v>
      </c>
      <c r="E25" s="16"/>
    </row>
    <row r="26" spans="1:5" ht="15.75" customHeight="1" x14ac:dyDescent="0.15">
      <c r="A26" s="6" t="s">
        <v>1358</v>
      </c>
      <c r="B26" s="6">
        <f>SUM(B13:B15)</f>
        <v>345</v>
      </c>
      <c r="E26" s="16"/>
    </row>
    <row r="27" spans="1:5" ht="15.75" customHeight="1" x14ac:dyDescent="0.15">
      <c r="E27" s="16"/>
    </row>
    <row r="28" spans="1:5" ht="15.75" customHeight="1" x14ac:dyDescent="0.15">
      <c r="E28" s="16"/>
    </row>
    <row r="29" spans="1:5" ht="15.75" customHeight="1" x14ac:dyDescent="0.15">
      <c r="E29" s="16"/>
    </row>
    <row r="30" spans="1:5" ht="15.75" customHeight="1" x14ac:dyDescent="0.15">
      <c r="E30" s="16"/>
    </row>
    <row r="31" spans="1:5" ht="15.75" customHeight="1" x14ac:dyDescent="0.15">
      <c r="E31" s="16"/>
    </row>
    <row r="32" spans="1:5" ht="15.75" customHeight="1" x14ac:dyDescent="0.15">
      <c r="E32" s="16"/>
    </row>
    <row r="33" spans="5:5" ht="15.75" customHeight="1" x14ac:dyDescent="0.15">
      <c r="E33" s="16"/>
    </row>
    <row r="34" spans="5:5" ht="15.75" customHeight="1" x14ac:dyDescent="0.15">
      <c r="E34" s="16"/>
    </row>
    <row r="35" spans="5:5" ht="15.75" customHeight="1" x14ac:dyDescent="0.15">
      <c r="E35" s="16"/>
    </row>
    <row r="36" spans="5:5" ht="15.75" customHeight="1" x14ac:dyDescent="0.15">
      <c r="E36" s="16"/>
    </row>
    <row r="37" spans="5:5" ht="15.75" customHeight="1" x14ac:dyDescent="0.15">
      <c r="E37" s="16"/>
    </row>
    <row r="38" spans="5:5" ht="15.75" customHeight="1" x14ac:dyDescent="0.15">
      <c r="E38" s="16"/>
    </row>
    <row r="39" spans="5:5" ht="15.75" customHeight="1" x14ac:dyDescent="0.15">
      <c r="E39" s="16"/>
    </row>
    <row r="40" spans="5:5" ht="15.75" customHeight="1" x14ac:dyDescent="0.15">
      <c r="E40" s="16"/>
    </row>
    <row r="41" spans="5:5" ht="15.75" customHeight="1" x14ac:dyDescent="0.15">
      <c r="E41" s="16"/>
    </row>
    <row r="42" spans="5:5" ht="15.75" customHeight="1" x14ac:dyDescent="0.15">
      <c r="E42" s="16"/>
    </row>
    <row r="43" spans="5:5" ht="15.75" customHeight="1" x14ac:dyDescent="0.15">
      <c r="E43" s="16"/>
    </row>
    <row r="44" spans="5:5" ht="15.75" customHeight="1" x14ac:dyDescent="0.15">
      <c r="E44" s="16"/>
    </row>
    <row r="45" spans="5:5" ht="15.75" customHeight="1" x14ac:dyDescent="0.15">
      <c r="E45" s="16"/>
    </row>
    <row r="46" spans="5:5" ht="15.75" customHeight="1" x14ac:dyDescent="0.15">
      <c r="E46" s="16"/>
    </row>
    <row r="47" spans="5:5" ht="15.75" customHeight="1" x14ac:dyDescent="0.15">
      <c r="E47" s="16"/>
    </row>
    <row r="48" spans="5:5" ht="13" x14ac:dyDescent="0.15">
      <c r="E48" s="16"/>
    </row>
    <row r="49" spans="5:5" ht="13" x14ac:dyDescent="0.15">
      <c r="E49" s="16"/>
    </row>
    <row r="50" spans="5:5" ht="13" x14ac:dyDescent="0.15">
      <c r="E50" s="16"/>
    </row>
    <row r="51" spans="5:5" ht="13" x14ac:dyDescent="0.15">
      <c r="E51" s="16"/>
    </row>
    <row r="52" spans="5:5" ht="13" x14ac:dyDescent="0.15">
      <c r="E52" s="16"/>
    </row>
    <row r="53" spans="5:5" ht="13" x14ac:dyDescent="0.15">
      <c r="E53" s="16"/>
    </row>
    <row r="54" spans="5:5" ht="13" x14ac:dyDescent="0.15">
      <c r="E54" s="16"/>
    </row>
    <row r="55" spans="5:5" ht="13" x14ac:dyDescent="0.15">
      <c r="E55" s="16"/>
    </row>
    <row r="56" spans="5:5" ht="13" x14ac:dyDescent="0.15">
      <c r="E56" s="16"/>
    </row>
    <row r="57" spans="5:5" ht="13" x14ac:dyDescent="0.15">
      <c r="E57" s="16"/>
    </row>
    <row r="58" spans="5:5" ht="13" x14ac:dyDescent="0.15">
      <c r="E58" s="16"/>
    </row>
    <row r="59" spans="5:5" ht="13" x14ac:dyDescent="0.15">
      <c r="E59" s="16"/>
    </row>
    <row r="60" spans="5:5" ht="13" x14ac:dyDescent="0.15">
      <c r="E60" s="16"/>
    </row>
    <row r="61" spans="5:5" ht="13" x14ac:dyDescent="0.15">
      <c r="E61" s="16"/>
    </row>
    <row r="62" spans="5:5" ht="13" x14ac:dyDescent="0.15">
      <c r="E62" s="16"/>
    </row>
    <row r="63" spans="5:5" ht="13" x14ac:dyDescent="0.15">
      <c r="E63" s="16"/>
    </row>
    <row r="64" spans="5:5" ht="13" x14ac:dyDescent="0.15">
      <c r="E64" s="16"/>
    </row>
    <row r="65" spans="5:5" ht="13" x14ac:dyDescent="0.15">
      <c r="E65" s="16"/>
    </row>
    <row r="66" spans="5:5" ht="13" x14ac:dyDescent="0.15">
      <c r="E66" s="16"/>
    </row>
    <row r="67" spans="5:5" ht="13" x14ac:dyDescent="0.15">
      <c r="E67" s="16"/>
    </row>
    <row r="68" spans="5:5" ht="13" x14ac:dyDescent="0.15">
      <c r="E68" s="16"/>
    </row>
    <row r="69" spans="5:5" ht="13" x14ac:dyDescent="0.15">
      <c r="E69" s="16"/>
    </row>
    <row r="70" spans="5:5" ht="13" x14ac:dyDescent="0.15">
      <c r="E70" s="16"/>
    </row>
    <row r="71" spans="5:5" ht="13" x14ac:dyDescent="0.15">
      <c r="E71" s="16"/>
    </row>
    <row r="72" spans="5:5" ht="13" x14ac:dyDescent="0.15">
      <c r="E72" s="16"/>
    </row>
    <row r="73" spans="5:5" ht="13" x14ac:dyDescent="0.15">
      <c r="E73" s="16"/>
    </row>
    <row r="74" spans="5:5" ht="13" x14ac:dyDescent="0.15">
      <c r="E74" s="16"/>
    </row>
    <row r="75" spans="5:5" ht="13" x14ac:dyDescent="0.15">
      <c r="E75" s="16"/>
    </row>
    <row r="76" spans="5:5" ht="13" x14ac:dyDescent="0.15">
      <c r="E76" s="16"/>
    </row>
    <row r="77" spans="5:5" ht="13" x14ac:dyDescent="0.15">
      <c r="E77" s="16"/>
    </row>
    <row r="78" spans="5:5" ht="13" x14ac:dyDescent="0.15">
      <c r="E78" s="16"/>
    </row>
    <row r="79" spans="5:5" ht="13" x14ac:dyDescent="0.15">
      <c r="E79" s="16"/>
    </row>
    <row r="80" spans="5:5" ht="13" x14ac:dyDescent="0.15">
      <c r="E80" s="16"/>
    </row>
    <row r="81" spans="5:5" ht="13" x14ac:dyDescent="0.15">
      <c r="E81" s="16"/>
    </row>
    <row r="82" spans="5:5" ht="13" x14ac:dyDescent="0.15">
      <c r="E82" s="16"/>
    </row>
    <row r="83" spans="5:5" ht="13" x14ac:dyDescent="0.15">
      <c r="E83" s="16"/>
    </row>
    <row r="84" spans="5:5" ht="13" x14ac:dyDescent="0.15">
      <c r="E84" s="16"/>
    </row>
    <row r="85" spans="5:5" ht="13" x14ac:dyDescent="0.15">
      <c r="E85" s="16"/>
    </row>
    <row r="86" spans="5:5" ht="13" x14ac:dyDescent="0.15">
      <c r="E86" s="16"/>
    </row>
    <row r="87" spans="5:5" ht="13" x14ac:dyDescent="0.15">
      <c r="E87" s="16"/>
    </row>
    <row r="88" spans="5:5" ht="13" x14ac:dyDescent="0.15">
      <c r="E88" s="16"/>
    </row>
    <row r="89" spans="5:5" ht="13" x14ac:dyDescent="0.15">
      <c r="E89" s="16"/>
    </row>
    <row r="90" spans="5:5" ht="13" x14ac:dyDescent="0.15">
      <c r="E90" s="16"/>
    </row>
    <row r="91" spans="5:5" ht="13" x14ac:dyDescent="0.15">
      <c r="E91" s="16"/>
    </row>
    <row r="92" spans="5:5" ht="13" x14ac:dyDescent="0.15">
      <c r="E92" s="16"/>
    </row>
    <row r="93" spans="5:5" ht="13" x14ac:dyDescent="0.15">
      <c r="E93" s="16"/>
    </row>
    <row r="94" spans="5:5" ht="13" x14ac:dyDescent="0.15">
      <c r="E94" s="16"/>
    </row>
    <row r="95" spans="5:5" ht="13" x14ac:dyDescent="0.15">
      <c r="E95" s="16"/>
    </row>
    <row r="96" spans="5:5" ht="13" x14ac:dyDescent="0.15">
      <c r="E96" s="16"/>
    </row>
    <row r="97" spans="5:5" ht="13" x14ac:dyDescent="0.15">
      <c r="E97" s="16"/>
    </row>
    <row r="98" spans="5:5" ht="13" x14ac:dyDescent="0.15">
      <c r="E98" s="16"/>
    </row>
    <row r="99" spans="5:5" ht="13" x14ac:dyDescent="0.15">
      <c r="E99" s="16"/>
    </row>
    <row r="100" spans="5:5" ht="13" x14ac:dyDescent="0.15">
      <c r="E100" s="16"/>
    </row>
    <row r="101" spans="5:5" ht="13" x14ac:dyDescent="0.15">
      <c r="E101" s="16"/>
    </row>
    <row r="102" spans="5:5" ht="13" x14ac:dyDescent="0.15">
      <c r="E102" s="16"/>
    </row>
    <row r="103" spans="5:5" ht="13" x14ac:dyDescent="0.15">
      <c r="E103" s="16"/>
    </row>
    <row r="104" spans="5:5" ht="13" x14ac:dyDescent="0.15">
      <c r="E104" s="16"/>
    </row>
    <row r="105" spans="5:5" ht="13" x14ac:dyDescent="0.15">
      <c r="E105" s="16"/>
    </row>
    <row r="106" spans="5:5" ht="13" x14ac:dyDescent="0.15">
      <c r="E106" s="16"/>
    </row>
    <row r="107" spans="5:5" ht="13" x14ac:dyDescent="0.15">
      <c r="E107" s="16"/>
    </row>
    <row r="108" spans="5:5" ht="13" x14ac:dyDescent="0.15">
      <c r="E108" s="16"/>
    </row>
    <row r="109" spans="5:5" ht="13" x14ac:dyDescent="0.15">
      <c r="E109" s="16"/>
    </row>
    <row r="110" spans="5:5" ht="13" x14ac:dyDescent="0.15">
      <c r="E110" s="16"/>
    </row>
    <row r="111" spans="5:5" ht="13" x14ac:dyDescent="0.15">
      <c r="E111" s="16"/>
    </row>
    <row r="112" spans="5:5" ht="13" x14ac:dyDescent="0.15">
      <c r="E112" s="16"/>
    </row>
    <row r="113" spans="5:5" ht="13" x14ac:dyDescent="0.15">
      <c r="E113" s="16"/>
    </row>
    <row r="114" spans="5:5" ht="13" x14ac:dyDescent="0.15">
      <c r="E114" s="16"/>
    </row>
    <row r="115" spans="5:5" ht="13" x14ac:dyDescent="0.15">
      <c r="E115" s="16"/>
    </row>
    <row r="116" spans="5:5" ht="13" x14ac:dyDescent="0.15">
      <c r="E116" s="16"/>
    </row>
    <row r="117" spans="5:5" ht="13" x14ac:dyDescent="0.15">
      <c r="E117" s="16"/>
    </row>
    <row r="118" spans="5:5" ht="13" x14ac:dyDescent="0.15">
      <c r="E118" s="16"/>
    </row>
    <row r="119" spans="5:5" ht="13" x14ac:dyDescent="0.15">
      <c r="E119" s="16"/>
    </row>
    <row r="120" spans="5:5" ht="13" x14ac:dyDescent="0.15">
      <c r="E120" s="16"/>
    </row>
    <row r="121" spans="5:5" ht="13" x14ac:dyDescent="0.15">
      <c r="E121" s="16"/>
    </row>
    <row r="122" spans="5:5" ht="13" x14ac:dyDescent="0.15">
      <c r="E122" s="16"/>
    </row>
    <row r="123" spans="5:5" ht="13" x14ac:dyDescent="0.15">
      <c r="E123" s="16"/>
    </row>
    <row r="124" spans="5:5" ht="13" x14ac:dyDescent="0.15">
      <c r="E124" s="16"/>
    </row>
    <row r="125" spans="5:5" ht="13" x14ac:dyDescent="0.15">
      <c r="E125" s="16"/>
    </row>
    <row r="126" spans="5:5" ht="13" x14ac:dyDescent="0.15">
      <c r="E126" s="16"/>
    </row>
    <row r="127" spans="5:5" ht="13" x14ac:dyDescent="0.15">
      <c r="E127" s="16"/>
    </row>
    <row r="128" spans="5:5" ht="13" x14ac:dyDescent="0.15">
      <c r="E128" s="16"/>
    </row>
    <row r="129" spans="5:5" ht="13" x14ac:dyDescent="0.15">
      <c r="E129" s="16"/>
    </row>
    <row r="130" spans="5:5" ht="13" x14ac:dyDescent="0.15">
      <c r="E130" s="16"/>
    </row>
    <row r="131" spans="5:5" ht="13" x14ac:dyDescent="0.15">
      <c r="E131" s="16"/>
    </row>
    <row r="132" spans="5:5" ht="13" x14ac:dyDescent="0.15">
      <c r="E132" s="16"/>
    </row>
    <row r="133" spans="5:5" ht="13" x14ac:dyDescent="0.15">
      <c r="E133" s="16"/>
    </row>
    <row r="134" spans="5:5" ht="13" x14ac:dyDescent="0.15">
      <c r="E134" s="16"/>
    </row>
    <row r="135" spans="5:5" ht="13" x14ac:dyDescent="0.15">
      <c r="E135" s="16"/>
    </row>
    <row r="136" spans="5:5" ht="13" x14ac:dyDescent="0.15">
      <c r="E136" s="16"/>
    </row>
    <row r="137" spans="5:5" ht="13" x14ac:dyDescent="0.15">
      <c r="E137" s="16"/>
    </row>
    <row r="138" spans="5:5" ht="13" x14ac:dyDescent="0.15">
      <c r="E138" s="16"/>
    </row>
    <row r="139" spans="5:5" ht="13" x14ac:dyDescent="0.15">
      <c r="E139" s="16"/>
    </row>
    <row r="140" spans="5:5" ht="13" x14ac:dyDescent="0.15">
      <c r="E140" s="16"/>
    </row>
    <row r="141" spans="5:5" ht="13" x14ac:dyDescent="0.15">
      <c r="E141" s="16"/>
    </row>
    <row r="142" spans="5:5" ht="13" x14ac:dyDescent="0.15">
      <c r="E142" s="16"/>
    </row>
    <row r="143" spans="5:5" ht="13" x14ac:dyDescent="0.15">
      <c r="E143" s="16"/>
    </row>
    <row r="144" spans="5:5" ht="13" x14ac:dyDescent="0.15">
      <c r="E144" s="16"/>
    </row>
    <row r="145" spans="5:5" ht="13" x14ac:dyDescent="0.15">
      <c r="E145" s="16"/>
    </row>
    <row r="146" spans="5:5" ht="13" x14ac:dyDescent="0.15">
      <c r="E146" s="16"/>
    </row>
    <row r="147" spans="5:5" ht="13" x14ac:dyDescent="0.15">
      <c r="E147" s="16"/>
    </row>
    <row r="148" spans="5:5" ht="13" x14ac:dyDescent="0.15">
      <c r="E148" s="16"/>
    </row>
    <row r="149" spans="5:5" ht="13" x14ac:dyDescent="0.15">
      <c r="E149" s="16"/>
    </row>
    <row r="150" spans="5:5" ht="13" x14ac:dyDescent="0.15">
      <c r="E150" s="16"/>
    </row>
    <row r="151" spans="5:5" ht="13" x14ac:dyDescent="0.15">
      <c r="E151" s="16"/>
    </row>
    <row r="152" spans="5:5" ht="13" x14ac:dyDescent="0.15">
      <c r="E152" s="16"/>
    </row>
    <row r="153" spans="5:5" ht="13" x14ac:dyDescent="0.15">
      <c r="E153" s="16"/>
    </row>
    <row r="154" spans="5:5" ht="13" x14ac:dyDescent="0.15">
      <c r="E154" s="16"/>
    </row>
    <row r="155" spans="5:5" ht="13" x14ac:dyDescent="0.15">
      <c r="E155" s="16"/>
    </row>
    <row r="156" spans="5:5" ht="13" x14ac:dyDescent="0.15">
      <c r="E156" s="16"/>
    </row>
    <row r="157" spans="5:5" ht="13" x14ac:dyDescent="0.15">
      <c r="E157" s="16"/>
    </row>
    <row r="158" spans="5:5" ht="13" x14ac:dyDescent="0.15">
      <c r="E158" s="16"/>
    </row>
    <row r="159" spans="5:5" ht="13" x14ac:dyDescent="0.15">
      <c r="E159" s="16"/>
    </row>
    <row r="160" spans="5:5" ht="13" x14ac:dyDescent="0.15">
      <c r="E160" s="16"/>
    </row>
    <row r="161" spans="5:5" ht="13" x14ac:dyDescent="0.15">
      <c r="E161" s="16"/>
    </row>
    <row r="162" spans="5:5" ht="13" x14ac:dyDescent="0.15">
      <c r="E162" s="16"/>
    </row>
    <row r="163" spans="5:5" ht="13" x14ac:dyDescent="0.15">
      <c r="E163" s="16"/>
    </row>
    <row r="164" spans="5:5" ht="13" x14ac:dyDescent="0.15">
      <c r="E164" s="16"/>
    </row>
    <row r="165" spans="5:5" ht="13" x14ac:dyDescent="0.15">
      <c r="E165" s="16"/>
    </row>
    <row r="166" spans="5:5" ht="13" x14ac:dyDescent="0.15">
      <c r="E166" s="16"/>
    </row>
    <row r="167" spans="5:5" ht="13" x14ac:dyDescent="0.15">
      <c r="E167" s="16"/>
    </row>
    <row r="168" spans="5:5" ht="13" x14ac:dyDescent="0.15">
      <c r="E168" s="16"/>
    </row>
    <row r="169" spans="5:5" ht="13" x14ac:dyDescent="0.15">
      <c r="E169" s="16"/>
    </row>
    <row r="170" spans="5:5" ht="13" x14ac:dyDescent="0.15">
      <c r="E170" s="16"/>
    </row>
    <row r="171" spans="5:5" ht="13" x14ac:dyDescent="0.15">
      <c r="E171" s="16"/>
    </row>
    <row r="172" spans="5:5" ht="13" x14ac:dyDescent="0.15">
      <c r="E172" s="16"/>
    </row>
    <row r="173" spans="5:5" ht="13" x14ac:dyDescent="0.15">
      <c r="E173" s="16"/>
    </row>
    <row r="174" spans="5:5" ht="13" x14ac:dyDescent="0.15">
      <c r="E174" s="16"/>
    </row>
    <row r="175" spans="5:5" ht="13" x14ac:dyDescent="0.15">
      <c r="E175" s="16"/>
    </row>
    <row r="176" spans="5:5" ht="13" x14ac:dyDescent="0.15">
      <c r="E176" s="16"/>
    </row>
    <row r="177" spans="5:5" ht="13" x14ac:dyDescent="0.15">
      <c r="E177" s="16"/>
    </row>
    <row r="178" spans="5:5" ht="13" x14ac:dyDescent="0.15">
      <c r="E178" s="16"/>
    </row>
    <row r="179" spans="5:5" ht="13" x14ac:dyDescent="0.15">
      <c r="E179" s="16"/>
    </row>
    <row r="180" spans="5:5" ht="13" x14ac:dyDescent="0.15">
      <c r="E180" s="16"/>
    </row>
    <row r="181" spans="5:5" ht="13" x14ac:dyDescent="0.15">
      <c r="E181" s="16"/>
    </row>
    <row r="182" spans="5:5" ht="13" x14ac:dyDescent="0.15">
      <c r="E182" s="16"/>
    </row>
    <row r="183" spans="5:5" ht="13" x14ac:dyDescent="0.15">
      <c r="E183" s="16"/>
    </row>
    <row r="184" spans="5:5" ht="13" x14ac:dyDescent="0.15">
      <c r="E184" s="16"/>
    </row>
    <row r="185" spans="5:5" ht="13" x14ac:dyDescent="0.15">
      <c r="E185" s="16"/>
    </row>
    <row r="186" spans="5:5" ht="13" x14ac:dyDescent="0.15">
      <c r="E186" s="16"/>
    </row>
    <row r="187" spans="5:5" ht="13" x14ac:dyDescent="0.15">
      <c r="E187" s="16"/>
    </row>
    <row r="188" spans="5:5" ht="13" x14ac:dyDescent="0.15">
      <c r="E188" s="16"/>
    </row>
    <row r="189" spans="5:5" ht="13" x14ac:dyDescent="0.15">
      <c r="E189" s="16"/>
    </row>
    <row r="190" spans="5:5" ht="13" x14ac:dyDescent="0.15">
      <c r="E190" s="16"/>
    </row>
    <row r="191" spans="5:5" ht="13" x14ac:dyDescent="0.15">
      <c r="E191" s="16"/>
    </row>
    <row r="192" spans="5:5" ht="13" x14ac:dyDescent="0.15">
      <c r="E192" s="16"/>
    </row>
    <row r="193" spans="5:5" ht="13" x14ac:dyDescent="0.15">
      <c r="E193" s="16"/>
    </row>
    <row r="194" spans="5:5" ht="13" x14ac:dyDescent="0.15">
      <c r="E194" s="16"/>
    </row>
    <row r="195" spans="5:5" ht="13" x14ac:dyDescent="0.15">
      <c r="E195" s="16"/>
    </row>
    <row r="196" spans="5:5" ht="13" x14ac:dyDescent="0.15">
      <c r="E196" s="16"/>
    </row>
    <row r="197" spans="5:5" ht="13" x14ac:dyDescent="0.15">
      <c r="E197" s="16"/>
    </row>
    <row r="198" spans="5:5" ht="13" x14ac:dyDescent="0.15">
      <c r="E198" s="16"/>
    </row>
    <row r="199" spans="5:5" ht="13" x14ac:dyDescent="0.15">
      <c r="E199" s="16"/>
    </row>
    <row r="200" spans="5:5" ht="13" x14ac:dyDescent="0.15">
      <c r="E200" s="16"/>
    </row>
    <row r="201" spans="5:5" ht="13" x14ac:dyDescent="0.15">
      <c r="E201" s="16"/>
    </row>
    <row r="202" spans="5:5" ht="13" x14ac:dyDescent="0.15">
      <c r="E202" s="16"/>
    </row>
    <row r="203" spans="5:5" ht="13" x14ac:dyDescent="0.15">
      <c r="E203" s="16"/>
    </row>
    <row r="204" spans="5:5" ht="13" x14ac:dyDescent="0.15">
      <c r="E204" s="16"/>
    </row>
    <row r="205" spans="5:5" ht="13" x14ac:dyDescent="0.15">
      <c r="E205" s="16"/>
    </row>
    <row r="206" spans="5:5" ht="13" x14ac:dyDescent="0.15">
      <c r="E206" s="16"/>
    </row>
    <row r="207" spans="5:5" ht="13" x14ac:dyDescent="0.15">
      <c r="E207" s="16"/>
    </row>
    <row r="208" spans="5:5" ht="13" x14ac:dyDescent="0.15">
      <c r="E208" s="16"/>
    </row>
    <row r="209" spans="5:5" ht="13" x14ac:dyDescent="0.15">
      <c r="E209" s="16"/>
    </row>
    <row r="210" spans="5:5" ht="13" x14ac:dyDescent="0.15">
      <c r="E210" s="16"/>
    </row>
    <row r="211" spans="5:5" ht="13" x14ac:dyDescent="0.15">
      <c r="E211" s="16"/>
    </row>
    <row r="212" spans="5:5" ht="13" x14ac:dyDescent="0.15">
      <c r="E212" s="16"/>
    </row>
    <row r="213" spans="5:5" ht="13" x14ac:dyDescent="0.15">
      <c r="E213" s="16"/>
    </row>
    <row r="214" spans="5:5" ht="13" x14ac:dyDescent="0.15">
      <c r="E214" s="16"/>
    </row>
    <row r="215" spans="5:5" ht="13" x14ac:dyDescent="0.15">
      <c r="E215" s="16"/>
    </row>
    <row r="216" spans="5:5" ht="13" x14ac:dyDescent="0.15">
      <c r="E216" s="16"/>
    </row>
    <row r="217" spans="5:5" ht="13" x14ac:dyDescent="0.15">
      <c r="E217" s="16"/>
    </row>
    <row r="218" spans="5:5" ht="13" x14ac:dyDescent="0.15">
      <c r="E218" s="16"/>
    </row>
    <row r="219" spans="5:5" ht="13" x14ac:dyDescent="0.15">
      <c r="E219" s="16"/>
    </row>
    <row r="220" spans="5:5" ht="13" x14ac:dyDescent="0.15">
      <c r="E220" s="16"/>
    </row>
    <row r="221" spans="5:5" ht="13" x14ac:dyDescent="0.15">
      <c r="E221" s="16"/>
    </row>
    <row r="222" spans="5:5" ht="13" x14ac:dyDescent="0.15">
      <c r="E222" s="16"/>
    </row>
    <row r="223" spans="5:5" ht="13" x14ac:dyDescent="0.15">
      <c r="E223" s="16"/>
    </row>
    <row r="224" spans="5:5" ht="13" x14ac:dyDescent="0.15">
      <c r="E224" s="16"/>
    </row>
    <row r="225" spans="5:5" ht="13" x14ac:dyDescent="0.15">
      <c r="E225" s="16"/>
    </row>
    <row r="226" spans="5:5" ht="13" x14ac:dyDescent="0.15">
      <c r="E226" s="16"/>
    </row>
    <row r="227" spans="5:5" ht="13" x14ac:dyDescent="0.15">
      <c r="E227" s="16"/>
    </row>
    <row r="228" spans="5:5" ht="13" x14ac:dyDescent="0.15">
      <c r="E228" s="16"/>
    </row>
    <row r="229" spans="5:5" ht="13" x14ac:dyDescent="0.15">
      <c r="E229" s="16"/>
    </row>
    <row r="230" spans="5:5" ht="13" x14ac:dyDescent="0.15">
      <c r="E230" s="16"/>
    </row>
    <row r="231" spans="5:5" ht="13" x14ac:dyDescent="0.15">
      <c r="E231" s="16"/>
    </row>
    <row r="232" spans="5:5" ht="13" x14ac:dyDescent="0.15">
      <c r="E232" s="16"/>
    </row>
    <row r="233" spans="5:5" ht="13" x14ac:dyDescent="0.15">
      <c r="E233" s="16"/>
    </row>
    <row r="234" spans="5:5" ht="13" x14ac:dyDescent="0.15">
      <c r="E234" s="16"/>
    </row>
    <row r="235" spans="5:5" ht="13" x14ac:dyDescent="0.15">
      <c r="E235" s="16"/>
    </row>
    <row r="236" spans="5:5" ht="13" x14ac:dyDescent="0.15">
      <c r="E236" s="16"/>
    </row>
    <row r="237" spans="5:5" ht="13" x14ac:dyDescent="0.15">
      <c r="E237" s="16"/>
    </row>
    <row r="238" spans="5:5" ht="13" x14ac:dyDescent="0.15">
      <c r="E238" s="16"/>
    </row>
    <row r="239" spans="5:5" ht="13" x14ac:dyDescent="0.15">
      <c r="E239" s="16"/>
    </row>
    <row r="240" spans="5:5" ht="13" x14ac:dyDescent="0.15">
      <c r="E240" s="16"/>
    </row>
    <row r="241" spans="5:5" ht="13" x14ac:dyDescent="0.15">
      <c r="E241" s="16"/>
    </row>
    <row r="242" spans="5:5" ht="13" x14ac:dyDescent="0.15">
      <c r="E242" s="16"/>
    </row>
    <row r="243" spans="5:5" ht="13" x14ac:dyDescent="0.15">
      <c r="E243" s="16"/>
    </row>
    <row r="244" spans="5:5" ht="13" x14ac:dyDescent="0.15">
      <c r="E244" s="16"/>
    </row>
    <row r="245" spans="5:5" ht="13" x14ac:dyDescent="0.15">
      <c r="E245" s="16"/>
    </row>
    <row r="246" spans="5:5" ht="13" x14ac:dyDescent="0.15">
      <c r="E246" s="16"/>
    </row>
    <row r="247" spans="5:5" ht="13" x14ac:dyDescent="0.15">
      <c r="E247" s="16"/>
    </row>
    <row r="248" spans="5:5" ht="13" x14ac:dyDescent="0.15">
      <c r="E248" s="16"/>
    </row>
    <row r="249" spans="5:5" ht="13" x14ac:dyDescent="0.15">
      <c r="E249" s="16"/>
    </row>
    <row r="250" spans="5:5" ht="13" x14ac:dyDescent="0.15">
      <c r="E250" s="16"/>
    </row>
    <row r="251" spans="5:5" ht="13" x14ac:dyDescent="0.15">
      <c r="E251" s="16"/>
    </row>
    <row r="252" spans="5:5" ht="13" x14ac:dyDescent="0.15">
      <c r="E252" s="16"/>
    </row>
    <row r="253" spans="5:5" ht="13" x14ac:dyDescent="0.15">
      <c r="E253" s="16"/>
    </row>
    <row r="254" spans="5:5" ht="13" x14ac:dyDescent="0.15">
      <c r="E254" s="16"/>
    </row>
    <row r="255" spans="5:5" ht="13" x14ac:dyDescent="0.15">
      <c r="E255" s="16"/>
    </row>
    <row r="256" spans="5:5" ht="13" x14ac:dyDescent="0.15">
      <c r="E256" s="16"/>
    </row>
    <row r="257" spans="5:5" ht="13" x14ac:dyDescent="0.15">
      <c r="E257" s="16"/>
    </row>
    <row r="258" spans="5:5" ht="13" x14ac:dyDescent="0.15">
      <c r="E258" s="16"/>
    </row>
    <row r="259" spans="5:5" ht="13" x14ac:dyDescent="0.15">
      <c r="E259" s="16"/>
    </row>
    <row r="260" spans="5:5" ht="13" x14ac:dyDescent="0.15">
      <c r="E260" s="16"/>
    </row>
    <row r="261" spans="5:5" ht="13" x14ac:dyDescent="0.15">
      <c r="E261" s="16"/>
    </row>
    <row r="262" spans="5:5" ht="13" x14ac:dyDescent="0.15">
      <c r="E262" s="16"/>
    </row>
    <row r="263" spans="5:5" ht="13" x14ac:dyDescent="0.15">
      <c r="E263" s="16"/>
    </row>
    <row r="264" spans="5:5" ht="13" x14ac:dyDescent="0.15">
      <c r="E264" s="16"/>
    </row>
    <row r="265" spans="5:5" ht="13" x14ac:dyDescent="0.15">
      <c r="E265" s="16"/>
    </row>
    <row r="266" spans="5:5" ht="13" x14ac:dyDescent="0.15">
      <c r="E266" s="16"/>
    </row>
    <row r="267" spans="5:5" ht="13" x14ac:dyDescent="0.15">
      <c r="E267" s="16"/>
    </row>
    <row r="268" spans="5:5" ht="13" x14ac:dyDescent="0.15">
      <c r="E268" s="16"/>
    </row>
    <row r="269" spans="5:5" ht="13" x14ac:dyDescent="0.15">
      <c r="E269" s="16"/>
    </row>
    <row r="270" spans="5:5" ht="13" x14ac:dyDescent="0.15">
      <c r="E270" s="16"/>
    </row>
    <row r="271" spans="5:5" ht="13" x14ac:dyDescent="0.15">
      <c r="E271" s="16"/>
    </row>
    <row r="272" spans="5:5" ht="13" x14ac:dyDescent="0.15">
      <c r="E272" s="16"/>
    </row>
    <row r="273" spans="5:5" ht="13" x14ac:dyDescent="0.15">
      <c r="E273" s="16"/>
    </row>
    <row r="274" spans="5:5" ht="13" x14ac:dyDescent="0.15">
      <c r="E274" s="16"/>
    </row>
    <row r="275" spans="5:5" ht="13" x14ac:dyDescent="0.15">
      <c r="E275" s="16"/>
    </row>
    <row r="276" spans="5:5" ht="13" x14ac:dyDescent="0.15">
      <c r="E276" s="16"/>
    </row>
    <row r="277" spans="5:5" ht="13" x14ac:dyDescent="0.15">
      <c r="E277" s="16"/>
    </row>
    <row r="278" spans="5:5" ht="13" x14ac:dyDescent="0.15">
      <c r="E278" s="16"/>
    </row>
    <row r="279" spans="5:5" ht="13" x14ac:dyDescent="0.15">
      <c r="E279" s="16"/>
    </row>
    <row r="280" spans="5:5" ht="13" x14ac:dyDescent="0.15">
      <c r="E280" s="16"/>
    </row>
    <row r="281" spans="5:5" ht="13" x14ac:dyDescent="0.15">
      <c r="E281" s="16"/>
    </row>
    <row r="282" spans="5:5" ht="13" x14ac:dyDescent="0.15">
      <c r="E282" s="16"/>
    </row>
    <row r="283" spans="5:5" ht="13" x14ac:dyDescent="0.15">
      <c r="E283" s="16"/>
    </row>
    <row r="284" spans="5:5" ht="13" x14ac:dyDescent="0.15">
      <c r="E284" s="16"/>
    </row>
    <row r="285" spans="5:5" ht="13" x14ac:dyDescent="0.15">
      <c r="E285" s="16"/>
    </row>
    <row r="286" spans="5:5" ht="13" x14ac:dyDescent="0.15">
      <c r="E286" s="16"/>
    </row>
    <row r="287" spans="5:5" ht="13" x14ac:dyDescent="0.15">
      <c r="E287" s="16"/>
    </row>
    <row r="288" spans="5:5" ht="13" x14ac:dyDescent="0.15">
      <c r="E288" s="16"/>
    </row>
    <row r="289" spans="5:5" ht="13" x14ac:dyDescent="0.15">
      <c r="E289" s="16"/>
    </row>
    <row r="290" spans="5:5" ht="13" x14ac:dyDescent="0.15">
      <c r="E290" s="16"/>
    </row>
    <row r="291" spans="5:5" ht="13" x14ac:dyDescent="0.15">
      <c r="E291" s="16"/>
    </row>
    <row r="292" spans="5:5" ht="13" x14ac:dyDescent="0.15">
      <c r="E292" s="16"/>
    </row>
    <row r="293" spans="5:5" ht="13" x14ac:dyDescent="0.15">
      <c r="E293" s="16"/>
    </row>
    <row r="294" spans="5:5" ht="13" x14ac:dyDescent="0.15">
      <c r="E294" s="16"/>
    </row>
    <row r="295" spans="5:5" ht="13" x14ac:dyDescent="0.15">
      <c r="E295" s="16"/>
    </row>
    <row r="296" spans="5:5" ht="13" x14ac:dyDescent="0.15">
      <c r="E296" s="16"/>
    </row>
    <row r="297" spans="5:5" ht="13" x14ac:dyDescent="0.15">
      <c r="E297" s="16"/>
    </row>
    <row r="298" spans="5:5" ht="13" x14ac:dyDescent="0.15">
      <c r="E298" s="16"/>
    </row>
    <row r="299" spans="5:5" ht="13" x14ac:dyDescent="0.15">
      <c r="E299" s="16"/>
    </row>
    <row r="300" spans="5:5" ht="13" x14ac:dyDescent="0.15">
      <c r="E300" s="16"/>
    </row>
    <row r="301" spans="5:5" ht="13" x14ac:dyDescent="0.15">
      <c r="E301" s="16"/>
    </row>
    <row r="302" spans="5:5" ht="13" x14ac:dyDescent="0.15">
      <c r="E302" s="16"/>
    </row>
    <row r="303" spans="5:5" ht="13" x14ac:dyDescent="0.15">
      <c r="E303" s="16"/>
    </row>
    <row r="304" spans="5:5" ht="13" x14ac:dyDescent="0.15">
      <c r="E304" s="16"/>
    </row>
    <row r="305" spans="5:5" ht="13" x14ac:dyDescent="0.15">
      <c r="E305" s="16"/>
    </row>
    <row r="306" spans="5:5" ht="13" x14ac:dyDescent="0.15">
      <c r="E306" s="16"/>
    </row>
    <row r="307" spans="5:5" ht="13" x14ac:dyDescent="0.15">
      <c r="E307" s="16"/>
    </row>
    <row r="308" spans="5:5" ht="13" x14ac:dyDescent="0.15">
      <c r="E308" s="16"/>
    </row>
    <row r="309" spans="5:5" ht="13" x14ac:dyDescent="0.15">
      <c r="E309" s="16"/>
    </row>
    <row r="310" spans="5:5" ht="13" x14ac:dyDescent="0.15">
      <c r="E310" s="16"/>
    </row>
    <row r="311" spans="5:5" ht="13" x14ac:dyDescent="0.15">
      <c r="E311" s="16"/>
    </row>
    <row r="312" spans="5:5" ht="13" x14ac:dyDescent="0.15">
      <c r="E312" s="16"/>
    </row>
    <row r="313" spans="5:5" ht="13" x14ac:dyDescent="0.15">
      <c r="E313" s="16"/>
    </row>
    <row r="314" spans="5:5" ht="13" x14ac:dyDescent="0.15">
      <c r="E314" s="16"/>
    </row>
    <row r="315" spans="5:5" ht="13" x14ac:dyDescent="0.15">
      <c r="E315" s="16"/>
    </row>
    <row r="316" spans="5:5" ht="13" x14ac:dyDescent="0.15">
      <c r="E316" s="16"/>
    </row>
    <row r="317" spans="5:5" ht="13" x14ac:dyDescent="0.15">
      <c r="E317" s="16"/>
    </row>
    <row r="318" spans="5:5" ht="13" x14ac:dyDescent="0.15">
      <c r="E318" s="16"/>
    </row>
    <row r="319" spans="5:5" ht="13" x14ac:dyDescent="0.15">
      <c r="E319" s="16"/>
    </row>
    <row r="320" spans="5:5" ht="13" x14ac:dyDescent="0.15">
      <c r="E320" s="16"/>
    </row>
    <row r="321" spans="5:5" ht="13" x14ac:dyDescent="0.15">
      <c r="E321" s="16"/>
    </row>
    <row r="322" spans="5:5" ht="13" x14ac:dyDescent="0.15">
      <c r="E322" s="16"/>
    </row>
    <row r="323" spans="5:5" ht="13" x14ac:dyDescent="0.15">
      <c r="E323" s="16"/>
    </row>
    <row r="324" spans="5:5" ht="13" x14ac:dyDescent="0.15">
      <c r="E324" s="16"/>
    </row>
    <row r="325" spans="5:5" ht="13" x14ac:dyDescent="0.15">
      <c r="E325" s="16"/>
    </row>
    <row r="326" spans="5:5" ht="13" x14ac:dyDescent="0.15">
      <c r="E326" s="16"/>
    </row>
    <row r="327" spans="5:5" ht="13" x14ac:dyDescent="0.15">
      <c r="E327" s="16"/>
    </row>
    <row r="328" spans="5:5" ht="13" x14ac:dyDescent="0.15">
      <c r="E328" s="16"/>
    </row>
    <row r="329" spans="5:5" ht="13" x14ac:dyDescent="0.15">
      <c r="E329" s="16"/>
    </row>
    <row r="330" spans="5:5" ht="13" x14ac:dyDescent="0.15">
      <c r="E330" s="16"/>
    </row>
    <row r="331" spans="5:5" ht="13" x14ac:dyDescent="0.15">
      <c r="E331" s="16"/>
    </row>
    <row r="332" spans="5:5" ht="13" x14ac:dyDescent="0.15">
      <c r="E332" s="16"/>
    </row>
    <row r="333" spans="5:5" ht="13" x14ac:dyDescent="0.15">
      <c r="E333" s="16"/>
    </row>
    <row r="334" spans="5:5" ht="13" x14ac:dyDescent="0.15">
      <c r="E334" s="16"/>
    </row>
    <row r="335" spans="5:5" ht="13" x14ac:dyDescent="0.15">
      <c r="E335" s="16"/>
    </row>
    <row r="336" spans="5:5" ht="13" x14ac:dyDescent="0.15">
      <c r="E336" s="16"/>
    </row>
    <row r="337" spans="5:5" ht="13" x14ac:dyDescent="0.15">
      <c r="E337" s="16"/>
    </row>
    <row r="338" spans="5:5" ht="13" x14ac:dyDescent="0.15">
      <c r="E338" s="16"/>
    </row>
    <row r="339" spans="5:5" ht="13" x14ac:dyDescent="0.15">
      <c r="E339" s="16"/>
    </row>
    <row r="340" spans="5:5" ht="13" x14ac:dyDescent="0.15">
      <c r="E340" s="16"/>
    </row>
    <row r="341" spans="5:5" ht="13" x14ac:dyDescent="0.15">
      <c r="E341" s="16"/>
    </row>
    <row r="342" spans="5:5" ht="13" x14ac:dyDescent="0.15">
      <c r="E342" s="16"/>
    </row>
    <row r="343" spans="5:5" ht="13" x14ac:dyDescent="0.15">
      <c r="E343" s="16"/>
    </row>
    <row r="344" spans="5:5" ht="13" x14ac:dyDescent="0.15">
      <c r="E344" s="16"/>
    </row>
    <row r="345" spans="5:5" ht="13" x14ac:dyDescent="0.15">
      <c r="E345" s="16"/>
    </row>
    <row r="346" spans="5:5" ht="13" x14ac:dyDescent="0.15">
      <c r="E346" s="16"/>
    </row>
    <row r="347" spans="5:5" ht="13" x14ac:dyDescent="0.15">
      <c r="E347" s="16"/>
    </row>
    <row r="348" spans="5:5" ht="13" x14ac:dyDescent="0.15">
      <c r="E348" s="16"/>
    </row>
    <row r="349" spans="5:5" ht="13" x14ac:dyDescent="0.15">
      <c r="E349" s="16"/>
    </row>
    <row r="350" spans="5:5" ht="13" x14ac:dyDescent="0.15">
      <c r="E350" s="16"/>
    </row>
    <row r="351" spans="5:5" ht="13" x14ac:dyDescent="0.15">
      <c r="E351" s="16"/>
    </row>
    <row r="352" spans="5:5" ht="13" x14ac:dyDescent="0.15">
      <c r="E352" s="16"/>
    </row>
    <row r="353" spans="5:5" ht="13" x14ac:dyDescent="0.15">
      <c r="E353" s="16"/>
    </row>
    <row r="354" spans="5:5" ht="13" x14ac:dyDescent="0.15">
      <c r="E354" s="16"/>
    </row>
    <row r="355" spans="5:5" ht="13" x14ac:dyDescent="0.15">
      <c r="E355" s="16"/>
    </row>
    <row r="356" spans="5:5" ht="13" x14ac:dyDescent="0.15">
      <c r="E356" s="16"/>
    </row>
    <row r="357" spans="5:5" ht="13" x14ac:dyDescent="0.15">
      <c r="E357" s="16"/>
    </row>
    <row r="358" spans="5:5" ht="13" x14ac:dyDescent="0.15">
      <c r="E358" s="16"/>
    </row>
    <row r="359" spans="5:5" ht="13" x14ac:dyDescent="0.15">
      <c r="E359" s="16"/>
    </row>
    <row r="360" spans="5:5" ht="13" x14ac:dyDescent="0.15">
      <c r="E360" s="16"/>
    </row>
    <row r="361" spans="5:5" ht="13" x14ac:dyDescent="0.15">
      <c r="E361" s="16"/>
    </row>
    <row r="362" spans="5:5" ht="13" x14ac:dyDescent="0.15">
      <c r="E362" s="16"/>
    </row>
    <row r="363" spans="5:5" ht="13" x14ac:dyDescent="0.15">
      <c r="E363" s="16"/>
    </row>
    <row r="364" spans="5:5" ht="13" x14ac:dyDescent="0.15">
      <c r="E364" s="16"/>
    </row>
    <row r="365" spans="5:5" ht="13" x14ac:dyDescent="0.15">
      <c r="E365" s="16"/>
    </row>
    <row r="366" spans="5:5" ht="13" x14ac:dyDescent="0.15">
      <c r="E366" s="16"/>
    </row>
    <row r="367" spans="5:5" ht="13" x14ac:dyDescent="0.15">
      <c r="E367" s="16"/>
    </row>
    <row r="368" spans="5:5" ht="13" x14ac:dyDescent="0.15">
      <c r="E368" s="16"/>
    </row>
    <row r="369" spans="5:5" ht="13" x14ac:dyDescent="0.15">
      <c r="E369" s="16"/>
    </row>
    <row r="370" spans="5:5" ht="13" x14ac:dyDescent="0.15">
      <c r="E370" s="16"/>
    </row>
    <row r="371" spans="5:5" ht="13" x14ac:dyDescent="0.15">
      <c r="E371" s="16"/>
    </row>
    <row r="372" spans="5:5" ht="13" x14ac:dyDescent="0.15">
      <c r="E372" s="16"/>
    </row>
    <row r="373" spans="5:5" ht="13" x14ac:dyDescent="0.15">
      <c r="E373" s="16"/>
    </row>
    <row r="374" spans="5:5" ht="13" x14ac:dyDescent="0.15">
      <c r="E374" s="16"/>
    </row>
    <row r="375" spans="5:5" ht="13" x14ac:dyDescent="0.15">
      <c r="E375" s="16"/>
    </row>
    <row r="376" spans="5:5" ht="13" x14ac:dyDescent="0.15">
      <c r="E376" s="16"/>
    </row>
    <row r="377" spans="5:5" ht="13" x14ac:dyDescent="0.15">
      <c r="E377" s="16"/>
    </row>
    <row r="378" spans="5:5" ht="13" x14ac:dyDescent="0.15">
      <c r="E378" s="16"/>
    </row>
    <row r="379" spans="5:5" ht="13" x14ac:dyDescent="0.15">
      <c r="E379" s="16"/>
    </row>
    <row r="380" spans="5:5" ht="13" x14ac:dyDescent="0.15">
      <c r="E380" s="16"/>
    </row>
    <row r="381" spans="5:5" ht="13" x14ac:dyDescent="0.15">
      <c r="E381" s="16"/>
    </row>
    <row r="382" spans="5:5" ht="13" x14ac:dyDescent="0.15">
      <c r="E382" s="16"/>
    </row>
    <row r="383" spans="5:5" ht="13" x14ac:dyDescent="0.15">
      <c r="E383" s="16"/>
    </row>
    <row r="384" spans="5:5" ht="13" x14ac:dyDescent="0.15">
      <c r="E384" s="16"/>
    </row>
    <row r="385" spans="5:5" ht="13" x14ac:dyDescent="0.15">
      <c r="E385" s="16"/>
    </row>
    <row r="386" spans="5:5" ht="13" x14ac:dyDescent="0.15">
      <c r="E386" s="16"/>
    </row>
    <row r="387" spans="5:5" ht="13" x14ac:dyDescent="0.15">
      <c r="E387" s="16"/>
    </row>
    <row r="388" spans="5:5" ht="13" x14ac:dyDescent="0.15">
      <c r="E388" s="16"/>
    </row>
    <row r="389" spans="5:5" ht="13" x14ac:dyDescent="0.15">
      <c r="E389" s="16"/>
    </row>
    <row r="390" spans="5:5" ht="13" x14ac:dyDescent="0.15">
      <c r="E390" s="16"/>
    </row>
    <row r="391" spans="5:5" ht="13" x14ac:dyDescent="0.15">
      <c r="E391" s="16"/>
    </row>
    <row r="392" spans="5:5" ht="13" x14ac:dyDescent="0.15">
      <c r="E392" s="16"/>
    </row>
    <row r="393" spans="5:5" ht="13" x14ac:dyDescent="0.15">
      <c r="E393" s="16"/>
    </row>
    <row r="394" spans="5:5" ht="13" x14ac:dyDescent="0.15">
      <c r="E394" s="16"/>
    </row>
    <row r="395" spans="5:5" ht="13" x14ac:dyDescent="0.15">
      <c r="E395" s="16"/>
    </row>
    <row r="396" spans="5:5" ht="13" x14ac:dyDescent="0.15">
      <c r="E396" s="16"/>
    </row>
    <row r="397" spans="5:5" ht="13" x14ac:dyDescent="0.15">
      <c r="E397" s="16"/>
    </row>
    <row r="398" spans="5:5" ht="13" x14ac:dyDescent="0.15">
      <c r="E398" s="16"/>
    </row>
    <row r="399" spans="5:5" ht="13" x14ac:dyDescent="0.15">
      <c r="E399" s="16"/>
    </row>
    <row r="400" spans="5:5" ht="13" x14ac:dyDescent="0.15">
      <c r="E400" s="16"/>
    </row>
    <row r="401" spans="5:5" ht="13" x14ac:dyDescent="0.15">
      <c r="E401" s="16"/>
    </row>
    <row r="402" spans="5:5" ht="13" x14ac:dyDescent="0.15">
      <c r="E402" s="16"/>
    </row>
    <row r="403" spans="5:5" ht="13" x14ac:dyDescent="0.15">
      <c r="E403" s="16"/>
    </row>
    <row r="404" spans="5:5" ht="13" x14ac:dyDescent="0.15">
      <c r="E404" s="16"/>
    </row>
    <row r="405" spans="5:5" ht="13" x14ac:dyDescent="0.15">
      <c r="E405" s="16"/>
    </row>
    <row r="406" spans="5:5" ht="13" x14ac:dyDescent="0.15">
      <c r="E406" s="16"/>
    </row>
    <row r="407" spans="5:5" ht="13" x14ac:dyDescent="0.15">
      <c r="E407" s="16"/>
    </row>
    <row r="408" spans="5:5" ht="13" x14ac:dyDescent="0.15">
      <c r="E408" s="16"/>
    </row>
    <row r="409" spans="5:5" ht="13" x14ac:dyDescent="0.15">
      <c r="E409" s="16"/>
    </row>
    <row r="410" spans="5:5" ht="13" x14ac:dyDescent="0.15">
      <c r="E410" s="16"/>
    </row>
    <row r="411" spans="5:5" ht="13" x14ac:dyDescent="0.15">
      <c r="E411" s="16"/>
    </row>
    <row r="412" spans="5:5" ht="13" x14ac:dyDescent="0.15">
      <c r="E412" s="16"/>
    </row>
    <row r="413" spans="5:5" ht="13" x14ac:dyDescent="0.15">
      <c r="E413" s="16"/>
    </row>
    <row r="414" spans="5:5" ht="13" x14ac:dyDescent="0.15">
      <c r="E414" s="16"/>
    </row>
    <row r="415" spans="5:5" ht="13" x14ac:dyDescent="0.15">
      <c r="E415" s="16"/>
    </row>
    <row r="416" spans="5:5" ht="13" x14ac:dyDescent="0.15">
      <c r="E416" s="16"/>
    </row>
    <row r="417" spans="5:5" ht="13" x14ac:dyDescent="0.15">
      <c r="E417" s="16"/>
    </row>
    <row r="418" spans="5:5" ht="13" x14ac:dyDescent="0.15">
      <c r="E418" s="16"/>
    </row>
    <row r="419" spans="5:5" ht="13" x14ac:dyDescent="0.15">
      <c r="E419" s="16"/>
    </row>
    <row r="420" spans="5:5" ht="13" x14ac:dyDescent="0.15">
      <c r="E420" s="16"/>
    </row>
    <row r="421" spans="5:5" ht="13" x14ac:dyDescent="0.15">
      <c r="E421" s="16"/>
    </row>
    <row r="422" spans="5:5" ht="13" x14ac:dyDescent="0.15">
      <c r="E422" s="16"/>
    </row>
    <row r="423" spans="5:5" ht="13" x14ac:dyDescent="0.15">
      <c r="E423" s="16"/>
    </row>
    <row r="424" spans="5:5" ht="13" x14ac:dyDescent="0.15">
      <c r="E424" s="16"/>
    </row>
    <row r="425" spans="5:5" ht="13" x14ac:dyDescent="0.15">
      <c r="E425" s="16"/>
    </row>
    <row r="426" spans="5:5" ht="13" x14ac:dyDescent="0.15">
      <c r="E426" s="16"/>
    </row>
    <row r="427" spans="5:5" ht="13" x14ac:dyDescent="0.15">
      <c r="E427" s="16"/>
    </row>
    <row r="428" spans="5:5" ht="13" x14ac:dyDescent="0.15">
      <c r="E428" s="16"/>
    </row>
    <row r="429" spans="5:5" ht="13" x14ac:dyDescent="0.15">
      <c r="E429" s="16"/>
    </row>
    <row r="430" spans="5:5" ht="13" x14ac:dyDescent="0.15">
      <c r="E430" s="16"/>
    </row>
    <row r="431" spans="5:5" ht="13" x14ac:dyDescent="0.15">
      <c r="E431" s="16"/>
    </row>
    <row r="432" spans="5:5" ht="13" x14ac:dyDescent="0.15">
      <c r="E432" s="16"/>
    </row>
    <row r="433" spans="5:5" ht="13" x14ac:dyDescent="0.15">
      <c r="E433" s="16"/>
    </row>
    <row r="434" spans="5:5" ht="13" x14ac:dyDescent="0.15">
      <c r="E434" s="16"/>
    </row>
    <row r="435" spans="5:5" ht="13" x14ac:dyDescent="0.15">
      <c r="E435" s="16"/>
    </row>
    <row r="436" spans="5:5" ht="13" x14ac:dyDescent="0.15">
      <c r="E436" s="16"/>
    </row>
    <row r="437" spans="5:5" ht="13" x14ac:dyDescent="0.15">
      <c r="E437" s="16"/>
    </row>
    <row r="438" spans="5:5" ht="13" x14ac:dyDescent="0.15">
      <c r="E438" s="16"/>
    </row>
    <row r="439" spans="5:5" ht="13" x14ac:dyDescent="0.15">
      <c r="E439" s="16"/>
    </row>
    <row r="440" spans="5:5" ht="13" x14ac:dyDescent="0.15">
      <c r="E440" s="16"/>
    </row>
    <row r="441" spans="5:5" ht="13" x14ac:dyDescent="0.15">
      <c r="E441" s="16"/>
    </row>
    <row r="442" spans="5:5" ht="13" x14ac:dyDescent="0.15">
      <c r="E442" s="16"/>
    </row>
    <row r="443" spans="5:5" ht="13" x14ac:dyDescent="0.15">
      <c r="E443" s="16"/>
    </row>
    <row r="444" spans="5:5" ht="13" x14ac:dyDescent="0.15">
      <c r="E444" s="16"/>
    </row>
    <row r="445" spans="5:5" ht="13" x14ac:dyDescent="0.15">
      <c r="E445" s="16"/>
    </row>
    <row r="446" spans="5:5" ht="13" x14ac:dyDescent="0.15">
      <c r="E446" s="16"/>
    </row>
    <row r="447" spans="5:5" ht="13" x14ac:dyDescent="0.15">
      <c r="E447" s="16"/>
    </row>
    <row r="448" spans="5:5" ht="13" x14ac:dyDescent="0.15">
      <c r="E448" s="16"/>
    </row>
    <row r="449" spans="5:5" ht="13" x14ac:dyDescent="0.15">
      <c r="E449" s="16"/>
    </row>
    <row r="450" spans="5:5" ht="13" x14ac:dyDescent="0.15">
      <c r="E450" s="16"/>
    </row>
    <row r="451" spans="5:5" ht="13" x14ac:dyDescent="0.15">
      <c r="E451" s="16"/>
    </row>
    <row r="452" spans="5:5" ht="13" x14ac:dyDescent="0.15">
      <c r="E452" s="16"/>
    </row>
    <row r="453" spans="5:5" ht="13" x14ac:dyDescent="0.15">
      <c r="E453" s="16"/>
    </row>
    <row r="454" spans="5:5" ht="13" x14ac:dyDescent="0.15">
      <c r="E454" s="16"/>
    </row>
    <row r="455" spans="5:5" ht="13" x14ac:dyDescent="0.15">
      <c r="E455" s="16"/>
    </row>
    <row r="456" spans="5:5" ht="13" x14ac:dyDescent="0.15">
      <c r="E456" s="16"/>
    </row>
    <row r="457" spans="5:5" ht="13" x14ac:dyDescent="0.15">
      <c r="E457" s="16"/>
    </row>
    <row r="458" spans="5:5" ht="13" x14ac:dyDescent="0.15">
      <c r="E458" s="16"/>
    </row>
    <row r="459" spans="5:5" ht="13" x14ac:dyDescent="0.15">
      <c r="E459" s="16"/>
    </row>
    <row r="460" spans="5:5" ht="13" x14ac:dyDescent="0.15">
      <c r="E460" s="16"/>
    </row>
    <row r="461" spans="5:5" ht="13" x14ac:dyDescent="0.15">
      <c r="E461" s="16"/>
    </row>
    <row r="462" spans="5:5" ht="13" x14ac:dyDescent="0.15">
      <c r="E462" s="16"/>
    </row>
    <row r="463" spans="5:5" ht="13" x14ac:dyDescent="0.15">
      <c r="E463" s="16"/>
    </row>
    <row r="464" spans="5:5" ht="13" x14ac:dyDescent="0.15">
      <c r="E464" s="16"/>
    </row>
    <row r="465" spans="5:5" ht="13" x14ac:dyDescent="0.15">
      <c r="E465" s="16"/>
    </row>
    <row r="466" spans="5:5" ht="13" x14ac:dyDescent="0.15">
      <c r="E466" s="16"/>
    </row>
    <row r="467" spans="5:5" ht="13" x14ac:dyDescent="0.15">
      <c r="E467" s="16"/>
    </row>
    <row r="468" spans="5:5" ht="13" x14ac:dyDescent="0.15">
      <c r="E468" s="16"/>
    </row>
    <row r="469" spans="5:5" ht="13" x14ac:dyDescent="0.15">
      <c r="E469" s="16"/>
    </row>
    <row r="470" spans="5:5" ht="13" x14ac:dyDescent="0.15">
      <c r="E470" s="16"/>
    </row>
    <row r="471" spans="5:5" ht="13" x14ac:dyDescent="0.15">
      <c r="E471" s="16"/>
    </row>
    <row r="472" spans="5:5" ht="13" x14ac:dyDescent="0.15">
      <c r="E472" s="16"/>
    </row>
    <row r="473" spans="5:5" ht="13" x14ac:dyDescent="0.15">
      <c r="E473" s="16"/>
    </row>
    <row r="474" spans="5:5" ht="13" x14ac:dyDescent="0.15">
      <c r="E474" s="16"/>
    </row>
    <row r="475" spans="5:5" ht="13" x14ac:dyDescent="0.15">
      <c r="E475" s="16"/>
    </row>
    <row r="476" spans="5:5" ht="13" x14ac:dyDescent="0.15">
      <c r="E476" s="16"/>
    </row>
    <row r="477" spans="5:5" ht="13" x14ac:dyDescent="0.15">
      <c r="E477" s="16"/>
    </row>
    <row r="478" spans="5:5" ht="13" x14ac:dyDescent="0.15">
      <c r="E478" s="16"/>
    </row>
    <row r="479" spans="5:5" ht="13" x14ac:dyDescent="0.15">
      <c r="E479" s="16"/>
    </row>
    <row r="480" spans="5:5" ht="13" x14ac:dyDescent="0.15">
      <c r="E480" s="16"/>
    </row>
    <row r="481" spans="5:5" ht="13" x14ac:dyDescent="0.15">
      <c r="E481" s="16"/>
    </row>
    <row r="482" spans="5:5" ht="13" x14ac:dyDescent="0.15">
      <c r="E482" s="16"/>
    </row>
    <row r="483" spans="5:5" ht="13" x14ac:dyDescent="0.15">
      <c r="E483" s="16"/>
    </row>
    <row r="484" spans="5:5" ht="13" x14ac:dyDescent="0.15">
      <c r="E484" s="16"/>
    </row>
    <row r="485" spans="5:5" ht="13" x14ac:dyDescent="0.15">
      <c r="E485" s="16"/>
    </row>
    <row r="486" spans="5:5" ht="13" x14ac:dyDescent="0.15">
      <c r="E486" s="16"/>
    </row>
    <row r="487" spans="5:5" ht="13" x14ac:dyDescent="0.15">
      <c r="E487" s="16"/>
    </row>
    <row r="488" spans="5:5" ht="13" x14ac:dyDescent="0.15">
      <c r="E488" s="16"/>
    </row>
    <row r="489" spans="5:5" ht="13" x14ac:dyDescent="0.15">
      <c r="E489" s="16"/>
    </row>
    <row r="490" spans="5:5" ht="13" x14ac:dyDescent="0.15">
      <c r="E490" s="16"/>
    </row>
    <row r="491" spans="5:5" ht="13" x14ac:dyDescent="0.15">
      <c r="E491" s="16"/>
    </row>
    <row r="492" spans="5:5" ht="13" x14ac:dyDescent="0.15">
      <c r="E492" s="16"/>
    </row>
    <row r="493" spans="5:5" ht="13" x14ac:dyDescent="0.15">
      <c r="E493" s="16"/>
    </row>
    <row r="494" spans="5:5" ht="13" x14ac:dyDescent="0.15">
      <c r="E494" s="16"/>
    </row>
    <row r="495" spans="5:5" ht="13" x14ac:dyDescent="0.15">
      <c r="E495" s="16"/>
    </row>
    <row r="496" spans="5:5" ht="13" x14ac:dyDescent="0.15">
      <c r="E496" s="16"/>
    </row>
    <row r="497" spans="5:5" ht="13" x14ac:dyDescent="0.15">
      <c r="E497" s="16"/>
    </row>
    <row r="498" spans="5:5" ht="13" x14ac:dyDescent="0.15">
      <c r="E498" s="16"/>
    </row>
    <row r="499" spans="5:5" ht="13" x14ac:dyDescent="0.15">
      <c r="E499" s="16"/>
    </row>
    <row r="500" spans="5:5" ht="13" x14ac:dyDescent="0.15">
      <c r="E500" s="16"/>
    </row>
    <row r="501" spans="5:5" ht="13" x14ac:dyDescent="0.15">
      <c r="E501" s="16"/>
    </row>
    <row r="502" spans="5:5" ht="13" x14ac:dyDescent="0.15">
      <c r="E502" s="16"/>
    </row>
    <row r="503" spans="5:5" ht="13" x14ac:dyDescent="0.15">
      <c r="E503" s="16"/>
    </row>
    <row r="504" spans="5:5" ht="13" x14ac:dyDescent="0.15">
      <c r="E504" s="16"/>
    </row>
    <row r="505" spans="5:5" ht="13" x14ac:dyDescent="0.15">
      <c r="E505" s="16"/>
    </row>
    <row r="506" spans="5:5" ht="13" x14ac:dyDescent="0.15">
      <c r="E506" s="16"/>
    </row>
    <row r="507" spans="5:5" ht="13" x14ac:dyDescent="0.15">
      <c r="E507" s="16"/>
    </row>
    <row r="508" spans="5:5" ht="13" x14ac:dyDescent="0.15">
      <c r="E508" s="16"/>
    </row>
    <row r="509" spans="5:5" ht="13" x14ac:dyDescent="0.15">
      <c r="E509" s="16"/>
    </row>
    <row r="510" spans="5:5" ht="13" x14ac:dyDescent="0.15">
      <c r="E510" s="16"/>
    </row>
    <row r="511" spans="5:5" ht="13" x14ac:dyDescent="0.15">
      <c r="E511" s="16"/>
    </row>
    <row r="512" spans="5:5" ht="13" x14ac:dyDescent="0.15">
      <c r="E512" s="16"/>
    </row>
    <row r="513" spans="5:5" ht="13" x14ac:dyDescent="0.15">
      <c r="E513" s="16"/>
    </row>
    <row r="514" spans="5:5" ht="13" x14ac:dyDescent="0.15">
      <c r="E514" s="16"/>
    </row>
    <row r="515" spans="5:5" ht="13" x14ac:dyDescent="0.15">
      <c r="E515" s="16"/>
    </row>
    <row r="516" spans="5:5" ht="13" x14ac:dyDescent="0.15">
      <c r="E516" s="16"/>
    </row>
    <row r="517" spans="5:5" ht="13" x14ac:dyDescent="0.15">
      <c r="E517" s="16"/>
    </row>
    <row r="518" spans="5:5" ht="13" x14ac:dyDescent="0.15">
      <c r="E518" s="16"/>
    </row>
    <row r="519" spans="5:5" ht="13" x14ac:dyDescent="0.15">
      <c r="E519" s="16"/>
    </row>
    <row r="520" spans="5:5" ht="13" x14ac:dyDescent="0.15">
      <c r="E520" s="16"/>
    </row>
    <row r="521" spans="5:5" ht="13" x14ac:dyDescent="0.15">
      <c r="E521" s="16"/>
    </row>
    <row r="522" spans="5:5" ht="13" x14ac:dyDescent="0.15">
      <c r="E522" s="16"/>
    </row>
    <row r="523" spans="5:5" ht="13" x14ac:dyDescent="0.15">
      <c r="E523" s="16"/>
    </row>
    <row r="524" spans="5:5" ht="13" x14ac:dyDescent="0.15">
      <c r="E524" s="16"/>
    </row>
    <row r="525" spans="5:5" ht="13" x14ac:dyDescent="0.15">
      <c r="E525" s="16"/>
    </row>
    <row r="526" spans="5:5" ht="13" x14ac:dyDescent="0.15">
      <c r="E526" s="16"/>
    </row>
    <row r="527" spans="5:5" ht="13" x14ac:dyDescent="0.15">
      <c r="E527" s="16"/>
    </row>
    <row r="528" spans="5:5" ht="13" x14ac:dyDescent="0.15">
      <c r="E528" s="16"/>
    </row>
    <row r="529" spans="5:5" ht="13" x14ac:dyDescent="0.15">
      <c r="E529" s="16"/>
    </row>
    <row r="530" spans="5:5" ht="13" x14ac:dyDescent="0.15">
      <c r="E530" s="16"/>
    </row>
    <row r="531" spans="5:5" ht="13" x14ac:dyDescent="0.15">
      <c r="E531" s="16"/>
    </row>
    <row r="532" spans="5:5" ht="13" x14ac:dyDescent="0.15">
      <c r="E532" s="16"/>
    </row>
    <row r="533" spans="5:5" ht="13" x14ac:dyDescent="0.15">
      <c r="E533" s="16"/>
    </row>
    <row r="534" spans="5:5" ht="13" x14ac:dyDescent="0.15">
      <c r="E534" s="16"/>
    </row>
    <row r="535" spans="5:5" ht="13" x14ac:dyDescent="0.15">
      <c r="E535" s="16"/>
    </row>
    <row r="536" spans="5:5" ht="13" x14ac:dyDescent="0.15">
      <c r="E536" s="16"/>
    </row>
    <row r="537" spans="5:5" ht="13" x14ac:dyDescent="0.15">
      <c r="E537" s="16"/>
    </row>
    <row r="538" spans="5:5" ht="13" x14ac:dyDescent="0.15">
      <c r="E538" s="16"/>
    </row>
    <row r="539" spans="5:5" ht="13" x14ac:dyDescent="0.15">
      <c r="E539" s="16"/>
    </row>
    <row r="540" spans="5:5" ht="13" x14ac:dyDescent="0.15">
      <c r="E540" s="16"/>
    </row>
    <row r="541" spans="5:5" ht="13" x14ac:dyDescent="0.15">
      <c r="E541" s="16"/>
    </row>
    <row r="542" spans="5:5" ht="13" x14ac:dyDescent="0.15">
      <c r="E542" s="16"/>
    </row>
    <row r="543" spans="5:5" ht="13" x14ac:dyDescent="0.15">
      <c r="E543" s="16"/>
    </row>
    <row r="544" spans="5:5" ht="13" x14ac:dyDescent="0.15">
      <c r="E544" s="16"/>
    </row>
    <row r="545" spans="5:5" ht="13" x14ac:dyDescent="0.15">
      <c r="E545" s="16"/>
    </row>
    <row r="546" spans="5:5" ht="13" x14ac:dyDescent="0.15">
      <c r="E546" s="16"/>
    </row>
    <row r="547" spans="5:5" ht="13" x14ac:dyDescent="0.15">
      <c r="E547" s="16"/>
    </row>
    <row r="548" spans="5:5" ht="13" x14ac:dyDescent="0.15">
      <c r="E548" s="16"/>
    </row>
    <row r="549" spans="5:5" ht="13" x14ac:dyDescent="0.15">
      <c r="E549" s="16"/>
    </row>
    <row r="550" spans="5:5" ht="13" x14ac:dyDescent="0.15">
      <c r="E550" s="16"/>
    </row>
    <row r="551" spans="5:5" ht="13" x14ac:dyDescent="0.15">
      <c r="E551" s="16"/>
    </row>
    <row r="552" spans="5:5" ht="13" x14ac:dyDescent="0.15">
      <c r="E552" s="16"/>
    </row>
    <row r="553" spans="5:5" ht="13" x14ac:dyDescent="0.15">
      <c r="E553" s="16"/>
    </row>
    <row r="554" spans="5:5" ht="13" x14ac:dyDescent="0.15">
      <c r="E554" s="16"/>
    </row>
    <row r="555" spans="5:5" ht="13" x14ac:dyDescent="0.15">
      <c r="E555" s="16"/>
    </row>
    <row r="556" spans="5:5" ht="13" x14ac:dyDescent="0.15">
      <c r="E556" s="16"/>
    </row>
    <row r="557" spans="5:5" ht="13" x14ac:dyDescent="0.15">
      <c r="E557" s="16"/>
    </row>
    <row r="558" spans="5:5" ht="13" x14ac:dyDescent="0.15">
      <c r="E558" s="16"/>
    </row>
    <row r="559" spans="5:5" ht="13" x14ac:dyDescent="0.15">
      <c r="E559" s="16"/>
    </row>
    <row r="560" spans="5:5" ht="13" x14ac:dyDescent="0.15">
      <c r="E560" s="16"/>
    </row>
    <row r="561" spans="5:5" ht="13" x14ac:dyDescent="0.15">
      <c r="E561" s="16"/>
    </row>
    <row r="562" spans="5:5" ht="13" x14ac:dyDescent="0.15">
      <c r="E562" s="16"/>
    </row>
    <row r="563" spans="5:5" ht="13" x14ac:dyDescent="0.15">
      <c r="E563" s="16"/>
    </row>
    <row r="564" spans="5:5" ht="13" x14ac:dyDescent="0.15">
      <c r="E564" s="16"/>
    </row>
    <row r="565" spans="5:5" ht="13" x14ac:dyDescent="0.15">
      <c r="E565" s="16"/>
    </row>
    <row r="566" spans="5:5" ht="13" x14ac:dyDescent="0.15">
      <c r="E566" s="16"/>
    </row>
    <row r="567" spans="5:5" ht="13" x14ac:dyDescent="0.15">
      <c r="E567" s="16"/>
    </row>
    <row r="568" spans="5:5" ht="13" x14ac:dyDescent="0.15">
      <c r="E568" s="16"/>
    </row>
    <row r="569" spans="5:5" ht="13" x14ac:dyDescent="0.15">
      <c r="E569" s="16"/>
    </row>
    <row r="570" spans="5:5" ht="13" x14ac:dyDescent="0.15">
      <c r="E570" s="16"/>
    </row>
    <row r="571" spans="5:5" ht="13" x14ac:dyDescent="0.15">
      <c r="E571" s="16"/>
    </row>
    <row r="572" spans="5:5" ht="13" x14ac:dyDescent="0.15">
      <c r="E572" s="16"/>
    </row>
    <row r="573" spans="5:5" ht="13" x14ac:dyDescent="0.15">
      <c r="E573" s="16"/>
    </row>
    <row r="574" spans="5:5" ht="13" x14ac:dyDescent="0.15">
      <c r="E574" s="16"/>
    </row>
    <row r="575" spans="5:5" ht="13" x14ac:dyDescent="0.15">
      <c r="E575" s="16"/>
    </row>
    <row r="576" spans="5:5" ht="13" x14ac:dyDescent="0.15">
      <c r="E576" s="16"/>
    </row>
    <row r="577" spans="5:5" ht="13" x14ac:dyDescent="0.15">
      <c r="E577" s="16"/>
    </row>
    <row r="578" spans="5:5" ht="13" x14ac:dyDescent="0.15">
      <c r="E578" s="16"/>
    </row>
    <row r="579" spans="5:5" ht="13" x14ac:dyDescent="0.15">
      <c r="E579" s="16"/>
    </row>
    <row r="580" spans="5:5" ht="13" x14ac:dyDescent="0.15">
      <c r="E580" s="16"/>
    </row>
    <row r="581" spans="5:5" ht="13" x14ac:dyDescent="0.15">
      <c r="E581" s="16"/>
    </row>
    <row r="582" spans="5:5" ht="13" x14ac:dyDescent="0.15">
      <c r="E582" s="16"/>
    </row>
    <row r="583" spans="5:5" ht="13" x14ac:dyDescent="0.15">
      <c r="E583" s="16"/>
    </row>
    <row r="584" spans="5:5" ht="13" x14ac:dyDescent="0.15">
      <c r="E584" s="16"/>
    </row>
    <row r="585" spans="5:5" ht="13" x14ac:dyDescent="0.15">
      <c r="E585" s="16"/>
    </row>
    <row r="586" spans="5:5" ht="13" x14ac:dyDescent="0.15">
      <c r="E586" s="16"/>
    </row>
    <row r="587" spans="5:5" ht="13" x14ac:dyDescent="0.15">
      <c r="E587" s="16"/>
    </row>
    <row r="588" spans="5:5" ht="13" x14ac:dyDescent="0.15">
      <c r="E588" s="16"/>
    </row>
    <row r="589" spans="5:5" ht="13" x14ac:dyDescent="0.15">
      <c r="E589" s="16"/>
    </row>
    <row r="590" spans="5:5" ht="13" x14ac:dyDescent="0.15">
      <c r="E590" s="16"/>
    </row>
    <row r="591" spans="5:5" ht="13" x14ac:dyDescent="0.15">
      <c r="E591" s="16"/>
    </row>
    <row r="592" spans="5:5" ht="13" x14ac:dyDescent="0.15">
      <c r="E592" s="16"/>
    </row>
    <row r="593" spans="5:5" ht="13" x14ac:dyDescent="0.15">
      <c r="E593" s="16"/>
    </row>
    <row r="594" spans="5:5" ht="13" x14ac:dyDescent="0.15">
      <c r="E594" s="16"/>
    </row>
    <row r="595" spans="5:5" ht="13" x14ac:dyDescent="0.15">
      <c r="E595" s="16"/>
    </row>
    <row r="596" spans="5:5" ht="13" x14ac:dyDescent="0.15">
      <c r="E596" s="16"/>
    </row>
    <row r="597" spans="5:5" ht="13" x14ac:dyDescent="0.15">
      <c r="E597" s="16"/>
    </row>
    <row r="598" spans="5:5" ht="13" x14ac:dyDescent="0.15">
      <c r="E598" s="16"/>
    </row>
    <row r="599" spans="5:5" ht="13" x14ac:dyDescent="0.15">
      <c r="E599" s="16"/>
    </row>
    <row r="600" spans="5:5" ht="13" x14ac:dyDescent="0.15">
      <c r="E600" s="16"/>
    </row>
    <row r="601" spans="5:5" ht="13" x14ac:dyDescent="0.15">
      <c r="E601" s="16"/>
    </row>
    <row r="602" spans="5:5" ht="13" x14ac:dyDescent="0.15">
      <c r="E602" s="16"/>
    </row>
    <row r="603" spans="5:5" ht="13" x14ac:dyDescent="0.15">
      <c r="E603" s="16"/>
    </row>
    <row r="604" spans="5:5" ht="13" x14ac:dyDescent="0.15">
      <c r="E604" s="16"/>
    </row>
    <row r="605" spans="5:5" ht="13" x14ac:dyDescent="0.15">
      <c r="E605" s="16"/>
    </row>
    <row r="606" spans="5:5" ht="13" x14ac:dyDescent="0.15">
      <c r="E606" s="16"/>
    </row>
    <row r="607" spans="5:5" ht="13" x14ac:dyDescent="0.15">
      <c r="E607" s="16"/>
    </row>
    <row r="608" spans="5:5" ht="13" x14ac:dyDescent="0.15">
      <c r="E608" s="16"/>
    </row>
    <row r="609" spans="5:5" ht="13" x14ac:dyDescent="0.15">
      <c r="E609" s="16"/>
    </row>
    <row r="610" spans="5:5" ht="13" x14ac:dyDescent="0.15">
      <c r="E610" s="16"/>
    </row>
    <row r="611" spans="5:5" ht="13" x14ac:dyDescent="0.15">
      <c r="E611" s="16"/>
    </row>
    <row r="612" spans="5:5" ht="13" x14ac:dyDescent="0.15">
      <c r="E612" s="16"/>
    </row>
    <row r="613" spans="5:5" ht="13" x14ac:dyDescent="0.15">
      <c r="E613" s="16"/>
    </row>
    <row r="614" spans="5:5" ht="13" x14ac:dyDescent="0.15">
      <c r="E614" s="16"/>
    </row>
    <row r="615" spans="5:5" ht="13" x14ac:dyDescent="0.15">
      <c r="E615" s="16"/>
    </row>
    <row r="616" spans="5:5" ht="13" x14ac:dyDescent="0.15">
      <c r="E616" s="16"/>
    </row>
    <row r="617" spans="5:5" ht="13" x14ac:dyDescent="0.15">
      <c r="E617" s="16"/>
    </row>
    <row r="618" spans="5:5" ht="13" x14ac:dyDescent="0.15">
      <c r="E618" s="16"/>
    </row>
    <row r="619" spans="5:5" ht="13" x14ac:dyDescent="0.15">
      <c r="E619" s="16"/>
    </row>
    <row r="620" spans="5:5" ht="13" x14ac:dyDescent="0.15">
      <c r="E620" s="16"/>
    </row>
    <row r="621" spans="5:5" ht="13" x14ac:dyDescent="0.15">
      <c r="E621" s="16"/>
    </row>
    <row r="622" spans="5:5" ht="13" x14ac:dyDescent="0.15">
      <c r="E622" s="16"/>
    </row>
    <row r="623" spans="5:5" ht="13" x14ac:dyDescent="0.15">
      <c r="E623" s="16"/>
    </row>
    <row r="624" spans="5:5" ht="13" x14ac:dyDescent="0.15">
      <c r="E624" s="16"/>
    </row>
    <row r="625" spans="5:5" ht="13" x14ac:dyDescent="0.15">
      <c r="E625" s="16"/>
    </row>
    <row r="626" spans="5:5" ht="13" x14ac:dyDescent="0.15">
      <c r="E626" s="16"/>
    </row>
    <row r="627" spans="5:5" ht="13" x14ac:dyDescent="0.15">
      <c r="E627" s="16"/>
    </row>
    <row r="628" spans="5:5" ht="13" x14ac:dyDescent="0.15">
      <c r="E628" s="16"/>
    </row>
    <row r="629" spans="5:5" ht="13" x14ac:dyDescent="0.15">
      <c r="E629" s="16"/>
    </row>
    <row r="630" spans="5:5" ht="13" x14ac:dyDescent="0.15">
      <c r="E630" s="16"/>
    </row>
    <row r="631" spans="5:5" ht="13" x14ac:dyDescent="0.15">
      <c r="E631" s="16"/>
    </row>
    <row r="632" spans="5:5" ht="13" x14ac:dyDescent="0.15">
      <c r="E632" s="16"/>
    </row>
    <row r="633" spans="5:5" ht="13" x14ac:dyDescent="0.15">
      <c r="E633" s="16"/>
    </row>
    <row r="634" spans="5:5" ht="13" x14ac:dyDescent="0.15">
      <c r="E634" s="16"/>
    </row>
    <row r="635" spans="5:5" ht="13" x14ac:dyDescent="0.15">
      <c r="E635" s="16"/>
    </row>
    <row r="636" spans="5:5" ht="13" x14ac:dyDescent="0.15">
      <c r="E636" s="16"/>
    </row>
    <row r="637" spans="5:5" ht="13" x14ac:dyDescent="0.15">
      <c r="E637" s="16"/>
    </row>
    <row r="638" spans="5:5" ht="13" x14ac:dyDescent="0.15">
      <c r="E638" s="16"/>
    </row>
    <row r="639" spans="5:5" ht="13" x14ac:dyDescent="0.15">
      <c r="E639" s="16"/>
    </row>
    <row r="640" spans="5:5" ht="13" x14ac:dyDescent="0.15">
      <c r="E640" s="16"/>
    </row>
    <row r="641" spans="5:5" ht="13" x14ac:dyDescent="0.15">
      <c r="E641" s="16"/>
    </row>
    <row r="642" spans="5:5" ht="13" x14ac:dyDescent="0.15">
      <c r="E642" s="16"/>
    </row>
    <row r="643" spans="5:5" ht="13" x14ac:dyDescent="0.15">
      <c r="E643" s="16"/>
    </row>
    <row r="644" spans="5:5" ht="13" x14ac:dyDescent="0.15">
      <c r="E644" s="16"/>
    </row>
    <row r="645" spans="5:5" ht="13" x14ac:dyDescent="0.15">
      <c r="E645" s="16"/>
    </row>
    <row r="646" spans="5:5" ht="13" x14ac:dyDescent="0.15">
      <c r="E646" s="16"/>
    </row>
    <row r="647" spans="5:5" ht="13" x14ac:dyDescent="0.15">
      <c r="E647" s="16"/>
    </row>
    <row r="648" spans="5:5" ht="13" x14ac:dyDescent="0.15">
      <c r="E648" s="16"/>
    </row>
    <row r="649" spans="5:5" ht="13" x14ac:dyDescent="0.15">
      <c r="E649" s="16"/>
    </row>
    <row r="650" spans="5:5" ht="13" x14ac:dyDescent="0.15">
      <c r="E650" s="16"/>
    </row>
    <row r="651" spans="5:5" ht="13" x14ac:dyDescent="0.15">
      <c r="E651" s="16"/>
    </row>
    <row r="652" spans="5:5" ht="13" x14ac:dyDescent="0.15">
      <c r="E652" s="16"/>
    </row>
    <row r="653" spans="5:5" ht="13" x14ac:dyDescent="0.15">
      <c r="E653" s="16"/>
    </row>
    <row r="654" spans="5:5" ht="13" x14ac:dyDescent="0.15">
      <c r="E654" s="16"/>
    </row>
    <row r="655" spans="5:5" ht="13" x14ac:dyDescent="0.15">
      <c r="E655" s="16"/>
    </row>
    <row r="656" spans="5:5" ht="13" x14ac:dyDescent="0.15">
      <c r="E656" s="16"/>
    </row>
    <row r="657" spans="5:5" ht="13" x14ac:dyDescent="0.15">
      <c r="E657" s="16"/>
    </row>
    <row r="658" spans="5:5" ht="13" x14ac:dyDescent="0.15">
      <c r="E658" s="16"/>
    </row>
    <row r="659" spans="5:5" ht="13" x14ac:dyDescent="0.15">
      <c r="E659" s="16"/>
    </row>
    <row r="660" spans="5:5" ht="13" x14ac:dyDescent="0.15">
      <c r="E660" s="16"/>
    </row>
    <row r="661" spans="5:5" ht="13" x14ac:dyDescent="0.15">
      <c r="E661" s="16"/>
    </row>
    <row r="662" spans="5:5" ht="13" x14ac:dyDescent="0.15">
      <c r="E662" s="16"/>
    </row>
    <row r="663" spans="5:5" ht="13" x14ac:dyDescent="0.15">
      <c r="E663" s="16"/>
    </row>
    <row r="664" spans="5:5" ht="13" x14ac:dyDescent="0.15">
      <c r="E664" s="16"/>
    </row>
    <row r="665" spans="5:5" ht="13" x14ac:dyDescent="0.15">
      <c r="E665" s="16"/>
    </row>
    <row r="666" spans="5:5" ht="13" x14ac:dyDescent="0.15">
      <c r="E666" s="16"/>
    </row>
    <row r="667" spans="5:5" ht="13" x14ac:dyDescent="0.15">
      <c r="E667" s="16"/>
    </row>
    <row r="668" spans="5:5" ht="13" x14ac:dyDescent="0.15">
      <c r="E668" s="16"/>
    </row>
    <row r="669" spans="5:5" ht="13" x14ac:dyDescent="0.15">
      <c r="E669" s="16"/>
    </row>
    <row r="670" spans="5:5" ht="13" x14ac:dyDescent="0.15">
      <c r="E670" s="16"/>
    </row>
    <row r="671" spans="5:5" ht="13" x14ac:dyDescent="0.15">
      <c r="E671" s="16"/>
    </row>
    <row r="672" spans="5:5" ht="13" x14ac:dyDescent="0.15">
      <c r="E672" s="16"/>
    </row>
    <row r="673" spans="5:5" ht="13" x14ac:dyDescent="0.15">
      <c r="E673" s="16"/>
    </row>
    <row r="674" spans="5:5" ht="13" x14ac:dyDescent="0.15">
      <c r="E674" s="16"/>
    </row>
    <row r="675" spans="5:5" ht="13" x14ac:dyDescent="0.15">
      <c r="E675" s="16"/>
    </row>
    <row r="676" spans="5:5" ht="13" x14ac:dyDescent="0.15">
      <c r="E676" s="16"/>
    </row>
    <row r="677" spans="5:5" ht="13" x14ac:dyDescent="0.15">
      <c r="E677" s="16"/>
    </row>
    <row r="678" spans="5:5" ht="13" x14ac:dyDescent="0.15">
      <c r="E678" s="16"/>
    </row>
    <row r="679" spans="5:5" ht="13" x14ac:dyDescent="0.15">
      <c r="E679" s="16"/>
    </row>
    <row r="680" spans="5:5" ht="13" x14ac:dyDescent="0.15">
      <c r="E680" s="16"/>
    </row>
    <row r="681" spans="5:5" ht="13" x14ac:dyDescent="0.15">
      <c r="E681" s="16"/>
    </row>
    <row r="682" spans="5:5" ht="13" x14ac:dyDescent="0.15">
      <c r="E682" s="16"/>
    </row>
    <row r="683" spans="5:5" ht="13" x14ac:dyDescent="0.15">
      <c r="E683" s="16"/>
    </row>
    <row r="684" spans="5:5" ht="13" x14ac:dyDescent="0.15">
      <c r="E684" s="16"/>
    </row>
    <row r="685" spans="5:5" ht="13" x14ac:dyDescent="0.15">
      <c r="E685" s="16"/>
    </row>
    <row r="686" spans="5:5" ht="13" x14ac:dyDescent="0.15">
      <c r="E686" s="16"/>
    </row>
    <row r="687" spans="5:5" ht="13" x14ac:dyDescent="0.15">
      <c r="E687" s="16"/>
    </row>
    <row r="688" spans="5:5" ht="13" x14ac:dyDescent="0.15">
      <c r="E688" s="16"/>
    </row>
    <row r="689" spans="5:5" ht="13" x14ac:dyDescent="0.15">
      <c r="E689" s="16"/>
    </row>
    <row r="690" spans="5:5" ht="13" x14ac:dyDescent="0.15">
      <c r="E690" s="16"/>
    </row>
    <row r="691" spans="5:5" ht="13" x14ac:dyDescent="0.15">
      <c r="E691" s="16"/>
    </row>
    <row r="692" spans="5:5" ht="13" x14ac:dyDescent="0.15">
      <c r="E692" s="16"/>
    </row>
    <row r="693" spans="5:5" ht="13" x14ac:dyDescent="0.15">
      <c r="E693" s="16"/>
    </row>
    <row r="694" spans="5:5" ht="13" x14ac:dyDescent="0.15">
      <c r="E694" s="16"/>
    </row>
    <row r="695" spans="5:5" ht="13" x14ac:dyDescent="0.15">
      <c r="E695" s="16"/>
    </row>
    <row r="696" spans="5:5" ht="13" x14ac:dyDescent="0.15">
      <c r="E696" s="16"/>
    </row>
    <row r="697" spans="5:5" ht="13" x14ac:dyDescent="0.15">
      <c r="E697" s="16"/>
    </row>
    <row r="698" spans="5:5" ht="13" x14ac:dyDescent="0.15">
      <c r="E698" s="16"/>
    </row>
    <row r="699" spans="5:5" ht="13" x14ac:dyDescent="0.15">
      <c r="E699" s="16"/>
    </row>
    <row r="700" spans="5:5" ht="13" x14ac:dyDescent="0.15">
      <c r="E700" s="16"/>
    </row>
    <row r="701" spans="5:5" ht="13" x14ac:dyDescent="0.15">
      <c r="E701" s="16"/>
    </row>
    <row r="702" spans="5:5" ht="13" x14ac:dyDescent="0.15">
      <c r="E702" s="16"/>
    </row>
    <row r="703" spans="5:5" ht="13" x14ac:dyDescent="0.15">
      <c r="E703" s="16"/>
    </row>
    <row r="704" spans="5:5" ht="13" x14ac:dyDescent="0.15">
      <c r="E704" s="16"/>
    </row>
    <row r="705" spans="5:5" ht="13" x14ac:dyDescent="0.15">
      <c r="E705" s="16"/>
    </row>
    <row r="706" spans="5:5" ht="13" x14ac:dyDescent="0.15">
      <c r="E706" s="16"/>
    </row>
    <row r="707" spans="5:5" ht="13" x14ac:dyDescent="0.15">
      <c r="E707" s="16"/>
    </row>
    <row r="708" spans="5:5" ht="13" x14ac:dyDescent="0.15">
      <c r="E708" s="16"/>
    </row>
    <row r="709" spans="5:5" ht="13" x14ac:dyDescent="0.15">
      <c r="E709" s="16"/>
    </row>
    <row r="710" spans="5:5" ht="13" x14ac:dyDescent="0.15">
      <c r="E710" s="16"/>
    </row>
    <row r="711" spans="5:5" ht="13" x14ac:dyDescent="0.15">
      <c r="E711" s="16"/>
    </row>
    <row r="712" spans="5:5" ht="13" x14ac:dyDescent="0.15">
      <c r="E712" s="16"/>
    </row>
    <row r="713" spans="5:5" ht="13" x14ac:dyDescent="0.15">
      <c r="E713" s="16"/>
    </row>
    <row r="714" spans="5:5" ht="13" x14ac:dyDescent="0.15">
      <c r="E714" s="16"/>
    </row>
    <row r="715" spans="5:5" ht="13" x14ac:dyDescent="0.15">
      <c r="E715" s="16"/>
    </row>
    <row r="716" spans="5:5" ht="13" x14ac:dyDescent="0.15">
      <c r="E716" s="16"/>
    </row>
    <row r="717" spans="5:5" ht="13" x14ac:dyDescent="0.15">
      <c r="E717" s="16"/>
    </row>
    <row r="718" spans="5:5" ht="13" x14ac:dyDescent="0.15">
      <c r="E718" s="16"/>
    </row>
    <row r="719" spans="5:5" ht="13" x14ac:dyDescent="0.15">
      <c r="E719" s="16"/>
    </row>
    <row r="720" spans="5:5" ht="13" x14ac:dyDescent="0.15">
      <c r="E720" s="16"/>
    </row>
    <row r="721" spans="5:5" ht="13" x14ac:dyDescent="0.15">
      <c r="E721" s="16"/>
    </row>
    <row r="722" spans="5:5" ht="13" x14ac:dyDescent="0.15">
      <c r="E722" s="16"/>
    </row>
    <row r="723" spans="5:5" ht="13" x14ac:dyDescent="0.15">
      <c r="E723" s="16"/>
    </row>
    <row r="724" spans="5:5" ht="13" x14ac:dyDescent="0.15">
      <c r="E724" s="16"/>
    </row>
    <row r="725" spans="5:5" ht="13" x14ac:dyDescent="0.15">
      <c r="E725" s="16"/>
    </row>
    <row r="726" spans="5:5" ht="13" x14ac:dyDescent="0.15">
      <c r="E726" s="16"/>
    </row>
    <row r="727" spans="5:5" ht="13" x14ac:dyDescent="0.15">
      <c r="E727" s="16"/>
    </row>
    <row r="728" spans="5:5" ht="13" x14ac:dyDescent="0.15">
      <c r="E728" s="16"/>
    </row>
    <row r="729" spans="5:5" ht="13" x14ac:dyDescent="0.15">
      <c r="E729" s="16"/>
    </row>
    <row r="730" spans="5:5" ht="13" x14ac:dyDescent="0.15">
      <c r="E730" s="16"/>
    </row>
    <row r="731" spans="5:5" ht="13" x14ac:dyDescent="0.15">
      <c r="E731" s="16"/>
    </row>
    <row r="732" spans="5:5" ht="13" x14ac:dyDescent="0.15">
      <c r="E732" s="16"/>
    </row>
    <row r="733" spans="5:5" ht="13" x14ac:dyDescent="0.15">
      <c r="E733" s="16"/>
    </row>
    <row r="734" spans="5:5" ht="13" x14ac:dyDescent="0.15">
      <c r="E734" s="16"/>
    </row>
    <row r="735" spans="5:5" ht="13" x14ac:dyDescent="0.15">
      <c r="E735" s="16"/>
    </row>
    <row r="736" spans="5:5" ht="13" x14ac:dyDescent="0.15">
      <c r="E736" s="16"/>
    </row>
    <row r="737" spans="5:5" ht="13" x14ac:dyDescent="0.15">
      <c r="E737" s="16"/>
    </row>
    <row r="738" spans="5:5" ht="13" x14ac:dyDescent="0.15">
      <c r="E738" s="16"/>
    </row>
    <row r="739" spans="5:5" ht="13" x14ac:dyDescent="0.15">
      <c r="E739" s="16"/>
    </row>
    <row r="740" spans="5:5" ht="13" x14ac:dyDescent="0.15">
      <c r="E740" s="16"/>
    </row>
    <row r="741" spans="5:5" ht="13" x14ac:dyDescent="0.15">
      <c r="E741" s="16"/>
    </row>
    <row r="742" spans="5:5" ht="13" x14ac:dyDescent="0.15">
      <c r="E742" s="16"/>
    </row>
    <row r="743" spans="5:5" ht="13" x14ac:dyDescent="0.15">
      <c r="E743" s="16"/>
    </row>
    <row r="744" spans="5:5" ht="13" x14ac:dyDescent="0.15">
      <c r="E744" s="16"/>
    </row>
    <row r="745" spans="5:5" ht="13" x14ac:dyDescent="0.15">
      <c r="E745" s="16"/>
    </row>
    <row r="746" spans="5:5" ht="13" x14ac:dyDescent="0.15">
      <c r="E746" s="16"/>
    </row>
    <row r="747" spans="5:5" ht="13" x14ac:dyDescent="0.15">
      <c r="E747" s="16"/>
    </row>
    <row r="748" spans="5:5" ht="13" x14ac:dyDescent="0.15">
      <c r="E748" s="16"/>
    </row>
    <row r="749" spans="5:5" ht="13" x14ac:dyDescent="0.15">
      <c r="E749" s="16"/>
    </row>
    <row r="750" spans="5:5" ht="13" x14ac:dyDescent="0.15">
      <c r="E750" s="16"/>
    </row>
    <row r="751" spans="5:5" ht="13" x14ac:dyDescent="0.15">
      <c r="E751" s="16"/>
    </row>
    <row r="752" spans="5:5" ht="13" x14ac:dyDescent="0.15">
      <c r="E752" s="16"/>
    </row>
    <row r="753" spans="5:5" ht="13" x14ac:dyDescent="0.15">
      <c r="E753" s="16"/>
    </row>
    <row r="754" spans="5:5" ht="13" x14ac:dyDescent="0.15">
      <c r="E754" s="16"/>
    </row>
    <row r="755" spans="5:5" ht="13" x14ac:dyDescent="0.15">
      <c r="E755" s="16"/>
    </row>
    <row r="756" spans="5:5" ht="13" x14ac:dyDescent="0.15">
      <c r="E756" s="16"/>
    </row>
    <row r="757" spans="5:5" ht="13" x14ac:dyDescent="0.15">
      <c r="E757" s="16"/>
    </row>
    <row r="758" spans="5:5" ht="13" x14ac:dyDescent="0.15">
      <c r="E758" s="16"/>
    </row>
    <row r="759" spans="5:5" ht="13" x14ac:dyDescent="0.15">
      <c r="E759" s="16"/>
    </row>
    <row r="760" spans="5:5" ht="13" x14ac:dyDescent="0.15">
      <c r="E760" s="16"/>
    </row>
    <row r="761" spans="5:5" ht="13" x14ac:dyDescent="0.15">
      <c r="E761" s="16"/>
    </row>
    <row r="762" spans="5:5" ht="13" x14ac:dyDescent="0.15">
      <c r="E762" s="16"/>
    </row>
    <row r="763" spans="5:5" ht="13" x14ac:dyDescent="0.15">
      <c r="E763" s="16"/>
    </row>
    <row r="764" spans="5:5" ht="13" x14ac:dyDescent="0.15">
      <c r="E764" s="16"/>
    </row>
    <row r="765" spans="5:5" ht="13" x14ac:dyDescent="0.15">
      <c r="E765" s="16"/>
    </row>
    <row r="766" spans="5:5" ht="13" x14ac:dyDescent="0.15">
      <c r="E766" s="16"/>
    </row>
    <row r="767" spans="5:5" ht="13" x14ac:dyDescent="0.15">
      <c r="E767" s="16"/>
    </row>
    <row r="768" spans="5:5" ht="13" x14ac:dyDescent="0.15">
      <c r="E768" s="16"/>
    </row>
    <row r="769" spans="5:5" ht="13" x14ac:dyDescent="0.15">
      <c r="E769" s="16"/>
    </row>
    <row r="770" spans="5:5" ht="13" x14ac:dyDescent="0.15">
      <c r="E770" s="16"/>
    </row>
    <row r="771" spans="5:5" ht="13" x14ac:dyDescent="0.15">
      <c r="E771" s="16"/>
    </row>
    <row r="772" spans="5:5" ht="13" x14ac:dyDescent="0.15">
      <c r="E772" s="16"/>
    </row>
    <row r="773" spans="5:5" ht="13" x14ac:dyDescent="0.15">
      <c r="E773" s="16"/>
    </row>
    <row r="774" spans="5:5" ht="13" x14ac:dyDescent="0.15">
      <c r="E774" s="16"/>
    </row>
    <row r="775" spans="5:5" ht="13" x14ac:dyDescent="0.15">
      <c r="E775" s="16"/>
    </row>
    <row r="776" spans="5:5" ht="13" x14ac:dyDescent="0.15">
      <c r="E776" s="16"/>
    </row>
    <row r="777" spans="5:5" ht="13" x14ac:dyDescent="0.15">
      <c r="E777" s="16"/>
    </row>
    <row r="778" spans="5:5" ht="13" x14ac:dyDescent="0.15">
      <c r="E778" s="16"/>
    </row>
    <row r="779" spans="5:5" ht="13" x14ac:dyDescent="0.15">
      <c r="E779" s="16"/>
    </row>
    <row r="780" spans="5:5" ht="13" x14ac:dyDescent="0.15">
      <c r="E780" s="16"/>
    </row>
    <row r="781" spans="5:5" ht="13" x14ac:dyDescent="0.15">
      <c r="E781" s="16"/>
    </row>
    <row r="782" spans="5:5" ht="13" x14ac:dyDescent="0.15">
      <c r="E782" s="16"/>
    </row>
    <row r="783" spans="5:5" ht="13" x14ac:dyDescent="0.15">
      <c r="E783" s="16"/>
    </row>
    <row r="784" spans="5:5" ht="13" x14ac:dyDescent="0.15">
      <c r="E784" s="16"/>
    </row>
    <row r="785" spans="5:5" ht="13" x14ac:dyDescent="0.15">
      <c r="E785" s="16"/>
    </row>
    <row r="786" spans="5:5" ht="13" x14ac:dyDescent="0.15">
      <c r="E786" s="16"/>
    </row>
    <row r="787" spans="5:5" ht="13" x14ac:dyDescent="0.15">
      <c r="E787" s="16"/>
    </row>
    <row r="788" spans="5:5" ht="13" x14ac:dyDescent="0.15">
      <c r="E788" s="16"/>
    </row>
    <row r="789" spans="5:5" ht="13" x14ac:dyDescent="0.15">
      <c r="E789" s="16"/>
    </row>
    <row r="790" spans="5:5" ht="13" x14ac:dyDescent="0.15">
      <c r="E790" s="16"/>
    </row>
    <row r="791" spans="5:5" ht="13" x14ac:dyDescent="0.15">
      <c r="E791" s="16"/>
    </row>
    <row r="792" spans="5:5" ht="13" x14ac:dyDescent="0.15">
      <c r="E792" s="16"/>
    </row>
    <row r="793" spans="5:5" ht="13" x14ac:dyDescent="0.15">
      <c r="E793" s="16"/>
    </row>
    <row r="794" spans="5:5" ht="13" x14ac:dyDescent="0.15">
      <c r="E794" s="16"/>
    </row>
    <row r="795" spans="5:5" ht="13" x14ac:dyDescent="0.15">
      <c r="E795" s="16"/>
    </row>
    <row r="796" spans="5:5" ht="13" x14ac:dyDescent="0.15">
      <c r="E796" s="16"/>
    </row>
    <row r="797" spans="5:5" ht="13" x14ac:dyDescent="0.15">
      <c r="E797" s="16"/>
    </row>
    <row r="798" spans="5:5" ht="13" x14ac:dyDescent="0.15">
      <c r="E798" s="16"/>
    </row>
    <row r="799" spans="5:5" ht="13" x14ac:dyDescent="0.15">
      <c r="E799" s="16"/>
    </row>
    <row r="800" spans="5:5" ht="13" x14ac:dyDescent="0.15">
      <c r="E800" s="16"/>
    </row>
    <row r="801" spans="5:5" ht="13" x14ac:dyDescent="0.15">
      <c r="E801" s="16"/>
    </row>
    <row r="802" spans="5:5" ht="13" x14ac:dyDescent="0.15">
      <c r="E802" s="16"/>
    </row>
    <row r="803" spans="5:5" ht="13" x14ac:dyDescent="0.15">
      <c r="E803" s="16"/>
    </row>
    <row r="804" spans="5:5" ht="13" x14ac:dyDescent="0.15">
      <c r="E804" s="16"/>
    </row>
    <row r="805" spans="5:5" ht="13" x14ac:dyDescent="0.15">
      <c r="E805" s="16"/>
    </row>
    <row r="806" spans="5:5" ht="13" x14ac:dyDescent="0.15">
      <c r="E806" s="16"/>
    </row>
    <row r="807" spans="5:5" ht="13" x14ac:dyDescent="0.15">
      <c r="E807" s="16"/>
    </row>
    <row r="808" spans="5:5" ht="13" x14ac:dyDescent="0.15">
      <c r="E808" s="16"/>
    </row>
    <row r="809" spans="5:5" ht="13" x14ac:dyDescent="0.15">
      <c r="E809" s="16"/>
    </row>
    <row r="810" spans="5:5" ht="13" x14ac:dyDescent="0.15">
      <c r="E810" s="16"/>
    </row>
    <row r="811" spans="5:5" ht="13" x14ac:dyDescent="0.15">
      <c r="E811" s="16"/>
    </row>
    <row r="812" spans="5:5" ht="13" x14ac:dyDescent="0.15">
      <c r="E812" s="16"/>
    </row>
    <row r="813" spans="5:5" ht="13" x14ac:dyDescent="0.15">
      <c r="E813" s="16"/>
    </row>
    <row r="814" spans="5:5" ht="13" x14ac:dyDescent="0.15">
      <c r="E814" s="16"/>
    </row>
    <row r="815" spans="5:5" ht="13" x14ac:dyDescent="0.15">
      <c r="E815" s="16"/>
    </row>
    <row r="816" spans="5:5" ht="13" x14ac:dyDescent="0.15">
      <c r="E816" s="16"/>
    </row>
    <row r="817" spans="5:5" ht="13" x14ac:dyDescent="0.15">
      <c r="E817" s="16"/>
    </row>
    <row r="818" spans="5:5" ht="13" x14ac:dyDescent="0.15">
      <c r="E818" s="16"/>
    </row>
    <row r="819" spans="5:5" ht="13" x14ac:dyDescent="0.15">
      <c r="E819" s="16"/>
    </row>
    <row r="820" spans="5:5" ht="13" x14ac:dyDescent="0.15">
      <c r="E820" s="16"/>
    </row>
    <row r="821" spans="5:5" ht="13" x14ac:dyDescent="0.15">
      <c r="E821" s="16"/>
    </row>
    <row r="822" spans="5:5" ht="13" x14ac:dyDescent="0.15">
      <c r="E822" s="16"/>
    </row>
    <row r="823" spans="5:5" ht="13" x14ac:dyDescent="0.15">
      <c r="E823" s="16"/>
    </row>
    <row r="824" spans="5:5" ht="13" x14ac:dyDescent="0.15">
      <c r="E824" s="16"/>
    </row>
    <row r="825" spans="5:5" ht="13" x14ac:dyDescent="0.15">
      <c r="E825" s="16"/>
    </row>
    <row r="826" spans="5:5" ht="13" x14ac:dyDescent="0.15">
      <c r="E826" s="16"/>
    </row>
    <row r="827" spans="5:5" ht="13" x14ac:dyDescent="0.15">
      <c r="E827" s="16"/>
    </row>
    <row r="828" spans="5:5" ht="13" x14ac:dyDescent="0.15">
      <c r="E828" s="16"/>
    </row>
    <row r="829" spans="5:5" ht="13" x14ac:dyDescent="0.15">
      <c r="E829" s="16"/>
    </row>
    <row r="830" spans="5:5" ht="13" x14ac:dyDescent="0.15">
      <c r="E830" s="16"/>
    </row>
    <row r="831" spans="5:5" ht="13" x14ac:dyDescent="0.15">
      <c r="E831" s="16"/>
    </row>
    <row r="832" spans="5:5" ht="13" x14ac:dyDescent="0.15">
      <c r="E832" s="16"/>
    </row>
    <row r="833" spans="5:5" ht="13" x14ac:dyDescent="0.15">
      <c r="E833" s="16"/>
    </row>
    <row r="834" spans="5:5" ht="13" x14ac:dyDescent="0.15">
      <c r="E834" s="16"/>
    </row>
    <row r="835" spans="5:5" ht="13" x14ac:dyDescent="0.15">
      <c r="E835" s="16"/>
    </row>
    <row r="836" spans="5:5" ht="13" x14ac:dyDescent="0.15">
      <c r="E836" s="16"/>
    </row>
    <row r="837" spans="5:5" ht="13" x14ac:dyDescent="0.15">
      <c r="E837" s="16"/>
    </row>
    <row r="838" spans="5:5" ht="13" x14ac:dyDescent="0.15">
      <c r="E838" s="16"/>
    </row>
    <row r="839" spans="5:5" ht="13" x14ac:dyDescent="0.15">
      <c r="E839" s="16"/>
    </row>
    <row r="840" spans="5:5" ht="13" x14ac:dyDescent="0.15">
      <c r="E840" s="16"/>
    </row>
    <row r="841" spans="5:5" ht="13" x14ac:dyDescent="0.15">
      <c r="E841" s="16"/>
    </row>
    <row r="842" spans="5:5" ht="13" x14ac:dyDescent="0.15">
      <c r="E842" s="16"/>
    </row>
    <row r="843" spans="5:5" ht="13" x14ac:dyDescent="0.15">
      <c r="E843" s="16"/>
    </row>
    <row r="844" spans="5:5" ht="13" x14ac:dyDescent="0.15">
      <c r="E844" s="16"/>
    </row>
    <row r="845" spans="5:5" ht="13" x14ac:dyDescent="0.15">
      <c r="E845" s="16"/>
    </row>
    <row r="846" spans="5:5" ht="13" x14ac:dyDescent="0.15">
      <c r="E846" s="16"/>
    </row>
    <row r="847" spans="5:5" ht="13" x14ac:dyDescent="0.15">
      <c r="E847" s="16"/>
    </row>
    <row r="848" spans="5:5" ht="13" x14ac:dyDescent="0.15">
      <c r="E848" s="16"/>
    </row>
    <row r="849" spans="5:5" ht="13" x14ac:dyDescent="0.15">
      <c r="E849" s="16"/>
    </row>
    <row r="850" spans="5:5" ht="13" x14ac:dyDescent="0.15">
      <c r="E850" s="16"/>
    </row>
    <row r="851" spans="5:5" ht="13" x14ac:dyDescent="0.15">
      <c r="E851" s="16"/>
    </row>
    <row r="852" spans="5:5" ht="13" x14ac:dyDescent="0.15">
      <c r="E852" s="16"/>
    </row>
    <row r="853" spans="5:5" ht="13" x14ac:dyDescent="0.15">
      <c r="E853" s="16"/>
    </row>
    <row r="854" spans="5:5" ht="13" x14ac:dyDescent="0.15">
      <c r="E854" s="16"/>
    </row>
    <row r="855" spans="5:5" ht="13" x14ac:dyDescent="0.15">
      <c r="E855" s="16"/>
    </row>
    <row r="856" spans="5:5" ht="13" x14ac:dyDescent="0.15">
      <c r="E856" s="16"/>
    </row>
    <row r="857" spans="5:5" ht="13" x14ac:dyDescent="0.15">
      <c r="E857" s="16"/>
    </row>
    <row r="858" spans="5:5" ht="13" x14ac:dyDescent="0.15">
      <c r="E858" s="16"/>
    </row>
    <row r="859" spans="5:5" ht="13" x14ac:dyDescent="0.15">
      <c r="E859" s="16"/>
    </row>
    <row r="860" spans="5:5" ht="13" x14ac:dyDescent="0.15">
      <c r="E860" s="16"/>
    </row>
    <row r="861" spans="5:5" ht="13" x14ac:dyDescent="0.15">
      <c r="E861" s="16"/>
    </row>
    <row r="862" spans="5:5" ht="13" x14ac:dyDescent="0.15">
      <c r="E862" s="16"/>
    </row>
    <row r="863" spans="5:5" ht="13" x14ac:dyDescent="0.15">
      <c r="E863" s="16"/>
    </row>
    <row r="864" spans="5:5" ht="13" x14ac:dyDescent="0.15">
      <c r="E864" s="16"/>
    </row>
    <row r="865" spans="5:5" ht="13" x14ac:dyDescent="0.15">
      <c r="E865" s="16"/>
    </row>
    <row r="866" spans="5:5" ht="13" x14ac:dyDescent="0.15">
      <c r="E866" s="16"/>
    </row>
    <row r="867" spans="5:5" ht="13" x14ac:dyDescent="0.15">
      <c r="E867" s="16"/>
    </row>
    <row r="868" spans="5:5" ht="13" x14ac:dyDescent="0.15">
      <c r="E868" s="16"/>
    </row>
    <row r="869" spans="5:5" ht="13" x14ac:dyDescent="0.15">
      <c r="E869" s="16"/>
    </row>
    <row r="870" spans="5:5" ht="13" x14ac:dyDescent="0.15">
      <c r="E870" s="16"/>
    </row>
    <row r="871" spans="5:5" ht="13" x14ac:dyDescent="0.15">
      <c r="E871" s="16"/>
    </row>
    <row r="872" spans="5:5" ht="13" x14ac:dyDescent="0.15">
      <c r="E872" s="16"/>
    </row>
    <row r="873" spans="5:5" ht="13" x14ac:dyDescent="0.15">
      <c r="E873" s="16"/>
    </row>
    <row r="874" spans="5:5" ht="13" x14ac:dyDescent="0.15">
      <c r="E874" s="16"/>
    </row>
    <row r="875" spans="5:5" ht="13" x14ac:dyDescent="0.15">
      <c r="E875" s="16"/>
    </row>
    <row r="876" spans="5:5" ht="13" x14ac:dyDescent="0.15">
      <c r="E876" s="16"/>
    </row>
    <row r="877" spans="5:5" ht="13" x14ac:dyDescent="0.15">
      <c r="E877" s="16"/>
    </row>
    <row r="878" spans="5:5" ht="13" x14ac:dyDescent="0.15">
      <c r="E878" s="16"/>
    </row>
    <row r="879" spans="5:5" ht="13" x14ac:dyDescent="0.15">
      <c r="E879" s="16"/>
    </row>
    <row r="880" spans="5:5" ht="13" x14ac:dyDescent="0.15">
      <c r="E880" s="16"/>
    </row>
    <row r="881" spans="5:5" ht="13" x14ac:dyDescent="0.15">
      <c r="E881" s="16"/>
    </row>
    <row r="882" spans="5:5" ht="13" x14ac:dyDescent="0.15">
      <c r="E882" s="16"/>
    </row>
    <row r="883" spans="5:5" ht="13" x14ac:dyDescent="0.15">
      <c r="E883" s="16"/>
    </row>
    <row r="884" spans="5:5" ht="13" x14ac:dyDescent="0.15">
      <c r="E884" s="16"/>
    </row>
    <row r="885" spans="5:5" ht="13" x14ac:dyDescent="0.15">
      <c r="E885" s="16"/>
    </row>
    <row r="886" spans="5:5" ht="13" x14ac:dyDescent="0.15">
      <c r="E886" s="16"/>
    </row>
    <row r="887" spans="5:5" ht="13" x14ac:dyDescent="0.15">
      <c r="E887" s="16"/>
    </row>
    <row r="888" spans="5:5" ht="13" x14ac:dyDescent="0.15">
      <c r="E888" s="16"/>
    </row>
    <row r="889" spans="5:5" ht="13" x14ac:dyDescent="0.15">
      <c r="E889" s="16"/>
    </row>
    <row r="890" spans="5:5" ht="13" x14ac:dyDescent="0.15">
      <c r="E890" s="16"/>
    </row>
    <row r="891" spans="5:5" ht="13" x14ac:dyDescent="0.15">
      <c r="E891" s="16"/>
    </row>
    <row r="892" spans="5:5" ht="13" x14ac:dyDescent="0.15">
      <c r="E892" s="16"/>
    </row>
    <row r="893" spans="5:5" ht="13" x14ac:dyDescent="0.15">
      <c r="E893" s="16"/>
    </row>
    <row r="894" spans="5:5" ht="13" x14ac:dyDescent="0.15">
      <c r="E894" s="16"/>
    </row>
    <row r="895" spans="5:5" ht="13" x14ac:dyDescent="0.15">
      <c r="E895" s="16"/>
    </row>
    <row r="896" spans="5:5" ht="13" x14ac:dyDescent="0.15">
      <c r="E896" s="16"/>
    </row>
    <row r="897" spans="5:5" ht="13" x14ac:dyDescent="0.15">
      <c r="E897" s="16"/>
    </row>
    <row r="898" spans="5:5" ht="13" x14ac:dyDescent="0.15">
      <c r="E898" s="16"/>
    </row>
    <row r="899" spans="5:5" ht="13" x14ac:dyDescent="0.15">
      <c r="E899" s="16"/>
    </row>
    <row r="900" spans="5:5" ht="13" x14ac:dyDescent="0.15">
      <c r="E900" s="16"/>
    </row>
    <row r="901" spans="5:5" ht="13" x14ac:dyDescent="0.15">
      <c r="E901" s="16"/>
    </row>
    <row r="902" spans="5:5" ht="13" x14ac:dyDescent="0.15">
      <c r="E902" s="16"/>
    </row>
    <row r="903" spans="5:5" ht="13" x14ac:dyDescent="0.15">
      <c r="E903" s="16"/>
    </row>
    <row r="904" spans="5:5" ht="13" x14ac:dyDescent="0.15">
      <c r="E904" s="16"/>
    </row>
    <row r="905" spans="5:5" ht="13" x14ac:dyDescent="0.15">
      <c r="E905" s="16"/>
    </row>
    <row r="906" spans="5:5" ht="13" x14ac:dyDescent="0.15">
      <c r="E906" s="16"/>
    </row>
    <row r="907" spans="5:5" ht="13" x14ac:dyDescent="0.15">
      <c r="E907" s="16"/>
    </row>
    <row r="908" spans="5:5" ht="13" x14ac:dyDescent="0.15">
      <c r="E908" s="16"/>
    </row>
    <row r="909" spans="5:5" ht="13" x14ac:dyDescent="0.15">
      <c r="E909" s="16"/>
    </row>
    <row r="910" spans="5:5" ht="13" x14ac:dyDescent="0.15">
      <c r="E910" s="16"/>
    </row>
    <row r="911" spans="5:5" ht="13" x14ac:dyDescent="0.15">
      <c r="E911" s="16"/>
    </row>
    <row r="912" spans="5:5" ht="13" x14ac:dyDescent="0.15">
      <c r="E912" s="16"/>
    </row>
    <row r="913" spans="5:5" ht="13" x14ac:dyDescent="0.15">
      <c r="E913" s="16"/>
    </row>
    <row r="914" spans="5:5" ht="13" x14ac:dyDescent="0.15">
      <c r="E914" s="16"/>
    </row>
    <row r="915" spans="5:5" ht="13" x14ac:dyDescent="0.15">
      <c r="E915" s="16"/>
    </row>
    <row r="916" spans="5:5" ht="13" x14ac:dyDescent="0.15">
      <c r="E916" s="16"/>
    </row>
    <row r="917" spans="5:5" ht="13" x14ac:dyDescent="0.15">
      <c r="E917" s="16"/>
    </row>
    <row r="918" spans="5:5" ht="13" x14ac:dyDescent="0.15">
      <c r="E918" s="16"/>
    </row>
    <row r="919" spans="5:5" ht="13" x14ac:dyDescent="0.15">
      <c r="E919" s="16"/>
    </row>
    <row r="920" spans="5:5" ht="13" x14ac:dyDescent="0.15">
      <c r="E920" s="16"/>
    </row>
    <row r="921" spans="5:5" ht="13" x14ac:dyDescent="0.15">
      <c r="E921" s="16"/>
    </row>
    <row r="922" spans="5:5" ht="13" x14ac:dyDescent="0.15">
      <c r="E922" s="16"/>
    </row>
    <row r="923" spans="5:5" ht="13" x14ac:dyDescent="0.15">
      <c r="E923" s="16"/>
    </row>
    <row r="924" spans="5:5" ht="13" x14ac:dyDescent="0.15">
      <c r="E924" s="16"/>
    </row>
    <row r="925" spans="5:5" ht="13" x14ac:dyDescent="0.15">
      <c r="E925" s="16"/>
    </row>
    <row r="926" spans="5:5" ht="13" x14ac:dyDescent="0.15">
      <c r="E926" s="16"/>
    </row>
    <row r="927" spans="5:5" ht="13" x14ac:dyDescent="0.15">
      <c r="E927" s="16"/>
    </row>
    <row r="928" spans="5:5" ht="13" x14ac:dyDescent="0.15">
      <c r="E928" s="16"/>
    </row>
    <row r="929" spans="5:5" ht="13" x14ac:dyDescent="0.15">
      <c r="E929" s="16"/>
    </row>
    <row r="930" spans="5:5" ht="13" x14ac:dyDescent="0.15">
      <c r="E930" s="16"/>
    </row>
    <row r="931" spans="5:5" ht="13" x14ac:dyDescent="0.15">
      <c r="E931" s="16"/>
    </row>
    <row r="932" spans="5:5" ht="13" x14ac:dyDescent="0.15">
      <c r="E932" s="16"/>
    </row>
    <row r="933" spans="5:5" ht="13" x14ac:dyDescent="0.15">
      <c r="E933" s="16"/>
    </row>
    <row r="934" spans="5:5" ht="13" x14ac:dyDescent="0.15">
      <c r="E934" s="16"/>
    </row>
    <row r="935" spans="5:5" ht="13" x14ac:dyDescent="0.15">
      <c r="E935" s="16"/>
    </row>
    <row r="936" spans="5:5" ht="13" x14ac:dyDescent="0.15">
      <c r="E936" s="16"/>
    </row>
    <row r="937" spans="5:5" ht="13" x14ac:dyDescent="0.15">
      <c r="E937" s="16"/>
    </row>
    <row r="938" spans="5:5" ht="13" x14ac:dyDescent="0.15">
      <c r="E938" s="16"/>
    </row>
    <row r="939" spans="5:5" ht="13" x14ac:dyDescent="0.15">
      <c r="E939" s="16"/>
    </row>
    <row r="940" spans="5:5" ht="13" x14ac:dyDescent="0.15">
      <c r="E940" s="16"/>
    </row>
    <row r="941" spans="5:5" ht="13" x14ac:dyDescent="0.15">
      <c r="E941" s="16"/>
    </row>
    <row r="942" spans="5:5" ht="13" x14ac:dyDescent="0.15">
      <c r="E942" s="16"/>
    </row>
    <row r="943" spans="5:5" ht="13" x14ac:dyDescent="0.15">
      <c r="E943" s="16"/>
    </row>
    <row r="944" spans="5:5" ht="13" x14ac:dyDescent="0.15">
      <c r="E944" s="16"/>
    </row>
    <row r="945" spans="5:5" ht="13" x14ac:dyDescent="0.15">
      <c r="E945" s="16"/>
    </row>
    <row r="946" spans="5:5" ht="13" x14ac:dyDescent="0.15">
      <c r="E946" s="16"/>
    </row>
    <row r="947" spans="5:5" ht="13" x14ac:dyDescent="0.15">
      <c r="E947" s="16"/>
    </row>
    <row r="948" spans="5:5" ht="13" x14ac:dyDescent="0.15">
      <c r="E948" s="16"/>
    </row>
    <row r="949" spans="5:5" ht="13" x14ac:dyDescent="0.15">
      <c r="E949" s="16"/>
    </row>
    <row r="950" spans="5:5" ht="13" x14ac:dyDescent="0.15">
      <c r="E950" s="16"/>
    </row>
    <row r="951" spans="5:5" ht="13" x14ac:dyDescent="0.15">
      <c r="E951" s="16"/>
    </row>
    <row r="952" spans="5:5" ht="13" x14ac:dyDescent="0.15">
      <c r="E952" s="16"/>
    </row>
    <row r="953" spans="5:5" ht="13" x14ac:dyDescent="0.15">
      <c r="E953" s="16"/>
    </row>
    <row r="954" spans="5:5" ht="13" x14ac:dyDescent="0.15">
      <c r="E954" s="16"/>
    </row>
    <row r="955" spans="5:5" ht="13" x14ac:dyDescent="0.15">
      <c r="E955" s="16"/>
    </row>
    <row r="956" spans="5:5" ht="13" x14ac:dyDescent="0.15">
      <c r="E956" s="16"/>
    </row>
    <row r="957" spans="5:5" ht="13" x14ac:dyDescent="0.15">
      <c r="E957" s="16"/>
    </row>
    <row r="958" spans="5:5" ht="13" x14ac:dyDescent="0.15">
      <c r="E958" s="16"/>
    </row>
    <row r="959" spans="5:5" ht="13" x14ac:dyDescent="0.15">
      <c r="E959" s="16"/>
    </row>
    <row r="960" spans="5:5" ht="13" x14ac:dyDescent="0.15">
      <c r="E960" s="16"/>
    </row>
    <row r="961" spans="5:5" ht="13" x14ac:dyDescent="0.15">
      <c r="E961" s="16"/>
    </row>
    <row r="962" spans="5:5" ht="13" x14ac:dyDescent="0.15">
      <c r="E962" s="16"/>
    </row>
    <row r="963" spans="5:5" ht="13" x14ac:dyDescent="0.15">
      <c r="E963" s="16"/>
    </row>
    <row r="964" spans="5:5" ht="13" x14ac:dyDescent="0.15">
      <c r="E964" s="16"/>
    </row>
    <row r="965" spans="5:5" ht="13" x14ac:dyDescent="0.15">
      <c r="E965" s="16"/>
    </row>
    <row r="966" spans="5:5" ht="13" x14ac:dyDescent="0.15">
      <c r="E966" s="16"/>
    </row>
    <row r="967" spans="5:5" ht="13" x14ac:dyDescent="0.15">
      <c r="E967" s="16"/>
    </row>
    <row r="968" spans="5:5" ht="13" x14ac:dyDescent="0.15">
      <c r="E968" s="16"/>
    </row>
    <row r="969" spans="5:5" ht="13" x14ac:dyDescent="0.15">
      <c r="E969" s="16"/>
    </row>
    <row r="970" spans="5:5" ht="13" x14ac:dyDescent="0.15">
      <c r="E970" s="16"/>
    </row>
    <row r="971" spans="5:5" ht="13" x14ac:dyDescent="0.15">
      <c r="E971" s="16"/>
    </row>
    <row r="972" spans="5:5" ht="13" x14ac:dyDescent="0.15">
      <c r="E972" s="16"/>
    </row>
    <row r="973" spans="5:5" ht="13" x14ac:dyDescent="0.15">
      <c r="E973" s="16"/>
    </row>
    <row r="974" spans="5:5" ht="13" x14ac:dyDescent="0.15">
      <c r="E974" s="16"/>
    </row>
    <row r="975" spans="5:5" ht="13" x14ac:dyDescent="0.15">
      <c r="E975" s="16"/>
    </row>
    <row r="976" spans="5:5" ht="13" x14ac:dyDescent="0.15">
      <c r="E976" s="16"/>
    </row>
    <row r="977" spans="5:5" ht="13" x14ac:dyDescent="0.15">
      <c r="E977" s="16"/>
    </row>
    <row r="978" spans="5:5" ht="13" x14ac:dyDescent="0.15">
      <c r="E978" s="16"/>
    </row>
    <row r="979" spans="5:5" ht="13" x14ac:dyDescent="0.15">
      <c r="E979" s="16"/>
    </row>
    <row r="980" spans="5:5" ht="13" x14ac:dyDescent="0.15">
      <c r="E980" s="16"/>
    </row>
    <row r="981" spans="5:5" ht="13" x14ac:dyDescent="0.15">
      <c r="E981" s="16"/>
    </row>
    <row r="982" spans="5:5" ht="13" x14ac:dyDescent="0.15">
      <c r="E982" s="16"/>
    </row>
    <row r="983" spans="5:5" ht="13" x14ac:dyDescent="0.15">
      <c r="E983" s="16"/>
    </row>
    <row r="984" spans="5:5" ht="13" x14ac:dyDescent="0.15">
      <c r="E984" s="16"/>
    </row>
    <row r="985" spans="5:5" ht="13" x14ac:dyDescent="0.15">
      <c r="E985" s="16"/>
    </row>
    <row r="986" spans="5:5" ht="13" x14ac:dyDescent="0.15">
      <c r="E986" s="16"/>
    </row>
    <row r="987" spans="5:5" ht="13" x14ac:dyDescent="0.15">
      <c r="E987" s="16"/>
    </row>
    <row r="988" spans="5:5" ht="13" x14ac:dyDescent="0.15">
      <c r="E988" s="16"/>
    </row>
    <row r="989" spans="5:5" ht="13" x14ac:dyDescent="0.15">
      <c r="E989" s="16"/>
    </row>
    <row r="990" spans="5:5" ht="13" x14ac:dyDescent="0.15">
      <c r="E990" s="16"/>
    </row>
    <row r="991" spans="5:5" ht="13" x14ac:dyDescent="0.15">
      <c r="E991" s="16"/>
    </row>
    <row r="992" spans="5:5" ht="13" x14ac:dyDescent="0.15">
      <c r="E992" s="16"/>
    </row>
    <row r="993" spans="5:5" ht="13" x14ac:dyDescent="0.15">
      <c r="E993" s="16"/>
    </row>
    <row r="994" spans="5:5" ht="13" x14ac:dyDescent="0.15">
      <c r="E994" s="16"/>
    </row>
    <row r="995" spans="5:5" ht="13" x14ac:dyDescent="0.15">
      <c r="E995" s="16"/>
    </row>
    <row r="996" spans="5:5" ht="13" x14ac:dyDescent="0.15">
      <c r="E996" s="16"/>
    </row>
    <row r="997" spans="5:5" ht="13" x14ac:dyDescent="0.15">
      <c r="E997" s="16"/>
    </row>
    <row r="998" spans="5:5" ht="13" x14ac:dyDescent="0.15">
      <c r="E998" s="16"/>
    </row>
    <row r="999" spans="5:5" ht="13" x14ac:dyDescent="0.15">
      <c r="E999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61"/>
  <sheetViews>
    <sheetView workbookViewId="0"/>
  </sheetViews>
  <sheetFormatPr baseColWidth="10" defaultColWidth="12.6640625" defaultRowHeight="15.75" customHeight="1" x14ac:dyDescent="0.15"/>
  <cols>
    <col min="1" max="1" width="25.5" customWidth="1"/>
  </cols>
  <sheetData>
    <row r="1" spans="1:5" ht="15.75" customHeight="1" x14ac:dyDescent="0.15">
      <c r="A1" s="60" t="s">
        <v>1359</v>
      </c>
      <c r="B1" s="60" t="s">
        <v>1345</v>
      </c>
      <c r="C1" s="60" t="s">
        <v>1360</v>
      </c>
      <c r="E1" s="60" t="s">
        <v>1361</v>
      </c>
    </row>
    <row r="2" spans="1:5" ht="15.75" customHeight="1" x14ac:dyDescent="0.15">
      <c r="A2" s="6" t="s">
        <v>1362</v>
      </c>
      <c r="B2" s="6" t="s">
        <v>283</v>
      </c>
      <c r="C2" s="6" t="s">
        <v>67</v>
      </c>
      <c r="E2" s="6" t="s">
        <v>1363</v>
      </c>
    </row>
    <row r="3" spans="1:5" ht="15.75" customHeight="1" x14ac:dyDescent="0.15">
      <c r="A3" s="6" t="s">
        <v>1364</v>
      </c>
      <c r="B3" s="6" t="s">
        <v>290</v>
      </c>
      <c r="C3" s="6" t="s">
        <v>1365</v>
      </c>
      <c r="E3" s="6" t="s">
        <v>1366</v>
      </c>
    </row>
    <row r="4" spans="1:5" ht="15.75" customHeight="1" x14ac:dyDescent="0.15">
      <c r="A4" s="6" t="s">
        <v>1367</v>
      </c>
      <c r="B4" s="6" t="s">
        <v>293</v>
      </c>
      <c r="C4" s="6" t="s">
        <v>1368</v>
      </c>
      <c r="E4" s="6" t="s">
        <v>1369</v>
      </c>
    </row>
    <row r="5" spans="1:5" ht="15.75" customHeight="1" x14ac:dyDescent="0.15">
      <c r="A5" s="6" t="s">
        <v>1370</v>
      </c>
      <c r="B5" s="6" t="s">
        <v>307</v>
      </c>
      <c r="C5" s="6" t="s">
        <v>1371</v>
      </c>
    </row>
    <row r="6" spans="1:5" ht="15.75" customHeight="1" x14ac:dyDescent="0.15">
      <c r="A6" s="6" t="s">
        <v>1372</v>
      </c>
      <c r="B6" s="6" t="s">
        <v>362</v>
      </c>
      <c r="C6" s="6" t="s">
        <v>1373</v>
      </c>
    </row>
    <row r="7" spans="1:5" ht="15.75" customHeight="1" x14ac:dyDescent="0.15">
      <c r="A7" s="6" t="s">
        <v>1374</v>
      </c>
      <c r="B7" s="6" t="s">
        <v>347</v>
      </c>
      <c r="C7" s="6" t="s">
        <v>67</v>
      </c>
    </row>
    <row r="8" spans="1:5" ht="15.75" customHeight="1" x14ac:dyDescent="0.15">
      <c r="A8" s="6" t="s">
        <v>1375</v>
      </c>
      <c r="B8" s="6" t="s">
        <v>340</v>
      </c>
      <c r="C8" s="6" t="s">
        <v>67</v>
      </c>
    </row>
    <row r="9" spans="1:5" ht="15.75" customHeight="1" x14ac:dyDescent="0.15">
      <c r="A9" s="6" t="s">
        <v>1376</v>
      </c>
      <c r="B9" s="6" t="s">
        <v>317</v>
      </c>
      <c r="C9" s="6" t="s">
        <v>257</v>
      </c>
    </row>
    <row r="10" spans="1:5" ht="15.75" customHeight="1" x14ac:dyDescent="0.15">
      <c r="A10" s="6" t="s">
        <v>1377</v>
      </c>
      <c r="B10" s="6" t="s">
        <v>66</v>
      </c>
      <c r="C10" s="6" t="s">
        <v>67</v>
      </c>
    </row>
    <row r="11" spans="1:5" ht="15.75" customHeight="1" x14ac:dyDescent="0.15">
      <c r="A11" s="6" t="s">
        <v>1378</v>
      </c>
      <c r="B11" s="6" t="s">
        <v>358</v>
      </c>
      <c r="C11" s="6" t="s">
        <v>222</v>
      </c>
    </row>
    <row r="12" spans="1:5" ht="15.75" customHeight="1" x14ac:dyDescent="0.15">
      <c r="A12" s="6" t="s">
        <v>1379</v>
      </c>
      <c r="B12" s="6" t="s">
        <v>19</v>
      </c>
      <c r="C12" s="6" t="s">
        <v>67</v>
      </c>
    </row>
    <row r="13" spans="1:5" ht="15.75" customHeight="1" x14ac:dyDescent="0.15">
      <c r="A13" s="6" t="s">
        <v>1380</v>
      </c>
      <c r="B13" s="6" t="s">
        <v>1352</v>
      </c>
      <c r="C13" s="6" t="s">
        <v>67</v>
      </c>
    </row>
    <row r="14" spans="1:5" ht="15.75" customHeight="1" x14ac:dyDescent="0.15">
      <c r="A14" s="6" t="s">
        <v>1381</v>
      </c>
      <c r="B14" s="6" t="s">
        <v>439</v>
      </c>
      <c r="C14" s="6" t="s">
        <v>1146</v>
      </c>
    </row>
    <row r="15" spans="1:5" ht="15.75" customHeight="1" x14ac:dyDescent="0.15">
      <c r="A15" s="6" t="s">
        <v>1382</v>
      </c>
      <c r="B15" s="6" t="s">
        <v>564</v>
      </c>
      <c r="C15" s="6" t="s">
        <v>1146</v>
      </c>
    </row>
    <row r="16" spans="1:5" ht="15.75" customHeight="1" x14ac:dyDescent="0.15">
      <c r="A16" s="6" t="s">
        <v>1383</v>
      </c>
      <c r="B16" s="6" t="s">
        <v>435</v>
      </c>
      <c r="C16" s="6" t="s">
        <v>512</v>
      </c>
    </row>
    <row r="17" spans="1:3" ht="15.75" customHeight="1" x14ac:dyDescent="0.15">
      <c r="A17" s="6" t="s">
        <v>1384</v>
      </c>
      <c r="B17" s="6" t="s">
        <v>97</v>
      </c>
      <c r="C17" s="6" t="s">
        <v>67</v>
      </c>
    </row>
    <row r="18" spans="1:3" ht="15.75" customHeight="1" x14ac:dyDescent="0.15">
      <c r="A18" s="6" t="s">
        <v>1385</v>
      </c>
      <c r="B18" s="6" t="s">
        <v>80</v>
      </c>
      <c r="C18" s="6" t="s">
        <v>67</v>
      </c>
    </row>
    <row r="19" spans="1:3" ht="15.75" customHeight="1" x14ac:dyDescent="0.15">
      <c r="A19" s="6" t="s">
        <v>1385</v>
      </c>
      <c r="B19" s="6" t="s">
        <v>404</v>
      </c>
      <c r="C19" s="6" t="s">
        <v>67</v>
      </c>
    </row>
    <row r="20" spans="1:3" ht="15.75" customHeight="1" x14ac:dyDescent="0.15">
      <c r="A20" s="6" t="s">
        <v>1386</v>
      </c>
      <c r="B20" s="6" t="s">
        <v>402</v>
      </c>
      <c r="C20" s="6" t="s">
        <v>67</v>
      </c>
    </row>
    <row r="21" spans="1:3" ht="15.75" customHeight="1" x14ac:dyDescent="0.15">
      <c r="A21" s="6" t="s">
        <v>1387</v>
      </c>
      <c r="B21" s="6" t="s">
        <v>427</v>
      </c>
      <c r="C21" s="6" t="s">
        <v>67</v>
      </c>
    </row>
    <row r="22" spans="1:3" ht="15.75" customHeight="1" x14ac:dyDescent="0.15">
      <c r="A22" s="6" t="s">
        <v>1388</v>
      </c>
      <c r="B22" s="6" t="s">
        <v>35</v>
      </c>
      <c r="C22" s="6" t="s">
        <v>67</v>
      </c>
    </row>
    <row r="23" spans="1:3" ht="15.75" customHeight="1" x14ac:dyDescent="0.15">
      <c r="A23" s="6" t="s">
        <v>1389</v>
      </c>
      <c r="B23" s="6" t="s">
        <v>589</v>
      </c>
      <c r="C23" s="6" t="s">
        <v>257</v>
      </c>
    </row>
    <row r="24" spans="1:3" ht="15.75" customHeight="1" x14ac:dyDescent="0.15">
      <c r="A24" s="6" t="s">
        <v>1390</v>
      </c>
      <c r="B24" s="6" t="s">
        <v>569</v>
      </c>
      <c r="C24" s="6" t="s">
        <v>257</v>
      </c>
    </row>
    <row r="25" spans="1:3" ht="15.75" customHeight="1" x14ac:dyDescent="0.15">
      <c r="A25" s="6" t="s">
        <v>1391</v>
      </c>
      <c r="B25" s="6" t="s">
        <v>578</v>
      </c>
      <c r="C25" s="6" t="s">
        <v>257</v>
      </c>
    </row>
    <row r="26" spans="1:3" ht="15.75" customHeight="1" x14ac:dyDescent="0.15">
      <c r="A26" s="6" t="s">
        <v>1392</v>
      </c>
      <c r="B26" s="6" t="s">
        <v>548</v>
      </c>
      <c r="C26" s="6" t="s">
        <v>257</v>
      </c>
    </row>
    <row r="27" spans="1:3" ht="15.75" customHeight="1" x14ac:dyDescent="0.15">
      <c r="A27" s="6" t="s">
        <v>1393</v>
      </c>
      <c r="B27" s="6" t="s">
        <v>618</v>
      </c>
      <c r="C27" s="6" t="s">
        <v>67</v>
      </c>
    </row>
    <row r="28" spans="1:3" ht="15.75" customHeight="1" x14ac:dyDescent="0.15">
      <c r="A28" s="6" t="s">
        <v>1394</v>
      </c>
      <c r="B28" s="6" t="s">
        <v>454</v>
      </c>
      <c r="C28" s="6" t="s">
        <v>189</v>
      </c>
    </row>
    <row r="29" spans="1:3" ht="15.75" customHeight="1" x14ac:dyDescent="0.15">
      <c r="A29" s="6" t="s">
        <v>1395</v>
      </c>
      <c r="B29" s="6" t="s">
        <v>1396</v>
      </c>
      <c r="C29" s="6" t="s">
        <v>189</v>
      </c>
    </row>
    <row r="30" spans="1:3" ht="15.75" customHeight="1" x14ac:dyDescent="0.15">
      <c r="A30" s="6" t="s">
        <v>1397</v>
      </c>
      <c r="B30" s="6" t="s">
        <v>1398</v>
      </c>
      <c r="C30" s="6" t="s">
        <v>67</v>
      </c>
    </row>
    <row r="31" spans="1:3" ht="15.75" customHeight="1" x14ac:dyDescent="0.15">
      <c r="A31" s="6" t="s">
        <v>1399</v>
      </c>
      <c r="B31" s="6" t="s">
        <v>1400</v>
      </c>
      <c r="C31" s="6" t="s">
        <v>67</v>
      </c>
    </row>
    <row r="32" spans="1:3" ht="15.75" customHeight="1" x14ac:dyDescent="0.15">
      <c r="A32" s="6" t="s">
        <v>1401</v>
      </c>
      <c r="B32" s="6" t="s">
        <v>621</v>
      </c>
      <c r="C32" s="6" t="s">
        <v>67</v>
      </c>
    </row>
    <row r="33" spans="1:3" ht="15.75" customHeight="1" x14ac:dyDescent="0.15">
      <c r="A33" s="6" t="s">
        <v>1402</v>
      </c>
      <c r="B33" s="6" t="s">
        <v>544</v>
      </c>
      <c r="C33" s="6" t="s">
        <v>512</v>
      </c>
    </row>
    <row r="34" spans="1:3" ht="15.75" customHeight="1" x14ac:dyDescent="0.15">
      <c r="A34" s="6" t="s">
        <v>1403</v>
      </c>
      <c r="B34" s="6" t="s">
        <v>38</v>
      </c>
      <c r="C34" s="6" t="s">
        <v>1404</v>
      </c>
    </row>
    <row r="35" spans="1:3" ht="15.75" customHeight="1" x14ac:dyDescent="0.15">
      <c r="A35" s="6" t="s">
        <v>1405</v>
      </c>
      <c r="B35" s="6" t="s">
        <v>56</v>
      </c>
      <c r="C35" s="6" t="s">
        <v>1406</v>
      </c>
    </row>
    <row r="36" spans="1:3" ht="15.75" customHeight="1" x14ac:dyDescent="0.15">
      <c r="A36" s="6" t="s">
        <v>1407</v>
      </c>
      <c r="B36" s="6" t="s">
        <v>642</v>
      </c>
      <c r="C36" s="6" t="s">
        <v>67</v>
      </c>
    </row>
    <row r="37" spans="1:3" ht="15.75" customHeight="1" x14ac:dyDescent="0.15">
      <c r="A37" s="6" t="s">
        <v>1408</v>
      </c>
      <c r="B37" s="6" t="s">
        <v>103</v>
      </c>
      <c r="C37" s="6" t="s">
        <v>1409</v>
      </c>
    </row>
    <row r="38" spans="1:3" ht="15.75" customHeight="1" x14ac:dyDescent="0.15">
      <c r="A38" s="6" t="s">
        <v>1410</v>
      </c>
      <c r="B38" s="6" t="s">
        <v>110</v>
      </c>
      <c r="C38" s="6" t="s">
        <v>104</v>
      </c>
    </row>
    <row r="39" spans="1:3" ht="15.75" customHeight="1" x14ac:dyDescent="0.15">
      <c r="A39" s="6" t="s">
        <v>1411</v>
      </c>
      <c r="B39" s="6" t="s">
        <v>114</v>
      </c>
      <c r="C39" s="6" t="s">
        <v>104</v>
      </c>
    </row>
    <row r="40" spans="1:3" ht="15.75" customHeight="1" x14ac:dyDescent="0.15">
      <c r="A40" s="6" t="s">
        <v>1412</v>
      </c>
      <c r="B40" s="6" t="s">
        <v>654</v>
      </c>
      <c r="C40" s="6" t="s">
        <v>512</v>
      </c>
    </row>
    <row r="41" spans="1:3" ht="15.75" customHeight="1" x14ac:dyDescent="0.15">
      <c r="A41" s="6" t="s">
        <v>1413</v>
      </c>
      <c r="B41" s="6" t="s">
        <v>662</v>
      </c>
      <c r="C41" s="6" t="s">
        <v>1409</v>
      </c>
    </row>
    <row r="42" spans="1:3" ht="15.75" customHeight="1" x14ac:dyDescent="0.15">
      <c r="A42" s="6" t="s">
        <v>1414</v>
      </c>
      <c r="B42" s="6" t="s">
        <v>735</v>
      </c>
      <c r="C42" s="6" t="s">
        <v>512</v>
      </c>
    </row>
    <row r="43" spans="1:3" ht="15.75" customHeight="1" x14ac:dyDescent="0.15">
      <c r="A43" s="6" t="s">
        <v>1415</v>
      </c>
      <c r="B43" s="6" t="s">
        <v>256</v>
      </c>
      <c r="C43" s="6" t="s">
        <v>257</v>
      </c>
    </row>
    <row r="44" spans="1:3" ht="15.75" customHeight="1" x14ac:dyDescent="0.15">
      <c r="A44" s="6" t="s">
        <v>1416</v>
      </c>
      <c r="B44" s="6" t="s">
        <v>732</v>
      </c>
      <c r="C44" s="6" t="s">
        <v>512</v>
      </c>
    </row>
    <row r="45" spans="1:3" ht="15.75" customHeight="1" x14ac:dyDescent="0.15">
      <c r="A45" s="6" t="s">
        <v>1417</v>
      </c>
      <c r="B45" s="6" t="s">
        <v>811</v>
      </c>
      <c r="C45" s="6" t="s">
        <v>67</v>
      </c>
    </row>
    <row r="46" spans="1:3" ht="15.75" customHeight="1" x14ac:dyDescent="0.15">
      <c r="A46" s="6" t="s">
        <v>1418</v>
      </c>
      <c r="B46" s="6" t="s">
        <v>188</v>
      </c>
      <c r="C46" s="6" t="s">
        <v>189</v>
      </c>
    </row>
    <row r="47" spans="1:3" ht="15.75" customHeight="1" x14ac:dyDescent="0.15">
      <c r="A47" s="6" t="s">
        <v>1419</v>
      </c>
      <c r="B47" s="6" t="s">
        <v>807</v>
      </c>
      <c r="C47" s="6" t="s">
        <v>1420</v>
      </c>
    </row>
    <row r="48" spans="1:3" ht="13" x14ac:dyDescent="0.15">
      <c r="A48" s="6" t="s">
        <v>1421</v>
      </c>
      <c r="B48" s="6" t="s">
        <v>814</v>
      </c>
      <c r="C48" s="6" t="s">
        <v>222</v>
      </c>
    </row>
    <row r="49" spans="1:3" ht="13" x14ac:dyDescent="0.15">
      <c r="A49" s="6" t="s">
        <v>1422</v>
      </c>
      <c r="B49" s="6" t="s">
        <v>221</v>
      </c>
      <c r="C49" s="6" t="s">
        <v>222</v>
      </c>
    </row>
    <row r="50" spans="1:3" ht="13" x14ac:dyDescent="0.15">
      <c r="A50" s="6" t="s">
        <v>1423</v>
      </c>
      <c r="B50" s="6" t="s">
        <v>227</v>
      </c>
      <c r="C50" s="6" t="s">
        <v>222</v>
      </c>
    </row>
    <row r="51" spans="1:3" ht="13" x14ac:dyDescent="0.15">
      <c r="A51" s="6" t="s">
        <v>1424</v>
      </c>
      <c r="B51" s="6" t="s">
        <v>898</v>
      </c>
      <c r="C51" s="6" t="s">
        <v>512</v>
      </c>
    </row>
    <row r="52" spans="1:3" ht="13" x14ac:dyDescent="0.15">
      <c r="A52" s="6" t="s">
        <v>1425</v>
      </c>
      <c r="B52" s="6" t="s">
        <v>996</v>
      </c>
      <c r="C52" s="6" t="s">
        <v>1426</v>
      </c>
    </row>
    <row r="53" spans="1:3" ht="13" x14ac:dyDescent="0.15">
      <c r="A53" s="6" t="s">
        <v>1427</v>
      </c>
      <c r="B53" s="6" t="s">
        <v>987</v>
      </c>
      <c r="C53" s="6" t="s">
        <v>67</v>
      </c>
    </row>
    <row r="54" spans="1:3" ht="13" x14ac:dyDescent="0.15">
      <c r="A54" s="6" t="s">
        <v>1428</v>
      </c>
      <c r="B54" s="6" t="s">
        <v>982</v>
      </c>
      <c r="C54" s="6" t="s">
        <v>67</v>
      </c>
    </row>
    <row r="55" spans="1:3" ht="13" x14ac:dyDescent="0.15">
      <c r="A55" s="6" t="s">
        <v>1429</v>
      </c>
      <c r="B55" s="6" t="s">
        <v>1028</v>
      </c>
      <c r="C55" s="6" t="s">
        <v>1146</v>
      </c>
    </row>
    <row r="56" spans="1:3" ht="13" x14ac:dyDescent="0.15">
      <c r="A56" s="6" t="s">
        <v>1430</v>
      </c>
      <c r="B56" s="6" t="s">
        <v>1045</v>
      </c>
      <c r="C56" s="6" t="s">
        <v>222</v>
      </c>
    </row>
    <row r="57" spans="1:3" ht="13" x14ac:dyDescent="0.15">
      <c r="A57" s="6" t="s">
        <v>1431</v>
      </c>
      <c r="B57" s="6" t="s">
        <v>746</v>
      </c>
      <c r="C57" s="6" t="s">
        <v>67</v>
      </c>
    </row>
    <row r="58" spans="1:3" ht="13" x14ac:dyDescent="0.15">
      <c r="A58" s="6" t="s">
        <v>1432</v>
      </c>
      <c r="B58" s="6" t="s">
        <v>1181</v>
      </c>
      <c r="C58" s="6" t="s">
        <v>1182</v>
      </c>
    </row>
    <row r="59" spans="1:3" ht="13" x14ac:dyDescent="0.15">
      <c r="A59" s="6" t="s">
        <v>1433</v>
      </c>
      <c r="B59" s="6" t="s">
        <v>1254</v>
      </c>
      <c r="C59" s="6" t="s">
        <v>104</v>
      </c>
    </row>
    <row r="60" spans="1:3" ht="13" x14ac:dyDescent="0.15">
      <c r="A60" s="6" t="s">
        <v>1434</v>
      </c>
      <c r="B60" s="6" t="s">
        <v>273</v>
      </c>
      <c r="C60" s="6" t="s">
        <v>104</v>
      </c>
    </row>
    <row r="61" spans="1:3" ht="13" x14ac:dyDescent="0.15">
      <c r="A61" s="6" t="s">
        <v>1435</v>
      </c>
      <c r="B61" s="6" t="s">
        <v>1317</v>
      </c>
      <c r="C61" s="6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"/>
  <sheetViews>
    <sheetView workbookViewId="0"/>
  </sheetViews>
  <sheetFormatPr baseColWidth="10" defaultColWidth="12.6640625" defaultRowHeight="15.75" customHeight="1" x14ac:dyDescent="0.15"/>
  <sheetData>
    <row r="1" spans="1:4" x14ac:dyDescent="0.2">
      <c r="A1" s="9" t="s">
        <v>1436</v>
      </c>
      <c r="B1" s="9" t="s">
        <v>1437</v>
      </c>
      <c r="C1" s="11">
        <v>47.56709</v>
      </c>
      <c r="D1" s="11">
        <v>-122.27827000000001</v>
      </c>
    </row>
    <row r="2" spans="1:4" x14ac:dyDescent="0.2">
      <c r="A2" s="9" t="s">
        <v>1438</v>
      </c>
      <c r="B2" s="9" t="s">
        <v>1439</v>
      </c>
      <c r="C2" s="11">
        <v>47.566780000000001</v>
      </c>
      <c r="D2" s="11">
        <v>-122.27763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Volunteer_Scats</vt:lpstr>
      <vt:lpstr>Scats</vt:lpstr>
      <vt:lpstr>Missing samples</vt:lpstr>
      <vt:lpstr>Summaries</vt:lpstr>
      <vt:lpstr>Site Codes</vt:lpstr>
      <vt:lpstr>Rodents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Yasmine Hentati</cp:lastModifiedBy>
  <dcterms:created xsi:type="dcterms:W3CDTF">2023-05-27T18:06:13Z</dcterms:created>
  <dcterms:modified xsi:type="dcterms:W3CDTF">2023-05-27T18:06:13Z</dcterms:modified>
</cp:coreProperties>
</file>