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min\Desktop\Class Projects\Crowdfunding Analysis\Resources\"/>
    </mc:Choice>
  </mc:AlternateContent>
  <xr:revisionPtr revIDLastSave="0" documentId="13_ncr:1_{9716BE02-36AF-4246-B50B-330F9527C2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19" r:id="rId1"/>
    <sheet name="Outcomes Based on Goals" sheetId="20" r:id="rId2"/>
    <sheet name="Kickstarter" sheetId="1" r:id="rId3"/>
    <sheet name="Category Statistics" sheetId="2" r:id="rId4"/>
    <sheet name="Subcategory Statistics" sheetId="5" r:id="rId5"/>
    <sheet name="Outcomes Based on Launch Date" sheetId="4" r:id="rId6"/>
    <sheet name="Edinburgh Research" sheetId="8" r:id="rId7"/>
  </sheets>
  <definedNames>
    <definedName name="_xlnm._FilterDatabase" localSheetId="2" hidden="1">Kickstarter!$A$1:$U$4115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4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<sst xmlns="http://schemas.openxmlformats.org/spreadsheetml/2006/main" count="33085" uniqueCount="8404">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</sst>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1422533298762045"/>
          <c:y val="5.49019607843137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90662884895763"/>
          <c:y val="0.17317173588595544"/>
          <c:w val="0.74086080160510659"/>
          <c:h val="0.713835005918377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7-40A9-A7C4-5C91A9AA64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7-40A9-A7C4-5C91A9AA64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37-40A9-A7C4-5C91A9AA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154960"/>
        <c:axId val="1494132080"/>
      </c:lineChart>
      <c:catAx>
        <c:axId val="14941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132080"/>
        <c:crosses val="autoZero"/>
        <c:auto val="1"/>
        <c:lblAlgn val="ctr"/>
        <c:lblOffset val="100"/>
        <c:noMultiLvlLbl val="0"/>
      </c:catAx>
      <c:valAx>
        <c:axId val="14941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1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648666068640144"/>
          <c:y val="2.4371662089783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72058872387786E-2"/>
          <c:y val="9.5638463983992755E-2"/>
          <c:w val="0.89877448863195897"/>
          <c:h val="0.757982518929617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9-4271-9F65-BF279140D52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9-4271-9F65-BF279140D52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49-4271-9F65-BF279140D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679248"/>
        <c:axId val="1598664688"/>
      </c:lineChart>
      <c:catAx>
        <c:axId val="15986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64688"/>
        <c:crosses val="autoZero"/>
        <c:auto val="1"/>
        <c:lblAlgn val="ctr"/>
        <c:lblOffset val="100"/>
        <c:noMultiLvlLbl val="0"/>
      </c:catAx>
      <c:valAx>
        <c:axId val="159866468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310209641516327"/>
          <c:y val="0.93526253269544823"/>
          <c:w val="0.39804334584759182"/>
          <c:h val="3.42728896923221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2-4BFD-B340-3B89672146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2-4BFD-B340-3B89672146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2-4BFD-B340-3B89672146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4-4C0B-B971-9B8C50F9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828751"/>
        <c:axId val="1728819183"/>
      </c:barChart>
      <c:catAx>
        <c:axId val="17288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19183"/>
        <c:crosses val="autoZero"/>
        <c:auto val="1"/>
        <c:lblAlgn val="ctr"/>
        <c:lblOffset val="100"/>
        <c:noMultiLvlLbl val="0"/>
      </c:catAx>
      <c:valAx>
        <c:axId val="172881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8-4768-8468-BEDB86AF5D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8-4768-8468-BEDB86AF5D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8-4768-8468-BEDB86AF5D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28-4768-8468-BEDB86AF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255872"/>
        <c:axId val="506254208"/>
      </c:barChart>
      <c:catAx>
        <c:axId val="5062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4208"/>
        <c:crosses val="autoZero"/>
        <c:auto val="1"/>
        <c:lblAlgn val="ctr"/>
        <c:lblOffset val="100"/>
        <c:noMultiLvlLbl val="0"/>
      </c:catAx>
      <c:valAx>
        <c:axId val="5062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8-42C1-9D14-F534903320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8-42C1-9D14-F534903320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8-42C1-9D14-F534903320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48-42C1-9D14-F53490332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54064"/>
        <c:axId val="434049072"/>
      </c:lineChart>
      <c:catAx>
        <c:axId val="43405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49072"/>
        <c:crosses val="autoZero"/>
        <c:auto val="1"/>
        <c:lblAlgn val="ctr"/>
        <c:lblOffset val="100"/>
        <c:noMultiLvlLbl val="0"/>
      </c:catAx>
      <c:valAx>
        <c:axId val="4340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1</xdr:row>
      <xdr:rowOff>123826</xdr:rowOff>
    </xdr:from>
    <xdr:to>
      <xdr:col>17</xdr:col>
      <xdr:colOff>342900</xdr:colOff>
      <xdr:row>27</xdr:row>
      <xdr:rowOff>28576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968D2530-0EBF-426D-BCAE-1DD83DF2B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128586</xdr:rowOff>
    </xdr:from>
    <xdr:to>
      <xdr:col>8</xdr:col>
      <xdr:colOff>447675</xdr:colOff>
      <xdr:row>47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70D1D-3F79-45E8-9741-44444D2E2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14286</xdr:rowOff>
    </xdr:from>
    <xdr:to>
      <xdr:col>18</xdr:col>
      <xdr:colOff>38100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691A2-A7E7-4578-AA3A-3B5E65A02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180975</xdr:rowOff>
    </xdr:from>
    <xdr:to>
      <xdr:col>18</xdr:col>
      <xdr:colOff>466725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9B2CB-407B-457C-9897-196FB2A31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9525</xdr:rowOff>
    </xdr:from>
    <xdr:to>
      <xdr:col>14</xdr:col>
      <xdr:colOff>600075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85F1D-223B-4643-BD25-6F2ACD66E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min" refreshedDate="44626.779435532408" createdVersion="7" refreshedVersion="7" minRefreshableVersion="3" recordCount="4114" xr:uid="{0581293E-FC90-4A06-83E0-5E3CFF6446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min" refreshedDate="44629.584566550926" createdVersion="7" refreshedVersion="7" minRefreshableVersion="3" recordCount="4114" xr:uid="{6982F5B7-D903-4028-9B21-E94523FB75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min" refreshedDate="44632.437812615739" createdVersion="7" refreshedVersion="7" minRefreshableVersion="3" recordCount="4114" xr:uid="{D4B21E56-2E2A-4852-BD83-1DA84450DB1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240D4-9320-4B42-AB17-B7463DA9A77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5F1FC-C0D0-4B51-A30E-51457073AF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8EB40-5861-49EA-ADA3-80EE6CB8230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46972-6788-45C6-A0FC-40EC030DD30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FBA93-0B2D-4A72-A6E8-646641546939}">
  <dimension ref="A1:E18"/>
  <sheetViews>
    <sheetView tabSelected="1" workbookViewId="0">
      <selection activeCell="U25" sqref="U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B8B8-5E1C-410B-A53B-888E4BC5EAAE}">
  <dimension ref="A1:H13"/>
  <sheetViews>
    <sheetView workbookViewId="0">
      <selection activeCell="L28" sqref="L28"/>
    </sheetView>
  </sheetViews>
  <sheetFormatPr defaultRowHeight="15" x14ac:dyDescent="0.25"/>
  <cols>
    <col min="1" max="1" width="15.5703125" customWidth="1"/>
    <col min="2" max="2" width="18.140625" bestFit="1" customWidth="1"/>
    <col min="3" max="3" width="43.8554687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8393</v>
      </c>
      <c r="B3">
        <f>COUNTIFS(Kickstarter!$F:$F,"successful",Kickstarter!$R:$R,"plays",Kickstarter!$D:$D,"&gt;=1000",Kickstarter!$D:$D,"&lt;4999")</f>
        <v>387</v>
      </c>
      <c r="C3">
        <f>COUNTIFS(Kickstarter!$F:$F,"failed",Kickstarter!$R:$R,"plays",Kickstarter!$D:$D,"&gt;=1000",Kickstarter!$D:$D,"&lt;4999")</f>
        <v>146</v>
      </c>
      <c r="D3">
        <f>COUNTIFS(Kickstarter!$F:$F,"canceled",Kickstarter!$R:$R,"plays",Kickstarter!$D:$D,"&gt;=1000",Kickstarter!$D:$D,"&lt;4999")</f>
        <v>0</v>
      </c>
      <c r="E3">
        <f t="shared" ref="E3:E13" si="0">SUM(B3:D3)</f>
        <v>533</v>
      </c>
      <c r="F3" s="16">
        <f t="shared" ref="F3:F13" si="1">B3/E3</f>
        <v>0.726078799249531</v>
      </c>
      <c r="G3" s="16">
        <f t="shared" ref="G3:G13" si="2">C3/E3</f>
        <v>0.27392120075046905</v>
      </c>
      <c r="H3" s="16">
        <f t="shared" ref="H3:H13" si="3">D3/E3</f>
        <v>0</v>
      </c>
    </row>
    <row r="4" spans="1:8" x14ac:dyDescent="0.25">
      <c r="A4" t="s">
        <v>8394</v>
      </c>
      <c r="B4">
        <f>COUNTIFS(Kickstarter!$F:$F,"successful",Kickstarter!$R:$R,"plays",Kickstarter!$D:$D,"&gt;=5000",Kickstarter!$D:$D,"&lt;9999")</f>
        <v>93</v>
      </c>
      <c r="C4">
        <f>COUNTIFS(Kickstarter!$F:$F,"failed",Kickstarter!$R:$R,"plays",Kickstarter!$D:$D,"&gt;=5000",Kickstarter!$D:$D,"&lt;9999")</f>
        <v>76</v>
      </c>
      <c r="D4">
        <f>COUNTIFS(Kickstarter!$F:$F,"canceled",Kickstarter!$R:$R,"plays",Kickstarter!$D:$D,"&gt;=5000",Kickstarter!$D:$D,"&lt;9999")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8395</v>
      </c>
      <c r="B5">
        <f>COUNTIFS(Kickstarter!$F:$F,"successful",Kickstarter!$R:$R,"plays",Kickstarter!$D:$D,"&gt;=10000",Kickstarter!$D:$D,"&lt;14999")</f>
        <v>39</v>
      </c>
      <c r="C5">
        <f>COUNTIFS(Kickstarter!$F:$F,"failed",Kickstarter!$R:$R,"plays",Kickstarter!$D:$D,"&gt;=10000",Kickstarter!$D:$D,"&lt;14999")</f>
        <v>33</v>
      </c>
      <c r="D5">
        <f>COUNTIFS(Kickstarter!$F:$F,"canceled",Kickstarter!$R:$R,"plays",Kickstarter!$D:$D,"&gt;=10000",Kickstarter!$D:$D,"&lt;14999")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8396</v>
      </c>
      <c r="B6">
        <f>COUNTIFS(Kickstarter!$F:$F,"successful",Kickstarter!$R:$R,"plays",Kickstarter!$D:$D,"&gt;=15000",Kickstarter!$D:$D,"&lt;19999")</f>
        <v>12</v>
      </c>
      <c r="C6">
        <f>COUNTIFS(Kickstarter!$F:$F,"failed",Kickstarter!$R:$R,"plays",Kickstarter!$D:$D,"&gt;=15000",Kickstarter!$D:$D,"&lt;19999")</f>
        <v>12</v>
      </c>
      <c r="D6">
        <f>COUNTIFS(Kickstarter!$F:$F,"canceled",Kickstarter!$R:$R,"plays",Kickstarter!$D:$D,"&gt;=15000",Kickstarter!$D:$D,"&lt;19999")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8397</v>
      </c>
      <c r="B7">
        <f>COUNTIFS(Kickstarter!$F:$F,"successful",Kickstarter!$R:$R,"plays",Kickstarter!$D:$D,"&gt;=20000",Kickstarter!$D:$D,"&lt;24999")</f>
        <v>9</v>
      </c>
      <c r="C7">
        <f>COUNTIFS(Kickstarter!$F:$F,"failed",Kickstarter!$R:$R,"plays",Kickstarter!$D:$D,"&gt;=20000",Kickstarter!$D:$D,"&lt;24999")</f>
        <v>11</v>
      </c>
      <c r="D7">
        <f>COUNTIFS(Kickstarter!$F:$F,"canceled",Kickstarter!$R:$R,"plays",Kickstarter!$D:$D,"&gt;=20000",Kickstarter!$D:$D,"&lt;24999")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8398</v>
      </c>
      <c r="B8">
        <f>COUNTIFS(Kickstarter!$F:$F,"successful",Kickstarter!$R:$R,"plays",Kickstarter!$D:$D,"&gt;=25000",Kickstarter!$D:$D,"&lt;29999")</f>
        <v>1</v>
      </c>
      <c r="C8">
        <f>COUNTIFS(Kickstarter!$F:$F,"failed",Kickstarter!$R:$R,"plays",Kickstarter!$D:$D,"&gt;=25000",Kickstarter!$D:$D,"&lt;29999")</f>
        <v>4</v>
      </c>
      <c r="D8">
        <f>COUNTIFS(Kickstarter!$F:$F,"canceled",Kickstarter!$R:$R,"plays",Kickstarter!$D:$D,"&gt;=25000",Kickstarter!$D:$D,"&lt;29999")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8399</v>
      </c>
      <c r="B9">
        <f>COUNTIFS(Kickstarter!$F:$F,"successful",Kickstarter!$R:$R,"plays",Kickstarter!$D:$D,"&gt;=30000",Kickstarter!$D:$D,"&lt;34999")</f>
        <v>3</v>
      </c>
      <c r="C9">
        <f>COUNTIFS(Kickstarter!$F:$F,"failed",Kickstarter!$R:$R,"plays",Kickstarter!$D:$D,"&gt;=30000",Kickstarter!$D:$D,"&lt;34999")</f>
        <v>8</v>
      </c>
      <c r="D9">
        <f>COUNTIFS(Kickstarter!$F:$F,"canceled",Kickstarter!$R:$R,"plays",Kickstarter!$D:$D,"&gt;=30000",Kickstarter!$D:$D,"&lt;34999")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8400</v>
      </c>
      <c r="B10">
        <f>COUNTIFS(Kickstarter!$F:$F,"successful",Kickstarter!$R:$R,"plays",Kickstarter!$D:$D,"&gt;=35000",Kickstarter!$D:$D,"&lt;39999")</f>
        <v>4</v>
      </c>
      <c r="C10">
        <f>COUNTIFS(Kickstarter!$F:$F,"failed",Kickstarter!$R:$R,"plays",Kickstarter!$D:$D,"&gt;=35000",Kickstarter!$D:$D,"&lt;39999")</f>
        <v>2</v>
      </c>
      <c r="D10">
        <f>COUNTIFS(Kickstarter!$F:$F,"canceled",Kickstarter!$R:$R,"plays",Kickstarter!$D:$D,"&gt;=35000",Kickstarter!$D:$D,"&lt;39999")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8401</v>
      </c>
      <c r="B11">
        <f>COUNTIFS(Kickstarter!$F:$F,"successful",Kickstarter!$R:$R,"plays",Kickstarter!$D:$D,"&gt;=40000",Kickstarter!$D:$D,"&lt;44999")</f>
        <v>2</v>
      </c>
      <c r="C11">
        <f>COUNTIFS(Kickstarter!$F:$F,"failed",Kickstarter!$R:$R,"plays",Kickstarter!$D:$D,"&gt;=40000",Kickstarter!$D:$D,"&lt;44999")</f>
        <v>1</v>
      </c>
      <c r="D11">
        <f>COUNTIFS(Kickstarter!$F:$F,"canceled",Kickstarter!$R:$R,"plays",Kickstarter!$D:$D,"&gt;=40000",Kickstarter!$D:$D,"&lt;44999")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8402</v>
      </c>
      <c r="B12">
        <f>COUNTIFS(Kickstarter!$F:$F,"successful",Kickstarter!$R:$R,"plays",Kickstarter!$D:$D,"&gt;=45000",Kickstarter!$D:$D,"&lt;49999")</f>
        <v>0</v>
      </c>
      <c r="C12">
        <f>COUNTIFS(Kickstarter!$F:$F,"failed",Kickstarter!$R:$R,"plays",Kickstarter!$D:$D,"&gt;=45000",Kickstarter!$D:$D,"&lt;49999")</f>
        <v>1</v>
      </c>
      <c r="D12">
        <f>COUNTIFS(Kickstarter!$F:$F,"canceled",Kickstarter!$R:$R,"plays",Kickstarter!$D:$D,"&gt;=45000",Kickstarter!$D:$D,"&lt;49999")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8403</v>
      </c>
      <c r="B13">
        <f>COUNTIFS(Kickstarter!$F:$F,"successful",Kickstarter!$R:$R,"plays",Kickstarter!$D:$D,"&gt;50000")</f>
        <v>2</v>
      </c>
      <c r="C13">
        <f>COUNTIFS(Kickstarter!$F:$F,"failed",Kickstarter!$R:$R,"plays",Kickstarter!$D:$D,"&gt;50000")</f>
        <v>10</v>
      </c>
      <c r="D13">
        <f>COUNTIFS(Kickstarter!$F:$F,"canceled",Kickstarter!$R:$R,"plays",Kickstarter!$D:$D,"&gt;50000")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6" zoomScaleNormal="86" workbookViewId="0">
      <pane xSplit="3" ySplit="1" topLeftCell="D113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9.855468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7.85546875" style="1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25.28515625" customWidth="1"/>
    <col min="17" max="17" width="18.5703125" customWidth="1"/>
    <col min="18" max="18" width="15.5703125" customWidth="1"/>
    <col min="19" max="19" width="23.42578125" customWidth="1"/>
    <col min="20" max="20" width="24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">
    <cfRule type="top10" dxfId="0" priority="1" rank="90"/>
    <cfRule type="top10" priority="2" rank="90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497B-D8C0-4064-975B-A799FFEA9DDF}">
  <dimension ref="A1:F14"/>
  <sheetViews>
    <sheetView workbookViewId="0">
      <selection activeCell="A13" sqref="A13: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3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287D-75D5-418B-A7ED-7F8A21FC5D4B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3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361EB-F249-4DBF-98DC-B25B942C3E0D}">
  <dimension ref="A1:F18"/>
  <sheetViews>
    <sheetView workbookViewId="0">
      <selection activeCell="T19" sqref="T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5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5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5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5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5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5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5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5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5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5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89963-4F16-4AE7-B7E8-AAA64A87F0E3}">
  <dimension ref="A1:F6"/>
  <sheetViews>
    <sheetView workbookViewId="0">
      <selection activeCell="I11" sqref="I11"/>
    </sheetView>
  </sheetViews>
  <sheetFormatPr defaultRowHeight="15" x14ac:dyDescent="0.25"/>
  <cols>
    <col min="1" max="1" width="32.85546875" customWidth="1"/>
    <col min="2" max="2" width="71" customWidth="1"/>
    <col min="5" max="5" width="18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Yasmin</cp:lastModifiedBy>
  <dcterms:created xsi:type="dcterms:W3CDTF">2017-04-20T15:17:24Z</dcterms:created>
  <dcterms:modified xsi:type="dcterms:W3CDTF">2022-03-12T20:08:08Z</dcterms:modified>
</cp:coreProperties>
</file>