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filterPrivacy="1" defaultThemeVersion="124226"/>
  <xr:revisionPtr revIDLastSave="0" documentId="13_ncr:1_{4BD6FD0C-6774-4528-9836-6BC4624AD1C2}" xr6:coauthVersionLast="36" xr6:coauthVersionMax="36" xr10:uidLastSave="{00000000-0000-0000-0000-000000000000}"/>
  <bookViews>
    <workbookView xWindow="0" yWindow="90" windowWidth="19200" windowHeight="11640" xr2:uid="{00000000-000D-0000-FFFF-FFFF00000000}"/>
  </bookViews>
  <sheets>
    <sheet name="Summary" sheetId="4" r:id="rId1"/>
    <sheet name="AllInOne" sheetId="5" r:id="rId2"/>
  </sheets>
  <definedNames>
    <definedName name="CFGAREA" localSheetId="1">AllInOne!$C$9:$J$92</definedName>
    <definedName name="CFGAREA" localSheetId="0">Summary!$C$9:$G$19</definedName>
    <definedName name="ColumnHeader" localSheetId="1">""</definedName>
    <definedName name="HasColumnHeader" localSheetId="1">"0"</definedName>
    <definedName name="L3PRODUCTCODE" localSheetId="1">""</definedName>
    <definedName name="_xlnm.Print_Area" localSheetId="1">AllInOne!$C$2:$J$92</definedName>
    <definedName name="_xlnm.Print_Area" localSheetId="0">Summary!$C$2:$G$19</definedName>
    <definedName name="_xlnm.Print_Titles" localSheetId="1">AllInOne!$B:$F,AllInOne!$2:$9</definedName>
    <definedName name="_xlnm.Print_Titles" localSheetId="0">Summary!$B:$E,Summary!$2:$9</definedName>
    <definedName name="QF_SYS_CITYCOUNTRY1" localSheetId="1">"HONGKONG_Hong Kong SAR China"</definedName>
    <definedName name="QF_SYS_CITYCOUNTRY1" localSheetId="0">"HONGKONG_Hong Kong SAR China"</definedName>
    <definedName name="QF_SYS_CURRENCY1" localSheetId="1">"USD"</definedName>
    <definedName name="QF_SYS_CURRENCY1" localSheetId="0">"USD"</definedName>
    <definedName name="QF_SYS_DESTINATION1" localSheetId="1">"HONGKONG_Hong Kong SAR China"</definedName>
    <definedName name="QF_SYS_DESTINATION1" localSheetId="0">"HONGKONG_Hong Kong SAR China"</definedName>
    <definedName name="QF_SYS_DESTINATION2" localSheetId="1">"Hong Kong SAR China-HONGKONG-HONGKONG_CHINA"</definedName>
    <definedName name="QF_SYS_DESTINATION2" localSheetId="0">"Hong Kong SAR China-HONGKONG-HONGKONG_CHINA"</definedName>
    <definedName name="QF_SYS_EXCHANGE1" localSheetId="1">"1.0"</definedName>
    <definedName name="QF_SYS_EXCHANGE1" localSheetId="0">"1.0"</definedName>
    <definedName name="QF_SYS_LISTPRICECURRENCY" localSheetId="1">"USD"</definedName>
    <definedName name="QF_SYS_LISTPRICECURRENCY" localSheetId="0">"USD"</definedName>
    <definedName name="QF_SYS_TRADETERMDESC1" localSheetId="1">"FOB"</definedName>
    <definedName name="QF_SYS_TRADETERMDESC1" localSheetId="0">"FOB"</definedName>
    <definedName name="QuoteType" localSheetId="1">"Embedded"</definedName>
    <definedName name="QuoteType" localSheetId="0">"Embedded"</definedName>
    <definedName name="SheetByID" localSheetId="1">"None"</definedName>
    <definedName name="SheetByID" localSheetId="0">"None"</definedName>
    <definedName name="SheetByName" localSheetId="1">"None"</definedName>
    <definedName name="SheetByName" localSheetId="0">"None"</definedName>
    <definedName name="SheetName" localSheetId="1">"AllInOne"</definedName>
    <definedName name="SheetName" localSheetId="0">"Summary"</definedName>
    <definedName name="SheetType" localSheetId="1">"0"</definedName>
    <definedName name="SheetType" localSheetId="0">"100003"</definedName>
  </definedNames>
  <calcPr calcId="191029"/>
</workbook>
</file>

<file path=xl/calcChain.xml><?xml version="1.0" encoding="utf-8"?>
<calcChain xmlns="http://schemas.openxmlformats.org/spreadsheetml/2006/main">
  <c r="H92" i="5" l="1"/>
  <c r="J92" i="5" s="1"/>
  <c r="J91" i="5" s="1"/>
  <c r="J90" i="5" s="1"/>
  <c r="I90" i="5" s="1"/>
  <c r="J87" i="5"/>
  <c r="H87" i="5"/>
  <c r="J86" i="5"/>
  <c r="J85" i="5" s="1"/>
  <c r="H86" i="5"/>
  <c r="J84" i="5"/>
  <c r="J83" i="5" s="1"/>
  <c r="H84" i="5"/>
  <c r="J79" i="5"/>
  <c r="J78" i="5" s="1"/>
  <c r="J77" i="5" s="1"/>
  <c r="I77" i="5" s="1"/>
  <c r="H79" i="5"/>
  <c r="H74" i="5"/>
  <c r="J74" i="5" s="1"/>
  <c r="H73" i="5"/>
  <c r="J73" i="5" s="1"/>
  <c r="J72" i="5" s="1"/>
  <c r="H71" i="5"/>
  <c r="J71" i="5" s="1"/>
  <c r="J70" i="5" s="1"/>
  <c r="H69" i="5"/>
  <c r="J69" i="5" s="1"/>
  <c r="J68" i="5" s="1"/>
  <c r="H64" i="5"/>
  <c r="J64" i="5" s="1"/>
  <c r="J63" i="5" s="1"/>
  <c r="H62" i="5"/>
  <c r="J62" i="5" s="1"/>
  <c r="H61" i="5"/>
  <c r="J61" i="5" s="1"/>
  <c r="J60" i="5" s="1"/>
  <c r="H59" i="5"/>
  <c r="J59" i="5" s="1"/>
  <c r="J58" i="5" s="1"/>
  <c r="H57" i="5"/>
  <c r="G14" i="4" s="1"/>
  <c r="F14" i="4" s="1"/>
  <c r="J55" i="5"/>
  <c r="J54" i="5" s="1"/>
  <c r="H55" i="5"/>
  <c r="H50" i="5"/>
  <c r="J50" i="5" s="1"/>
  <c r="J49" i="5" s="1"/>
  <c r="J48" i="5"/>
  <c r="J47" i="5" s="1"/>
  <c r="H48" i="5"/>
  <c r="J46" i="5"/>
  <c r="H46" i="5"/>
  <c r="H45" i="5"/>
  <c r="G13" i="4" s="1"/>
  <c r="F13" i="4" s="1"/>
  <c r="J43" i="5"/>
  <c r="J42" i="5" s="1"/>
  <c r="H43" i="5"/>
  <c r="J41" i="5"/>
  <c r="J40" i="5" s="1"/>
  <c r="H41" i="5"/>
  <c r="J39" i="5"/>
  <c r="J38" i="5" s="1"/>
  <c r="H39" i="5"/>
  <c r="J34" i="5"/>
  <c r="H34" i="5"/>
  <c r="H33" i="5"/>
  <c r="J33" i="5" s="1"/>
  <c r="J32" i="5" s="1"/>
  <c r="J31" i="5"/>
  <c r="J30" i="5" s="1"/>
  <c r="H31" i="5"/>
  <c r="J29" i="5"/>
  <c r="J28" i="5" s="1"/>
  <c r="H29" i="5"/>
  <c r="J27" i="5"/>
  <c r="J26" i="5" s="1"/>
  <c r="J25" i="5" s="1"/>
  <c r="I25" i="5" s="1"/>
  <c r="H27" i="5"/>
  <c r="J22" i="5"/>
  <c r="H22" i="5"/>
  <c r="H21" i="5"/>
  <c r="J21" i="5" s="1"/>
  <c r="J20" i="5" s="1"/>
  <c r="J19" i="5"/>
  <c r="J18" i="5" s="1"/>
  <c r="H19" i="5"/>
  <c r="J17" i="5"/>
  <c r="J16" i="5" s="1"/>
  <c r="H17" i="5"/>
  <c r="J15" i="5"/>
  <c r="J14" i="5" s="1"/>
  <c r="H15" i="5"/>
  <c r="H13" i="5"/>
  <c r="J13" i="5" s="1"/>
  <c r="J12" i="5" s="1"/>
  <c r="J9" i="5"/>
  <c r="I9" i="5"/>
  <c r="G18" i="4"/>
  <c r="F18" i="4" s="1"/>
  <c r="G17" i="4"/>
  <c r="F17" i="4" s="1"/>
  <c r="G16" i="4"/>
  <c r="F16" i="4" s="1"/>
  <c r="G9" i="4"/>
  <c r="F9" i="4"/>
  <c r="J82" i="5" l="1"/>
  <c r="I82" i="5" s="1"/>
  <c r="J67" i="5"/>
  <c r="I67" i="5" s="1"/>
  <c r="J11" i="5"/>
  <c r="I11" i="5" s="1"/>
  <c r="J53" i="5"/>
  <c r="I53" i="5" s="1"/>
  <c r="G11" i="4"/>
  <c r="G15" i="4"/>
  <c r="F15" i="4" s="1"/>
  <c r="G12" i="4"/>
  <c r="F12" i="4" s="1"/>
  <c r="J45" i="5"/>
  <c r="J44" i="5" s="1"/>
  <c r="J37" i="5" s="1"/>
  <c r="I37" i="5" s="1"/>
  <c r="J57" i="5"/>
  <c r="J56" i="5" s="1"/>
  <c r="G10" i="4" l="1"/>
  <c r="G19" i="4" s="1"/>
  <c r="F11" i="4"/>
</calcChain>
</file>

<file path=xl/sharedStrings.xml><?xml version="1.0" encoding="utf-8"?>
<sst xmlns="http://schemas.openxmlformats.org/spreadsheetml/2006/main" count="340" uniqueCount="222">
  <si>
    <t>No.</t>
  </si>
  <si>
    <t>Config Name</t>
  </si>
  <si>
    <t>Qty.</t>
  </si>
  <si>
    <t>Site1</t>
  </si>
  <si>
    <t>AirEngine9700-M1(C13_Europe)</t>
  </si>
  <si>
    <t>AirEngine9700-M1(C13_Europe)_1</t>
  </si>
  <si>
    <t>AirEngine9703-H-T(C13_Europe)</t>
  </si>
  <si>
    <t>AirEngine9703-H-T(C13_Europe)_1</t>
  </si>
  <si>
    <t>AirEngine 8760-X1-PRO</t>
  </si>
  <si>
    <t>AirEngine9700-M1</t>
  </si>
  <si>
    <t>AirEngine 5761-11</t>
  </si>
  <si>
    <t>AirEngine9703-S-T</t>
  </si>
  <si>
    <t>TOTAL PRICE</t>
  </si>
  <si>
    <t>Part Number</t>
  </si>
  <si>
    <t>Model</t>
  </si>
  <si>
    <t>Description</t>
  </si>
  <si>
    <t>Unit Qty.</t>
  </si>
  <si>
    <t/>
  </si>
  <si>
    <t>AirEngine9700-M1(C13_Europe) V200R023_Site1</t>
  </si>
  <si>
    <t>WLAN AirEngine 9700-M1</t>
  </si>
  <si>
    <t>AirEngine9700-M1 mainframe</t>
  </si>
  <si>
    <t>02354FRN-001</t>
  </si>
  <si>
    <t>Power</t>
  </si>
  <si>
    <t>02312FFU-002</t>
  </si>
  <si>
    <t>Fan Box</t>
  </si>
  <si>
    <t>02312DKW</t>
  </si>
  <si>
    <t>Software</t>
  </si>
  <si>
    <t>88035WEY</t>
  </si>
  <si>
    <t>Delivery Accessories</t>
  </si>
  <si>
    <t>21242042</t>
  </si>
  <si>
    <t>21240537</t>
  </si>
  <si>
    <t>PAC600S12-EB</t>
  </si>
  <si>
    <t>FAN-023A-B</t>
  </si>
  <si>
    <t>L-AIRAC-1AP</t>
  </si>
  <si>
    <t>MOUTEAR01</t>
  </si>
  <si>
    <t>MOUTEARB01</t>
  </si>
  <si>
    <t>AirEngine9700-M1 mainframe (12*GE ports, 12*10GE SFP+ ports, 2*40GE QSFP+ ports, no power)</t>
  </si>
  <si>
    <t>600W AC Power Module(Back to Front, Power panel side exhaust)</t>
  </si>
  <si>
    <t>Fan box(B,FAN panel side exhaust)</t>
  </si>
  <si>
    <t>AirEngine Access Controller AP Resource License(1 AP)</t>
  </si>
  <si>
    <t>IEC Box mounting ear</t>
  </si>
  <si>
    <t>1U Boxlike equipment lengthening back mounting ear,IEC Expandable size(280-450mm)</t>
  </si>
  <si>
    <t>AirEngine9700-M1(C13_Europe)_1 V200R023_Site1</t>
  </si>
  <si>
    <t>AirEngine9703-H-T(C13_Europe) V600R023_Site1</t>
  </si>
  <si>
    <t>WLAN AirEngine 9703</t>
  </si>
  <si>
    <t>AirEngine9703-H mainframe</t>
  </si>
  <si>
    <t>02355URD</t>
  </si>
  <si>
    <t>02313BUS</t>
  </si>
  <si>
    <t>02352CAB</t>
  </si>
  <si>
    <t>21240538</t>
  </si>
  <si>
    <t>RTU License</t>
  </si>
  <si>
    <t>88039BNJ</t>
  </si>
  <si>
    <t>AirEngine9703-H-T</t>
  </si>
  <si>
    <t>PAC600S12-PB</t>
  </si>
  <si>
    <t>FAN-031A-B</t>
  </si>
  <si>
    <t>MOUTEARB00</t>
  </si>
  <si>
    <t>L-AP-MAN-6K-TO-20K-RTU</t>
  </si>
  <si>
    <t>AirEngine9703-H-T mainframe (8*GE Combo ports, 16*10GE SFP+ ports, 2*40GE QSFP+ ports, no power)</t>
  </si>
  <si>
    <t>1U Boxlike equipment lengthening back mounting ear,IEC Expandable size(100-260mm)</t>
  </si>
  <si>
    <t>AP Management Capability Improvement RTU License(6K-&gt;20K),Per Device</t>
  </si>
  <si>
    <t>AirEngine9703-H-T(C13_Europe)_1 V600R023_Site1</t>
  </si>
  <si>
    <t>AirEngine 8760-X1-PRO_Site1</t>
  </si>
  <si>
    <t>WLAN AP</t>
  </si>
  <si>
    <t>WLAN AP Hardware</t>
  </si>
  <si>
    <t>02356RRR</t>
  </si>
  <si>
    <t>Installation Accessories</t>
  </si>
  <si>
    <t>14080698</t>
  </si>
  <si>
    <t>License</t>
  </si>
  <si>
    <t>88035LRB</t>
  </si>
  <si>
    <t>88060HJV</t>
  </si>
  <si>
    <t>AirEngine8760-X1-PRO-P</t>
  </si>
  <si>
    <t>HYC-CMP-RPC</t>
  </si>
  <si>
    <t>N1-11ax AP-F-Lic</t>
  </si>
  <si>
    <t>N1-11ax AP-F-SnS1Y</t>
  </si>
  <si>
    <t>Package (11ax indoor, independent third radio, 4 + 12 dual bands, smart antenna, USB, IoT slot, Bluetooth, 8*AirEngine8760-X1-PRO)</t>
  </si>
  <si>
    <t>Crystal Modular Plug,8Pin,8bit,RPC,straight male,1mm^2~4mm^2,wire mounting,without screw, field installation(Gray)</t>
  </si>
  <si>
    <t>N1-CloudCampus,Foundation,11ax AP,Per Device</t>
  </si>
  <si>
    <t>N1-CloudCampus,Foundation,11ax AP,SnS,Per Device,1Year(Annual fee validity period : 1 year from " PO signed plus 90 days ")</t>
  </si>
  <si>
    <t>AirEngine9700-M1 V200R024_Site1</t>
  </si>
  <si>
    <t>AirEngine 5761-11_Site1</t>
  </si>
  <si>
    <t>02356MJQ</t>
  </si>
  <si>
    <t>AE5761-11-BUND</t>
  </si>
  <si>
    <t>AirEngine5761-11-Bundle (Containing 8*AirEngine5761-11)</t>
  </si>
  <si>
    <t>AirEngine9703-S-T V600R023_Site1</t>
  </si>
  <si>
    <t>WLAN AirEngine 9703-S</t>
  </si>
  <si>
    <t>COL_SORTNO.0</t>
  </si>
  <si>
    <t>COL_DESCRIPTION.0</t>
  </si>
  <si>
    <t>COL_ADD.0</t>
  </si>
  <si>
    <t>COL_UNIT_PRICE1.0</t>
  </si>
  <si>
    <t>COL_TOTAL_PRICE1.0</t>
  </si>
  <si>
    <t>totalprice.0,locationid.366835132,</t>
  </si>
  <si>
    <t>1</t>
  </si>
  <si>
    <t>totalprice.0,locationid.366835132,productcfgid.561671769,productid.145196372,subnetid.null,cfgmodeltypeid.1,producttypeid.0,isquoteleaf.1</t>
  </si>
  <si>
    <t>totalprice.0,locationid.366835132,productcfgid.561671772,productid.145196372,subnetid.null,cfgmodeltypeid.1,producttypeid.0,isquoteleaf.1</t>
  </si>
  <si>
    <t>totalprice.0,locationid.366835132,productcfgid.561671767,productid.145037126,subnetid.null,cfgmodeltypeid.1,producttypeid.0,isquoteleaf.1</t>
  </si>
  <si>
    <t>totalprice.0,locationid.366835132,productcfgid.561671771,productid.145037126,subnetid.null,cfgmodeltypeid.1,producttypeid.0,isquoteleaf.1</t>
  </si>
  <si>
    <t>totalprice.0,locationid.366835132,productcfgid.561671768,productid.145396143,subnetid.null,cfgmodeltypeid.1,producttypeid.0,isquoteleaf.1</t>
  </si>
  <si>
    <t>totalprice.0,locationid.366835132,productcfgid.561671770,productid.145196376,subnetid.null,cfgmodeltypeid.1,producttypeid.0,isquoteleaf.1</t>
  </si>
  <si>
    <t>totalprice.0,locationid.366835132,productcfgid.561671766,productid.145396211,subnetid.null,cfgmodeltypeid.1,producttypeid.0,isquoteleaf.1</t>
  </si>
  <si>
    <t>totalprice.0,locationid.366835132,productcfgid.561671773,productid.144997244,subnetid.null,cfgmodeltypeid.1,producttypeid.0,isquoteleaf.1</t>
  </si>
  <si>
    <t>totalprice.0,</t>
  </si>
  <si>
    <t>COL_SALECODE.0</t>
  </si>
  <si>
    <t>COL_MODEL.0</t>
  </si>
  <si>
    <t>COL_UNIT_QTY.0</t>
  </si>
  <si>
    <t>COL_BETAREMARK.0</t>
  </si>
  <si>
    <t>sitecfgid.561671769_366835132,productcfgid.561671769,cfgmodeltypeid.1,productid.145196372,locationid.366835132,</t>
  </si>
  <si>
    <t>sitecfgid.561671769_366835132,productcfgid.561671769,cfgmodeltypeid.1,productid.145196372,locationid.366835132,productid.145196372,subnetid.null,equipExtId.2</t>
  </si>
  <si>
    <t>sitecfgid.561671769_366835132,productcfgid.561671769,cfgmodeltypeid.1,productid.145196372,locationid.366835132,productid.145196372,subnetid.null,sbomid2.54990884,fathersbomid.0,null</t>
  </si>
  <si>
    <t>1.1</t>
  </si>
  <si>
    <t>sitecfgid.561671769_366835132,productcfgid.561671769,cfgmodeltypeid.1,productid.145196372,locationid.366835132,productid.145196372,subnetid.null,sbomid3.58860660,fathersbomid.54990884,uniqueId.60664.8,productid.145196372,producttypeid.0,partnumber.02354FRN-001,erpid.1100259704,discountcategoryid.13,multidiscountcategoryid.13_606648,desc.-1631605812,isquoteleaf.1,isquoteitem.1</t>
  </si>
  <si>
    <t>sitecfgid.561671769_366835132,productcfgid.561671769,cfgmodeltypeid.1,productid.145196372,locationid.366835132,productid.145196372,subnetid.null,sbomid2.54990885,fathersbomid.0,null</t>
  </si>
  <si>
    <t>1.2</t>
  </si>
  <si>
    <t>sitecfgid.561671769_366835132,productcfgid.561671769,cfgmodeltypeid.1,productid.145196372,locationid.366835132,productid.145196372,subnetid.null,sbomid3.58860661,fathersbomid.54990885,uniqueId.414.48,productid.145196372,producttypeid.0,partnumber.02312FFU-002,erpid.1100094896,discountcategoryid.14,multidiscountcategoryid.14_41448,desc.-1488423646,isquoteleaf.1,isquoteitem.1</t>
  </si>
  <si>
    <t>sitecfgid.561671769_366835132,productcfgid.561671769,cfgmodeltypeid.1,productid.145196372,locationid.366835132,productid.145196372,subnetid.null,sbomid2.54990886,fathersbomid.0,null</t>
  </si>
  <si>
    <t>1.3</t>
  </si>
  <si>
    <t>sitecfgid.561671769_366835132,productcfgid.561671769,cfgmodeltypeid.1,productid.145196372,locationid.366835132,productid.145196372,subnetid.null,sbomid3.54991092,fathersbomid.54990886,uniqueId.1570.0,productid.145196372,producttypeid.0,partnumber.02312DKW,erpid.1001160981,discountcategoryid.13,multidiscountcategoryid.13_15700,desc.-958641707,isquoteleaf.1,isquoteitem.1</t>
  </si>
  <si>
    <t>sitecfgid.561671769_366835132,productcfgid.561671769,cfgmodeltypeid.1,productid.145196372,locationid.366835132,productid.145196372,subnetid.null,sbomid2.54990887,fathersbomid.0,null</t>
  </si>
  <si>
    <t>1.4</t>
  </si>
  <si>
    <t>sitecfgid.561671769_366835132,productcfgid.561671769,cfgmodeltypeid.1,productid.145196372,locationid.366835132,productid.145196372,subnetid.null,sbomid3.54991344,fathersbomid.54990887,uniqueId.471.0,productid.145196372,producttypeid.0,partnumber.88035WEY,erpid.1001465269,discountcategoryid.57,multidiscountcategoryid.57_4710,desc.-159515673,isquoteleaf.1,isquoteitem.1</t>
  </si>
  <si>
    <t>sitecfgid.561671769_366835132,productcfgid.561671769,cfgmodeltypeid.1,productid.145196372,locationid.366835132,productid.145196372,subnetid.null,sbomid2.54990891,fathersbomid.0,null</t>
  </si>
  <si>
    <t>1.5</t>
  </si>
  <si>
    <t>sitecfgid.561671769_366835132,productcfgid.561671769,cfgmodeltypeid.1,productid.145196372,locationid.366835132,productid.145196372,subnetid.null,sbomid3.54991045,fathersbomid.54990891,uniqueId.4.71,productid.145196372,producttypeid.0,partnumber.21242042,erpid.1000565254,discountcategoryid.14,multidiscountcategoryid.14_471,desc.-2009165683,isquoteleaf.1,isquoteitem.1</t>
  </si>
  <si>
    <t>sitecfgid.561671769_366835132,productcfgid.561671769,cfgmodeltypeid.1,productid.145196372,locationid.366835132,productid.145196372,subnetid.null,sbomid3.54991047,fathersbomid.54990891,uniqueId.12.56,productid.145196372,producttypeid.0,partnumber.21240537,erpid.1000180143,discountcategoryid.14,multidiscountcategoryid.14_1256,desc.-7087618,isquoteleaf.1,isquoteitem.1</t>
  </si>
  <si>
    <t>sitecfgid.561671769_366835132,productcfgid.561671769,cfgmodeltypeid.1,productid.145196372,locationid.366835132,productid.145196372,subnetid.null,blank.1,isblank.1</t>
  </si>
  <si>
    <t>sitecfgid.561671772_366835132,productcfgid.561671772,cfgmodeltypeid.1,productid.145196372,locationid.366835132,</t>
  </si>
  <si>
    <t>sitecfgid.561671772_366835132,productcfgid.561671772,cfgmodeltypeid.1,productid.145196372,locationid.366835132,productid.145196372,subnetid.null,equipExtId.2</t>
  </si>
  <si>
    <t>2</t>
  </si>
  <si>
    <t>sitecfgid.561671772_366835132,productcfgid.561671772,cfgmodeltypeid.1,productid.145196372,locationid.366835132,productid.145196372,subnetid.null,sbomid2.54990884,fathersbomid.0,null</t>
  </si>
  <si>
    <t>2.1</t>
  </si>
  <si>
    <t>sitecfgid.561671772_366835132,productcfgid.561671772,cfgmodeltypeid.1,productid.145196372,locationid.366835132,productid.145196372,subnetid.null,sbomid3.58860660,fathersbomid.54990884,uniqueId.60664.8,productid.145196372,producttypeid.0,partnumber.02354FRN-001,erpid.1100259704,discountcategoryid.13,multidiscountcategoryid.13_606648,desc.-1631605812,isquoteleaf.1,isquoteitem.1</t>
  </si>
  <si>
    <t>sitecfgid.561671772_366835132,productcfgid.561671772,cfgmodeltypeid.1,productid.145196372,locationid.366835132,productid.145196372,subnetid.null,sbomid2.54990885,fathersbomid.0,null</t>
  </si>
  <si>
    <t>2.2</t>
  </si>
  <si>
    <t>sitecfgid.561671772_366835132,productcfgid.561671772,cfgmodeltypeid.1,productid.145196372,locationid.366835132,productid.145196372,subnetid.null,sbomid3.58860661,fathersbomid.54990885,uniqueId.414.48,productid.145196372,producttypeid.0,partnumber.02312FFU-002,erpid.1100094896,discountcategoryid.14,multidiscountcategoryid.14_41448,desc.-1488423646,isquoteleaf.1,isquoteitem.1</t>
  </si>
  <si>
    <t>sitecfgid.561671772_366835132,productcfgid.561671772,cfgmodeltypeid.1,productid.145196372,locationid.366835132,productid.145196372,subnetid.null,sbomid2.54990886,fathersbomid.0,null</t>
  </si>
  <si>
    <t>2.3</t>
  </si>
  <si>
    <t>sitecfgid.561671772_366835132,productcfgid.561671772,cfgmodeltypeid.1,productid.145196372,locationid.366835132,productid.145196372,subnetid.null,sbomid3.54991092,fathersbomid.54990886,uniqueId.1570.0,productid.145196372,producttypeid.0,partnumber.02312DKW,erpid.1001160981,discountcategoryid.13,multidiscountcategoryid.13_15700,desc.-958641707,isquoteleaf.1,isquoteitem.1</t>
  </si>
  <si>
    <t>sitecfgid.561671772_366835132,productcfgid.561671772,cfgmodeltypeid.1,productid.145196372,locationid.366835132,productid.145196372,subnetid.null,sbomid2.54990891,fathersbomid.0,null</t>
  </si>
  <si>
    <t>2.4</t>
  </si>
  <si>
    <t>sitecfgid.561671772_366835132,productcfgid.561671772,cfgmodeltypeid.1,productid.145196372,locationid.366835132,productid.145196372,subnetid.null,sbomid3.54991045,fathersbomid.54990891,uniqueId.4.71,productid.145196372,producttypeid.0,partnumber.21242042,erpid.1000565254,discountcategoryid.14,multidiscountcategoryid.14_471,desc.-2009165683,isquoteleaf.1,isquoteitem.1</t>
  </si>
  <si>
    <t>sitecfgid.561671772_366835132,productcfgid.561671772,cfgmodeltypeid.1,productid.145196372,locationid.366835132,productid.145196372,subnetid.null,sbomid3.54991047,fathersbomid.54990891,uniqueId.12.56,productid.145196372,producttypeid.0,partnumber.21240537,erpid.1000180143,discountcategoryid.14,multidiscountcategoryid.14_1256,desc.-7087618,isquoteleaf.1,isquoteitem.1</t>
  </si>
  <si>
    <t>sitecfgid.561671772_366835132,productcfgid.561671772,cfgmodeltypeid.1,productid.145196372,locationid.366835132,productid.145196372,subnetid.null,blank.1,isblank.1</t>
  </si>
  <si>
    <t>sitecfgid.561671767_366835132,productcfgid.561671767,cfgmodeltypeid.1,productid.145037126,locationid.366835132,</t>
  </si>
  <si>
    <t>sitecfgid.561671767_366835132,productcfgid.561671767,cfgmodeltypeid.1,productid.145037126,locationid.366835132,productid.145037126,subnetid.null,equipExtId.2</t>
  </si>
  <si>
    <t>3</t>
  </si>
  <si>
    <t>sitecfgid.561671767_366835132,productcfgid.561671767,cfgmodeltypeid.1,productid.145037126,locationid.366835132,productid.145037126,subnetid.null,sbomid2.58860641,fathersbomid.0,null</t>
  </si>
  <si>
    <t>3.1</t>
  </si>
  <si>
    <t>sitecfgid.561671767_366835132,productcfgid.561671767,cfgmodeltypeid.1,productid.145037126,locationid.366835132,productid.145037126,subnetid.null,sbomid3.58860760,fathersbomid.58860641,uniqueId.282600.0,productid.145037126,producttypeid.0,partnumber.02355URD,erpid.1100391514,discountcategoryid.13,multidiscountcategoryid.13_2826000,desc.-1714991915,isquoteleaf.1,isquoteitem.1</t>
  </si>
  <si>
    <t>sitecfgid.561671767_366835132,productcfgid.561671767,cfgmodeltypeid.1,productid.145037126,locationid.366835132,productid.145037126,subnetid.null,sbomid2.58860764,fathersbomid.0,null</t>
  </si>
  <si>
    <t>3.2</t>
  </si>
  <si>
    <t>sitecfgid.561671767_366835132,productcfgid.561671767,cfgmodeltypeid.1,productid.145037126,locationid.366835132,productid.145037126,subnetid.null,sbomid3.58861060,fathersbomid.58860764,uniqueId.430.18,productid.145037126,producttypeid.0,partnumber.02313BUS,erpid.1001804849,discountcategoryid.14,multidiscountcategoryid.14_43018,desc.-1488423646,isquoteleaf.1,isquoteitem.1</t>
  </si>
  <si>
    <t>sitecfgid.561671767_366835132,productcfgid.561671767,cfgmodeltypeid.1,productid.145037126,locationid.366835132,productid.145037126,subnetid.null,sbomid2.58860763,fathersbomid.0,null</t>
  </si>
  <si>
    <t>3.3</t>
  </si>
  <si>
    <t>sitecfgid.561671767_366835132,productcfgid.561671767,cfgmodeltypeid.1,productid.145037126,locationid.366835132,productid.145037126,subnetid.null,sbomid3.58861054,fathersbomid.58860763,uniqueId.1570.0,productid.145037126,producttypeid.0,partnumber.02352CAB,erpid.1001159684,discountcategoryid.13,multidiscountcategoryid.13_15700,desc.-958641707,isquoteleaf.1,isquoteitem.1</t>
  </si>
  <si>
    <t>sitecfgid.561671767_366835132,productcfgid.561671767,cfgmodeltypeid.1,productid.145037126,locationid.366835132,productid.145037126,subnetid.null,sbomid2.58860768,fathersbomid.0,null</t>
  </si>
  <si>
    <t>3.4</t>
  </si>
  <si>
    <t>sitecfgid.561671767_366835132,productcfgid.561671767,cfgmodeltypeid.1,productid.145037126,locationid.366835132,productid.145037126,subnetid.null,sbomid3.58861573,fathersbomid.58860768,uniqueId.12.56,productid.145037126,producttypeid.0,partnumber.21240537,erpid.1000180143,discountcategoryid.14,multidiscountcategoryid.14_1256,desc.-7087618,isquoteleaf.1,isquoteitem.1</t>
  </si>
  <si>
    <t>sitecfgid.561671767_366835132,productcfgid.561671767,cfgmodeltypeid.1,productid.145037126,locationid.366835132,productid.145037126,subnetid.null,sbomid3.58861572,fathersbomid.58860768,uniqueId.12.56,productid.145037126,producttypeid.0,partnumber.21240538,erpid.1000180144,discountcategoryid.14,multidiscountcategoryid.14_1256,desc.-1707824922,isquoteleaf.1,isquoteitem.1</t>
  </si>
  <si>
    <t>sitecfgid.561671767_366835132,productcfgid.561671767,cfgmodeltypeid.1,productid.145037126,locationid.366835132,productid.145037126,subnetid.null,sbomid2.58860639,fathersbomid.0,null</t>
  </si>
  <si>
    <t>3.5</t>
  </si>
  <si>
    <t>sitecfgid.561671767_366835132,productcfgid.561671767,cfgmodeltypeid.1,productid.145037126,locationid.366835132,productid.145037126,subnetid.null,sbomid3.58860734,fathersbomid.58860639,uniqueId.471.0,productid.145037126,producttypeid.0,partnumber.88035WEY,erpid.1001465269,discountcategoryid.57,multidiscountcategoryid.57_4710,desc.-159515673,isquoteleaf.1,isquoteitem.1</t>
  </si>
  <si>
    <t>sitecfgid.561671767_366835132,productcfgid.561671767,cfgmodeltypeid.1,productid.145037126,locationid.366835132,productid.145037126,subnetid.null,sbomid2.58860640,fathersbomid.0,null</t>
  </si>
  <si>
    <t>3.6</t>
  </si>
  <si>
    <t>sitecfgid.561671767_366835132,productcfgid.561671767,cfgmodeltypeid.1,productid.145037126,locationid.366835132,productid.145037126,subnetid.null,sbomid3.58860755,fathersbomid.58860640,uniqueId.282600.0,productid.145037126,producttypeid.0,partnumber.88039BNJ,erpid.1100391498,discountcategoryid.57,multidiscountcategoryid.57_2826000,desc.-814052649,isquoteleaf.1,isquoteitem.1</t>
  </si>
  <si>
    <t>sitecfgid.561671767_366835132,productcfgid.561671767,cfgmodeltypeid.1,productid.145037126,locationid.366835132,productid.145037126,subnetid.null,blank.1,isblank.1</t>
  </si>
  <si>
    <t>sitecfgid.561671771_366835132,productcfgid.561671771,cfgmodeltypeid.1,productid.145037126,locationid.366835132,</t>
  </si>
  <si>
    <t>sitecfgid.561671771_366835132,productcfgid.561671771,cfgmodeltypeid.1,productid.145037126,locationid.366835132,productid.145037126,subnetid.null,equipExtId.2</t>
  </si>
  <si>
    <t>4</t>
  </si>
  <si>
    <t>sitecfgid.561671771_366835132,productcfgid.561671771,cfgmodeltypeid.1,productid.145037126,locationid.366835132,productid.145037126,subnetid.null,sbomid2.58860641,fathersbomid.0,null</t>
  </si>
  <si>
    <t>4.1</t>
  </si>
  <si>
    <t>sitecfgid.561671771_366835132,productcfgid.561671771,cfgmodeltypeid.1,productid.145037126,locationid.366835132,productid.145037126,subnetid.null,sbomid3.58860760,fathersbomid.58860641,uniqueId.282600.0,productid.145037126,producttypeid.0,partnumber.02355URD,erpid.1100391514,discountcategoryid.13,multidiscountcategoryid.13_2826000,desc.-1714991915,isquoteleaf.1,isquoteitem.1</t>
  </si>
  <si>
    <t>sitecfgid.561671771_366835132,productcfgid.561671771,cfgmodeltypeid.1,productid.145037126,locationid.366835132,productid.145037126,subnetid.null,sbomid2.58860764,fathersbomid.0,null</t>
  </si>
  <si>
    <t>4.2</t>
  </si>
  <si>
    <t>sitecfgid.561671771_366835132,productcfgid.561671771,cfgmodeltypeid.1,productid.145037126,locationid.366835132,productid.145037126,subnetid.null,sbomid3.58861060,fathersbomid.58860764,uniqueId.430.18,productid.145037126,producttypeid.0,partnumber.02313BUS,erpid.1001804849,discountcategoryid.14,multidiscountcategoryid.14_43018,desc.-1488423646,isquoteleaf.1,isquoteitem.1</t>
  </si>
  <si>
    <t>sitecfgid.561671771_366835132,productcfgid.561671771,cfgmodeltypeid.1,productid.145037126,locationid.366835132,productid.145037126,subnetid.null,sbomid2.58860763,fathersbomid.0,null</t>
  </si>
  <si>
    <t>4.3</t>
  </si>
  <si>
    <t>sitecfgid.561671771_366835132,productcfgid.561671771,cfgmodeltypeid.1,productid.145037126,locationid.366835132,productid.145037126,subnetid.null,sbomid3.58861054,fathersbomid.58860763,uniqueId.1570.0,productid.145037126,producttypeid.0,partnumber.02352CAB,erpid.1001159684,discountcategoryid.13,multidiscountcategoryid.13_15700,desc.-958641707,isquoteleaf.1,isquoteitem.1</t>
  </si>
  <si>
    <t>sitecfgid.561671771_366835132,productcfgid.561671771,cfgmodeltypeid.1,productid.145037126,locationid.366835132,productid.145037126,subnetid.null,sbomid2.58860768,fathersbomid.0,null</t>
  </si>
  <si>
    <t>4.4</t>
  </si>
  <si>
    <t>sitecfgid.561671771_366835132,productcfgid.561671771,cfgmodeltypeid.1,productid.145037126,locationid.366835132,productid.145037126,subnetid.null,sbomid3.58861573,fathersbomid.58860768,uniqueId.12.56,productid.145037126,producttypeid.0,partnumber.21240537,erpid.1000180143,discountcategoryid.14,multidiscountcategoryid.14_1256,desc.-7087618,isquoteleaf.1,isquoteitem.1</t>
  </si>
  <si>
    <t>sitecfgid.561671771_366835132,productcfgid.561671771,cfgmodeltypeid.1,productid.145037126,locationid.366835132,productid.145037126,subnetid.null,sbomid3.58861572,fathersbomid.58860768,uniqueId.12.56,productid.145037126,producttypeid.0,partnumber.21240538,erpid.1000180144,discountcategoryid.14,multidiscountcategoryid.14_1256,desc.-1707824922,isquoteleaf.1,isquoteitem.1</t>
  </si>
  <si>
    <t>sitecfgid.561671771_366835132,productcfgid.561671771,cfgmodeltypeid.1,productid.145037126,locationid.366835132,productid.145037126,subnetid.null,sbomid2.58860640,fathersbomid.0,null</t>
  </si>
  <si>
    <t>4.5</t>
  </si>
  <si>
    <t>sitecfgid.561671771_366835132,productcfgid.561671771,cfgmodeltypeid.1,productid.145037126,locationid.366835132,productid.145037126,subnetid.null,sbomid3.58860755,fathersbomid.58860640,uniqueId.282600.0,productid.145037126,producttypeid.0,partnumber.88039BNJ,erpid.1100391498,discountcategoryid.57,multidiscountcategoryid.57_2826000,desc.-814052649,isquoteleaf.1,isquoteitem.1</t>
  </si>
  <si>
    <t>sitecfgid.561671771_366835132,productcfgid.561671771,cfgmodeltypeid.1,productid.145037126,locationid.366835132,productid.145037126,subnetid.null,blank.1,isblank.1</t>
  </si>
  <si>
    <t>sitecfgid.561671768_366835132,productcfgid.561671768,cfgmodeltypeid.1,productid.145396143,locationid.366835132,</t>
  </si>
  <si>
    <t>sitecfgid.561671768_366835132,productcfgid.561671768,cfgmodeltypeid.1,productid.145396143,locationid.366835132,productid.145396143,subnetid.null,equipExtId.2</t>
  </si>
  <si>
    <t>5</t>
  </si>
  <si>
    <t>sitecfgid.561671768_366835132,productcfgid.561671768,cfgmodeltypeid.1,productid.145396143,locationid.366835132,productid.145396143,subnetid.null,sbomid2.25113890,fathersbomid.0,null</t>
  </si>
  <si>
    <t>5.1</t>
  </si>
  <si>
    <t>sitecfgid.561671768_366835132,productcfgid.561671768,cfgmodeltypeid.1,productid.145396143,locationid.366835132,productid.145396143,subnetid.null,sbomid3.59744927,fathersbomid.25113890,uniqueId.59660.0,productid.145396143,producttypeid.0,partnumber.02356RRR,erpid.1100475276,discountcategoryid.13,multidiscountcategoryid.13_596600,desc.-880348174,isquoteleaf.1,isquoteitem.1</t>
  </si>
  <si>
    <t>sitecfgid.561671768_366835132,productcfgid.561671768,cfgmodeltypeid.1,productid.145396143,locationid.366835132,productid.145396143,subnetid.null,sbomid2.25113900,fathersbomid.0,null</t>
  </si>
  <si>
    <t>5.2</t>
  </si>
  <si>
    <t>sitecfgid.561671768_366835132,productcfgid.561671768,cfgmodeltypeid.1,productid.145396143,locationid.366835132,productid.145396143,subnetid.null,sbomid3.59744293,fathersbomid.25113900,uniqueId.14.13,productid.145396143,producttypeid.0,partnumber.14080698,erpid.1001788173,discountcategoryid.14,multidiscountcategoryid.14_1413,desc.-993800867,isquoteleaf.1,isquoteitem.1</t>
  </si>
  <si>
    <t>sitecfgid.561671768_366835132,productcfgid.561671768,cfgmodeltypeid.1,productid.145396143,locationid.366835132,productid.145396143,subnetid.null,sbomid2.50927350,fathersbomid.0,null</t>
  </si>
  <si>
    <t>5.3</t>
  </si>
  <si>
    <t>sitecfgid.561671768_366835132,productcfgid.561671768,cfgmodeltypeid.1,productid.145396143,locationid.366835132,productid.145396143,subnetid.null,sbomid3.50927363,fathersbomid.50927350,uniqueId.483.56,productid.145396143,producttypeid.0,partnumber.88035LRB,erpid.1001257469,discountcategoryid.1405079,multidiscountcategoryid.1405079_48356,desc.-1082708996,isquoteleaf.1,isquoteitem.1</t>
  </si>
  <si>
    <t>sitecfgid.561671768_366835132,productcfgid.561671768,cfgmodeltypeid.1,productid.145396143,locationid.366835132,productid.145396143,subnetid.null,sbomid3.50927364,fathersbomid.50927350,uniqueId.97.34,productid.145396143,producttypeid.0,partnumber.88060HJV,erpid.1001257473,discountcategoryid.10483,multidiscountcategoryid.10483_9734,desc.-1902154554,isquoteleaf.1,isquoteitem.1</t>
  </si>
  <si>
    <t>sitecfgid.561671768_366835132,productcfgid.561671768,cfgmodeltypeid.1,productid.145396143,locationid.366835132,productid.145396143,subnetid.null,blank.1,isblank.1</t>
  </si>
  <si>
    <t>sitecfgid.561671770_366835132,productcfgid.561671770,cfgmodeltypeid.1,productid.145196376,locationid.366835132,</t>
  </si>
  <si>
    <t>sitecfgid.561671770_366835132,productcfgid.561671770,cfgmodeltypeid.1,productid.145196376,locationid.366835132,productid.145196376,subnetid.null,equipExtId.2</t>
  </si>
  <si>
    <t>6</t>
  </si>
  <si>
    <t>sitecfgid.561671770_366835132,productcfgid.561671770,cfgmodeltypeid.1,productid.145196376,locationid.366835132,productid.145196376,subnetid.null,sbomid2.54990887,fathersbomid.0,null</t>
  </si>
  <si>
    <t>6.1</t>
  </si>
  <si>
    <t>sitecfgid.561671770_366835132,productcfgid.561671770,cfgmodeltypeid.1,productid.145196376,locationid.366835132,productid.145196376,subnetid.null,sbomid3.54991344,fathersbomid.54990887,uniqueId.471.0,productid.145196376,producttypeid.0,partnumber.88035WEY,erpid.1001465269,discountcategoryid.57,multidiscountcategoryid.57_4710,desc.-159515673,isquoteleaf.1,isquoteitem.1</t>
  </si>
  <si>
    <t>sitecfgid.561671770_366835132,productcfgid.561671770,cfgmodeltypeid.1,productid.145196376,locationid.366835132,productid.145196376,subnetid.null,blank.1,isblank.1</t>
  </si>
  <si>
    <t>sitecfgid.561671766_366835132,productcfgid.561671766,cfgmodeltypeid.1,productid.145396211,locationid.366835132,</t>
  </si>
  <si>
    <t>sitecfgid.561671766_366835132,productcfgid.561671766,cfgmodeltypeid.1,productid.145396211,locationid.366835132,productid.145396211,subnetid.null,equipExtId.2</t>
  </si>
  <si>
    <t>7</t>
  </si>
  <si>
    <t>sitecfgid.561671766_366835132,productcfgid.561671766,cfgmodeltypeid.1,productid.145396211,locationid.366835132,productid.145396211,subnetid.null,sbomid2.25113890,fathersbomid.0,null</t>
  </si>
  <si>
    <t>7.1</t>
  </si>
  <si>
    <t>sitecfgid.561671766_366835132,productcfgid.561671766,cfgmodeltypeid.1,productid.145396211,locationid.366835132,productid.145396211,subnetid.null,sbomid3.59744528,fathersbomid.25113890,uniqueId.13329.3,productid.145396211,producttypeid.0,partnumber.02356MJQ,erpid.1100444611,discountcategoryid.13,multidiscountcategoryid.13_13329300000000001,desc.-246644460,isquoteleaf.1,isquoteitem.1</t>
  </si>
  <si>
    <t>sitecfgid.561671766_366835132,productcfgid.561671766,cfgmodeltypeid.1,productid.145396211,locationid.366835132,productid.145396211,subnetid.null,sbomid2.50927350,fathersbomid.0,null</t>
  </si>
  <si>
    <t>7.2</t>
  </si>
  <si>
    <t>sitecfgid.561671766_366835132,productcfgid.561671766,cfgmodeltypeid.1,productid.145396211,locationid.366835132,productid.145396211,subnetid.null,sbomid3.50927363,fathersbomid.50927350,uniqueId.483.56,productid.145396211,producttypeid.0,partnumber.88035LRB,erpid.1001257469,discountcategoryid.1405079,multidiscountcategoryid.1405079_48356,desc.-1082708996,isquoteleaf.1,isquoteitem.1</t>
  </si>
  <si>
    <t>sitecfgid.561671766_366835132,productcfgid.561671766,cfgmodeltypeid.1,productid.145396211,locationid.366835132,productid.145396211,subnetid.null,sbomid3.50927364,fathersbomid.50927350,uniqueId.97.34,productid.145396211,producttypeid.0,partnumber.88060HJV,erpid.1001257473,discountcategoryid.10483,multidiscountcategoryid.10483_9734,desc.-1902154554,isquoteleaf.1,isquoteitem.1</t>
  </si>
  <si>
    <t>sitecfgid.561671766_366835132,productcfgid.561671766,cfgmodeltypeid.1,productid.145396211,locationid.366835132,productid.145396211,subnetid.null,blank.1,isblank.1</t>
  </si>
  <si>
    <t>sitecfgid.561671773_366835132,productcfgid.561671773,cfgmodeltypeid.1,productid.144997244,locationid.366835132,</t>
  </si>
  <si>
    <t>sitecfgid.561671773_366835132,productcfgid.561671773,cfgmodeltypeid.1,productid.144997244,locationid.366835132,productid.144997244,subnetid.null,equipExtId.2</t>
  </si>
  <si>
    <t>8</t>
  </si>
  <si>
    <t>sitecfgid.561671773_366835132,productcfgid.561671773,cfgmodeltypeid.1,productid.144997244,locationid.366835132,productid.144997244,subnetid.null,sbomid2.58861446,fathersbomid.0,null</t>
  </si>
  <si>
    <t>8.1</t>
  </si>
  <si>
    <t>sitecfgid.561671773_366835132,productcfgid.561671773,cfgmodeltypeid.1,productid.144997244,locationid.366835132,productid.144997244,subnetid.null,sbomid3.58861541,fathersbomid.58861446,uniqueId.471.0,productid.144997244,producttypeid.0,partnumber.88035WEY,erpid.1001465269,discountcategoryid.57,multidiscountcategoryid.57_4710,desc.-159515673,isquoteleaf.1,isquoteitem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</si>
</sst>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6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"/>
      <name val="nul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 applyProtection="1"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3" xfId="0" applyNumberFormat="1" applyFont="1" applyBorder="1" applyAlignment="1" applyProtection="1">
      <alignment horizontal="left" vertical="center"/>
      <protection locked="0"/>
    </xf>
    <xf numFmtId="49" fontId="2" fillId="2" borderId="3" xfId="0" applyNumberFormat="1" applyFont="1" applyFill="1" applyBorder="1" applyAlignment="1" applyProtection="1">
      <alignment horizontal="left" vertical="center"/>
      <protection locked="0"/>
    </xf>
    <xf numFmtId="0" fontId="2" fillId="3" borderId="4" xfId="0" applyFont="1" applyFill="1" applyBorder="1" applyAlignment="1" applyProtection="1">
      <alignment horizontal="left" vertical="center" wrapText="1"/>
      <protection locked="0"/>
    </xf>
    <xf numFmtId="0" fontId="1" fillId="0" borderId="4" xfId="0" applyFont="1" applyBorder="1" applyAlignment="1" applyProtection="1">
      <alignment horizontal="left" vertical="center" wrapText="1"/>
      <protection locked="0"/>
    </xf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40" fontId="2" fillId="3" borderId="4" xfId="0" applyNumberFormat="1" applyFont="1" applyFill="1" applyBorder="1" applyAlignment="1" applyProtection="1">
      <alignment vertical="center" shrinkToFit="1"/>
      <protection locked="0"/>
    </xf>
    <xf numFmtId="40" fontId="1" fillId="0" borderId="4" xfId="0" applyNumberFormat="1" applyFont="1" applyBorder="1" applyAlignment="1" applyProtection="1">
      <alignment vertical="center" shrinkToFit="1"/>
      <protection locked="0"/>
    </xf>
    <xf numFmtId="40" fontId="2" fillId="2" borderId="4" xfId="0" applyNumberFormat="1" applyFont="1" applyFill="1" applyBorder="1" applyAlignment="1" applyProtection="1">
      <alignment vertical="center" shrinkToFit="1"/>
      <protection locked="0"/>
    </xf>
    <xf numFmtId="40" fontId="2" fillId="3" borderId="5" xfId="0" applyNumberFormat="1" applyFont="1" applyFill="1" applyBorder="1" applyAlignment="1" applyProtection="1">
      <alignment vertical="center" shrinkToFit="1"/>
      <protection locked="0"/>
    </xf>
    <xf numFmtId="40" fontId="1" fillId="0" borderId="5" xfId="0" applyNumberFormat="1" applyFont="1" applyBorder="1" applyAlignment="1" applyProtection="1">
      <alignment vertical="center" shrinkToFit="1"/>
      <protection locked="0"/>
    </xf>
    <xf numFmtId="40" fontId="2" fillId="2" borderId="5" xfId="0" applyNumberFormat="1" applyFont="1" applyFill="1" applyBorder="1" applyAlignment="1" applyProtection="1">
      <alignment vertical="center" shrinkToFit="1"/>
      <protection locked="0"/>
    </xf>
    <xf numFmtId="49" fontId="2" fillId="2" borderId="6" xfId="0" applyNumberFormat="1" applyFont="1" applyFill="1" applyBorder="1" applyAlignment="1" applyProtection="1">
      <alignment horizontal="left" vertical="center"/>
      <protection locked="0"/>
    </xf>
    <xf numFmtId="0" fontId="2" fillId="2" borderId="7" xfId="0" applyFont="1" applyFill="1" applyBorder="1" applyAlignment="1" applyProtection="1">
      <alignment horizontal="left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40" fontId="2" fillId="2" borderId="7" xfId="0" applyNumberFormat="1" applyFont="1" applyFill="1" applyBorder="1" applyAlignment="1" applyProtection="1">
      <alignment vertical="center" shrinkToFit="1"/>
      <protection locked="0"/>
    </xf>
    <xf numFmtId="40" fontId="2" fillId="2" borderId="8" xfId="0" applyNumberFormat="1" applyFont="1" applyFill="1" applyBorder="1" applyAlignment="1" applyProtection="1">
      <alignment vertical="center" shrinkToFit="1"/>
      <protection locked="0"/>
    </xf>
    <xf numFmtId="0" fontId="0" fillId="0" borderId="1" xfId="0" applyBorder="1" applyAlignment="1" applyProtection="1"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49" fontId="2" fillId="0" borderId="3" xfId="0" applyNumberFormat="1" applyFont="1" applyBorder="1" applyAlignment="1" applyProtection="1">
      <alignment horizontal="left" vertical="center"/>
      <protection locked="0"/>
    </xf>
    <xf numFmtId="49" fontId="1" fillId="0" borderId="4" xfId="0" applyNumberFormat="1" applyFont="1" applyBorder="1" applyAlignment="1" applyProtection="1">
      <alignment horizontal="left" vertical="center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176" fontId="2" fillId="0" borderId="4" xfId="0" applyNumberFormat="1" applyFont="1" applyBorder="1" applyAlignment="1" applyProtection="1">
      <alignment horizontal="center" vertical="center"/>
      <protection locked="0"/>
    </xf>
    <xf numFmtId="176" fontId="2" fillId="2" borderId="4" xfId="0" applyNumberFormat="1" applyFont="1" applyFill="1" applyBorder="1" applyAlignment="1" applyProtection="1">
      <alignment horizontal="center" vertical="center"/>
      <protection locked="0"/>
    </xf>
    <xf numFmtId="176" fontId="2" fillId="3" borderId="4" xfId="0" applyNumberFormat="1" applyFont="1" applyFill="1" applyBorder="1" applyAlignment="1" applyProtection="1">
      <alignment horizontal="center" vertical="center"/>
      <protection locked="0"/>
    </xf>
    <xf numFmtId="176" fontId="1" fillId="0" borderId="4" xfId="0" applyNumberFormat="1" applyFont="1" applyBorder="1" applyAlignment="1" applyProtection="1">
      <alignment horizontal="center" vertical="center"/>
      <protection locked="0"/>
    </xf>
    <xf numFmtId="40" fontId="2" fillId="0" borderId="4" xfId="0" applyNumberFormat="1" applyFont="1" applyBorder="1" applyAlignment="1" applyProtection="1">
      <alignment vertical="center" shrinkToFit="1"/>
      <protection locked="0"/>
    </xf>
    <xf numFmtId="40" fontId="2" fillId="0" borderId="5" xfId="0" applyNumberFormat="1" applyFont="1" applyBorder="1" applyAlignment="1" applyProtection="1">
      <alignment vertical="center" shrinkToFit="1"/>
      <protection locked="0"/>
    </xf>
    <xf numFmtId="0" fontId="4" fillId="0" borderId="0" xfId="0" applyFont="1" applyProtection="1">
      <alignment vertical="center"/>
      <protection locked="0"/>
    </xf>
    <xf numFmtId="49" fontId="1" fillId="0" borderId="6" xfId="0" applyNumberFormat="1" applyFont="1" applyBorder="1" applyAlignment="1" applyProtection="1">
      <alignment horizontal="left" vertical="center"/>
      <protection locked="0"/>
    </xf>
    <xf numFmtId="49" fontId="1" fillId="0" borderId="7" xfId="0" applyNumberFormat="1" applyFont="1" applyBorder="1" applyAlignment="1" applyProtection="1">
      <alignment horizontal="left" vertical="center"/>
      <protection locked="0"/>
    </xf>
    <xf numFmtId="0" fontId="1" fillId="0" borderId="7" xfId="0" applyFont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176" fontId="1" fillId="0" borderId="7" xfId="0" applyNumberFormat="1" applyFont="1" applyBorder="1" applyAlignment="1" applyProtection="1">
      <alignment horizontal="center" vertical="center"/>
      <protection locked="0"/>
    </xf>
    <xf numFmtId="40" fontId="1" fillId="0" borderId="7" xfId="0" applyNumberFormat="1" applyFont="1" applyBorder="1" applyAlignment="1" applyProtection="1">
      <alignment vertical="center" shrinkToFit="1"/>
      <protection locked="0"/>
    </xf>
    <xf numFmtId="40" fontId="1" fillId="0" borderId="8" xfId="0" applyNumberFormat="1" applyFont="1" applyBorder="1" applyAlignment="1" applyProtection="1">
      <alignment vertical="center" shrinkToFit="1"/>
      <protection locked="0"/>
    </xf>
    <xf numFmtId="49" fontId="2" fillId="0" borderId="4" xfId="0" applyNumberFormat="1" applyFont="1" applyBorder="1" applyAlignment="1" applyProtection="1">
      <alignment horizontal="left" vertical="center"/>
      <protection locked="0"/>
    </xf>
    <xf numFmtId="0" fontId="2" fillId="0" borderId="4" xfId="0" applyFont="1" applyBorder="1" applyAlignment="1" applyProtection="1">
      <alignment horizontal="left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center"/>
      <protection locked="0"/>
    </xf>
    <xf numFmtId="0" fontId="2" fillId="2" borderId="4" xfId="0" applyFont="1" applyFill="1" applyBorder="1" applyAlignment="1" applyProtection="1">
      <alignment horizontal="left" vertical="center" wrapText="1"/>
      <protection locked="0"/>
    </xf>
    <xf numFmtId="49" fontId="2" fillId="3" borderId="4" xfId="0" applyNumberFormat="1" applyFont="1" applyFill="1" applyBorder="1" applyAlignment="1" applyProtection="1">
      <alignment horizontal="left" vertical="center"/>
      <protection locked="0"/>
    </xf>
    <xf numFmtId="0" fontId="2" fillId="3" borderId="4" xfId="0" applyFont="1" applyFill="1" applyBorder="1" applyAlignment="1" applyProtection="1">
      <alignment horizontal="left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76200</xdr:rowOff>
    </xdr:from>
    <xdr:to>
      <xdr:col>3</xdr:col>
      <xdr:colOff>48450</xdr:colOff>
      <xdr:row>4</xdr:row>
      <xdr:rowOff>148750</xdr:rowOff>
    </xdr:to>
    <xdr:pic>
      <xdr:nvPicPr>
        <xdr:cNvPr id="4" name="Picture" descr="Log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552700" y="7496175"/>
          <a:ext cx="9239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76200</xdr:rowOff>
    </xdr:from>
    <xdr:to>
      <xdr:col>2</xdr:col>
      <xdr:colOff>429450</xdr:colOff>
      <xdr:row>5</xdr:row>
      <xdr:rowOff>-10000</xdr:rowOff>
    </xdr:to>
    <xdr:pic>
      <xdr:nvPicPr>
        <xdr:cNvPr id="5" name="Picture" descr="Log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2552700" y="7496175"/>
          <a:ext cx="923925" cy="857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19"/>
  <sheetViews>
    <sheetView tabSelected="1" topLeftCell="B2" workbookViewId="0">
      <selection activeCell="F2" sqref="F1:F1048576"/>
    </sheetView>
  </sheetViews>
  <sheetFormatPr defaultColWidth="9.1796875" defaultRowHeight="12.5" outlineLevelRow="1"/>
  <cols>
    <col min="1" max="1" width="2" style="1" hidden="1" customWidth="1"/>
    <col min="2" max="2" width="2" style="1" customWidth="1"/>
    <col min="3" max="3" width="5.7265625" style="1" customWidth="1"/>
    <col min="4" max="4" width="27.90625" style="1" customWidth="1"/>
    <col min="5" max="5" width="5.7265625" style="1" customWidth="1"/>
    <col min="6" max="6" width="12" style="1" customWidth="1"/>
    <col min="7" max="7" width="14.54296875" style="1" customWidth="1"/>
    <col min="8" max="16384" width="9.1796875" style="1"/>
  </cols>
  <sheetData>
    <row r="1" spans="1:7" ht="12.75" hidden="1" customHeight="1">
      <c r="C1" t="s">
        <v>85</v>
      </c>
      <c r="D1" t="s">
        <v>86</v>
      </c>
      <c r="E1" t="s">
        <v>87</v>
      </c>
      <c r="F1" t="s">
        <v>88</v>
      </c>
      <c r="G1" t="s">
        <v>89</v>
      </c>
    </row>
    <row r="2" spans="1:7" ht="12.75" customHeight="1"/>
    <row r="3" spans="1:7" ht="12.75" customHeight="1"/>
    <row r="4" spans="1:7" ht="12.75" customHeight="1"/>
    <row r="5" spans="1:7" ht="12.75" customHeight="1"/>
    <row r="6" spans="1:7" ht="12.75" customHeight="1">
      <c r="C6" s="22"/>
      <c r="D6" s="22"/>
      <c r="E6" s="22"/>
      <c r="F6" s="22"/>
      <c r="G6" s="22"/>
    </row>
    <row r="7" spans="1:7" ht="12.75" customHeight="1"/>
    <row r="8" spans="1:7" ht="12.75" customHeight="1" thickBot="1"/>
    <row r="9" spans="1:7" ht="24" customHeight="1" thickBot="1">
      <c r="C9" s="2" t="s">
        <v>0</v>
      </c>
      <c r="D9" s="2" t="s">
        <v>1</v>
      </c>
      <c r="E9" s="2" t="s">
        <v>2</v>
      </c>
      <c r="F9" s="2" t="str">
        <f>IF(QuoteType="Embedded","Unit Price
("&amp;QF_SYS_CURRENCY1&amp;IF(QF_SYS_TRADETERMDESC1="","",IF(QF_SYS_CURRENCY1="",""," "))&amp;QF_SYS_TRADETERMDESC1&amp;IF(QF_SYS_DESTINATION1="","",IF(QF_SYS_TRADETERMDESC1="",IF(QF_SYS_CURRENCY1="",""," ")," "))&amp;QF_SYS_DESTINATION1&amp;")","Unit Price
("&amp;QF_SYS_CURRENCY1&amp;")")</f>
        <v>Unit Price
(USD FOB HONGKONG_Hong Kong SAR China)</v>
      </c>
      <c r="G9" s="2" t="str">
        <f>IF(QuoteType="Embedded","Total Price
("&amp;QF_SYS_CURRENCY1&amp;IF(QF_SYS_TRADETERMDESC1="","",IF(QF_SYS_CURRENCY1="",""," "))&amp;QF_SYS_TRADETERMDESC1&amp;IF(QF_SYS_DESTINATION1="","",IF(QF_SYS_TRADETERMDESC1="",IF(QF_SYS_CURRENCY1="",""," ")," "))&amp;QF_SYS_DESTINATION1&amp;")","Total Price
("&amp;QF_SYS_CURRENCY1&amp;")")</f>
        <v>Total Price
(USD FOB HONGKONG_Hong Kong SAR China)</v>
      </c>
    </row>
    <row r="10" spans="1:7">
      <c r="A10" t="s">
        <v>90</v>
      </c>
      <c r="C10" s="3" t="s">
        <v>91</v>
      </c>
      <c r="D10" s="6" t="s">
        <v>3</v>
      </c>
      <c r="E10" s="8"/>
      <c r="F10" s="11"/>
      <c r="G10" s="14">
        <f>G11+G12+G13+G14+G15+G16+G17+G18</f>
        <v>1636548.88</v>
      </c>
    </row>
    <row r="11" spans="1:7" outlineLevel="1">
      <c r="A11" t="s">
        <v>92</v>
      </c>
      <c r="C11" s="4"/>
      <c r="D11" s="7" t="s">
        <v>4</v>
      </c>
      <c r="E11" s="9">
        <v>2</v>
      </c>
      <c r="F11" s="12">
        <f>IFERROR(G11/E11,0)</f>
        <v>34008.14</v>
      </c>
      <c r="G11" s="15">
        <f>AllInOne!I13*AllInOne!H13+AllInOne!I15*AllInOne!H15+AllInOne!I17*AllInOne!H17+AllInOne!I19*AllInOne!H19+AllInOne!I21*AllInOne!H21+AllInOne!I22*AllInOne!H22</f>
        <v>68016.28</v>
      </c>
    </row>
    <row r="12" spans="1:7" outlineLevel="1">
      <c r="A12" t="s">
        <v>93</v>
      </c>
      <c r="C12" s="4"/>
      <c r="D12" s="7" t="s">
        <v>5</v>
      </c>
      <c r="E12" s="9">
        <v>2</v>
      </c>
      <c r="F12" s="12">
        <f>IFERROR(G12/E12,0)</f>
        <v>2366.54</v>
      </c>
      <c r="G12" s="15">
        <f>AllInOne!I27*AllInOne!H27+AllInOne!I29*AllInOne!H29+AllInOne!I31*AllInOne!H31+AllInOne!I33*AllInOne!H33+AllInOne!I34*AllInOne!H34</f>
        <v>4733.08</v>
      </c>
    </row>
    <row r="13" spans="1:7" outlineLevel="1">
      <c r="A13" t="s">
        <v>94</v>
      </c>
      <c r="C13" s="4"/>
      <c r="D13" s="7" t="s">
        <v>6</v>
      </c>
      <c r="E13" s="9">
        <v>2</v>
      </c>
      <c r="F13" s="12">
        <f>IFERROR(G13/E13,0)</f>
        <v>335342.88</v>
      </c>
      <c r="G13" s="15">
        <f>AllInOne!I39*AllInOne!H39+AllInOne!I41*AllInOne!H41+AllInOne!I43*AllInOne!H43+AllInOne!I45*AllInOne!H45+AllInOne!I46*AllInOne!H46+AllInOne!I48*AllInOne!H48+AllInOne!I50*AllInOne!H50</f>
        <v>670685.76</v>
      </c>
    </row>
    <row r="14" spans="1:7" outlineLevel="1">
      <c r="A14" t="s">
        <v>95</v>
      </c>
      <c r="C14" s="4"/>
      <c r="D14" s="7" t="s">
        <v>7</v>
      </c>
      <c r="E14" s="9">
        <v>2</v>
      </c>
      <c r="F14" s="12">
        <f>IFERROR(G14/E14,0)</f>
        <v>18926.879999999997</v>
      </c>
      <c r="G14" s="15">
        <f>AllInOne!I55*AllInOne!H55+AllInOne!I57*AllInOne!H57+AllInOne!I59*AllInOne!H59+AllInOne!I61*AllInOne!H61+AllInOne!I62*AllInOne!H62+AllInOne!I64*AllInOne!H64</f>
        <v>37853.759999999995</v>
      </c>
    </row>
    <row r="15" spans="1:7" outlineLevel="1">
      <c r="A15" t="s">
        <v>96</v>
      </c>
      <c r="C15" s="4"/>
      <c r="D15" s="7" t="s">
        <v>8</v>
      </c>
      <c r="E15" s="9">
        <v>250</v>
      </c>
      <c r="F15" s="12">
        <f>IFERROR(G15/E15,0)</f>
        <v>2139.08</v>
      </c>
      <c r="G15" s="15">
        <f>AllInOne!I69*AllInOne!H69+AllInOne!I71*AllInOne!H71+AllInOne!I73*AllInOne!H73+AllInOne!I74*AllInOne!H74</f>
        <v>534770</v>
      </c>
    </row>
    <row r="16" spans="1:7" outlineLevel="1">
      <c r="A16" t="s">
        <v>97</v>
      </c>
      <c r="C16" s="4"/>
      <c r="D16" s="7" t="s">
        <v>9</v>
      </c>
      <c r="E16" s="9">
        <v>1</v>
      </c>
      <c r="F16" s="12">
        <f>IFERROR(G16/E16,0)</f>
        <v>30900</v>
      </c>
      <c r="G16" s="15">
        <f>AllInOne!I79*AllInOne!H79</f>
        <v>30900</v>
      </c>
    </row>
    <row r="17" spans="1:7" outlineLevel="1">
      <c r="A17" t="s">
        <v>98</v>
      </c>
      <c r="C17" s="4"/>
      <c r="D17" s="7" t="s">
        <v>10</v>
      </c>
      <c r="E17" s="9">
        <v>375</v>
      </c>
      <c r="F17" s="12">
        <f>IFERROR(G17/E17,0)</f>
        <v>648.64</v>
      </c>
      <c r="G17" s="15">
        <f>AllInOne!I84*AllInOne!H84+AllInOne!I86*AllInOne!H86+AllInOne!I87*AllInOne!H87</f>
        <v>243240</v>
      </c>
    </row>
    <row r="18" spans="1:7" outlineLevel="1">
      <c r="A18" t="s">
        <v>99</v>
      </c>
      <c r="C18" s="4"/>
      <c r="D18" s="7" t="s">
        <v>11</v>
      </c>
      <c r="E18" s="9">
        <v>1</v>
      </c>
      <c r="F18" s="12">
        <f>IFERROR(G18/E18,0)</f>
        <v>46350</v>
      </c>
      <c r="G18" s="15">
        <f>AllInOne!I92*AllInOne!H92</f>
        <v>46350</v>
      </c>
    </row>
    <row r="19" spans="1:7" ht="13" thickBot="1">
      <c r="A19" t="s">
        <v>100</v>
      </c>
      <c r="C19" s="17"/>
      <c r="D19" s="18" t="s">
        <v>12</v>
      </c>
      <c r="E19" s="19"/>
      <c r="F19" s="20"/>
      <c r="G19" s="21">
        <f>G10</f>
        <v>1636548.88</v>
      </c>
    </row>
  </sheetData>
  <phoneticPr fontId="5" type="noConversion"/>
  <pageMargins left="0.51181102362204722" right="0.51181102362204722" top="0.51181102362204722" bottom="0.47244094488188981" header="7.874015748031496E-2" footer="0.1968503937007874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K93"/>
  <sheetViews>
    <sheetView topLeftCell="B2" workbookViewId="0"/>
  </sheetViews>
  <sheetFormatPr defaultColWidth="9.1796875" defaultRowHeight="14.5" outlineLevelRow="2"/>
  <cols>
    <col min="1" max="1" width="2" style="1" hidden="1" customWidth="1"/>
    <col min="2" max="2" width="2" style="1" customWidth="1"/>
    <col min="3" max="3" width="7.7265625" style="1" customWidth="1"/>
    <col min="4" max="4" width="13.6328125" style="1" customWidth="1"/>
    <col min="5" max="5" width="19.36328125" style="1" customWidth="1"/>
    <col min="6" max="6" width="34.81640625" style="1" customWidth="1"/>
    <col min="7" max="7" width="9.08984375" style="1" customWidth="1"/>
    <col min="8" max="8" width="10" style="1" customWidth="1"/>
    <col min="9" max="10" width="14.54296875" style="1" customWidth="1"/>
    <col min="11" max="16384" width="9.1796875" style="1"/>
  </cols>
  <sheetData>
    <row r="1" spans="1:11" ht="12.75" hidden="1" customHeight="1">
      <c r="C1" t="s">
        <v>85</v>
      </c>
      <c r="D1" t="s">
        <v>101</v>
      </c>
      <c r="E1" t="s">
        <v>102</v>
      </c>
      <c r="F1" t="s">
        <v>86</v>
      </c>
      <c r="G1" t="s">
        <v>103</v>
      </c>
      <c r="H1" t="s">
        <v>87</v>
      </c>
      <c r="I1" t="s">
        <v>88</v>
      </c>
      <c r="J1" t="s">
        <v>89</v>
      </c>
      <c r="K1" t="s">
        <v>104</v>
      </c>
    </row>
    <row r="2" spans="1:11" ht="12.75" customHeight="1"/>
    <row r="3" spans="1:11" ht="12.75" customHeight="1"/>
    <row r="4" spans="1:11" ht="12.75" customHeight="1"/>
    <row r="5" spans="1:11" ht="12.75" customHeight="1"/>
    <row r="6" spans="1:11" ht="12.75" customHeight="1">
      <c r="C6" s="22"/>
      <c r="D6" s="22"/>
      <c r="E6" s="22"/>
      <c r="F6" s="22"/>
      <c r="G6" s="22"/>
      <c r="H6" s="22"/>
      <c r="I6" s="22"/>
      <c r="J6" s="22"/>
    </row>
    <row r="7" spans="1:11" ht="12.75" customHeight="1"/>
    <row r="8" spans="1:11" ht="12.75" customHeight="1"/>
    <row r="9" spans="1:11" ht="30" customHeight="1">
      <c r="C9" s="2" t="s">
        <v>0</v>
      </c>
      <c r="D9" s="2" t="s">
        <v>13</v>
      </c>
      <c r="E9" s="2" t="s">
        <v>14</v>
      </c>
      <c r="F9" s="2" t="s">
        <v>15</v>
      </c>
      <c r="G9" s="2" t="s">
        <v>16</v>
      </c>
      <c r="H9" s="2" t="s">
        <v>2</v>
      </c>
      <c r="I9" s="2" t="str">
        <f>IF(QuoteType="Embedded","Unit Price
("&amp;QF_SYS_CURRENCY1&amp;IF(QF_SYS_TRADETERMDESC1="","",IF(QF_SYS_CURRENCY1="",""," "))&amp;QF_SYS_TRADETERMDESC1&amp;IF(QF_SYS_DESTINATION1="","",IF(QF_SYS_TRADETERMDESC1="",IF(QF_SYS_CURRENCY1="",""," ")," "))&amp;QF_SYS_DESTINATION1&amp;")","Unit Price
("&amp;QF_SYS_CURRENCY1&amp;")")</f>
        <v>Unit Price
(USD FOB HONGKONG_Hong Kong SAR China)</v>
      </c>
      <c r="J9" s="2" t="str">
        <f>IF(QuoteType="Embedded","Total Price
("&amp;QF_SYS_CURRENCY1&amp;IF(QF_SYS_TRADETERMDESC1="","",IF(QF_SYS_CURRENCY1="",""," "))&amp;QF_SYS_TRADETERMDESC1&amp;IF(QF_SYS_DESTINATION1="","",IF(QF_SYS_TRADETERMDESC1="",IF(QF_SYS_CURRENCY1="",""," ")," "))&amp;QF_SYS_DESTINATION1&amp;")","Total Price
("&amp;QF_SYS_CURRENCY1&amp;")")</f>
        <v>Total Price
(USD FOB HONGKONG_Hong Kong SAR China)</v>
      </c>
      <c r="K9" s="23" t="s">
        <v>17</v>
      </c>
    </row>
    <row r="10" spans="1:11" ht="12.5">
      <c r="A10" t="s">
        <v>105</v>
      </c>
      <c r="C10" s="24"/>
      <c r="D10" s="41" t="s">
        <v>18</v>
      </c>
      <c r="E10" s="41"/>
      <c r="F10" s="42"/>
      <c r="G10" s="26"/>
      <c r="H10" s="27"/>
      <c r="I10" s="31"/>
      <c r="J10" s="32"/>
      <c r="K10" s="33"/>
    </row>
    <row r="11" spans="1:11" ht="12.5">
      <c r="A11" t="s">
        <v>106</v>
      </c>
      <c r="C11" s="5" t="s">
        <v>91</v>
      </c>
      <c r="D11" s="43" t="s">
        <v>19</v>
      </c>
      <c r="E11" s="43" t="s">
        <v>19</v>
      </c>
      <c r="F11" s="44"/>
      <c r="G11" s="10"/>
      <c r="H11" s="28">
        <v>2</v>
      </c>
      <c r="I11" s="13">
        <f>IF(OR(H11="",J11=""),"",J11/IF(H11=0,1,H11))</f>
        <v>34008.14</v>
      </c>
      <c r="J11" s="16">
        <f>J12+J14+J16+J18+J20</f>
        <v>68016.28</v>
      </c>
      <c r="K11" s="33"/>
    </row>
    <row r="12" spans="1:11" ht="12.5" outlineLevel="1">
      <c r="A12" t="s">
        <v>107</v>
      </c>
      <c r="C12" s="3" t="s">
        <v>108</v>
      </c>
      <c r="D12" s="45" t="s">
        <v>20</v>
      </c>
      <c r="E12" s="45" t="s">
        <v>20</v>
      </c>
      <c r="F12" s="46"/>
      <c r="G12" s="8"/>
      <c r="H12" s="29"/>
      <c r="I12" s="11"/>
      <c r="J12" s="14">
        <f>SUBTOTAL(9,J13:J13)</f>
        <v>3979.92</v>
      </c>
      <c r="K12" s="33"/>
    </row>
    <row r="13" spans="1:11" ht="34.5" outlineLevel="2">
      <c r="A13" t="s">
        <v>109</v>
      </c>
      <c r="C13" s="4"/>
      <c r="D13" s="25" t="s">
        <v>21</v>
      </c>
      <c r="E13" s="7" t="s">
        <v>9</v>
      </c>
      <c r="F13" s="7" t="s">
        <v>36</v>
      </c>
      <c r="G13" s="9">
        <v>1</v>
      </c>
      <c r="H13" s="30">
        <f>G13*H11</f>
        <v>2</v>
      </c>
      <c r="I13" s="12">
        <v>1989.96</v>
      </c>
      <c r="J13" s="15">
        <f>I13*H13</f>
        <v>3979.92</v>
      </c>
      <c r="K13" s="33"/>
    </row>
    <row r="14" spans="1:11" ht="12.5" outlineLevel="1">
      <c r="A14" t="s">
        <v>110</v>
      </c>
      <c r="C14" s="3" t="s">
        <v>111</v>
      </c>
      <c r="D14" s="45" t="s">
        <v>22</v>
      </c>
      <c r="E14" s="45" t="s">
        <v>22</v>
      </c>
      <c r="F14" s="46"/>
      <c r="G14" s="8"/>
      <c r="H14" s="29"/>
      <c r="I14" s="11"/>
      <c r="J14" s="14">
        <f>SUBTOTAL(9,J15:J15)</f>
        <v>435.08</v>
      </c>
      <c r="K14" s="33"/>
    </row>
    <row r="15" spans="1:11" ht="23" outlineLevel="2">
      <c r="A15" t="s">
        <v>112</v>
      </c>
      <c r="C15" s="4"/>
      <c r="D15" s="25" t="s">
        <v>23</v>
      </c>
      <c r="E15" s="7" t="s">
        <v>31</v>
      </c>
      <c r="F15" s="7" t="s">
        <v>37</v>
      </c>
      <c r="G15" s="9">
        <v>2</v>
      </c>
      <c r="H15" s="30">
        <f>G15*H11</f>
        <v>4</v>
      </c>
      <c r="I15" s="12">
        <v>108.77</v>
      </c>
      <c r="J15" s="15">
        <f>I15*H15</f>
        <v>435.08</v>
      </c>
      <c r="K15" s="33"/>
    </row>
    <row r="16" spans="1:11" ht="12.5" outlineLevel="1">
      <c r="A16" t="s">
        <v>113</v>
      </c>
      <c r="C16" s="3" t="s">
        <v>114</v>
      </c>
      <c r="D16" s="45" t="s">
        <v>24</v>
      </c>
      <c r="E16" s="45" t="s">
        <v>24</v>
      </c>
      <c r="F16" s="46"/>
      <c r="G16" s="8"/>
      <c r="H16" s="29"/>
      <c r="I16" s="11"/>
      <c r="J16" s="14">
        <f>SUBTOTAL(9,J17:J17)</f>
        <v>309</v>
      </c>
      <c r="K16" s="33"/>
    </row>
    <row r="17" spans="1:11" ht="12.5" outlineLevel="2">
      <c r="A17" t="s">
        <v>115</v>
      </c>
      <c r="C17" s="4"/>
      <c r="D17" s="25" t="s">
        <v>25</v>
      </c>
      <c r="E17" s="7" t="s">
        <v>32</v>
      </c>
      <c r="F17" s="7" t="s">
        <v>38</v>
      </c>
      <c r="G17" s="9">
        <v>3</v>
      </c>
      <c r="H17" s="30">
        <f>G17*H11</f>
        <v>6</v>
      </c>
      <c r="I17" s="12">
        <v>51.5</v>
      </c>
      <c r="J17" s="15">
        <f>I17*H17</f>
        <v>309</v>
      </c>
      <c r="K17" s="33"/>
    </row>
    <row r="18" spans="1:11" ht="12.5" outlineLevel="1">
      <c r="A18" t="s">
        <v>116</v>
      </c>
      <c r="C18" s="3" t="s">
        <v>117</v>
      </c>
      <c r="D18" s="45" t="s">
        <v>26</v>
      </c>
      <c r="E18" s="45" t="s">
        <v>26</v>
      </c>
      <c r="F18" s="46"/>
      <c r="G18" s="8"/>
      <c r="H18" s="29"/>
      <c r="I18" s="11"/>
      <c r="J18" s="14">
        <f>SUBTOTAL(9,J19:J19)</f>
        <v>63283.199999999997</v>
      </c>
      <c r="K18" s="33"/>
    </row>
    <row r="19" spans="1:11" ht="23" outlineLevel="2">
      <c r="A19" t="s">
        <v>118</v>
      </c>
      <c r="C19" s="4"/>
      <c r="D19" s="25" t="s">
        <v>27</v>
      </c>
      <c r="E19" s="7" t="s">
        <v>33</v>
      </c>
      <c r="F19" s="7" t="s">
        <v>39</v>
      </c>
      <c r="G19" s="9">
        <v>2048</v>
      </c>
      <c r="H19" s="30">
        <f>G19*H11</f>
        <v>4096</v>
      </c>
      <c r="I19" s="12">
        <v>15.45</v>
      </c>
      <c r="J19" s="15">
        <f>I19*H19</f>
        <v>63283.199999999997</v>
      </c>
      <c r="K19" s="33"/>
    </row>
    <row r="20" spans="1:11" ht="12.5" outlineLevel="1">
      <c r="A20" t="s">
        <v>119</v>
      </c>
      <c r="C20" s="3" t="s">
        <v>120</v>
      </c>
      <c r="D20" s="45" t="s">
        <v>28</v>
      </c>
      <c r="E20" s="45" t="s">
        <v>28</v>
      </c>
      <c r="F20" s="46"/>
      <c r="G20" s="8"/>
      <c r="H20" s="29"/>
      <c r="I20" s="11"/>
      <c r="J20" s="14">
        <f>SUBTOTAL(9,J21:J22)</f>
        <v>9.08</v>
      </c>
      <c r="K20" s="33"/>
    </row>
    <row r="21" spans="1:11" ht="12.5" outlineLevel="2">
      <c r="A21" t="s">
        <v>121</v>
      </c>
      <c r="C21" s="4"/>
      <c r="D21" s="25" t="s">
        <v>29</v>
      </c>
      <c r="E21" s="7" t="s">
        <v>34</v>
      </c>
      <c r="F21" s="7" t="s">
        <v>40</v>
      </c>
      <c r="G21" s="9">
        <v>1</v>
      </c>
      <c r="H21" s="30">
        <f>G21*H11</f>
        <v>2</v>
      </c>
      <c r="I21" s="12">
        <v>1.24</v>
      </c>
      <c r="J21" s="15">
        <f>I21*H21</f>
        <v>2.48</v>
      </c>
      <c r="K21" s="33"/>
    </row>
    <row r="22" spans="1:11" ht="34.5" outlineLevel="2">
      <c r="A22" t="s">
        <v>122</v>
      </c>
      <c r="C22" s="4"/>
      <c r="D22" s="25" t="s">
        <v>30</v>
      </c>
      <c r="E22" s="7" t="s">
        <v>35</v>
      </c>
      <c r="F22" s="7" t="s">
        <v>41</v>
      </c>
      <c r="G22" s="9">
        <v>1</v>
      </c>
      <c r="H22" s="30">
        <f>G22*H11</f>
        <v>2</v>
      </c>
      <c r="I22" s="12">
        <v>3.3</v>
      </c>
      <c r="J22" s="15">
        <f>I22*H22</f>
        <v>6.6</v>
      </c>
      <c r="K22" s="33"/>
    </row>
    <row r="23" spans="1:11" ht="12.5">
      <c r="A23" t="s">
        <v>123</v>
      </c>
      <c r="C23" s="4"/>
      <c r="D23" s="25"/>
      <c r="E23" s="7"/>
      <c r="F23" s="7"/>
      <c r="G23" s="9"/>
      <c r="H23" s="30"/>
      <c r="I23" s="12"/>
      <c r="J23" s="15"/>
      <c r="K23" s="33"/>
    </row>
    <row r="24" spans="1:11" ht="12.5">
      <c r="A24" t="s">
        <v>124</v>
      </c>
      <c r="C24" s="24"/>
      <c r="D24" s="41" t="s">
        <v>42</v>
      </c>
      <c r="E24" s="41"/>
      <c r="F24" s="42"/>
      <c r="G24" s="26"/>
      <c r="H24" s="27"/>
      <c r="I24" s="31"/>
      <c r="J24" s="32"/>
      <c r="K24" s="33"/>
    </row>
    <row r="25" spans="1:11" ht="12.5">
      <c r="A25" t="s">
        <v>125</v>
      </c>
      <c r="C25" s="5" t="s">
        <v>126</v>
      </c>
      <c r="D25" s="43" t="s">
        <v>19</v>
      </c>
      <c r="E25" s="43" t="s">
        <v>19</v>
      </c>
      <c r="F25" s="44"/>
      <c r="G25" s="10"/>
      <c r="H25" s="28">
        <v>2</v>
      </c>
      <c r="I25" s="13">
        <f>IF(OR(H25="",J25=""),"",J25/IF(H25=0,1,H25))</f>
        <v>2366.54</v>
      </c>
      <c r="J25" s="16">
        <f>J26+J28+J30+J32</f>
        <v>4733.08</v>
      </c>
      <c r="K25" s="33"/>
    </row>
    <row r="26" spans="1:11" ht="12.5" outlineLevel="1">
      <c r="A26" t="s">
        <v>127</v>
      </c>
      <c r="C26" s="3" t="s">
        <v>128</v>
      </c>
      <c r="D26" s="45" t="s">
        <v>20</v>
      </c>
      <c r="E26" s="45" t="s">
        <v>20</v>
      </c>
      <c r="F26" s="46"/>
      <c r="G26" s="8"/>
      <c r="H26" s="29"/>
      <c r="I26" s="11"/>
      <c r="J26" s="14">
        <f>SUBTOTAL(9,J27:J27)</f>
        <v>3979.92</v>
      </c>
      <c r="K26" s="33"/>
    </row>
    <row r="27" spans="1:11" ht="34.5" outlineLevel="2">
      <c r="A27" t="s">
        <v>129</v>
      </c>
      <c r="C27" s="4"/>
      <c r="D27" s="25" t="s">
        <v>21</v>
      </c>
      <c r="E27" s="7" t="s">
        <v>9</v>
      </c>
      <c r="F27" s="7" t="s">
        <v>36</v>
      </c>
      <c r="G27" s="9">
        <v>1</v>
      </c>
      <c r="H27" s="30">
        <f>G27*H25</f>
        <v>2</v>
      </c>
      <c r="I27" s="12">
        <v>1989.96</v>
      </c>
      <c r="J27" s="15">
        <f>I27*H27</f>
        <v>3979.92</v>
      </c>
      <c r="K27" s="33"/>
    </row>
    <row r="28" spans="1:11" ht="12.5" outlineLevel="1">
      <c r="A28" t="s">
        <v>130</v>
      </c>
      <c r="C28" s="3" t="s">
        <v>131</v>
      </c>
      <c r="D28" s="45" t="s">
        <v>22</v>
      </c>
      <c r="E28" s="45" t="s">
        <v>22</v>
      </c>
      <c r="F28" s="46"/>
      <c r="G28" s="8"/>
      <c r="H28" s="29"/>
      <c r="I28" s="11"/>
      <c r="J28" s="14">
        <f>SUBTOTAL(9,J29:J29)</f>
        <v>435.08</v>
      </c>
      <c r="K28" s="33"/>
    </row>
    <row r="29" spans="1:11" ht="23" outlineLevel="2">
      <c r="A29" t="s">
        <v>132</v>
      </c>
      <c r="C29" s="4"/>
      <c r="D29" s="25" t="s">
        <v>23</v>
      </c>
      <c r="E29" s="7" t="s">
        <v>31</v>
      </c>
      <c r="F29" s="7" t="s">
        <v>37</v>
      </c>
      <c r="G29" s="9">
        <v>2</v>
      </c>
      <c r="H29" s="30">
        <f>G29*H25</f>
        <v>4</v>
      </c>
      <c r="I29" s="12">
        <v>108.77</v>
      </c>
      <c r="J29" s="15">
        <f>I29*H29</f>
        <v>435.08</v>
      </c>
      <c r="K29" s="33"/>
    </row>
    <row r="30" spans="1:11" ht="12.5" outlineLevel="1">
      <c r="A30" t="s">
        <v>133</v>
      </c>
      <c r="C30" s="3" t="s">
        <v>134</v>
      </c>
      <c r="D30" s="45" t="s">
        <v>24</v>
      </c>
      <c r="E30" s="45" t="s">
        <v>24</v>
      </c>
      <c r="F30" s="46"/>
      <c r="G30" s="8"/>
      <c r="H30" s="29"/>
      <c r="I30" s="11"/>
      <c r="J30" s="14">
        <f>SUBTOTAL(9,J31:J31)</f>
        <v>309</v>
      </c>
      <c r="K30" s="33"/>
    </row>
    <row r="31" spans="1:11" ht="12.5" outlineLevel="2">
      <c r="A31" t="s">
        <v>135</v>
      </c>
      <c r="C31" s="4"/>
      <c r="D31" s="25" t="s">
        <v>25</v>
      </c>
      <c r="E31" s="7" t="s">
        <v>32</v>
      </c>
      <c r="F31" s="7" t="s">
        <v>38</v>
      </c>
      <c r="G31" s="9">
        <v>3</v>
      </c>
      <c r="H31" s="30">
        <f>G31*H25</f>
        <v>6</v>
      </c>
      <c r="I31" s="12">
        <v>51.5</v>
      </c>
      <c r="J31" s="15">
        <f>I31*H31</f>
        <v>309</v>
      </c>
      <c r="K31" s="33"/>
    </row>
    <row r="32" spans="1:11" ht="12.5" outlineLevel="1">
      <c r="A32" t="s">
        <v>136</v>
      </c>
      <c r="C32" s="3" t="s">
        <v>137</v>
      </c>
      <c r="D32" s="45" t="s">
        <v>28</v>
      </c>
      <c r="E32" s="45" t="s">
        <v>28</v>
      </c>
      <c r="F32" s="46"/>
      <c r="G32" s="8"/>
      <c r="H32" s="29"/>
      <c r="I32" s="11"/>
      <c r="J32" s="14">
        <f>SUBTOTAL(9,J33:J34)</f>
        <v>9.08</v>
      </c>
      <c r="K32" s="33"/>
    </row>
    <row r="33" spans="1:11" ht="12.5" outlineLevel="2">
      <c r="A33" t="s">
        <v>138</v>
      </c>
      <c r="C33" s="4"/>
      <c r="D33" s="25" t="s">
        <v>29</v>
      </c>
      <c r="E33" s="7" t="s">
        <v>34</v>
      </c>
      <c r="F33" s="7" t="s">
        <v>40</v>
      </c>
      <c r="G33" s="9">
        <v>1</v>
      </c>
      <c r="H33" s="30">
        <f>G33*H25</f>
        <v>2</v>
      </c>
      <c r="I33" s="12">
        <v>1.24</v>
      </c>
      <c r="J33" s="15">
        <f>I33*H33</f>
        <v>2.48</v>
      </c>
      <c r="K33" s="33"/>
    </row>
    <row r="34" spans="1:11" ht="34.5" outlineLevel="2">
      <c r="A34" t="s">
        <v>139</v>
      </c>
      <c r="C34" s="4"/>
      <c r="D34" s="25" t="s">
        <v>30</v>
      </c>
      <c r="E34" s="7" t="s">
        <v>35</v>
      </c>
      <c r="F34" s="7" t="s">
        <v>41</v>
      </c>
      <c r="G34" s="9">
        <v>1</v>
      </c>
      <c r="H34" s="30">
        <f>G34*H25</f>
        <v>2</v>
      </c>
      <c r="I34" s="12">
        <v>3.3</v>
      </c>
      <c r="J34" s="15">
        <f>I34*H34</f>
        <v>6.6</v>
      </c>
      <c r="K34" s="33"/>
    </row>
    <row r="35" spans="1:11" ht="12.5">
      <c r="A35" t="s">
        <v>140</v>
      </c>
      <c r="C35" s="4"/>
      <c r="D35" s="25"/>
      <c r="E35" s="7"/>
      <c r="F35" s="7"/>
      <c r="G35" s="9"/>
      <c r="H35" s="30"/>
      <c r="I35" s="12"/>
      <c r="J35" s="15"/>
      <c r="K35" s="33"/>
    </row>
    <row r="36" spans="1:11" ht="12.5">
      <c r="A36" t="s">
        <v>141</v>
      </c>
      <c r="C36" s="24"/>
      <c r="D36" s="41" t="s">
        <v>43</v>
      </c>
      <c r="E36" s="41"/>
      <c r="F36" s="42"/>
      <c r="G36" s="26"/>
      <c r="H36" s="27"/>
      <c r="I36" s="31"/>
      <c r="J36" s="32"/>
      <c r="K36" s="33"/>
    </row>
    <row r="37" spans="1:11" ht="12.5">
      <c r="A37" t="s">
        <v>142</v>
      </c>
      <c r="C37" s="5" t="s">
        <v>143</v>
      </c>
      <c r="D37" s="43" t="s">
        <v>44</v>
      </c>
      <c r="E37" s="43" t="s">
        <v>44</v>
      </c>
      <c r="F37" s="44"/>
      <c r="G37" s="10"/>
      <c r="H37" s="28">
        <v>2</v>
      </c>
      <c r="I37" s="13">
        <f>IF(OR(H37="",J37=""),"",J37/IF(H37=0,1,H37))</f>
        <v>335342.88</v>
      </c>
      <c r="J37" s="16">
        <f>J38+J40+J42+J44+J47+J49</f>
        <v>670685.76</v>
      </c>
      <c r="K37" s="33"/>
    </row>
    <row r="38" spans="1:11" ht="12.5" outlineLevel="1">
      <c r="A38" t="s">
        <v>144</v>
      </c>
      <c r="C38" s="3" t="s">
        <v>145</v>
      </c>
      <c r="D38" s="45" t="s">
        <v>45</v>
      </c>
      <c r="E38" s="45" t="s">
        <v>45</v>
      </c>
      <c r="F38" s="46"/>
      <c r="G38" s="8"/>
      <c r="H38" s="29"/>
      <c r="I38" s="11"/>
      <c r="J38" s="14">
        <f>SUBTOTAL(9,J39:J39)</f>
        <v>18540</v>
      </c>
      <c r="K38" s="33"/>
    </row>
    <row r="39" spans="1:11" ht="34.5" outlineLevel="2">
      <c r="A39" t="s">
        <v>146</v>
      </c>
      <c r="C39" s="4"/>
      <c r="D39" s="25" t="s">
        <v>46</v>
      </c>
      <c r="E39" s="7" t="s">
        <v>52</v>
      </c>
      <c r="F39" s="7" t="s">
        <v>57</v>
      </c>
      <c r="G39" s="9">
        <v>1</v>
      </c>
      <c r="H39" s="30">
        <f>G39*H37</f>
        <v>2</v>
      </c>
      <c r="I39" s="12">
        <v>9270</v>
      </c>
      <c r="J39" s="15">
        <f>I39*H39</f>
        <v>18540</v>
      </c>
      <c r="K39" s="33"/>
    </row>
    <row r="40" spans="1:11" ht="12.5" outlineLevel="1">
      <c r="A40" t="s">
        <v>147</v>
      </c>
      <c r="C40" s="3" t="s">
        <v>148</v>
      </c>
      <c r="D40" s="45" t="s">
        <v>22</v>
      </c>
      <c r="E40" s="45" t="s">
        <v>22</v>
      </c>
      <c r="F40" s="46"/>
      <c r="G40" s="8"/>
      <c r="H40" s="29"/>
      <c r="I40" s="11"/>
      <c r="J40" s="14">
        <f>SUBTOTAL(9,J41:J41)</f>
        <v>451.56</v>
      </c>
      <c r="K40" s="33"/>
    </row>
    <row r="41" spans="1:11" ht="23" outlineLevel="2">
      <c r="A41" t="s">
        <v>149</v>
      </c>
      <c r="C41" s="4"/>
      <c r="D41" s="25" t="s">
        <v>47</v>
      </c>
      <c r="E41" s="7" t="s">
        <v>53</v>
      </c>
      <c r="F41" s="7" t="s">
        <v>37</v>
      </c>
      <c r="G41" s="9">
        <v>2</v>
      </c>
      <c r="H41" s="30">
        <f>G41*H37</f>
        <v>4</v>
      </c>
      <c r="I41" s="12">
        <v>112.89</v>
      </c>
      <c r="J41" s="15">
        <f>I41*H41</f>
        <v>451.56</v>
      </c>
      <c r="K41" s="33"/>
    </row>
    <row r="42" spans="1:11" ht="12.5" outlineLevel="1">
      <c r="A42" t="s">
        <v>150</v>
      </c>
      <c r="C42" s="3" t="s">
        <v>151</v>
      </c>
      <c r="D42" s="45" t="s">
        <v>24</v>
      </c>
      <c r="E42" s="45" t="s">
        <v>24</v>
      </c>
      <c r="F42" s="46"/>
      <c r="G42" s="8"/>
      <c r="H42" s="29"/>
      <c r="I42" s="11"/>
      <c r="J42" s="14">
        <f>SUBTOTAL(9,J43:J43)</f>
        <v>309</v>
      </c>
      <c r="K42" s="33"/>
    </row>
    <row r="43" spans="1:11" ht="12.5" outlineLevel="2">
      <c r="A43" t="s">
        <v>152</v>
      </c>
      <c r="C43" s="4"/>
      <c r="D43" s="25" t="s">
        <v>48</v>
      </c>
      <c r="E43" s="7" t="s">
        <v>54</v>
      </c>
      <c r="F43" s="7" t="s">
        <v>38</v>
      </c>
      <c r="G43" s="9">
        <v>3</v>
      </c>
      <c r="H43" s="30">
        <f>G43*H37</f>
        <v>6</v>
      </c>
      <c r="I43" s="12">
        <v>51.5</v>
      </c>
      <c r="J43" s="15">
        <f>I43*H43</f>
        <v>309</v>
      </c>
      <c r="K43" s="33"/>
    </row>
    <row r="44" spans="1:11" ht="12.5" outlineLevel="1">
      <c r="A44" t="s">
        <v>153</v>
      </c>
      <c r="C44" s="3" t="s">
        <v>154</v>
      </c>
      <c r="D44" s="45" t="s">
        <v>28</v>
      </c>
      <c r="E44" s="45" t="s">
        <v>28</v>
      </c>
      <c r="F44" s="46"/>
      <c r="G44" s="8"/>
      <c r="H44" s="29"/>
      <c r="I44" s="11"/>
      <c r="J44" s="14">
        <f>SUBTOTAL(9,J45:J46)</f>
        <v>13.2</v>
      </c>
      <c r="K44" s="33"/>
    </row>
    <row r="45" spans="1:11" ht="34.5" outlineLevel="2">
      <c r="A45" t="s">
        <v>155</v>
      </c>
      <c r="C45" s="4"/>
      <c r="D45" s="25" t="s">
        <v>30</v>
      </c>
      <c r="E45" s="7" t="s">
        <v>35</v>
      </c>
      <c r="F45" s="7" t="s">
        <v>41</v>
      </c>
      <c r="G45" s="9">
        <v>1</v>
      </c>
      <c r="H45" s="30">
        <f>G45*H37</f>
        <v>2</v>
      </c>
      <c r="I45" s="12">
        <v>3.3</v>
      </c>
      <c r="J45" s="15">
        <f>I45*H45</f>
        <v>6.6</v>
      </c>
      <c r="K45" s="33"/>
    </row>
    <row r="46" spans="1:11" ht="34.5" outlineLevel="2">
      <c r="A46" t="s">
        <v>156</v>
      </c>
      <c r="C46" s="4"/>
      <c r="D46" s="25" t="s">
        <v>49</v>
      </c>
      <c r="E46" s="7" t="s">
        <v>55</v>
      </c>
      <c r="F46" s="7" t="s">
        <v>58</v>
      </c>
      <c r="G46" s="9">
        <v>1</v>
      </c>
      <c r="H46" s="30">
        <f>G46*H37</f>
        <v>2</v>
      </c>
      <c r="I46" s="12">
        <v>3.3</v>
      </c>
      <c r="J46" s="15">
        <f>I46*H46</f>
        <v>6.6</v>
      </c>
      <c r="K46" s="33"/>
    </row>
    <row r="47" spans="1:11" ht="12.5" outlineLevel="1">
      <c r="A47" t="s">
        <v>157</v>
      </c>
      <c r="C47" s="3" t="s">
        <v>158</v>
      </c>
      <c r="D47" s="45" t="s">
        <v>26</v>
      </c>
      <c r="E47" s="45" t="s">
        <v>26</v>
      </c>
      <c r="F47" s="46"/>
      <c r="G47" s="8"/>
      <c r="H47" s="29"/>
      <c r="I47" s="11"/>
      <c r="J47" s="14">
        <f>SUBTOTAL(9,J48:J48)</f>
        <v>632832</v>
      </c>
      <c r="K47" s="33"/>
    </row>
    <row r="48" spans="1:11" ht="23" outlineLevel="2">
      <c r="A48" t="s">
        <v>159</v>
      </c>
      <c r="C48" s="4"/>
      <c r="D48" s="25" t="s">
        <v>27</v>
      </c>
      <c r="E48" s="7" t="s">
        <v>33</v>
      </c>
      <c r="F48" s="7" t="s">
        <v>39</v>
      </c>
      <c r="G48" s="9">
        <v>20480</v>
      </c>
      <c r="H48" s="30">
        <f>G48*H37</f>
        <v>40960</v>
      </c>
      <c r="I48" s="12">
        <v>15.45</v>
      </c>
      <c r="J48" s="15">
        <f>I48*H48</f>
        <v>632832</v>
      </c>
      <c r="K48" s="33"/>
    </row>
    <row r="49" spans="1:11" ht="12.5" outlineLevel="1">
      <c r="A49" t="s">
        <v>160</v>
      </c>
      <c r="C49" s="3" t="s">
        <v>161</v>
      </c>
      <c r="D49" s="45" t="s">
        <v>50</v>
      </c>
      <c r="E49" s="45" t="s">
        <v>50</v>
      </c>
      <c r="F49" s="46"/>
      <c r="G49" s="8"/>
      <c r="H49" s="29"/>
      <c r="I49" s="11"/>
      <c r="J49" s="14">
        <f>SUBTOTAL(9,J50:J50)</f>
        <v>18540</v>
      </c>
      <c r="K49" s="33"/>
    </row>
    <row r="50" spans="1:11" ht="23" outlineLevel="2">
      <c r="A50" t="s">
        <v>162</v>
      </c>
      <c r="C50" s="4"/>
      <c r="D50" s="25" t="s">
        <v>51</v>
      </c>
      <c r="E50" s="7" t="s">
        <v>56</v>
      </c>
      <c r="F50" s="7" t="s">
        <v>59</v>
      </c>
      <c r="G50" s="9">
        <v>1</v>
      </c>
      <c r="H50" s="30">
        <f>G50*H37</f>
        <v>2</v>
      </c>
      <c r="I50" s="12">
        <v>9270</v>
      </c>
      <c r="J50" s="15">
        <f>I50*H50</f>
        <v>18540</v>
      </c>
      <c r="K50" s="33"/>
    </row>
    <row r="51" spans="1:11" ht="12.5">
      <c r="A51" t="s">
        <v>163</v>
      </c>
      <c r="C51" s="4"/>
      <c r="D51" s="25"/>
      <c r="E51" s="7"/>
      <c r="F51" s="7"/>
      <c r="G51" s="9"/>
      <c r="H51" s="30"/>
      <c r="I51" s="12"/>
      <c r="J51" s="15"/>
      <c r="K51" s="33"/>
    </row>
    <row r="52" spans="1:11" ht="12.5">
      <c r="A52" t="s">
        <v>164</v>
      </c>
      <c r="C52" s="24"/>
      <c r="D52" s="41" t="s">
        <v>60</v>
      </c>
      <c r="E52" s="41"/>
      <c r="F52" s="42"/>
      <c r="G52" s="26"/>
      <c r="H52" s="27"/>
      <c r="I52" s="31"/>
      <c r="J52" s="32"/>
      <c r="K52" s="33"/>
    </row>
    <row r="53" spans="1:11" ht="12.5">
      <c r="A53" t="s">
        <v>165</v>
      </c>
      <c r="C53" s="5" t="s">
        <v>166</v>
      </c>
      <c r="D53" s="43" t="s">
        <v>44</v>
      </c>
      <c r="E53" s="43" t="s">
        <v>44</v>
      </c>
      <c r="F53" s="44"/>
      <c r="G53" s="10"/>
      <c r="H53" s="28">
        <v>2</v>
      </c>
      <c r="I53" s="13">
        <f>IF(OR(H53="",J53=""),"",J53/IF(H53=0,1,H53))</f>
        <v>18926.88</v>
      </c>
      <c r="J53" s="16">
        <f>J54+J56+J58+J60+J63</f>
        <v>37853.760000000002</v>
      </c>
      <c r="K53" s="33"/>
    </row>
    <row r="54" spans="1:11" ht="12.5" outlineLevel="1">
      <c r="A54" t="s">
        <v>167</v>
      </c>
      <c r="C54" s="3" t="s">
        <v>168</v>
      </c>
      <c r="D54" s="45" t="s">
        <v>45</v>
      </c>
      <c r="E54" s="45" t="s">
        <v>45</v>
      </c>
      <c r="F54" s="46"/>
      <c r="G54" s="8"/>
      <c r="H54" s="29"/>
      <c r="I54" s="11"/>
      <c r="J54" s="14">
        <f>SUBTOTAL(9,J55:J55)</f>
        <v>18540</v>
      </c>
      <c r="K54" s="33"/>
    </row>
    <row r="55" spans="1:11" ht="34.5" outlineLevel="2">
      <c r="A55" t="s">
        <v>169</v>
      </c>
      <c r="C55" s="4"/>
      <c r="D55" s="25" t="s">
        <v>46</v>
      </c>
      <c r="E55" s="7" t="s">
        <v>52</v>
      </c>
      <c r="F55" s="7" t="s">
        <v>57</v>
      </c>
      <c r="G55" s="9">
        <v>1</v>
      </c>
      <c r="H55" s="30">
        <f>G55*H53</f>
        <v>2</v>
      </c>
      <c r="I55" s="12">
        <v>9270</v>
      </c>
      <c r="J55" s="15">
        <f>I55*H55</f>
        <v>18540</v>
      </c>
      <c r="K55" s="33"/>
    </row>
    <row r="56" spans="1:11" ht="12.5" outlineLevel="1">
      <c r="A56" t="s">
        <v>170</v>
      </c>
      <c r="C56" s="3" t="s">
        <v>171</v>
      </c>
      <c r="D56" s="45" t="s">
        <v>22</v>
      </c>
      <c r="E56" s="45" t="s">
        <v>22</v>
      </c>
      <c r="F56" s="46"/>
      <c r="G56" s="8"/>
      <c r="H56" s="29"/>
      <c r="I56" s="11"/>
      <c r="J56" s="14">
        <f>SUBTOTAL(9,J57:J57)</f>
        <v>451.56</v>
      </c>
      <c r="K56" s="33"/>
    </row>
    <row r="57" spans="1:11" ht="23" outlineLevel="2">
      <c r="A57" t="s">
        <v>172</v>
      </c>
      <c r="C57" s="4"/>
      <c r="D57" s="25" t="s">
        <v>47</v>
      </c>
      <c r="E57" s="7" t="s">
        <v>53</v>
      </c>
      <c r="F57" s="7" t="s">
        <v>37</v>
      </c>
      <c r="G57" s="9">
        <v>2</v>
      </c>
      <c r="H57" s="30">
        <f>G57*H53</f>
        <v>4</v>
      </c>
      <c r="I57" s="12">
        <v>112.89</v>
      </c>
      <c r="J57" s="15">
        <f>I57*H57</f>
        <v>451.56</v>
      </c>
      <c r="K57" s="33"/>
    </row>
    <row r="58" spans="1:11" ht="12.5" outlineLevel="1">
      <c r="A58" t="s">
        <v>173</v>
      </c>
      <c r="C58" s="3" t="s">
        <v>174</v>
      </c>
      <c r="D58" s="45" t="s">
        <v>24</v>
      </c>
      <c r="E58" s="45" t="s">
        <v>24</v>
      </c>
      <c r="F58" s="46"/>
      <c r="G58" s="8"/>
      <c r="H58" s="29"/>
      <c r="I58" s="11"/>
      <c r="J58" s="14">
        <f>SUBTOTAL(9,J59:J59)</f>
        <v>309</v>
      </c>
      <c r="K58" s="33"/>
    </row>
    <row r="59" spans="1:11" ht="12.5" outlineLevel="2">
      <c r="A59" t="s">
        <v>175</v>
      </c>
      <c r="C59" s="4"/>
      <c r="D59" s="25" t="s">
        <v>48</v>
      </c>
      <c r="E59" s="7" t="s">
        <v>54</v>
      </c>
      <c r="F59" s="7" t="s">
        <v>38</v>
      </c>
      <c r="G59" s="9">
        <v>3</v>
      </c>
      <c r="H59" s="30">
        <f>G59*H53</f>
        <v>6</v>
      </c>
      <c r="I59" s="12">
        <v>51.5</v>
      </c>
      <c r="J59" s="15">
        <f>I59*H59</f>
        <v>309</v>
      </c>
      <c r="K59" s="33"/>
    </row>
    <row r="60" spans="1:11" ht="12.5" outlineLevel="1">
      <c r="A60" t="s">
        <v>176</v>
      </c>
      <c r="C60" s="3" t="s">
        <v>177</v>
      </c>
      <c r="D60" s="45" t="s">
        <v>28</v>
      </c>
      <c r="E60" s="45" t="s">
        <v>28</v>
      </c>
      <c r="F60" s="46"/>
      <c r="G60" s="8"/>
      <c r="H60" s="29"/>
      <c r="I60" s="11"/>
      <c r="J60" s="14">
        <f>SUBTOTAL(9,J61:J62)</f>
        <v>13.2</v>
      </c>
      <c r="K60" s="33"/>
    </row>
    <row r="61" spans="1:11" ht="34.5" outlineLevel="2">
      <c r="A61" t="s">
        <v>178</v>
      </c>
      <c r="C61" s="4"/>
      <c r="D61" s="25" t="s">
        <v>30</v>
      </c>
      <c r="E61" s="7" t="s">
        <v>35</v>
      </c>
      <c r="F61" s="7" t="s">
        <v>41</v>
      </c>
      <c r="G61" s="9">
        <v>1</v>
      </c>
      <c r="H61" s="30">
        <f>G61*H53</f>
        <v>2</v>
      </c>
      <c r="I61" s="12">
        <v>3.3</v>
      </c>
      <c r="J61" s="15">
        <f>I61*H61</f>
        <v>6.6</v>
      </c>
      <c r="K61" s="33"/>
    </row>
    <row r="62" spans="1:11" ht="34.5" outlineLevel="2">
      <c r="A62" t="s">
        <v>179</v>
      </c>
      <c r="C62" s="4"/>
      <c r="D62" s="25" t="s">
        <v>49</v>
      </c>
      <c r="E62" s="7" t="s">
        <v>55</v>
      </c>
      <c r="F62" s="7" t="s">
        <v>58</v>
      </c>
      <c r="G62" s="9">
        <v>1</v>
      </c>
      <c r="H62" s="30">
        <f>G62*H53</f>
        <v>2</v>
      </c>
      <c r="I62" s="12">
        <v>3.3</v>
      </c>
      <c r="J62" s="15">
        <f>I62*H62</f>
        <v>6.6</v>
      </c>
      <c r="K62" s="33"/>
    </row>
    <row r="63" spans="1:11" ht="12.5" outlineLevel="1">
      <c r="A63" t="s">
        <v>180</v>
      </c>
      <c r="C63" s="3" t="s">
        <v>181</v>
      </c>
      <c r="D63" s="45" t="s">
        <v>50</v>
      </c>
      <c r="E63" s="45" t="s">
        <v>50</v>
      </c>
      <c r="F63" s="46"/>
      <c r="G63" s="8"/>
      <c r="H63" s="29"/>
      <c r="I63" s="11"/>
      <c r="J63" s="14">
        <f>SUBTOTAL(9,J64:J64)</f>
        <v>18540</v>
      </c>
      <c r="K63" s="33"/>
    </row>
    <row r="64" spans="1:11" ht="23" outlineLevel="2">
      <c r="A64" t="s">
        <v>182</v>
      </c>
      <c r="C64" s="4"/>
      <c r="D64" s="25" t="s">
        <v>51</v>
      </c>
      <c r="E64" s="7" t="s">
        <v>56</v>
      </c>
      <c r="F64" s="7" t="s">
        <v>59</v>
      </c>
      <c r="G64" s="9">
        <v>1</v>
      </c>
      <c r="H64" s="30">
        <f>G64*H53</f>
        <v>2</v>
      </c>
      <c r="I64" s="12">
        <v>9270</v>
      </c>
      <c r="J64" s="15">
        <f>I64*H64</f>
        <v>18540</v>
      </c>
      <c r="K64" s="33"/>
    </row>
    <row r="65" spans="1:11" ht="12.5">
      <c r="A65" t="s">
        <v>183</v>
      </c>
      <c r="C65" s="4"/>
      <c r="D65" s="25"/>
      <c r="E65" s="7"/>
      <c r="F65" s="7"/>
      <c r="G65" s="9"/>
      <c r="H65" s="30"/>
      <c r="I65" s="12"/>
      <c r="J65" s="15"/>
      <c r="K65" s="33"/>
    </row>
    <row r="66" spans="1:11" ht="12.5">
      <c r="A66" t="s">
        <v>184</v>
      </c>
      <c r="C66" s="24"/>
      <c r="D66" s="41" t="s">
        <v>61</v>
      </c>
      <c r="E66" s="41"/>
      <c r="F66" s="42"/>
      <c r="G66" s="26"/>
      <c r="H66" s="27"/>
      <c r="I66" s="31"/>
      <c r="J66" s="32"/>
      <c r="K66" s="33"/>
    </row>
    <row r="67" spans="1:11" ht="12.5">
      <c r="A67" t="s">
        <v>185</v>
      </c>
      <c r="C67" s="5" t="s">
        <v>186</v>
      </c>
      <c r="D67" s="43" t="s">
        <v>62</v>
      </c>
      <c r="E67" s="43" t="s">
        <v>62</v>
      </c>
      <c r="F67" s="44"/>
      <c r="G67" s="10"/>
      <c r="H67" s="28">
        <v>250</v>
      </c>
      <c r="I67" s="13">
        <f>IF(OR(H67="",J67=""),"",J67/IF(H67=0,1,H67))</f>
        <v>2139.08</v>
      </c>
      <c r="J67" s="16">
        <f>J68+J70+J72</f>
        <v>534770</v>
      </c>
      <c r="K67" s="33"/>
    </row>
    <row r="68" spans="1:11" ht="12.5" outlineLevel="1">
      <c r="A68" t="s">
        <v>187</v>
      </c>
      <c r="C68" s="3" t="s">
        <v>188</v>
      </c>
      <c r="D68" s="45" t="s">
        <v>63</v>
      </c>
      <c r="E68" s="45" t="s">
        <v>63</v>
      </c>
      <c r="F68" s="46"/>
      <c r="G68" s="8"/>
      <c r="H68" s="29"/>
      <c r="I68" s="11"/>
      <c r="J68" s="14">
        <f>SUBTOTAL(9,J69:J69)</f>
        <v>489250</v>
      </c>
      <c r="K68" s="33"/>
    </row>
    <row r="69" spans="1:11" ht="34.5" outlineLevel="2">
      <c r="A69" t="s">
        <v>189</v>
      </c>
      <c r="C69" s="4"/>
      <c r="D69" s="25" t="s">
        <v>64</v>
      </c>
      <c r="E69" s="7" t="s">
        <v>70</v>
      </c>
      <c r="F69" s="7" t="s">
        <v>74</v>
      </c>
      <c r="G69" s="9">
        <v>1</v>
      </c>
      <c r="H69" s="30">
        <f>G69*H67</f>
        <v>250</v>
      </c>
      <c r="I69" s="12">
        <v>1957</v>
      </c>
      <c r="J69" s="15">
        <f>I69*H69</f>
        <v>489250</v>
      </c>
      <c r="K69" s="33"/>
    </row>
    <row r="70" spans="1:11" ht="12.5" outlineLevel="1">
      <c r="A70" t="s">
        <v>190</v>
      </c>
      <c r="C70" s="3" t="s">
        <v>191</v>
      </c>
      <c r="D70" s="45" t="s">
        <v>65</v>
      </c>
      <c r="E70" s="45" t="s">
        <v>65</v>
      </c>
      <c r="F70" s="46"/>
      <c r="G70" s="8"/>
      <c r="H70" s="29"/>
      <c r="I70" s="11"/>
      <c r="J70" s="14">
        <f>SUBTOTAL(9,J71:J71)</f>
        <v>7420</v>
      </c>
      <c r="K70" s="33"/>
    </row>
    <row r="71" spans="1:11" ht="34.5" outlineLevel="2">
      <c r="A71" t="s">
        <v>192</v>
      </c>
      <c r="C71" s="4"/>
      <c r="D71" s="25" t="s">
        <v>66</v>
      </c>
      <c r="E71" s="7" t="s">
        <v>71</v>
      </c>
      <c r="F71" s="7" t="s">
        <v>75</v>
      </c>
      <c r="G71" s="9">
        <v>8</v>
      </c>
      <c r="H71" s="30">
        <f>G71*H67</f>
        <v>2000</v>
      </c>
      <c r="I71" s="12">
        <v>3.71</v>
      </c>
      <c r="J71" s="15">
        <f>I71*H71</f>
        <v>7420</v>
      </c>
      <c r="K71" s="33"/>
    </row>
    <row r="72" spans="1:11" ht="12.5" outlineLevel="1">
      <c r="A72" t="s">
        <v>193</v>
      </c>
      <c r="C72" s="3" t="s">
        <v>194</v>
      </c>
      <c r="D72" s="45" t="s">
        <v>67</v>
      </c>
      <c r="E72" s="45" t="s">
        <v>67</v>
      </c>
      <c r="F72" s="46"/>
      <c r="G72" s="8"/>
      <c r="H72" s="29"/>
      <c r="I72" s="11"/>
      <c r="J72" s="14">
        <f>SUBTOTAL(9,J73:J74)</f>
        <v>38100</v>
      </c>
      <c r="K72" s="33"/>
    </row>
    <row r="73" spans="1:11" ht="23" outlineLevel="2">
      <c r="A73" t="s">
        <v>195</v>
      </c>
      <c r="C73" s="4"/>
      <c r="D73" s="25" t="s">
        <v>68</v>
      </c>
      <c r="E73" s="7" t="s">
        <v>72</v>
      </c>
      <c r="F73" s="7" t="s">
        <v>76</v>
      </c>
      <c r="G73" s="9">
        <v>8</v>
      </c>
      <c r="H73" s="30">
        <f>G73*H67</f>
        <v>2000</v>
      </c>
      <c r="I73" s="12">
        <v>15.86</v>
      </c>
      <c r="J73" s="15">
        <f>I73*H73</f>
        <v>31720</v>
      </c>
      <c r="K73" s="33"/>
    </row>
    <row r="74" spans="1:11" ht="46" outlineLevel="2">
      <c r="A74" t="s">
        <v>196</v>
      </c>
      <c r="C74" s="4"/>
      <c r="D74" s="25" t="s">
        <v>69</v>
      </c>
      <c r="E74" s="7" t="s">
        <v>73</v>
      </c>
      <c r="F74" s="7" t="s">
        <v>77</v>
      </c>
      <c r="G74" s="9">
        <v>8</v>
      </c>
      <c r="H74" s="30">
        <f>G74*H67</f>
        <v>2000</v>
      </c>
      <c r="I74" s="12">
        <v>3.19</v>
      </c>
      <c r="J74" s="15">
        <f>I74*H74</f>
        <v>6380</v>
      </c>
      <c r="K74" s="33"/>
    </row>
    <row r="75" spans="1:11" ht="12.5">
      <c r="A75" t="s">
        <v>197</v>
      </c>
      <c r="C75" s="4"/>
      <c r="D75" s="25"/>
      <c r="E75" s="7"/>
      <c r="F75" s="7"/>
      <c r="G75" s="9"/>
      <c r="H75" s="30"/>
      <c r="I75" s="12"/>
      <c r="J75" s="15"/>
      <c r="K75" s="33"/>
    </row>
    <row r="76" spans="1:11" ht="12.5">
      <c r="A76" t="s">
        <v>198</v>
      </c>
      <c r="C76" s="24"/>
      <c r="D76" s="41" t="s">
        <v>78</v>
      </c>
      <c r="E76" s="41"/>
      <c r="F76" s="42"/>
      <c r="G76" s="26"/>
      <c r="H76" s="27"/>
      <c r="I76" s="31"/>
      <c r="J76" s="32"/>
      <c r="K76" s="33"/>
    </row>
    <row r="77" spans="1:11" ht="12.5">
      <c r="A77" t="s">
        <v>199</v>
      </c>
      <c r="C77" s="5" t="s">
        <v>200</v>
      </c>
      <c r="D77" s="43" t="s">
        <v>19</v>
      </c>
      <c r="E77" s="43" t="s">
        <v>19</v>
      </c>
      <c r="F77" s="44"/>
      <c r="G77" s="10"/>
      <c r="H77" s="28">
        <v>1</v>
      </c>
      <c r="I77" s="13">
        <f>IF(OR(H77="",J77=""),"",J77/IF(H77=0,1,H77))</f>
        <v>30900</v>
      </c>
      <c r="J77" s="16">
        <f>J78</f>
        <v>30900</v>
      </c>
      <c r="K77" s="33"/>
    </row>
    <row r="78" spans="1:11" ht="12.5" outlineLevel="1">
      <c r="A78" t="s">
        <v>201</v>
      </c>
      <c r="C78" s="3" t="s">
        <v>202</v>
      </c>
      <c r="D78" s="45" t="s">
        <v>26</v>
      </c>
      <c r="E78" s="45" t="s">
        <v>26</v>
      </c>
      <c r="F78" s="46"/>
      <c r="G78" s="8"/>
      <c r="H78" s="29"/>
      <c r="I78" s="11"/>
      <c r="J78" s="14">
        <f>SUBTOTAL(9,J79:J79)</f>
        <v>30900</v>
      </c>
      <c r="K78" s="33"/>
    </row>
    <row r="79" spans="1:11" ht="23" outlineLevel="2">
      <c r="A79" t="s">
        <v>203</v>
      </c>
      <c r="C79" s="4"/>
      <c r="D79" s="25" t="s">
        <v>27</v>
      </c>
      <c r="E79" s="7" t="s">
        <v>33</v>
      </c>
      <c r="F79" s="7" t="s">
        <v>39</v>
      </c>
      <c r="G79" s="9">
        <v>2000</v>
      </c>
      <c r="H79" s="30">
        <f>G79*H77</f>
        <v>2000</v>
      </c>
      <c r="I79" s="12">
        <v>15.45</v>
      </c>
      <c r="J79" s="15">
        <f>I79*H79</f>
        <v>30900</v>
      </c>
      <c r="K79" s="33"/>
    </row>
    <row r="80" spans="1:11" ht="12.5">
      <c r="A80" t="s">
        <v>204</v>
      </c>
      <c r="C80" s="4"/>
      <c r="D80" s="25"/>
      <c r="E80" s="7"/>
      <c r="F80" s="7"/>
      <c r="G80" s="9"/>
      <c r="H80" s="30"/>
      <c r="I80" s="12"/>
      <c r="J80" s="15"/>
      <c r="K80" s="33"/>
    </row>
    <row r="81" spans="1:11" ht="12.5">
      <c r="A81" t="s">
        <v>205</v>
      </c>
      <c r="C81" s="24"/>
      <c r="D81" s="41" t="s">
        <v>79</v>
      </c>
      <c r="E81" s="41"/>
      <c r="F81" s="42"/>
      <c r="G81" s="26"/>
      <c r="H81" s="27"/>
      <c r="I81" s="31"/>
      <c r="J81" s="32"/>
      <c r="K81" s="33"/>
    </row>
    <row r="82" spans="1:11" ht="12.5">
      <c r="A82" t="s">
        <v>206</v>
      </c>
      <c r="C82" s="5" t="s">
        <v>207</v>
      </c>
      <c r="D82" s="43" t="s">
        <v>62</v>
      </c>
      <c r="E82" s="43" t="s">
        <v>62</v>
      </c>
      <c r="F82" s="44"/>
      <c r="G82" s="10"/>
      <c r="H82" s="28">
        <v>375</v>
      </c>
      <c r="I82" s="13">
        <f>IF(OR(H82="",J82=""),"",J82/IF(H82=0,1,H82))</f>
        <v>648.64</v>
      </c>
      <c r="J82" s="16">
        <f>J83+J85</f>
        <v>243240</v>
      </c>
      <c r="K82" s="33"/>
    </row>
    <row r="83" spans="1:11" ht="12.5" outlineLevel="1">
      <c r="A83" t="s">
        <v>208</v>
      </c>
      <c r="C83" s="3" t="s">
        <v>209</v>
      </c>
      <c r="D83" s="45" t="s">
        <v>63</v>
      </c>
      <c r="E83" s="45" t="s">
        <v>63</v>
      </c>
      <c r="F83" s="46"/>
      <c r="G83" s="8"/>
      <c r="H83" s="29"/>
      <c r="I83" s="11"/>
      <c r="J83" s="14">
        <f>SUBTOTAL(9,J84:J84)</f>
        <v>180360</v>
      </c>
      <c r="K83" s="33"/>
    </row>
    <row r="84" spans="1:11" ht="23" outlineLevel="2">
      <c r="A84" t="s">
        <v>210</v>
      </c>
      <c r="C84" s="4"/>
      <c r="D84" s="25" t="s">
        <v>80</v>
      </c>
      <c r="E84" s="7" t="s">
        <v>81</v>
      </c>
      <c r="F84" s="7" t="s">
        <v>82</v>
      </c>
      <c r="G84" s="9">
        <v>1</v>
      </c>
      <c r="H84" s="30">
        <f>G84*H82</f>
        <v>375</v>
      </c>
      <c r="I84" s="12">
        <v>480.96</v>
      </c>
      <c r="J84" s="15">
        <f>I84*H84</f>
        <v>180360</v>
      </c>
      <c r="K84" s="33"/>
    </row>
    <row r="85" spans="1:11" ht="12.5" outlineLevel="1">
      <c r="A85" t="s">
        <v>211</v>
      </c>
      <c r="C85" s="3" t="s">
        <v>212</v>
      </c>
      <c r="D85" s="45" t="s">
        <v>67</v>
      </c>
      <c r="E85" s="45" t="s">
        <v>67</v>
      </c>
      <c r="F85" s="46"/>
      <c r="G85" s="8"/>
      <c r="H85" s="29"/>
      <c r="I85" s="11"/>
      <c r="J85" s="14">
        <f>SUBTOTAL(9,J86:J87)</f>
        <v>62880</v>
      </c>
      <c r="K85" s="33"/>
    </row>
    <row r="86" spans="1:11" ht="23" outlineLevel="2">
      <c r="A86" t="s">
        <v>213</v>
      </c>
      <c r="C86" s="4"/>
      <c r="D86" s="25" t="s">
        <v>68</v>
      </c>
      <c r="E86" s="7" t="s">
        <v>72</v>
      </c>
      <c r="F86" s="7" t="s">
        <v>76</v>
      </c>
      <c r="G86" s="9">
        <v>8</v>
      </c>
      <c r="H86" s="30">
        <f>G86*H82</f>
        <v>3000</v>
      </c>
      <c r="I86" s="12">
        <v>17.45</v>
      </c>
      <c r="J86" s="15">
        <f>I86*H86</f>
        <v>52350</v>
      </c>
      <c r="K86" s="33"/>
    </row>
    <row r="87" spans="1:11" ht="46" outlineLevel="2">
      <c r="A87" t="s">
        <v>214</v>
      </c>
      <c r="C87" s="4"/>
      <c r="D87" s="25" t="s">
        <v>69</v>
      </c>
      <c r="E87" s="7" t="s">
        <v>73</v>
      </c>
      <c r="F87" s="7" t="s">
        <v>77</v>
      </c>
      <c r="G87" s="9">
        <v>8</v>
      </c>
      <c r="H87" s="30">
        <f>G87*H82</f>
        <v>3000</v>
      </c>
      <c r="I87" s="12">
        <v>3.51</v>
      </c>
      <c r="J87" s="15">
        <f>I87*H87</f>
        <v>10530</v>
      </c>
      <c r="K87" s="33"/>
    </row>
    <row r="88" spans="1:11" ht="12.5">
      <c r="A88" t="s">
        <v>215</v>
      </c>
      <c r="C88" s="4"/>
      <c r="D88" s="25"/>
      <c r="E88" s="7"/>
      <c r="F88" s="7"/>
      <c r="G88" s="9"/>
      <c r="H88" s="30"/>
      <c r="I88" s="12"/>
      <c r="J88" s="15"/>
      <c r="K88" s="33"/>
    </row>
    <row r="89" spans="1:11" ht="12.5">
      <c r="A89" t="s">
        <v>216</v>
      </c>
      <c r="C89" s="24"/>
      <c r="D89" s="41" t="s">
        <v>83</v>
      </c>
      <c r="E89" s="41"/>
      <c r="F89" s="42"/>
      <c r="G89" s="26"/>
      <c r="H89" s="27"/>
      <c r="I89" s="31"/>
      <c r="J89" s="32"/>
      <c r="K89" s="33"/>
    </row>
    <row r="90" spans="1:11" ht="12.5">
      <c r="A90" t="s">
        <v>217</v>
      </c>
      <c r="C90" s="5" t="s">
        <v>218</v>
      </c>
      <c r="D90" s="43" t="s">
        <v>84</v>
      </c>
      <c r="E90" s="43" t="s">
        <v>84</v>
      </c>
      <c r="F90" s="44"/>
      <c r="G90" s="10"/>
      <c r="H90" s="28">
        <v>1</v>
      </c>
      <c r="I90" s="13">
        <f>IF(OR(H90="",J90=""),"",J90/IF(H90=0,1,H90))</f>
        <v>46350</v>
      </c>
      <c r="J90" s="16">
        <f>J91</f>
        <v>46350</v>
      </c>
      <c r="K90" s="33"/>
    </row>
    <row r="91" spans="1:11" ht="12.5" outlineLevel="1">
      <c r="A91" t="s">
        <v>219</v>
      </c>
      <c r="C91" s="3" t="s">
        <v>220</v>
      </c>
      <c r="D91" s="45" t="s">
        <v>26</v>
      </c>
      <c r="E91" s="45" t="s">
        <v>26</v>
      </c>
      <c r="F91" s="46"/>
      <c r="G91" s="8"/>
      <c r="H91" s="29"/>
      <c r="I91" s="11"/>
      <c r="J91" s="14">
        <f>SUBTOTAL(9,J92:J92)</f>
        <v>46350</v>
      </c>
      <c r="K91" s="33"/>
    </row>
    <row r="92" spans="1:11" ht="23" outlineLevel="2">
      <c r="A92" t="s">
        <v>221</v>
      </c>
      <c r="C92" s="34"/>
      <c r="D92" s="35" t="s">
        <v>27</v>
      </c>
      <c r="E92" s="36" t="s">
        <v>33</v>
      </c>
      <c r="F92" s="36" t="s">
        <v>39</v>
      </c>
      <c r="G92" s="37">
        <v>3000</v>
      </c>
      <c r="H92" s="38">
        <f>G92*H90</f>
        <v>3000</v>
      </c>
      <c r="I92" s="39">
        <v>15.45</v>
      </c>
      <c r="J92" s="40">
        <f>I92*H92</f>
        <v>46350</v>
      </c>
      <c r="K92" s="33"/>
    </row>
    <row r="93" spans="1:11" ht="12.5"/>
  </sheetData>
  <mergeCells count="43">
    <mergeCell ref="D89:F89"/>
    <mergeCell ref="D90:F90"/>
    <mergeCell ref="D91:F91"/>
    <mergeCell ref="D78:F78"/>
    <mergeCell ref="D81:F81"/>
    <mergeCell ref="D82:F82"/>
    <mergeCell ref="D83:F83"/>
    <mergeCell ref="D85:F85"/>
    <mergeCell ref="D68:F68"/>
    <mergeCell ref="D70:F70"/>
    <mergeCell ref="D72:F72"/>
    <mergeCell ref="D76:F76"/>
    <mergeCell ref="D77:F77"/>
    <mergeCell ref="D58:F58"/>
    <mergeCell ref="D60:F60"/>
    <mergeCell ref="D63:F63"/>
    <mergeCell ref="D66:F66"/>
    <mergeCell ref="D67:F67"/>
    <mergeCell ref="D49:F49"/>
    <mergeCell ref="D52:F52"/>
    <mergeCell ref="D53:F53"/>
    <mergeCell ref="D54:F54"/>
    <mergeCell ref="D56:F56"/>
    <mergeCell ref="D38:F38"/>
    <mergeCell ref="D40:F40"/>
    <mergeCell ref="D42:F42"/>
    <mergeCell ref="D44:F44"/>
    <mergeCell ref="D47:F47"/>
    <mergeCell ref="D28:F28"/>
    <mergeCell ref="D30:F30"/>
    <mergeCell ref="D32:F32"/>
    <mergeCell ref="D36:F36"/>
    <mergeCell ref="D37:F37"/>
    <mergeCell ref="D18:F18"/>
    <mergeCell ref="D20:F20"/>
    <mergeCell ref="D24:F24"/>
    <mergeCell ref="D25:F25"/>
    <mergeCell ref="D26:F26"/>
    <mergeCell ref="D10:F10"/>
    <mergeCell ref="D11:F11"/>
    <mergeCell ref="D12:F12"/>
    <mergeCell ref="D14:F14"/>
    <mergeCell ref="D16:F16"/>
  </mergeCells>
  <phoneticPr fontId="5" type="noConversion"/>
  <pageMargins left="0.51181102362204722" right="0.51181102362204722" top="0.51181102362204722" bottom="0.47244094488188981" header="7.874015748031496E-2" footer="0.19685039370078741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6</vt:i4>
      </vt:variant>
    </vt:vector>
  </HeadingPairs>
  <TitlesOfParts>
    <vt:vector size="8" baseType="lpstr">
      <vt:lpstr>Summary</vt:lpstr>
      <vt:lpstr>AllInOne</vt:lpstr>
      <vt:lpstr>AllInOne!CFGAREA</vt:lpstr>
      <vt:lpstr>Summary!CFGAREA</vt:lpstr>
      <vt:lpstr>AllInOne!Print_Area</vt:lpstr>
      <vt:lpstr>Summary!Print_Area</vt:lpstr>
      <vt:lpstr>AllInOne!Print_Titles</vt:lpstr>
      <vt:lpstr>Summary!Print_Titles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2025-07-24T16:54:31Z</dcterms:modified>
</cp:coreProperties>
</file>