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media/image1.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Disclaimer"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<sst xmlns="http://schemas.openxmlformats.org/spreadsheetml/2006/main" count="1388" uniqueCount="618">
  <si>
    <t xml:space="preserve">Deal ID</t>
  </si>
  <si>
    <t xml:space="preserve">Companies</t>
  </si>
  <si>
    <t xml:space="preserve">Company ID</t>
  </si>
  <si>
    <t xml:space="preserve">Registration Number</t>
  </si>
  <si>
    <t xml:space="preserve">Description</t>
  </si>
  <si>
    <t xml:space="preserve">Financing Status Note</t>
  </si>
  <si>
    <t xml:space="preserve">Primary Industry Sector</t>
  </si>
  <si>
    <t xml:space="preserve">Primary Industry Group</t>
  </si>
  <si>
    <t xml:space="preserve">Primary Industry Code</t>
  </si>
  <si>
    <t xml:space="preserve">All Industries</t>
  </si>
  <si>
    <t xml:space="preserve">Verticals</t>
  </si>
  <si>
    <t xml:space="preserve">Keywords</t>
  </si>
  <si>
    <t xml:space="preserve">Current Financing Status</t>
  </si>
  <si>
    <t xml:space="preserve">Current Business Status</t>
  </si>
  <si>
    <t xml:space="preserve">Universe</t>
  </si>
  <si>
    <t xml:space="preserve">CEO (at time of deal)</t>
  </si>
  <si>
    <t xml:space="preserve">CEO PBId</t>
  </si>
  <si>
    <t xml:space="preserve">CEO Phone</t>
  </si>
  <si>
    <t xml:space="preserve">CEO Email</t>
  </si>
  <si>
    <t xml:space="preserve">CEO Biography</t>
  </si>
  <si>
    <t xml:space="preserve">CEO Education</t>
  </si>
  <si>
    <t xml:space="preserve">Deal No.</t>
  </si>
  <si>
    <t xml:space="preserve">Announced Date</t>
  </si>
  <si>
    <t xml:space="preserve">Deal Date</t>
  </si>
  <si>
    <t xml:space="preserve">Deal Size</t>
  </si>
  <si>
    <t xml:space="preserve">Deal Size Status</t>
  </si>
  <si>
    <t xml:space="preserve">Pre-money Valuation</t>
  </si>
  <si>
    <t xml:space="preserve">Post Valuation</t>
  </si>
  <si>
    <t xml:space="preserve">Post Valuation Status</t>
  </si>
  <si>
    <t xml:space="preserve">% Acquired</t>
  </si>
  <si>
    <t xml:space="preserve">Raised to Date</t>
  </si>
  <si>
    <t xml:space="preserve">VC Round</t>
  </si>
  <si>
    <t xml:space="preserve">VC Round Up/Down/Flat</t>
  </si>
  <si>
    <t xml:space="preserve">Price per Share</t>
  </si>
  <si>
    <t xml:space="preserve">Series</t>
  </si>
  <si>
    <t xml:space="preserve">Deal Type</t>
  </si>
  <si>
    <t xml:space="preserve">Deal Type 2</t>
  </si>
  <si>
    <t xml:space="preserve">Deal Type 3</t>
  </si>
  <si>
    <t xml:space="preserve">Deal Class</t>
  </si>
  <si>
    <t xml:space="preserve">Deal Synopsis</t>
  </si>
  <si>
    <t xml:space="preserve">Total Invested Equity</t>
  </si>
  <si>
    <t xml:space="preserve">Add-on</t>
  </si>
  <si>
    <t xml:space="preserve">Add-on Sponsors</t>
  </si>
  <si>
    <t xml:space="preserve">Add-on Platform</t>
  </si>
  <si>
    <t xml:space="preserve">Debts</t>
  </si>
  <si>
    <t xml:space="preserve">Total New Debt</t>
  </si>
  <si>
    <t xml:space="preserve">Debt Raised in Round</t>
  </si>
  <si>
    <t xml:space="preserve">Contingent Payout</t>
  </si>
  <si>
    <t xml:space="preserve">Deal Status</t>
  </si>
  <si>
    <t xml:space="preserve">Business Status</t>
  </si>
  <si>
    <t xml:space="preserve">Financing Status</t>
  </si>
  <si>
    <t xml:space="preserve">Employees</t>
  </si>
  <si>
    <t xml:space="preserve"># Investors</t>
  </si>
  <si>
    <t xml:space="preserve">New Investors</t>
  </si>
  <si>
    <t xml:space="preserve"># New Investors</t>
  </si>
  <si>
    <t xml:space="preserve">Follow-on Investors</t>
  </si>
  <si>
    <t xml:space="preserve"># Follow-on Investors</t>
  </si>
  <si>
    <t xml:space="preserve">Lenders</t>
  </si>
  <si>
    <t xml:space="preserve">Investors Websites</t>
  </si>
  <si>
    <t xml:space="preserve">Investors</t>
  </si>
  <si>
    <t xml:space="preserve">Lead/Sole Investors</t>
  </si>
  <si>
    <t xml:space="preserve">Investor Funds</t>
  </si>
  <si>
    <t xml:space="preserve">Sellers</t>
  </si>
  <si>
    <t xml:space="preserve">Exiters with no Proceeds</t>
  </si>
  <si>
    <t xml:space="preserve">Dividend/Distribution Beneficiaries</t>
  </si>
  <si>
    <t xml:space="preserve">Service Providers (All)</t>
  </si>
  <si>
    <t xml:space="preserve">Service Providers (Sell-side)</t>
  </si>
  <si>
    <t xml:space="preserve">Service Providers (Sell-side Intermediaries)</t>
  </si>
  <si>
    <t xml:space="preserve">Service Providers (Buy-side)</t>
  </si>
  <si>
    <t xml:space="preserve">Debt &amp; Lenders</t>
  </si>
  <si>
    <t xml:space="preserve">Implied EV</t>
  </si>
  <si>
    <t xml:space="preserve">Revenue</t>
  </si>
  <si>
    <t xml:space="preserve">Revenue Growth since last debt deal</t>
  </si>
  <si>
    <t xml:space="preserve">Gross Profit</t>
  </si>
  <si>
    <t xml:space="preserve">Net Income</t>
  </si>
  <si>
    <t xml:space="preserve">EBITDA</t>
  </si>
  <si>
    <t xml:space="preserve">EBIT</t>
  </si>
  <si>
    <t xml:space="preserve">Total Debt (from financials)</t>
  </si>
  <si>
    <t xml:space="preserve">Fiscal Year</t>
  </si>
  <si>
    <t xml:space="preserve">Valuation/EBITDA</t>
  </si>
  <si>
    <t xml:space="preserve">Valuation/EBIT</t>
  </si>
  <si>
    <t xml:space="preserve">Valuation/Net Income</t>
  </si>
  <si>
    <t xml:space="preserve">Valuation/Revenue</t>
  </si>
  <si>
    <t xml:space="preserve">Valuation/Cash Flow</t>
  </si>
  <si>
    <t xml:space="preserve">Deal Size/EBITDA</t>
  </si>
  <si>
    <t xml:space="preserve">Deal Size/EBIT</t>
  </si>
  <si>
    <t xml:space="preserve">Deal Size/Net Income</t>
  </si>
  <si>
    <t xml:space="preserve">Deal Size/Revenue</t>
  </si>
  <si>
    <t xml:space="preserve">Deal Size/Cash Flow</t>
  </si>
  <si>
    <t xml:space="preserve">Debt/EBITDA</t>
  </si>
  <si>
    <t xml:space="preserve">Debt/Equity</t>
  </si>
  <si>
    <t xml:space="preserve">Implied EV/EBITDA</t>
  </si>
  <si>
    <t xml:space="preserve">Implied EV/EBIT</t>
  </si>
  <si>
    <t xml:space="preserve">Implied EV/Net Income</t>
  </si>
  <si>
    <t xml:space="preserve">Implied EV/Revenue</t>
  </si>
  <si>
    <t xml:space="preserve">Implied EV/Cash Flow</t>
  </si>
  <si>
    <t xml:space="preserve">EBITDA Margin %</t>
  </si>
  <si>
    <t xml:space="preserve">Current Employees</t>
  </si>
  <si>
    <t xml:space="preserve">Native Currency of Deal</t>
  </si>
  <si>
    <t xml:space="preserve">HQ Location</t>
  </si>
  <si>
    <t xml:space="preserve">HQ Global Region</t>
  </si>
  <si>
    <t xml:space="preserve">HQ Global Sub Region</t>
  </si>
  <si>
    <t xml:space="preserve">Company City</t>
  </si>
  <si>
    <t xml:space="preserve">Company State/Province</t>
  </si>
  <si>
    <t xml:space="preserve">Company Post Code</t>
  </si>
  <si>
    <t xml:space="preserve">Company Country/Territory/Region</t>
  </si>
  <si>
    <t xml:space="preserve">Year Founded</t>
  </si>
  <si>
    <t xml:space="preserve">Company Website</t>
  </si>
  <si>
    <t xml:space="preserve">Total Patent Documents</t>
  </si>
  <si>
    <t xml:space="preserve">Total Patent Families</t>
  </si>
  <si>
    <t xml:space="preserve">Active Patent Documents</t>
  </si>
  <si>
    <t xml:space="preserve">Pending Patent Documents</t>
  </si>
  <si>
    <t xml:space="preserve">Patents Expiring the Next Year</t>
  </si>
  <si>
    <t xml:space="preserve">Inactive Family Documents</t>
  </si>
  <si>
    <t xml:space="preserve">Top CPC Codes</t>
  </si>
  <si>
    <t xml:space="preserve">Emerging Spaces</t>
  </si>
  <si>
    <t xml:space="preserve">Valuation Step-Up</t>
  </si>
  <si>
    <t xml:space="preserve">Time Between VC Rounds</t>
  </si>
  <si>
    <t xml:space="preserve">Participating vs Non-participating</t>
  </si>
  <si>
    <t xml:space="preserve">Dividend Rights</t>
  </si>
  <si>
    <t xml:space="preserve">Anti-Dilution Provisions</t>
  </si>
  <si>
    <t xml:space="preserve">Board Voting Rights</t>
  </si>
  <si>
    <t xml:space="preserve">General Voting Rights</t>
  </si>
  <si>
    <t xml:space="preserve">Cumulative Dividends</t>
  </si>
  <si>
    <t xml:space="preserve">Liquidation Preferences</t>
  </si>
  <si>
    <t xml:space="preserve">LCD Issuer ID</t>
  </si>
  <si>
    <t xml:space="preserve">Second Lien OID</t>
  </si>
  <si>
    <t xml:space="preserve">Second Lien Floor</t>
  </si>
  <si>
    <t xml:space="preserve">HG Loan Amount</t>
  </si>
  <si>
    <t xml:space="preserve">USD Amount</t>
  </si>
  <si>
    <t xml:space="preserve">EUR Amount</t>
  </si>
  <si>
    <t xml:space="preserve">DDTL Amount</t>
  </si>
  <si>
    <t xml:space="preserve">Club Amount</t>
  </si>
  <si>
    <t xml:space="preserve">Placed Debt Amount</t>
  </si>
  <si>
    <t xml:space="preserve">Other Amount</t>
  </si>
  <si>
    <t xml:space="preserve">Second Lien YTM Primary</t>
  </si>
  <si>
    <t xml:space="preserve">Pro Forma Revenue (Reported)</t>
  </si>
  <si>
    <t xml:space="preserve">Pro Forma EBITDA (Reported)</t>
  </si>
  <si>
    <t xml:space="preserve">Pro Forma Leverage (Reported)</t>
  </si>
  <si>
    <t xml:space="preserve">Pro Forma Sr. Leverage (Reported)</t>
  </si>
  <si>
    <t xml:space="preserve">Equity on LBO (Reported)</t>
  </si>
  <si>
    <t xml:space="preserve">PPM on LBO (Reported)</t>
  </si>
  <si>
    <t xml:space="preserve">Priced</t>
  </si>
  <si>
    <t xml:space="preserve">Launch Date</t>
  </si>
  <si>
    <t xml:space="preserve">First Lien OID</t>
  </si>
  <si>
    <t xml:space="preserve">First Lien Floor</t>
  </si>
  <si>
    <t xml:space="preserve">First Lien Ytm Primary</t>
  </si>
  <si>
    <t xml:space="preserve">New Institutional Amount</t>
  </si>
  <si>
    <t xml:space="preserve">LCD Super Transaction ID</t>
  </si>
  <si>
    <t xml:space="preserve">1st Lien Amount</t>
  </si>
  <si>
    <t xml:space="preserve">2nd Lien Amount</t>
  </si>
  <si>
    <t xml:space="preserve">Mezzanine Amount</t>
  </si>
  <si>
    <t xml:space="preserve">HY Bond Amount</t>
  </si>
  <si>
    <t xml:space="preserve">RC Amount</t>
  </si>
  <si>
    <t xml:space="preserve">TLA Amount</t>
  </si>
  <si>
    <t xml:space="preserve">TLB Amount</t>
  </si>
  <si>
    <t xml:space="preserve">TLC Amount</t>
  </si>
  <si>
    <t xml:space="preserve">Contains Cross Border</t>
  </si>
  <si>
    <t xml:space="preserve">Cov-Lite Amount</t>
  </si>
  <si>
    <t xml:space="preserve">Contains Cov-Lite</t>
  </si>
  <si>
    <t xml:space="preserve">Includes Amended Debts</t>
  </si>
  <si>
    <t xml:space="preserve">Sponsor</t>
  </si>
  <si>
    <t xml:space="preserve">USD Total Institutional New Money</t>
  </si>
  <si>
    <t xml:space="preserve">USD First-Lien New Money</t>
  </si>
  <si>
    <t xml:space="preserve">USD First-Lien Institutional New Money</t>
  </si>
  <si>
    <t xml:space="preserve">USD Second-Lien New Money</t>
  </si>
  <si>
    <t xml:space="preserve">EUR Total Institutional New Money</t>
  </si>
  <si>
    <t xml:space="preserve">EUR First-Lien New Money</t>
  </si>
  <si>
    <t xml:space="preserve">EUR First-Lien Institutional New Money</t>
  </si>
  <si>
    <t xml:space="preserve">EUR Second-Lien New Money</t>
  </si>
  <si>
    <t xml:space="preserve">Total First-Lien Institutional New Money</t>
  </si>
  <si>
    <t xml:space="preserve">Total New Money</t>
  </si>
  <si>
    <t xml:space="preserve">Total New Inst Amount</t>
  </si>
  <si>
    <t xml:space="preserve">View Company Online</t>
  </si>
  <si>
    <t xml:space="preserve">35724-34T</t>
  </si>
  <si>
    <t xml:space="preserve">5th Planet Games (OSL: 5PG)</t>
  </si>
  <si>
    <t xml:space="preserve">56963-08</t>
  </si>
  <si>
    <t xml:space="preserve">30564235</t>
  </si>
  <si>
    <t xml:space="preserve">5th Planet Games AS is a mobile game development and publishing company based in Denmark. The company's games are available on platforms like iOS, Android, Windows, Amazon, and Facebook. Its games include Street soccer ultimate, Hugo retro mania, Hugo world, and other games. The company generates its revenue from the sale of games and in-app purchases, advertising services, and from license income.</t>
  </si>
  <si>
    <t xml:space="preserve">The company was acquired by Skybound for NOK 92.51 million on September 23, 2021, putting the company's post valuation at NOK 157.33 million.</t>
  </si>
  <si>
    <t xml:space="preserve">Information Technology</t>
  </si>
  <si>
    <t xml:space="preserve">Software</t>
  </si>
  <si>
    <t xml:space="preserve">Entertainment Software</t>
  </si>
  <si>
    <t xml:space="preserve">Application Software, Entertainment Software*</t>
  </si>
  <si>
    <t xml:space="preserve">Esports, Gaming, Mobile, SaaS</t>
  </si>
  <si>
    <t xml:space="preserve">collectibles card, gaming content, gaming developer, gaming publisher, gaming site, gaming studio, immersive social games, mobile platform, online game studio, online games</t>
  </si>
  <si>
    <t xml:space="preserve">Formerly VC-backed</t>
  </si>
  <si>
    <t xml:space="preserve">Generating Revenue/Not Profitable</t>
  </si>
  <si>
    <t xml:space="preserve">Publicly Listed, Venture Capital</t>
  </si>
  <si>
    <t xml:space="preserve">Robert Winkler</t>
  </si>
  <si>
    <t xml:space="preserve">49466-98P</t>
  </si>
  <si>
    <t xml:space="preserve">Mr. Robert Winkler co-founded 5th Planet Games.</t>
  </si>
  <si>
    <t xml:space="preserve">Actual</t>
  </si>
  <si>
    <t xml:space="preserve">1st Round</t>
  </si>
  <si>
    <t xml:space="preserve">Series A</t>
  </si>
  <si>
    <t xml:space="preserve">Early Stage VC</t>
  </si>
  <si>
    <t xml:space="preserve">Venture Capital</t>
  </si>
  <si>
    <t xml:space="preserve">The company raised $3 million of Series A venture funding in a deal led by DCA Capital Partners on July 16, 2014, putting the company's pre-money valuation at $23.27 million. Moneta Ventures also participated in the round. The funding will be used to accelerate the development of new titles, support the company's aggressive marketing, growth initiatives, on both web, mobile platforms and also to hire for positions in game design, marketing, community management, finance and other key roles.</t>
  </si>
  <si>
    <t xml:space="preserve">No</t>
  </si>
  <si>
    <t xml:space="preserve">Completed</t>
  </si>
  <si>
    <t xml:space="preserve">Generating Revenue</t>
  </si>
  <si>
    <t xml:space="preserve">Venture Capital-Backed</t>
  </si>
  <si>
    <t xml:space="preserve">DCA Capital Partners, Moneta Ventures</t>
  </si>
  <si>
    <t xml:space="preserve">Moneta Ventures (www.moneta.vc)</t>
  </si>
  <si>
    <t xml:space="preserve">DCA Capital Partners(Curtis Rocca), Moneta Ventures(Lokesh Sikaria)</t>
  </si>
  <si>
    <t xml:space="preserve">DCA Capital Partners(Curtis Rocca)</t>
  </si>
  <si>
    <t xml:space="preserve">DCA Capital Partners Fund II(DCA Capital Partners), Moneta Ventures Fund I(Moneta Ventures)</t>
  </si>
  <si>
    <t xml:space="preserve">US Dollars (USD)</t>
  </si>
  <si>
    <t xml:space="preserve">Copenhagen, Denmark</t>
  </si>
  <si>
    <t xml:space="preserve">Europe</t>
  </si>
  <si>
    <t xml:space="preserve">Northern Europe</t>
  </si>
  <si>
    <t xml:space="preserve">Copenhagen</t>
  </si>
  <si>
    <t xml:space="preserve">1123</t>
  </si>
  <si>
    <t xml:space="preserve">Denmark</t>
  </si>
  <si>
    <t xml:space="preserve">Participating</t>
  </si>
  <si>
    <t xml:space="preserve">Yes</t>
  </si>
  <si>
    <t xml:space="preserve">Cumulative</t>
  </si>
  <si>
    <t xml:space="preserve">Senior</t>
  </si>
  <si>
    <t xml:space="preserve">188404-30T</t>
  </si>
  <si>
    <t xml:space="preserve">Mark Stanger</t>
  </si>
  <si>
    <t xml:space="preserve">274709-80P</t>
  </si>
  <si>
    <t xml:space="preserve">+45 3617 0128</t>
  </si>
  <si>
    <t xml:space="preserve">mstanger@5thplanetgames.com</t>
  </si>
  <si>
    <t xml:space="preserve">Mr. Mark Stanger serves as Chief Executive Officer at 5th Planet Games. He is the EMEA General Manager for Skybound Games. In this role, he focuses on international retail activity and oversees the European-based team. He also supports commercial activity across merchandise, board games, and events. Prior to joining Skybound Games, Mark completed over 25 years of experience in games publishing. From the pioneering days of Philips CDi and the first home entertainment systems, Mark went on to join the ranks of Microprose in the early 90s as video games started to become an established entertainment category with games such as Civilisation, Railroad Tycoon, and the X-Com series; from Microprose Mark joined Eidos where we initially focused on International distribution and licensing activity and the development of brands such as Tomb Raider, Championship Manager, and Hitman. In 2002 Mark was asked to lead the creation of the Eidos New Media Group as they became one of the first publishers to focus on emerging online and mobile technologies. Since leaving Eidos in 2004 Mark has remained fully involved in the European Video Games scene with several long-term consultancy contracts with the likes of Warner Bros, Samsung, and Kontagent. In recent years Mark's work with Multiplay and Game Group has focused on the commercial development of gaming events and eSports.</t>
  </si>
  <si>
    <t xml:space="preserve">Estimated</t>
  </si>
  <si>
    <t xml:space="preserve">Merger/Acquisition</t>
  </si>
  <si>
    <t xml:space="preserve">Corporate</t>
  </si>
  <si>
    <t xml:space="preserve">Skybound Entertainment (www.skybound.com)</t>
  </si>
  <si>
    <t xml:space="preserve">Skybound Entertainment(David Alpert)</t>
  </si>
  <si>
    <t xml:space="preserve">Formue Nord, Hugo Games</t>
  </si>
  <si>
    <t xml:space="preserve">Horten (Legal Advisor to Company, Jacob Kornerup)</t>
  </si>
  <si>
    <t xml:space="preserve">Norwegian Krone (NOK)</t>
  </si>
  <si>
    <t xml:space="preserve">65606-32T</t>
  </si>
  <si>
    <t xml:space="preserve">Acast (STO: ACAST)</t>
  </si>
  <si>
    <t xml:space="preserve">108577-54</t>
  </si>
  <si>
    <t xml:space="preserve">5569468498</t>
  </si>
  <si>
    <t xml:space="preserve">Acast AB is the curated, fully integrated, podcast marketplace in the world. The company offers podcast hosting, growth, and then monetization through both a creative and curated advertising marketplace, as well as membership features to connect podcasters with paying fans. The group has three operating segments- Europe, North America and others. Majority of revenue is generated from Europe segment.</t>
  </si>
  <si>
    <t xml:space="preserve">The company raised SEK 1.83 billion in its initial public offering on the Nasdaq OMX Nordic Exchange - Stockholm under the ticker symbol of ACAST on June 17, 2021. A total of 48,183,287 shares were sold at SEK 38 per share. After the offering, there was a total of 175,646,926 outstanding shares (excluding the over-allotment option) priced at SEK 38 per share, valuing the company at SEK 6.67 billion. The total proceeds, before expenses, to the company was SEK 1.3 billion, and to the selling shareholders was SEK 530.96 million. In the offering, the company sold 34,210,526 shares and the selling shareholders sold 13,972,761 shares. The underwriters were granted an option to purchase up to an additional 7,227,493 shares from the company and sell shareholders to cover over-allotments, if any. Concurrently, the company is rumored to be in talks regarding a potential acquisition by Facebook (NAS: FB) for an undisclosed amount on May 30, 2021. The company is being actively tracked by PitchBook.</t>
  </si>
  <si>
    <t xml:space="preserve">AdTech, AudioTech</t>
  </si>
  <si>
    <t xml:space="preserve">audio content, audio on demand, podcast content application, podcast discovery, podcast management platform, podcast publishing, podcasting platform</t>
  </si>
  <si>
    <t xml:space="preserve">Debt Financed, M&amp;A, Publicly Listed, Venture Capital</t>
  </si>
  <si>
    <t xml:space="preserve">Måns Ulvestam</t>
  </si>
  <si>
    <t xml:space="preserve">96801-94P</t>
  </si>
  <si>
    <t xml:space="preserve">Mr. Måns Ulvestam is a Co-Founder &amp; serves as Chief Executive Officer, Managing Director &amp; Board Member at Sesamy. He is also a Co-Founder and serves as Co-Chief Executive Officer at Acast. He holds a Master's in multimedia from Stockholm University and Bachelor's in Media &amp; Communications from JMK.</t>
  </si>
  <si>
    <t xml:space="preserve">Bachelor's, Media &amp; Communications, Stockholm University, Master's, multimedia</t>
  </si>
  <si>
    <t xml:space="preserve">2nd Round</t>
  </si>
  <si>
    <t xml:space="preserve">Up Round</t>
  </si>
  <si>
    <t xml:space="preserve">The company raised SEK 78.78 million of venture funding from Bonnier Capital, Alfvén &amp; Didrikson and MOOR Holding on December 23, 2015, putting the company's pre-money valuation at SEK 100.42 million. Other undisclosed investors also participated in the round.</t>
  </si>
  <si>
    <t xml:space="preserve">Startup</t>
  </si>
  <si>
    <t xml:space="preserve">Alfvén &amp; Didrikson, Bonnier Capital</t>
  </si>
  <si>
    <t xml:space="preserve">MOOR Holding</t>
  </si>
  <si>
    <t xml:space="preserve">Alfvén &amp; Didrikson (www.alfvendidrikson.com), Bonnier Capital (bonniercapital.se), MOOR Holding (moorholding.com)</t>
  </si>
  <si>
    <t xml:space="preserve">Alfvén &amp; Didrikson(Hjalmar Didrikson), Bonnier Capital(Ulrika Saxon), MOOR Holding</t>
  </si>
  <si>
    <t xml:space="preserve">Ernst &amp; Young Global (Advisor: Financial Due Diligence to Bonnier Capital), Ernst &amp; Young Global (Tax to Bonnier Capital)</t>
  </si>
  <si>
    <t xml:space="preserve">Swedish Krona (SEK)</t>
  </si>
  <si>
    <t xml:space="preserve">Stockholm, Sweden</t>
  </si>
  <si>
    <t xml:space="preserve">Stockholm</t>
  </si>
  <si>
    <t xml:space="preserve">111 35</t>
  </si>
  <si>
    <t xml:space="preserve">Sweden</t>
  </si>
  <si>
    <t xml:space="preserve">Electric digital data processing</t>
  </si>
  <si>
    <t xml:space="preserve">87289-84T</t>
  </si>
  <si>
    <t xml:space="preserve">Carl Rosander</t>
  </si>
  <si>
    <t xml:space="preserve">216011-53P</t>
  </si>
  <si>
    <t xml:space="preserve">carl@sesamy.com</t>
  </si>
  <si>
    <t xml:space="preserve">Mr. Carl Rosander is a Co-Founder &amp; serves as Deputy Managing Director, President &amp; Chairman at Sesamy. He is a Co-Founder and serves as Chief Executive Officer, Managing Director and Chairman at Nordic Air Defence. He is a Co-Founder of Acast.</t>
  </si>
  <si>
    <t xml:space="preserve">4th Round</t>
  </si>
  <si>
    <t xml:space="preserve">The company raised SEK 30.12 million of venture funding from Bonnier Capital, MOOR Holding, and other undisclosed investors on May 4, 2017, putting the company's pre-money valuation at SEK 301.45 million.</t>
  </si>
  <si>
    <t xml:space="preserve">Bonnier Capital, MOOR Holding</t>
  </si>
  <si>
    <t xml:space="preserve">Bonnier Capital (bonniercapital.se), MOOR Holding (moorholding.com)</t>
  </si>
  <si>
    <t xml:space="preserve">Bonnier Capital(Ulrika Saxon), MOOR Holding</t>
  </si>
  <si>
    <t xml:space="preserve">94755-25T</t>
  </si>
  <si>
    <t xml:space="preserve">5th Round</t>
  </si>
  <si>
    <t xml:space="preserve">Series B</t>
  </si>
  <si>
    <t xml:space="preserve">The company raised SEK 151.83 million of Series B venture funding in a deal led by Swedbank Robur and Norron Asset Management on September 20, 2017, putting the company's pre-money valuation at SEK 651.27 million. Bonnier Capital, Communications Network International, Alfvén &amp; Didrikson, Inbox Capital, MOOR Holding, and other undisclosed investors also participated in the round. The company will use the funds to accelerate the growth of the US market and expand into new international markets.</t>
  </si>
  <si>
    <t xml:space="preserve">Communications Network International, Inbox Capital, Norron Asset Management, Swedbank Robur</t>
  </si>
  <si>
    <t xml:space="preserve">Alfvén &amp; Didrikson, Bonnier Capital, MOOR Holding</t>
  </si>
  <si>
    <t xml:space="preserve">Alfvén &amp; Didrikson (www.alfvendidrikson.com), Bonnier Capital (bonniercapital.se), Inbox Capital (www.inboxcap.com), MOOR Holding (moorholding.com), Norron Asset Management (www.norron.com), Swedbank Robur (www.swedbankrobur.se)</t>
  </si>
  <si>
    <t xml:space="preserve">Alfvén &amp; Didrikson(Hjalmar Didrikson), Bonnier Capital(Ulrika Saxon), Communications Network International, Inbox Capital, MOOR Holding, Norron Asset Management(Nicklas Granath), Swedbank Robur(Carl Armfelt)</t>
  </si>
  <si>
    <t xml:space="preserve">Norron Asset Management(Nicklas Granath), Swedbank Robur(Carl Armfelt)</t>
  </si>
  <si>
    <t xml:space="preserve">ABG Sundal Collier (Advisor: General to Company), Andulf Advokat (Legal Advisor to Company, Martin Pilotti)</t>
  </si>
  <si>
    <t xml:space="preserve">ABG Sundal Collier (Advisor: General to Company)</t>
  </si>
  <si>
    <t xml:space="preserve">114346-90T</t>
  </si>
  <si>
    <t xml:space="preserve">Ross Adams</t>
  </si>
  <si>
    <t xml:space="preserve">171307-54P</t>
  </si>
  <si>
    <t xml:space="preserve">+46 (0)44 79 9052 0761</t>
  </si>
  <si>
    <t xml:space="preserve">ross@acast.com</t>
  </si>
  <si>
    <t xml:space="preserve">Mr. Ross Adams serves as Co-Chief Executive Officer at Acast. He is an Angel Investor. BA in Retail and Hospitality Management, Oxford Brookes University, UK. Ross Adams has experience from Spotify and Capital Radio Group from managing roles such as European Sales Director, International Sales Director and Account Executive. Ross Adams has previously held positions as UK Country Manager and Chief Revenue Officer within the Acast Group before becoming Chief Executive Officer.</t>
  </si>
  <si>
    <t xml:space="preserve">Oxford Brookes University, BA (Bachelor of Arts), Retail</t>
  </si>
  <si>
    <t xml:space="preserve">6th Round</t>
  </si>
  <si>
    <t xml:space="preserve">Series C</t>
  </si>
  <si>
    <t xml:space="preserve">Later Stage VC</t>
  </si>
  <si>
    <t xml:space="preserve">The company raised SEK 286.5 million of Series C venture funding in a deal led by Första AP-fonden on December 5, 2018, putting the company's pre-money valuation at SEK 1.37 billion. Ekonomi och Teknik Förlag, CNI, Swedbank Robur, and other undisclosed investors also participated in the round. The funding will be used by the company to expand, both in terms of its product offerings and the geographies where it operates.</t>
  </si>
  <si>
    <t xml:space="preserve">CNI (Stockholm), Ekonomi och Teknik Förlag, Första AP-fonden</t>
  </si>
  <si>
    <t xml:space="preserve">Swedbank Robur</t>
  </si>
  <si>
    <t xml:space="preserve">CNI (Stockholm) (cninordic.com), Första AP-fonden (www.ap1.se), Swedbank Robur (www.swedbankrobur.se)</t>
  </si>
  <si>
    <t xml:space="preserve">CNI (Stockholm), Ekonomi och Teknik Förlag, Första AP-fonden, Swedbank Robur</t>
  </si>
  <si>
    <t xml:space="preserve">Första AP-fonden</t>
  </si>
  <si>
    <t xml:space="preserve">ABG Sundal Collier (Underwriter to Company), Andulf Advokat (Legal Advisor to Company, Martin Pilotti)</t>
  </si>
  <si>
    <t xml:space="preserve">ABG Sundal Collier (Underwriter to Company)</t>
  </si>
  <si>
    <t xml:space="preserve">174208-24T</t>
  </si>
  <si>
    <t xml:space="preserve">IPO</t>
  </si>
  <si>
    <t xml:space="preserve">Public Investment</t>
  </si>
  <si>
    <t xml:space="preserve">The company raised SEK 1.83 billion in its initial public offering on the Nasdaq OMX Nordic Exchange - Stockholm under the ticker symbol of ACAST on June 17, 2021. A total of 48,183,287 shares were sold at a price of SEK 38 per share. After the offering, there was a total of 175,646,926 outstanding shares (excluding the over-allotment option) priced at SEK 38 per share, valuing the company at SEK 6.67 billion. The total proceeds, before expenses, to the company was SEK 1.3 billion and to the selling shareholders was SEK 530.96 million. In the offering, the company sold 34,210,526 shares and the selling shareholders sold 13,972,761 shares. The underwriters were granted an option to purchase up to an additional 7,227,493 shares from the company and selling shareholders to cover over-allotments, if any.</t>
  </si>
  <si>
    <t xml:space="preserve">Profitable</t>
  </si>
  <si>
    <t xml:space="preserve">Alecta Tjänstepension Ömsesidigt, Kuvari Partners, Svenska Handelsbanken</t>
  </si>
  <si>
    <t xml:space="preserve">Alecta Tjänstepension Ömsesidigt (www.alecta.se), Kuvari Partners (www.kuvaripartners.com), Svenska Handelsbanken (STO: SHB A) (www.handelsbanken.com)</t>
  </si>
  <si>
    <t xml:space="preserve">Alecta Tjänstepension Ömsesidigt, Kuvari Partners, Svenska Handelsbanken (STO: SHB A)</t>
  </si>
  <si>
    <t xml:space="preserve">Alfvén &amp; Didrikson, Bonnier Capital, Bose Ventures, CNI (Stockholm), Communications Network International, Ekonomi och Teknik Förlag, Evli Growth Partners, Första AP-fonden, Horizon 2020, Inbox Capital, MOOR Holding, Norron Asset Management, Swedbank Robur</t>
  </si>
  <si>
    <t xml:space="preserve">ABG Sundal Collier (Underwriter to Company), Barclays (Underwriter to Company), Carnegie Investment Bank (Underwriter to Company), Cederquist (Legal Advisor to Company, Fredrik Lunden), KPMG (Auditor to Company), Milbank (Legal Advisor to Company, David Dixter)</t>
  </si>
  <si>
    <t xml:space="preserve">ABG Sundal Collier (Underwriter to Company), Carnegie Investment Bank (Underwriter to Company)</t>
  </si>
  <si>
    <t xml:space="preserve">107453-98T</t>
  </si>
  <si>
    <t xml:space="preserve">Acutus Medical (PINX: AFIB)</t>
  </si>
  <si>
    <t xml:space="preserve">52497-91</t>
  </si>
  <si>
    <t xml:space="preserve">Acutus Medical Inc is an arrhythmia management company focused on improving the way cardiac arrhythmias are diagnosed and treated. The company designs, manufactures, and markets a range of tools for catheter-based ablation procedures to treat various arrhythmias. Its product portfolio includes Novel access sheaths, Transseptal crossing tools, Diagnostic and mapping catheters, Ablation catheters, Mapping, and imaging consoles and accessories, as well as Supporting algorithms and Software programs. It markets and sells its electrophysiology products world-wide to hospitals and electrophysiologists that treat patients with arrhythmias. It has a business presence in the United States and Outside the United States.</t>
  </si>
  <si>
    <t xml:space="preserve">The company raised $77 million in its second public offering on the Nasdaq stock exchange under the ticker symbol of AFIB on July 15, 2021. A total of 5,500,000 shares were sold at a price of $14 per share. The underwriters were granted an option to purchase up to an additional 825,000 shares from the company to cover over-allotments, if any. Previously, The company raised $158.82 million in its initial public offering on the Nasdaq Stock Exchange under the ticker symbol of AFIB on August 6, 2020. A total of 8,823,529 shares were sold at $18 per share. After the offering, there was a total of 26,107,305 outstanding shares (excluding the over-allotment option) priced at $18 per share, valuing the company at $469.93 million. The underwriters were granted an option to purchase up to an additional 1,323,529 shares from the company to cover over-allotments, if any. The company is being actively tracked by PitchBook.</t>
  </si>
  <si>
    <t xml:space="preserve">Healthcare</t>
  </si>
  <si>
    <t xml:space="preserve">Healthcare Devices and Supplies</t>
  </si>
  <si>
    <t xml:space="preserve">Diagnostic Equipment</t>
  </si>
  <si>
    <t xml:space="preserve">Diagnostic Equipment*, Other Devices and Supplies</t>
  </si>
  <si>
    <t xml:space="preserve">HealthTech, TMT</t>
  </si>
  <si>
    <t xml:space="preserve">atrial fibrillation, cardiac and heart, cardiac imaging device, cardiac monitoring, medical imaging device</t>
  </si>
  <si>
    <t xml:space="preserve">Vince Burgess</t>
  </si>
  <si>
    <t xml:space="preserve">35380-72P</t>
  </si>
  <si>
    <t xml:space="preserve">+1 (512) 463-3190</t>
  </si>
  <si>
    <t xml:space="preserve">vburgess@cprit.texas.gov</t>
  </si>
  <si>
    <t xml:space="preserve">Mr. Vince Burgess serves as Chief Compliance Officer at Cancer Prevention and Research Institute of Texas. Mr. Burgess served as Executive Chairman at Keystone Heart. He served as Chief Executive Officer &amp; President at Acutus Medical. Mr. Burgess also served as Venture Partner at OrbiMed and Board Member at NeuroPace. He brings several years of experience in healthcare operations, business development, and venture capital investment to OrbiMed. Mr. Burgess was on the founding executive team at Volcano Corp., where he was Group President, Advanced Imaging Systems, and also led global marketing and business development from 2002 to 2010. At Volcano, he was a key architect of the company's product, marketing, and M&amp;A/partnering strategies. During his tenure, Volcano grew from a raw start-up to a global company with over 1,000 employees and a market capitalization of over $1.2 billion. Previously, Mr. Burgess served as a general partner of San Diego-based Sorrento Ventures, focusing on the firm's healthcare investments. Mr. Burgess also has prior operational and board-level experience in the surgical tool, ophthalmology, and health care IT fields. Mr. Burgess earned his MBA at the Anderson School at UCLA and his BS in Business Administration from USC. He also serves as a Board Member at Actus Medical and Tela. He also served ad Executive Chairman at Ornim and served as Board Member at Sonendo.</t>
  </si>
  <si>
    <t xml:space="preserve">University of California, Los Angeles (UCLA), MBA (Master of Business Administration), 1990, Business, University of Southern California (USC), BS (Bachelor of Science), 1986, Business Administration</t>
  </si>
  <si>
    <t xml:space="preserve">Flat Round</t>
  </si>
  <si>
    <t xml:space="preserve">Series D</t>
  </si>
  <si>
    <t xml:space="preserve">The company raised $192.81 million through the combination of debt and Series D venture funding from GE Ventures, Deerfield Management and Xeraya Capital on June 20, 2019, putting the company's pre-money valuation at $200 million. 8VC, OrbiMed, Revelation Partners, Advent Life Sciences, Opaleye Management and Pura Vida Investments also participated in the round. The funds will be used to accelerate the company's commercialization and facilitate global business development activities.</t>
  </si>
  <si>
    <t xml:space="preserve">Term Loan - 62,35M €</t>
  </si>
  <si>
    <t xml:space="preserve">8VC, Opaleye, Pura Vida Investments, Revelation Partners</t>
  </si>
  <si>
    <t xml:space="preserve">Advent Life Sciences, Deerfield Management, General Electric Ventures, OrbiMed, Xeraya Capital</t>
  </si>
  <si>
    <t xml:space="preserve">Deerfield Management, OrbiMed</t>
  </si>
  <si>
    <t xml:space="preserve">8VC (www.8vc.com), Advent Life Sciences (www.adventls.com), Deerfield Management (www.deerfield.com), General Electric Ventures (www.geventures.com), Opaleye (www.opaleyemgt.com), OrbiMed (www.orbimed.com), Pura Vida Investments (www.puravidainvestments.com), Revelation Partners (www.revelation-partners.com), Xeraya Capital (www.xeraya.com)</t>
  </si>
  <si>
    <t xml:space="preserve">8VC(Drew Oetting), Advent Life Sciences(Shahzad Malik), Deerfield Management(Andrew ElBardissi), General Electric Ventures, Opaleye, OrbiMed(David Bonita), Pura Vida Investments, Revelation Partners, Xeraya Capital(Aditya Puri)</t>
  </si>
  <si>
    <t xml:space="preserve">Advent Life Sciences Fund II(Advent Life Sciences), Deerfield Healthcare Innovations Fund(Deerfield Management), OrbiMed Israel Partners II(OrbiMed)</t>
  </si>
  <si>
    <t xml:space="preserve">Latham &amp; Watkins (Legal Advisor to 8VC, Patrick Pohlen), Wilson Sonsini Goodrich &amp; Rosati (Legal Advisor to Company)</t>
  </si>
  <si>
    <t xml:space="preserve">Wilson Sonsini Goodrich &amp; Rosati (Legal Advisor to Company)</t>
  </si>
  <si>
    <t xml:space="preserve">Latham &amp; Watkins (Legal Advisor to 8VC, Patrick Pohlen)</t>
  </si>
  <si>
    <t xml:space="preserve">Term Loan - 62,35M € (OrbiMed), Term Loan - 62,35M € (Deerfield Management)</t>
  </si>
  <si>
    <t xml:space="preserve">Carlsbad, CA</t>
  </si>
  <si>
    <t xml:space="preserve">Americas</t>
  </si>
  <si>
    <t xml:space="preserve">North America</t>
  </si>
  <si>
    <t xml:space="preserve">Carlsbad</t>
  </si>
  <si>
    <t xml:space="preserve">California</t>
  </si>
  <si>
    <t xml:space="preserve">92008</t>
  </si>
  <si>
    <t xml:space="preserve">United States</t>
  </si>
  <si>
    <t xml:space="preserve">Devices for introducing media into, or onto, the body, Diagnosis, Educational or demonstration appliances, Electrotherapy, Healthcare informatics</t>
  </si>
  <si>
    <t xml:space="preserve">Non-participating</t>
  </si>
  <si>
    <t xml:space="preserve">Weighted Average</t>
  </si>
  <si>
    <t xml:space="preserve">Non-Cumulative</t>
  </si>
  <si>
    <t xml:space="preserve">Pari Passu</t>
  </si>
  <si>
    <t xml:space="preserve">139726-09T</t>
  </si>
  <si>
    <t xml:space="preserve">The company raised $158.82 million in its initial public offering on the Nasdaq Stock Exchange under the ticker symbol of AFIB on August 6, 2020. A total of 8,823,529 shares were sold at $18 per share. After the offering, there was a total of 26,107,305 outstanding shares (excluding the over-allotment option) priced at $18 per share, valuing the company at $469.93 million. The underwriters were granted an option to purchase up to an additional 1,323,529 shares from the company to cover over-allotments, if any.</t>
  </si>
  <si>
    <t xml:space="preserve">8VC, Advent Life Sciences, Deerfield Management, General Electric Ventures, Index Ventures, Opaleye, OrbiMed, Pura Vida Investments, Revelation Partners, Xeraya Capital</t>
  </si>
  <si>
    <t xml:space="preserve">BofA Securities (Underwriter to Company), BTIG (Underwriter to Company), Canaccord Genuity (Underwriter to Company), Davis Polk (Legal Advisor to Company, Alan Denenberg), ICR (Connecticut) (Advisor: Communications to Company), J.P. Morgan (Underwriter to Company), KPMG (Auditor to Company), William Blair &amp; Company (Underwriter to Company)</t>
  </si>
  <si>
    <t xml:space="preserve">120566-17T</t>
  </si>
  <si>
    <t xml:space="preserve">AdaptHealth (NAS: AHCO)</t>
  </si>
  <si>
    <t xml:space="preserve">62276-77</t>
  </si>
  <si>
    <t xml:space="preserve">AdaptHealth Corp is engaged in providing patient-centered, healthcare-at-home solutions including home medical equipment (HME), medical supplies, and related services. It focuses on providing; sleep therapy equipment, supplies, and related services (including CPAP and bi-PAP services) to individuals suffering from obstructive sleep apnea (OSA), medical devices and supplies to patients for the treatment of diabetes (including continuous glucose monitors (CGM and insulin pumps), home medical equipment to patients discharged from acute care and other facilities, oxygen and related chronic therapy services in the home, and other HME devices and supplies on behalf of chronically ill patients with wound care, urological, incontinence, ostomy and nutritional supply needs.</t>
  </si>
  <si>
    <t xml:space="preserve">The company completed a $950 million debt refinancing round on September 13, 2024.</t>
  </si>
  <si>
    <t xml:space="preserve">Healthcare Services</t>
  </si>
  <si>
    <t xml:space="preserve">Distributors (Healthcare)</t>
  </si>
  <si>
    <t xml:space="preserve">Distributors (Healthcare)*, Other Healthcare Services</t>
  </si>
  <si>
    <t xml:space="preserve">facility care, medical equipment, medical equipment firm, medical therapy product, oxygen therapy product, therapeutic device</t>
  </si>
  <si>
    <t xml:space="preserve">Formerly PE-Backed</t>
  </si>
  <si>
    <t xml:space="preserve">Debt Financed, M&amp;A, Private Equity, Publicly Listed, Venture Capital</t>
  </si>
  <si>
    <t xml:space="preserve">Luke McGee</t>
  </si>
  <si>
    <t xml:space="preserve">51279-49P</t>
  </si>
  <si>
    <t xml:space="preserve">+1 (212) 231-3900</t>
  </si>
  <si>
    <t xml:space="preserve">Mr. Luke McGee served as Chief Executive Officer at AdaptHealth. He also served as its Chairman. He also served as Principal at Quadrant Management. He joined Quadrant in 2010 and is responsible for making investments and overseeing companies at the firm.he holds Director level positions in multiple portfolio companies along with Executive level roles at certain times. Prior to Quadrant, He was in the investment banking group at Deutsche Bank and before that Merrill Lynch. He holds a BS in Economics from Duke University.</t>
  </si>
  <si>
    <t xml:space="preserve">Duke University, BS (Bachelor of Science), 2005, Economics</t>
  </si>
  <si>
    <t xml:space="preserve">Reverse Merger</t>
  </si>
  <si>
    <t xml:space="preserve">The company acquired DFB Healthcare for $253 million through a reverse merger, resulting in the combined entity trading on the NASDAQ Stock Exchange under the ticker symbol AHCO on November 8, 2019.</t>
  </si>
  <si>
    <t xml:space="preserve">DFB Healthcare</t>
  </si>
  <si>
    <t xml:space="preserve">Deutsche Bank (Advisor: General to Company), Stifel Financial (Advisor: General to Company, James Hesburgh), The Goldman Sachs Group (Advisor: General to Company), Willkie Farr &amp; Gallagher (Legal Advisor to Company)</t>
  </si>
  <si>
    <t xml:space="preserve">Stifel Financial (Advisor: General to Company, James Hesburgh), The Goldman Sachs Group (Advisor: General to Company)</t>
  </si>
  <si>
    <t xml:space="preserve">Plymouth Meeting, PA</t>
  </si>
  <si>
    <t xml:space="preserve">Plymouth Meeting</t>
  </si>
  <si>
    <t xml:space="preserve">Pennsylvania</t>
  </si>
  <si>
    <t xml:space="preserve">19462-1437</t>
  </si>
  <si>
    <t xml:space="preserve">Organic fertilisers not covered by subclasses c05b, c05c</t>
  </si>
  <si>
    <t xml:space="preserve">138788-56T</t>
  </si>
  <si>
    <t xml:space="preserve">Public Investment 2nd Offering</t>
  </si>
  <si>
    <t xml:space="preserve">The company raised $124 million in its second public offering on the Nasdaq stock exchange under the ticker symbol of AHCO on June 29, 2020. A total of 8,000,000 class A shares were sold at a price of $15.50 per share. The underwriters were granted an option to purchase up to an additional 1,200,000 class A shares from the company to cover over-allotments, if any.</t>
  </si>
  <si>
    <t xml:space="preserve">Assured Investment Management, Deerfield Management, One Equity Partners, Quadrant Management, The Firmament Group</t>
  </si>
  <si>
    <t xml:space="preserve">Canaccord Genuity (Underwriter to Company), Deutsche Bank (Underwriter to Company), Jefferies Financial Group (Underwriter to Company), KPMG (Auditor to Company), RBC Capital Markets (Underwriter to Company), Regions Securities (Underwriter to Company), Stifel Financial (Underwriter to Company), UBS Group (Underwriter to Company), Willkie Farr &amp; Gallagher (Legal Advisor to Company, Steven Gartner JD)</t>
  </si>
  <si>
    <t xml:space="preserve">Jefferies Financial Group (Underwriter to Company), Stifel Financial (Underwriter to Company)</t>
  </si>
  <si>
    <t xml:space="preserve">36568-09T</t>
  </si>
  <si>
    <t xml:space="preserve">ADMIE (ATH: ADMIE)</t>
  </si>
  <si>
    <t xml:space="preserve">65941-66</t>
  </si>
  <si>
    <t xml:space="preserve">Holding Co ADMIE (IPTO) SA through its subsidiary operates, maintains and develops the Greek Electricity Transmission System to ensure the supply of electricity in the country in a safe, efficient and reliable manner.</t>
  </si>
  <si>
    <t xml:space="preserve">The company bought back 25% of its share from Public Power Corporation of Greece for EUR 295.6 million on April 24, 2017.</t>
  </si>
  <si>
    <t xml:space="preserve">Energy</t>
  </si>
  <si>
    <t xml:space="preserve">Energy Services</t>
  </si>
  <si>
    <t xml:space="preserve">Energy Storage</t>
  </si>
  <si>
    <t xml:space="preserve">Energy Infrastructure, Energy Storage*, Energy Transportation</t>
  </si>
  <si>
    <t xml:space="preserve">Industrials, Infrastructure</t>
  </si>
  <si>
    <t xml:space="preserve">electricity development, electricity supply service, electricity transmission system, power generation</t>
  </si>
  <si>
    <t xml:space="preserve">Corporate Backed or Acquired</t>
  </si>
  <si>
    <t xml:space="preserve">M&amp;A, Publicly Listed</t>
  </si>
  <si>
    <t xml:space="preserve">Ioannis Karampelas</t>
  </si>
  <si>
    <t xml:space="preserve">100976-95P</t>
  </si>
  <si>
    <t xml:space="preserve">+30 210 519 2700</t>
  </si>
  <si>
    <t xml:space="preserve">kabouris@admie.gr</t>
  </si>
  <si>
    <t xml:space="preserve">Mr. Kampouris Ioannis serves as Chief Executive Officer &amp; Board Member at IPTO.</t>
  </si>
  <si>
    <t xml:space="preserve">Secondary Transaction - Private</t>
  </si>
  <si>
    <t xml:space="preserve">Public Power Corporation of Greece sold a 24% stake in the company to State Grid International Development for EUR 320 million on November 24, 2016.</t>
  </si>
  <si>
    <t xml:space="preserve">State Grid Corporation of China</t>
  </si>
  <si>
    <t xml:space="preserve">State Grid Corporation of China (SHG: STGRD) (www.sgcc.com.cn)</t>
  </si>
  <si>
    <t xml:space="preserve">State Grid Corporation of China (SHG: STGRD)</t>
  </si>
  <si>
    <t xml:space="preserve">Public Power Corporation of Greece</t>
  </si>
  <si>
    <t xml:space="preserve">Citigroup Global Markets (Advisor: General to Public Power Corporation of Greece), HSBC Holdings (Advisor: General to Public Power Corporation of Greece), NBG Securities (Advisor: General to Public Power Corporation of Greece), Rokas Law Firm (Legal Advisor to Public Power Corporation of Greece), Shearman &amp; Sterling (Legal Advisor to State Grid Corporation of China, George Karafotias)</t>
  </si>
  <si>
    <t xml:space="preserve">Citigroup Global Markets (Advisor: General to Public Power Corporation of Greece), HSBC Holdings (Advisor: General to Public Power Corporation of Greece), NBG Securities (Advisor: General to Public Power Corporation of Greece), Rokas Law Firm (Legal Advisor to Public Power Corporation of Greece)</t>
  </si>
  <si>
    <t xml:space="preserve">Citigroup Global Markets (Advisor: General to Public Power Corporation of Greece), NBG Securities (Advisor: General to Public Power Corporation of Greece)</t>
  </si>
  <si>
    <t xml:space="preserve">Shearman &amp; Sterling (Legal Advisor to State Grid Corporation of China, George Karafotias)</t>
  </si>
  <si>
    <t xml:space="preserve">Euros (EUR)</t>
  </si>
  <si>
    <t xml:space="preserve">Athens, Greece</t>
  </si>
  <si>
    <t xml:space="preserve">Southern Europe</t>
  </si>
  <si>
    <t xml:space="preserve">Athens</t>
  </si>
  <si>
    <t xml:space="preserve">104 43</t>
  </si>
  <si>
    <t xml:space="preserve">Greece</t>
  </si>
  <si>
    <t xml:space="preserve">87244-75T</t>
  </si>
  <si>
    <t xml:space="preserve">Share Repurchase</t>
  </si>
  <si>
    <t xml:space="preserve">Other</t>
  </si>
  <si>
    <t xml:space="preserve">Deloitte Touche Tohmatsu (Advisor: General to Company), Norton Rose Fulbright (Legal Advisor to Company, Dimitris Assimakis)</t>
  </si>
  <si>
    <t xml:space="preserve">78814-09T</t>
  </si>
  <si>
    <t xml:space="preserve">Adventure Box (STO: ADVBOX)</t>
  </si>
  <si>
    <t xml:space="preserve">168375-70</t>
  </si>
  <si>
    <t xml:space="preserve">5569636599</t>
  </si>
  <si>
    <t xml:space="preserve">Adventure Box Technology AB is an online game provider. The company provides an online platform where users can make, share and play 3D games. It offers s KoGaMa, a social cloud platform for user-created computer games, which makes it easy and fun to create, share and play 3D games online.</t>
  </si>
  <si>
    <t xml:space="preserve">The company (STO:ADVBOX) received approximately sSEK 60 million of development capital from undisclosed investors on October 12, 2020 through a private placement. The private placement will result in a dilution of approximately 29.5 percent of the number of shares and votes in the company. The proceeds from the private placement will be used to finance and further accelerate growth of the company's gaming platform. Previously, the company (STO:ADVBOX) sold a 14% stake to undisclosed investors on April 6, 2020 through a private placement. The total proceeds of the placement was approximately SEK 9.2 million.</t>
  </si>
  <si>
    <t xml:space="preserve">Entertainment Software*, Recreational Goods</t>
  </si>
  <si>
    <t xml:space="preserve">Gaming, TMT</t>
  </si>
  <si>
    <t xml:space="preserve">3d games creation, 3d games sharing, 3d gaming platform, games creation platform, gaming content, gaming developer, gaming publisher, gaming studio, voxel games</t>
  </si>
  <si>
    <t xml:space="preserve">Christopher Kingdon</t>
  </si>
  <si>
    <t xml:space="preserve">146199-97P</t>
  </si>
  <si>
    <t xml:space="preserve">Mr. Christopher Kingdon Co-Founded &amp; served as Board Member at Adventure Box. He Served as a Chief Executive Officer at Adventure Box He co-founded Plotagon and served as its Director. He holds a MS in Electrical Engineering from KTH Royal Institute of Technology. He also has an MBA in General Management from Stockholm School of Economics.</t>
  </si>
  <si>
    <t xml:space="preserve">KTH Royal Institute of Technology, MS (Master of Science), 1994, Electrical Engineering, Stockholm School of Economics, MBA (Master of Business Administration), 2005, General Management</t>
  </si>
  <si>
    <t xml:space="preserve">Seed Round</t>
  </si>
  <si>
    <t xml:space="preserve">The company raised SEK 3.3 million through a combination of debt and seed funding from Lorang Andreassen, Viktor Vallin and David Wallsten on November 21, 2016, putting the company's pre-money valuation at SEK 19.89 million. Eva Redhe and other undisclosed investors also participated in the round.</t>
  </si>
  <si>
    <t xml:space="preserve">Other - 0,04M €</t>
  </si>
  <si>
    <t xml:space="preserve">David Wallsten, Eva Redhe</t>
  </si>
  <si>
    <t xml:space="preserve">Lorang Andreassen, Viktor Vallin</t>
  </si>
  <si>
    <t xml:space="preserve">David Wallsten, Eva Redhe, Lorang Andreassen, Viktor Vallin</t>
  </si>
  <si>
    <t xml:space="preserve">118 23</t>
  </si>
  <si>
    <t xml:space="preserve">Image data processing or generation, in general</t>
  </si>
  <si>
    <t xml:space="preserve">78815-44T</t>
  </si>
  <si>
    <t xml:space="preserve">The company raised SEK 9 million through a combination of debt and seed funding in a deal led by Almi Invest on November 22, 2015, putting the company's pre-money valuation at SEK 9.99 million.</t>
  </si>
  <si>
    <t xml:space="preserve">Other - 0,37M €, Term Loan - 0,11M €</t>
  </si>
  <si>
    <t xml:space="preserve">Almi Invest</t>
  </si>
  <si>
    <t xml:space="preserve">Almi Invest (www.almiinvest.se)</t>
  </si>
  <si>
    <t xml:space="preserve">95432-41T</t>
  </si>
  <si>
    <t xml:space="preserve">3rd Round</t>
  </si>
  <si>
    <t xml:space="preserve">The company raised SEK 4.96 million of venture funding from Keiretsu Forum on August 15, 2017, putting the company's pre-money valuation at SEK 26.65 million.</t>
  </si>
  <si>
    <t xml:space="preserve">Keiretsu Forum</t>
  </si>
  <si>
    <t xml:space="preserve">Keiretsu Forum (www.keiretsuforum.com)</t>
  </si>
  <si>
    <t xml:space="preserve">117888-04T</t>
  </si>
  <si>
    <t xml:space="preserve">Affirm (NAS: AFRM)</t>
  </si>
  <si>
    <t xml:space="preserve">56914-48</t>
  </si>
  <si>
    <t xml:space="preserve">Affirm Holdings Inc offers a platform for digital and mobile-first commerce. It comprises a point-of-sale payment solution for consumers, merchant commerce solutions, and a consumer-focused app. The firm generates its revenue from merchant networks, and through virtual card networks among others. Geographically, it generates a majority share of its revenue from the United States.</t>
  </si>
  <si>
    <t xml:space="preserve">The company raised $1.21 billion in its initial public offering on the Nasdaq stock exchange under the ticker symbol of AFRM on January 13, 2021. A total of 24,600,000 Class A shares were sold at a price of $49 per Class A share. After the offering, there was a total of 242,746,771 outstanding shares (excluding the over-allotment option) priced at $49 per share, valuing the company at $11.89 billion. The underwriters were granted an option to purchase up to an additional 3,690,000 Class A shares from the company to cover over-allotments if any.</t>
  </si>
  <si>
    <t xml:space="preserve">Financial Services</t>
  </si>
  <si>
    <t xml:space="preserve">Other Financial Services</t>
  </si>
  <si>
    <t xml:space="preserve">Consumer Finance</t>
  </si>
  <si>
    <t xml:space="preserve">Consumer Finance*, Specialized Finance</t>
  </si>
  <si>
    <t xml:space="preserve">FinTech</t>
  </si>
  <si>
    <t xml:space="preserve">credit and banking, crm, customer relationship management, digital commerce, financial management, financial products, financial technology company, financing platform, online financing, personal finance app</t>
  </si>
  <si>
    <t xml:space="preserve">Debt Financed, Publicly Listed, Venture Capital</t>
  </si>
  <si>
    <t xml:space="preserve">Series F</t>
  </si>
  <si>
    <t xml:space="preserve">The company raised $300 million of Series F venture funding in a deal led by Thrive Capital on April 30, 2019, putting the company's pre-money valuation at $2.6 billion. Morgan Stanley, Lightspeed Venture Partners, EB Exchange Funds, Spark Capital, Cyan Banister, Scott Banister, John Duncan, Founders Fund, Ribbit Capital, Sound Ventures, Moore Asset Backed Fund, Valley Capital Partners, Fidelity Management &amp; Research, Baillie Gifford, Wellington Management and GIC Private also participated in the round. The funds will be used to hire employees and further scale the company.</t>
  </si>
  <si>
    <t xml:space="preserve">Baillie Gifford, Cyan Banister, EB Exchange, Fidelity Management &amp; Research Company, John Duncan, Moore Asset Backed Fund, Morgan Stanley, Scott Banister, Sound Ventures, Thrive Capital, Valley Capital Partners, Wellington Management</t>
  </si>
  <si>
    <t xml:space="preserve">Founders Fund, GIC Private, Khosla Ventures, Lightspeed Venture Partners, Notable Capital, Ribbit Capital, Spark Capital</t>
  </si>
  <si>
    <t xml:space="preserve">Baillie Gifford (www.bailliegifford.com), EB Exchange (www.ebexchangefunds.com), Founders Fund (www.foundersfund.com), GIC Private (www.gic.com.sg), Khosla Ventures (www.khoslaventures.com), Lightspeed Venture Partners (www.lsvp.com), Morgan Stanley (NYS: MS) (www.morganstanley.com), Notable Capital (notablecap.com), Ribbit Capital (www.ribbitcap.com), Scott Banister (www.banister.net), Sound Ventures (www.soundventures.com), Spark Capital (www.sparkcapital.com), Thrive Capital (www.thrivecap.com), Valley Capital Partners (valleycapital.vc), Wellington Management (www.wellington.com)</t>
  </si>
  <si>
    <t xml:space="preserve">Baillie Gifford, Cyan Banister(Cyan Banister), EB Exchange, Fidelity Management &amp; Research Company, Founders Fund(Brian Singerman), GIC Private, John Duncan(John Duncan), Khosla Ventures, Lightspeed Venture Partners, Moore Asset Backed Fund, Morgan Stanley (NYS: MS), Notable Capital, Ribbit Capital, Scott Banister(Scott Banister), Sound Ventures, Spark Capital(Jeremy Philips), Thrive Capital(Joshua Kushner), Valley Capital Partners, Wellington Management</t>
  </si>
  <si>
    <t xml:space="preserve">Thrive Capital(Joshua Kushner)</t>
  </si>
  <si>
    <t xml:space="preserve">GGV Capital VI(Notable Capital), Khosla Ventures VI(Khosla Ventures), Lightspeed Venture Partners Select III(Lightspeed Venture Partners), Lightspeed Venture Partners XII(Lightspeed Venture Partners), Ribbit Capital IV(Ribbit Capital), Singapore Early Stage Co-Investment Fund(GIC Private), Spark Capital Growth Fund(Spark Capital), The Founders Fund VI(Founders Fund), Thrive Capital Partners V(Thrive Capital)</t>
  </si>
  <si>
    <t xml:space="preserve">Goodwin Procter (Legal Advisor to Company, Craig Schmitz JD), Gunderson Dettmer (Legal Advisor to Thrive Capital)</t>
  </si>
  <si>
    <t xml:space="preserve">Goodwin Procter (Legal Advisor to Company, Craig Schmitz JD)</t>
  </si>
  <si>
    <t xml:space="preserve">Gunderson Dettmer (Legal Advisor to Thrive Capital)</t>
  </si>
  <si>
    <t xml:space="preserve">San Francisco, CA</t>
  </si>
  <si>
    <t xml:space="preserve">San Francisco</t>
  </si>
  <si>
    <t xml:space="preserve">94108</t>
  </si>
  <si>
    <t xml:space="preserve">Computing arrangements based on specific computational models, Electric digital data processing, Information and communication technology [ict] specially adapted for administrative, commercial, financial, managerial or supervisory purposes, Transmission of digital information</t>
  </si>
  <si>
    <t xml:space="preserve">157328-74T</t>
  </si>
  <si>
    <t xml:space="preserve">1435 Capital Management, Andreessen Horowitz, Annox Capital, Baillie Gifford, Battery Ventures, Ben Jen Holdings, Caffeinated Capital, Charles Songhurst, Chris Sang, Cyan Banister, David Sacks, Durable Capital Partners, EB Exchange, Emerson Collective, ESO Fund, Fidelity Management &amp; Research Company, FJ Labs, FMR (United States), Founders Fund, GIC Private, Global Space Ventures, HVF Labs, Jefferies Financial Group, Jeremy Stoppelman, John Duncan, Joystar Capital, Khosla Ventures, LeFrak, Lightspeed Venture Partners, Long Journey Ventures, Menlo Group, Moore Asset Backed Fund, Morgan Stanley, Notable Capital, Nyca Partners, Olam Capital, OpenTable, Peter Thiel, Raymond Tonsing, Ribbit Capital, Scott Banister, Shopify, Sound Ventures, Spark Capital, Spur Capital Partners, Strategxy Ventures, Summit Peak Investments, SV Angel, SVB Financial Group, TeleSoft Partners, Thrive Capital, TruStage Ventures, Valley Capital Partners, Wejchert Capital, Wellington Capital Management, Wellington Management</t>
  </si>
  <si>
    <t xml:space="preserve">Allen &amp; Company. (Underwriter to Company), Barclays Investment Bank (Underwriter to Company), Credit Suisse (Underwriter to Company), Deloitte Touche Tohmatsu (Auditor to Company), Deutsche Bank Securities (Underwriter to Company), Morgan Stanley (Underwriter to Company), RBC Capital Markets (Underwriter to Company), Siebert Williams Shank &amp; Company (Underwriter to Company), Skadden, Arps, Slate, Meagher &amp; Flom (Legal Advisor to Company, Gregg Noel), The Goldman Sachs Group (Underwriter to Company), Truist Securities (Underwriter to Company)</t>
  </si>
  <si>
    <t xml:space="preserve">139911-04T</t>
  </si>
  <si>
    <t xml:space="preserve">Affluent Medical (PAR: AFME)</t>
  </si>
  <si>
    <t xml:space="preserve">230536-72</t>
  </si>
  <si>
    <t xml:space="preserve">837722560</t>
  </si>
  <si>
    <t xml:space="preserve">Affluent Medical is a medical device company. The company is developing, next-generation minimally invasive medical devices for the treatment of severe pathologies in urology and structural heart. The product portfolio of the company includes Artus, Kalios, Epygon, and Kardiozis. It has a single operating segment that conducts research and development of medical devices with a view to its future marketing.</t>
  </si>
  <si>
    <t xml:space="preserve">Edwards Lifesciences acquired a 9% stake in the company (PAR:AFME) on July 12, 2024 through a private placement.</t>
  </si>
  <si>
    <t xml:space="preserve">Therapeutic Devices</t>
  </si>
  <si>
    <t xml:space="preserve">Clinics/Outpatient Services, Other Healthcare Services, Therapeutic Devices*</t>
  </si>
  <si>
    <t xml:space="preserve">Life Sciences</t>
  </si>
  <si>
    <t xml:space="preserve">annuloplasty devices, cardiovascular, medical implants, medical treatment, mitral valve regurgitation, transcatheter mitral valve, urinary incontinence, vascular disease</t>
  </si>
  <si>
    <t xml:space="preserve">Clinical Trials - General</t>
  </si>
  <si>
    <t xml:space="preserve">M&amp;A, Private Equity, Publicly Listed, Venture Capital</t>
  </si>
  <si>
    <t xml:space="preserve">Michel Finance</t>
  </si>
  <si>
    <t xml:space="preserve">48205-99P</t>
  </si>
  <si>
    <t xml:space="preserve">michel.finance@affluentmedical.com</t>
  </si>
  <si>
    <t xml:space="preserve">Mr. Michel Finance serves as Board President at Affluent Medical. He served as Director at Carmat. He served as Chief Executive Officer of Life Sciences at Theradiag. He serves as Board Member at EVerZom. Prior to joining Theradiag, Michel was executive VP of Neovacs and Flamel Technologies, both biotech companies listed on Alternext and Nasdaq respectively, CEO of Carmat, an innovative company developing a total artificial heart and listed on Alternext and co-founded by Truffle Capital, Senior Vice President of the Aventis Group, one of the leading pharmaceutical companies in the world, and Senior Vice President and CFO of Sanofi Pasteur, a world leader in vaccines. He graduated from EM Lyon Business School (France) and is a Certified Accountant.</t>
  </si>
  <si>
    <t xml:space="preserve">EMLYON Business School, Degree, 1980, Economics</t>
  </si>
  <si>
    <t xml:space="preserve">PE Growth/Expansion</t>
  </si>
  <si>
    <t xml:space="preserve">Private Equity</t>
  </si>
  <si>
    <t xml:space="preserve">The company received EUR 33.6 million through a combination of debt and development capital from undisclosed investors on July 16, 2020. The transaction values the company at EUR 83.03 million.</t>
  </si>
  <si>
    <t xml:space="preserve">Other - 12,13M €, Term Loan - 3,20M €</t>
  </si>
  <si>
    <t xml:space="preserve">Private Equity-Backed</t>
  </si>
  <si>
    <t xml:space="preserve">Aix-en-Provence, France</t>
  </si>
  <si>
    <t xml:space="preserve">Western Europe</t>
  </si>
  <si>
    <t xml:space="preserve">Aix-en-Provence</t>
  </si>
  <si>
    <t xml:space="preserve">13100</t>
  </si>
  <si>
    <t xml:space="preserve">France</t>
  </si>
  <si>
    <t xml:space="preserve">Filters implantable into blood vessels</t>
  </si>
  <si>
    <t xml:space="preserve">172901-62T</t>
  </si>
  <si>
    <t xml:space="preserve">The company raised EUR 25 million in its initial public offering on the Euronext Paris stock exchange under the ticker symbol of AFME on June 14, 2021. A total of 2,906,208 shares were sold at a price of EUR 8.6 per share. After the offering, there was a total of 18,163,802 outstanding shares at EUR 8.6 per share, valuing the company at EUR 156.21 million.</t>
  </si>
  <si>
    <t xml:space="preserve">Truffle Capital</t>
  </si>
  <si>
    <t xml:space="preserve">Actifin (Advisor: General to Company), Allinvest (Underwriter to Company), Dechert (Legal Advisor to Company, Alain Decombe), Expertea (Auditor to Company), PwC (Auditor to Company), SwissLife Banque Privée (Underwriter to Company)</t>
  </si>
  <si>
    <t xml:space="preserve">266804-56T</t>
  </si>
  <si>
    <t xml:space="preserve">Sebastien Ladet</t>
  </si>
  <si>
    <t xml:space="preserve">313623-64P</t>
  </si>
  <si>
    <t xml:space="preserve">sebastien.ladet@affluentmedical.com</t>
  </si>
  <si>
    <t xml:space="preserve">Mr. Sebastien Ladet serves as Chief Executive Officer at Affluent Medical. He is Former Senior R&amp;D Director - Technology Strategy and Innovation of the Surgical Innovation Business Unit at Medtronic</t>
  </si>
  <si>
    <t xml:space="preserve">PIPE</t>
  </si>
  <si>
    <t xml:space="preserve">Edwards Lifesciences</t>
  </si>
  <si>
    <t xml:space="preserve">Edwards Lifesciences (NYS: EW) (www.edwards.com)</t>
  </si>
  <si>
    <t xml:space="preserve">Edwards Lifesciences (NYS: EW)</t>
  </si>
  <si>
    <t xml:space="preserve">Gibson, Dunn &amp; Crutcher (Legal Advisor to Edwards Lifesciences, Deepak Nanda JD)</t>
  </si>
  <si>
    <t xml:space="preserve">137716-48T</t>
  </si>
  <si>
    <t xml:space="preserve">Agora (Communication Software) (NAS: API)</t>
  </si>
  <si>
    <t xml:space="preserve">111656-80</t>
  </si>
  <si>
    <t xml:space="preserve">Agora Inc provides real-time communication solutions. The company offers real-time video calling, voice calling, live audio and video streaming, recording, and real-time messaging. It serves the gaming, retail, and education industries. The company operates in the People's Republic of China and the United States of America and the majority of its revenue is derived from the People's Republic of China.</t>
  </si>
  <si>
    <t xml:space="preserve">The company (NAS: API) sold a 4.5% stake for $250 million to undisclosed investors on February 1, 2021 through a private placement.</t>
  </si>
  <si>
    <t xml:space="preserve">Communication Software</t>
  </si>
  <si>
    <t xml:space="preserve">Communication Software*, Entertainment Software</t>
  </si>
  <si>
    <t xml:space="preserve">Mobile</t>
  </si>
  <si>
    <t xml:space="preserve">application infrastructure, communication software development kit, cpaas, game developer tools, gaming development, interactive broadcasting software, live interactive streaming platform, real time communication platform, video communication tool, video streaming platform, voice communication platform, voice streaming platform</t>
  </si>
  <si>
    <t xml:space="preserve">Bin Zhao</t>
  </si>
  <si>
    <t xml:space="preserve">100228-51P</t>
  </si>
  <si>
    <t xml:space="preserve">+1 (408) 879-5885</t>
  </si>
  <si>
    <t xml:space="preserve">binzhao@agora.io</t>
  </si>
  <si>
    <t xml:space="preserve">Mr. Bin Zhao is a Co-Founder and serves as Chief Executive Officer &amp; Chairman at Agora (Communication Software). Mr. Zhao is an Angel Investor. He founded our company in November 2013. From December 2009 to March 2015, he served as a director of YY (recently renamed JOYY), a video-based social network listed on the Nasdaq Stock Market. He also served as chief technology officer of YY from October 2008 to December 2013. Prior to joining YY, founded NeoTasks in 2004 and served as its chairman and chief technology officer until 2008. From 1997 to 2004, he served as a senior engineer at WebEx Communications where he was responsible for developing audio and video calling functions and designing backend architecture. He received a bachelor's degree in radio and electronics from Peking University in 1992.</t>
  </si>
  <si>
    <t xml:space="preserve">Peking University, Bachelor's, 1992, Radio and Electronics</t>
  </si>
  <si>
    <t xml:space="preserve">The company raised $350 million in its initial public offering on the Nasdaq Stock Exchange under the ticker symbol of API on June 25, 2020. A total of 17,500,000 ADS shares were sold at $20 per ADS share. After the offering, there was a total of 396,897,929 outstanding shares (excluding the over-allotment option) priced at $20 per share, valuing the company at $1.98 billion. The underwriters were granted an option to purchase up to an additional 2,625,000 ADS shares from the company to cover over-allotments, if any. i-Qu &amp; Co also exited in this round.</t>
  </si>
  <si>
    <t xml:space="preserve">5Y Capital, Access Technology Ventures, Coatue Management, CRCM Ventures, Easy Dynamic International, IDG Capital, Innovation Camp, i-Qu &amp; Co, JOYY, Notable Capital, Shunwei Capital, Susquehanna Asia Investments, Vitruvian Partners</t>
  </si>
  <si>
    <t xml:space="preserve">Avista Group (Valuation/Appraiser to Company), BofA Securities (Underwriter to Company), China Insights Consultancy (Advisor: General to Company), King &amp; Wood Mallesons (Legal Advisor to Company), Maples Group (Legal Advisor to Company), Morgan Stanley (Underwriter to Company), Needham &amp; Company (Underwriter to Company), PwC (Auditor to Company), Wilson Sonsini Goodrich &amp; Rosati (Legal Advisor to Company, Michael Nordtvedt JD)</t>
  </si>
  <si>
    <t xml:space="preserve">China Insights Consultancy (Advisor: General to Company)</t>
  </si>
  <si>
    <t xml:space="preserve">Santa Clara, CA</t>
  </si>
  <si>
    <t xml:space="preserve">Santa Clara</t>
  </si>
  <si>
    <t xml:space="preserve">95054</t>
  </si>
  <si>
    <t xml:space="preserve">Computing arrangements based on specific computational models, Electric digital data processing, Pictorial communication, Speech analysis techniques or speech synthesis, Transmission of digital information</t>
  </si>
  <si>
    <t xml:space="preserve">165950-65T</t>
  </si>
  <si>
    <t xml:space="preserve">59623-03T</t>
  </si>
  <si>
    <t xml:space="preserve">Aiforia Technologies (HEL: AIFORIA)</t>
  </si>
  <si>
    <t xml:space="preserve">126111-79</t>
  </si>
  <si>
    <t xml:space="preserve">2534910-2</t>
  </si>
  <si>
    <t xml:space="preserve">Aiforia Technologies PLC equips pathologists and scientists in preclinical and clinical labs with powerful deep learning artificial intelligence software for translating images into discoveries, decisions, and diagnoses. The cloud based Aiforia products and services plan to escalate the efficiency and precision of medical image analysis beyond current capabilities, across a variety of fields from oncology to neuroscience and more.</t>
  </si>
  <si>
    <t xml:space="preserve">The company (HEL:AIFORIA) is in talks to receive EUR 8 million of development capital through a private placement as of May 27, 2025. Previously, the company (HEL: AIFORIA) received EUR 10 million of development capital from undisclosed investors on May 22, 2024, through a private placement. The company is being actively tracked by PitchBook.</t>
  </si>
  <si>
    <t xml:space="preserve">Healthcare Technology Systems</t>
  </si>
  <si>
    <t xml:space="preserve">Decision/Risk Analysis</t>
  </si>
  <si>
    <t xml:space="preserve">Decision/Risk Analysis*</t>
  </si>
  <si>
    <t xml:space="preserve">Artificial Intelligence &amp; Machine Learning, HealthTech, TMT</t>
  </si>
  <si>
    <t xml:space="preserve">automated images analysis, cancer diagnostics, deep learning images analysis, digital image analysis, digital microscopy, digital pathology, virtual microscopy tools</t>
  </si>
  <si>
    <t xml:space="preserve">M&amp;A, Publicly Listed, Venture Capital</t>
  </si>
  <si>
    <t xml:space="preserve">Kaisa Helminen</t>
  </si>
  <si>
    <t xml:space="preserve">117502-30P</t>
  </si>
  <si>
    <t xml:space="preserve">+358 (0)40 679 0669</t>
  </si>
  <si>
    <t xml:space="preserve">kaisa.helminen@fimmic.com</t>
  </si>
  <si>
    <t xml:space="preserve">Ms. Kaisa Helminen serves as Chief Operating Officer at Aiforia Technologies. She served as the Product Manager at Sartorius Biohit Liquid Handling. She has a strong background in life science sector where she has gained more than 15 years of experience in the global business. She has experience in global sales, marketing and strategic product management in molecular biology field, as well as in liquid handling instruments and consumables business. She has a proven track record in creating and executing business plans and strategies, launching new products and working productively with various global sales channels.</t>
  </si>
  <si>
    <t xml:space="preserve">University of Helsinki, MS (Master of Science), 2000, Biochemistry</t>
  </si>
  <si>
    <t xml:space="preserve">The company raised EUR 551,968 of Series B seed funding from Business Finland, STO-Rahoitus and Tekes on October 18, 2015, putting the company's pre-money valuation at EUR 2.09 million. Gershon Capital, Jukka Tapaninen and Marten Mickos also participated in the round. The funding will be used to accelerate the development of company's next-generation cloud services for microscope image analysis.</t>
  </si>
  <si>
    <t xml:space="preserve">Business Finland, Gershon Capital, Jukka Tapaninen, Marten Mickos, STO-Rahoitus, Tekes</t>
  </si>
  <si>
    <t xml:space="preserve">Business Finland (www.businessfinland.fi), Gershon Capital (www.gershoncapital.com), Tekes (www.tekes.fi)</t>
  </si>
  <si>
    <t xml:space="preserve">Endeavor(Gershon Capital), Media Innovation Fund(Tekes)</t>
  </si>
  <si>
    <t xml:space="preserve">Helsinki, Finland</t>
  </si>
  <si>
    <t xml:space="preserve">Helsinki</t>
  </si>
  <si>
    <t xml:space="preserve">00150</t>
  </si>
  <si>
    <t xml:space="preserve">Finland</t>
  </si>
  <si>
    <t xml:space="preserve">Image data processing or generation, in general, Investigating or analysing materials by determining their chemical or physical properties</t>
  </si>
  <si>
    <t xml:space="preserve">98080-12T</t>
  </si>
  <si>
    <t xml:space="preserve">The company raised EUR 5.00 million of Series A venture funding in a deal led by Ascend Capital Partners on December 1, 2017, putting the company's pre-money valuation at EUR 12.61 million. STO-Rahoitus, Gershon Capital and ACME Investments also participated in the round. The company intends to use the funds to accelerate scaling of its WebMicroscope® AI Cloud for tissue diagnostics. The company has raised EUR 6.6 million in 2017.</t>
  </si>
  <si>
    <t xml:space="preserve">ACME Investments, Ascend Capital Partners</t>
  </si>
  <si>
    <t xml:space="preserve">Gershon Capital, STO-Rahoitus</t>
  </si>
  <si>
    <t xml:space="preserve">Ascend Capital Partners (www.ascend-cp.com), Gershon Capital (www.gershoncapital.com)</t>
  </si>
  <si>
    <t xml:space="preserve">ACME Investments, Ascend Capital Partners(Kin Lai Mo), Gershon Capital, STO-Rahoitus</t>
  </si>
  <si>
    <t xml:space="preserve">Ascend Capital Partners(Kin Lai Mo)</t>
  </si>
  <si>
    <t xml:space="preserve">173594-62T</t>
  </si>
  <si>
    <t xml:space="preserve">Jukka Tapaninen</t>
  </si>
  <si>
    <t xml:space="preserve">117505-90P</t>
  </si>
  <si>
    <t xml:space="preserve">+358 (0)20 734 9130</t>
  </si>
  <si>
    <t xml:space="preserve">jukka.tapaninen@aiforia.com</t>
  </si>
  <si>
    <t xml:space="preserve">Mr. Jukka Tapaninen serves as Chief Executive Officer at Aiforia Technologies. He is an Angel Investor. He serves as Executive Advisor &amp; Board Member at Wevision. He serves as Board Member at MeshWorks Wireless Oy. He serves as the Vice President, Head of Business Development and Strategic Alliances at SAP. He serves as a Board Member at Aiforia. He is and experienced IT business executive currently working as the VP&amp;Managing Director EMEA, APAC and Japan at Pegasystems Inc. He has a strong background in the IT industry in companies like SAP and HP as well as experience in managing companies and business units globally. Prior to joining the company he held various executive positions over the past 25 years in international IT and software businesses such as at SAP and HP. Some of the wealth of experience includes: leading enterprise software sales for healthcare industries as well as overseeing global business development, building strategic partnerships and scaling-up growth companies. He holds an MSc degree in Economics.</t>
  </si>
  <si>
    <t xml:space="preserve">MS (Master of Science), 1990, Economics</t>
  </si>
  <si>
    <t xml:space="preserve">The company raised EUR 3.19 million of Series C venture funding from STO-Rahoitus, Ascend Capital Partners and ACME Investments on August 20, 2020, putting the company's pre-money valuation at EUR 17.61 million.</t>
  </si>
  <si>
    <t xml:space="preserve">ACME Investments, Ascend Capital Partners, STO-Rahoitus</t>
  </si>
  <si>
    <t xml:space="preserve">Ascend Capital Partners (www.ascend-cp.com)</t>
  </si>
  <si>
    <t xml:space="preserve">ACME Investments, Ascend Capital Partners(Kin Lai Mo), STO-Rahoitus</t>
  </si>
  <si>
    <t xml:space="preserve">184220-56T</t>
  </si>
  <si>
    <t xml:space="preserve">The company raised EUR 27 million in its initial public offering on the Nasdaq OMX Nordic Exchange - Helsinki under the ticker symbol of AIFM on December 10, 2021. A total of 5,393,657 shares were sold at a price of EUR 5.01 per share. After the offering, there was a total of 25,366,907 outstanding shares (excluding the over-allotment option) priced at EUR 5.01 per share, valuing the company at EUR 127 million.</t>
  </si>
  <si>
    <t xml:space="preserve">ACME Investments, Aktia Group, Ascend Capital Partners, Business Finland, Epredia, Hannu Syrjälä, Horizon 2020, Jokela Capital, Jukka Tapaninen, Markku Kaloniemi, Marten Mickos, STO-Rahoitus, Tekes</t>
  </si>
  <si>
    <t xml:space="preserve">Kepler Cheuvreux (Underwriter to Company), Krogerus (Legal Advisor to Company), Swedbank (Underwriter to Company), UB Securities (Underwriter to Company)</t>
  </si>
  <si>
    <t xml:space="preserve">All data copyright PitchBook Data, Inc.</t>
  </si>
  <si>
    <t xml:space="preserve">For customized data reports and analyses, contact us at:</t>
  </si>
  <si>
    <t xml:space="preserve">support@pitchbook.com</t>
  </si>
  <si>
    <t xml:space="preserve">This document and its contents may only be used or shared as permitted in </t>
  </si>
  <si>
    <t xml:space="preserve">the PitchBook subscription agreement.</t>
  </si>
  <si>
    <t xml:space="preserve">Subject to limited exceptions, this document may not be used or stored following the termination of your agreement with PitchBook.</t>
  </si>
  <si>
    <t xml:space="preserve">If you have any further questions or concerns, please contact client services at:</t>
  </si>
  <si>
    <t xml:space="preserve">US</t>
  </si>
  <si>
    <t xml:space="preserve">+1 (206) 257-7775</t>
  </si>
  <si>
    <t xml:space="preserve">UK</t>
  </si>
  <si>
    <t xml:space="preserve">+44 (0)203 875 3504</t>
  </si>
  <si>
    <t xml:space="preserve">SG</t>
  </si>
  <si>
    <t xml:space="preserve">+65 6016 4771</t>
  </si>
  <si>
    <t xml:space="preserve">Or by email</t>
  </si>
  <si>
    <t xml:space="preserve">© PitchBook Data, Inc.  2025</t>
  </si>
</sst>
</file>

<file path=xl/styles.xml><?xml version="1.0" encoding="utf-8"?>
<styleSheet xmlns="http://schemas.openxmlformats.org/spreadsheetml/2006/main">
  <numFmts count="8">
    <numFmt numFmtId="164" formatCode="General"/>
    <numFmt numFmtId="165" formatCode="DD\-MMM\-YYYY"/>
    <numFmt numFmtId="166" formatCode="#,##0.00;[RED]\(#,##0.00\)"/>
    <numFmt numFmtId="167" formatCode="#,##0.00\%;[RED]\-#,##0.00\%"/>
    <numFmt numFmtId="168" formatCode="#,##0;[RED]\(#,##0\)"/>
    <numFmt numFmtId="169" formatCode="#,###"/>
    <numFmt numFmtId="170" formatCode="#,##0.00;[RED]\-#,##0.00"/>
    <numFmt numFmtId="171" formatCode="0000"/>
  </numFmts>
  <fonts count="12">
    <font>
      <sz val="11"/>
      <color rgb="FF000000"/>
      <name val="Calibri"/>
      <family val="2"/>
      <charset val="1"/>
    </font>
    <font>
      <sz val="10"/>
      <name val="Arial"/>
      <family val="0"/>
    </font>
    <font>
      <sz val="10"/>
      <name val="Arial"/>
      <family val="0"/>
    </font>
    <font>
      <sz val="10"/>
      <name val="Arial"/>
      <family val="0"/>
    </font>
    <font>
      <b val="true"/>
      <sz val="8"/>
      <color rgb="FF000000"/>
      <name val="Open Sans"/>
      <family val="2"/>
      <charset val="1"/>
    </font>
    <font>
      <sz val="8"/>
      <color rgb="FF000000"/>
      <name val="Open Sans"/>
      <family val="2"/>
      <charset val="1"/>
    </font>
    <font>
      <i val="true"/>
      <sz val="10"/>
      <color rgb="FF000000"/>
      <name val="Open Sans"/>
      <family val="2"/>
      <charset val="1"/>
    </font>
    <font>
      <i val="true"/>
      <sz val="10"/>
      <color rgb="FF26649E"/>
      <name val="Open Sans"/>
      <family val="2"/>
      <charset val="1"/>
    </font>
    <font>
      <b val="true"/>
      <sz val="14"/>
      <color rgb="FF000000"/>
      <name val="Open Sans"/>
      <family val="2"/>
      <charset val="1"/>
    </font>
    <font>
      <b val="true"/>
      <sz val="16"/>
      <color rgb="FF000000"/>
      <name val="Open Sans"/>
      <family val="2"/>
      <charset val="1"/>
    </font>
    <font>
      <b val="true"/>
      <sz val="8"/>
      <color rgb="FFFFFFFF"/>
      <name val="Open Sans"/>
      <family val="2"/>
      <charset val="1"/>
    </font>
    <font>
      <sz val="8"/>
      <color rgb="FF26649E"/>
      <name val="Open Sans"/>
      <family val="2"/>
      <charset val="1"/>
    </font>
  </fonts>
  <fills count="5">
    <fill>
      <patternFill patternType="none"/>
    </fill>
    <fill>
      <patternFill patternType="gray125"/>
    </fill>
    <fill>
      <patternFill patternType="solid">
        <fgColor rgb="FFFFFFFF"/>
        <bgColor rgb="FFF8F5EF"/>
      </patternFill>
    </fill>
    <fill>
      <patternFill patternType="solid">
        <fgColor rgb="FF051C38"/>
        <bgColor rgb="FF003300"/>
      </patternFill>
    </fill>
    <fill>
      <patternFill patternType="solid">
        <fgColor rgb="FFF8F5EF"/>
        <bgColor rgb="FFFFFFFF"/>
      </patternFill>
    </fill>
  </fills>
  <borders count="2">
    <border diagonalUp="false" diagonalDown="false">
      <left/>
      <right/>
      <top/>
      <bottom/>
      <diagonal/>
    </border>
    <border diagonalUp="false" diagonalDown="false">
      <left/>
      <right style="thin">
        <color rgb="FFD3D3D3"/>
      </right>
      <top/>
      <bottom/>
      <diagonal/>
    </border>
  </borders>
  <cellStyleXfs count="3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left" vertical="center" textRotation="0" wrapText="false" indent="0" shrinkToFit="false"/>
      <protection locked="true" hidden="false"/>
    </xf>
    <xf numFmtId="164" fontId="5" fillId="0" borderId="0" applyFont="true" applyBorder="true" applyAlignment="true" applyProtection="true">
      <alignment horizontal="left" vertical="center" textRotation="0" wrapText="false" indent="0" shrinkToFit="false"/>
      <protection locked="true" hidden="false"/>
    </xf>
    <xf numFmtId="164" fontId="6" fillId="2" borderId="0" applyFont="true" applyBorder="true" applyAlignment="true" applyProtection="true">
      <alignment horizontal="left" vertical="center" textRotation="0" wrapText="false" indent="0" shrinkToFit="false"/>
      <protection locked="true" hidden="false"/>
    </xf>
    <xf numFmtId="164" fontId="7" fillId="2" borderId="0" applyFont="true" applyBorder="true" applyAlignment="true" applyProtection="true">
      <alignment horizontal="left" vertical="center" textRotation="0" wrapText="false" indent="0" shrinkToFit="false"/>
      <protection locked="true" hidden="false"/>
    </xf>
    <xf numFmtId="164" fontId="6" fillId="2" borderId="0" applyFont="true" applyBorder="true" applyAlignment="true" applyProtection="true">
      <alignment horizontal="right" vertical="center" textRotation="0" wrapText="false" indent="0" shrinkToFit="false"/>
      <protection locked="true" hidden="false"/>
    </xf>
    <xf numFmtId="164" fontId="8" fillId="0" borderId="0" applyFont="true" applyBorder="true" applyAlignment="true" applyProtection="true">
      <alignment horizontal="left" vertical="center" textRotation="0" wrapText="false" indent="0" shrinkToFit="false"/>
      <protection locked="true" hidden="false"/>
    </xf>
    <xf numFmtId="164" fontId="9" fillId="0" borderId="0" applyFont="true" applyBorder="true" applyAlignment="true" applyProtection="true">
      <alignment horizontal="left" vertical="center" textRotation="0" wrapText="false" indent="0" shrinkToFit="false"/>
      <protection locked="true" hidden="false"/>
    </xf>
    <xf numFmtId="164" fontId="10" fillId="0" borderId="0" applyFont="true" applyBorder="true" applyAlignment="true" applyProtection="true">
      <alignment horizontal="center" vertical="center" textRotation="0" wrapText="true" indent="0" shrinkToFit="false"/>
      <protection locked="true" hidden="false"/>
    </xf>
    <xf numFmtId="164" fontId="5" fillId="0" borderId="0" applyFont="true" applyBorder="true" applyAlignment="true" applyProtection="true">
      <alignment horizontal="right" vertical="center" textRotation="0" wrapText="false" indent="0" shrinkToFit="false"/>
      <protection locked="true" hidden="false"/>
    </xf>
    <xf numFmtId="164" fontId="5" fillId="0" borderId="1" applyFont="true" applyBorder="true" applyAlignment="true" applyProtection="true">
      <alignment horizontal="center" vertical="center" textRotation="0" wrapText="false" indent="0" shrinkToFit="false"/>
      <protection locked="true" hidden="false"/>
    </xf>
    <xf numFmtId="164" fontId="5" fillId="0" borderId="1" applyFont="true" applyBorder="true" applyAlignment="true" applyProtection="true">
      <alignment horizontal="left" vertical="center" textRotation="0" wrapText="false" indent="2" shrinkToFit="false"/>
      <protection locked="true" hidden="false"/>
    </xf>
    <xf numFmtId="164" fontId="11" fillId="0" borderId="1" applyFont="true" applyBorder="true" applyAlignment="true" applyProtection="true">
      <alignment horizontal="left" vertical="center" textRotation="0" wrapText="false" indent="2" shrinkToFit="false"/>
      <protection locked="true" hidden="false"/>
    </xf>
    <xf numFmtId="164" fontId="5" fillId="0" borderId="1" applyFont="true" applyBorder="true" applyAlignment="true" applyProtection="true">
      <alignment horizontal="right" vertical="center" textRotation="0" wrapText="false" indent="2" shrinkToFit="false"/>
      <protection locked="true" hidden="false"/>
    </xf>
    <xf numFmtId="164" fontId="11" fillId="0" borderId="1" applyFont="true" applyBorder="true" applyAlignment="true" applyProtection="true">
      <alignment horizontal="right" vertical="center" textRotation="0" wrapText="false" indent="2" shrinkToFit="false"/>
      <protection locked="true" hidden="false"/>
    </xf>
    <xf numFmtId="164" fontId="4" fillId="0" borderId="0" applyFont="true" applyBorder="true" applyAlignment="true" applyProtection="true">
      <alignment horizontal="left" vertical="top" textRotation="0" wrapText="true" indent="0" shrinkToFit="false"/>
      <protection locked="true" hidden="false"/>
    </xf>
    <xf numFmtId="164" fontId="5" fillId="0" borderId="0" applyFont="true" applyBorder="true" applyAlignment="true" applyProtection="true">
      <alignment horizontal="right" vertical="top" textRotation="0" wrapText="false" indent="0" shrinkToFit="false"/>
      <protection locked="true" hidden="false"/>
    </xf>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10" fillId="3" borderId="0" xfId="27" applyFont="true" applyBorder="false" applyAlignment="false" applyProtection="false">
      <alignment horizontal="center" vertical="center" textRotation="0" wrapText="true" indent="0" shrinkToFit="false"/>
      <protection locked="true" hidden="false"/>
    </xf>
    <xf numFmtId="164" fontId="5" fillId="4" borderId="1" xfId="30" applyFont="true" applyBorder="false" applyAlignment="false" applyProtection="false">
      <alignment horizontal="left" vertical="center" textRotation="0" wrapText="false" indent="2" shrinkToFit="false"/>
      <protection locked="true" hidden="false"/>
    </xf>
    <xf numFmtId="164" fontId="5" fillId="4" borderId="1" xfId="32" applyFont="false" applyBorder="false" applyAlignment="false" applyProtection="false">
      <alignment horizontal="right" vertical="center" textRotation="0" wrapText="false" indent="2" shrinkToFit="false"/>
      <protection locked="true" hidden="false"/>
    </xf>
    <xf numFmtId="165" fontId="5" fillId="4" borderId="1" xfId="32" applyFont="false" applyBorder="false" applyAlignment="false" applyProtection="false">
      <alignment horizontal="right" vertical="center" textRotation="0" wrapText="false" indent="2" shrinkToFit="false"/>
      <protection locked="true" hidden="false"/>
    </xf>
    <xf numFmtId="166" fontId="5" fillId="4" borderId="1" xfId="32" applyFont="false" applyBorder="false" applyAlignment="false" applyProtection="false">
      <alignment horizontal="right" vertical="center" textRotation="0" wrapText="false" indent="2" shrinkToFit="false"/>
      <protection locked="true" hidden="false"/>
    </xf>
    <xf numFmtId="167" fontId="5" fillId="4" borderId="1" xfId="32" applyFont="false" applyBorder="false" applyAlignment="false" applyProtection="false">
      <alignment horizontal="right" vertical="center" textRotation="0" wrapText="false" indent="2" shrinkToFit="false"/>
      <protection locked="true" hidden="false"/>
    </xf>
    <xf numFmtId="168" fontId="5" fillId="4" borderId="1" xfId="32" applyFont="false" applyBorder="false" applyAlignment="false" applyProtection="false">
      <alignment horizontal="right" vertical="center" textRotation="0" wrapText="false" indent="2" shrinkToFit="false"/>
      <protection locked="true" hidden="false"/>
    </xf>
    <xf numFmtId="169" fontId="5" fillId="4" borderId="1" xfId="30" applyFont="true" applyBorder="false" applyAlignment="false" applyProtection="false">
      <alignment horizontal="left" vertical="center" textRotation="0" wrapText="false" indent="2" shrinkToFit="false"/>
      <protection locked="true" hidden="false"/>
    </xf>
    <xf numFmtId="170" fontId="5" fillId="4" borderId="1" xfId="32" applyFont="false" applyBorder="false" applyAlignment="false" applyProtection="false">
      <alignment horizontal="right" vertical="center" textRotation="0" wrapText="false" indent="2" shrinkToFit="false"/>
      <protection locked="true" hidden="false"/>
    </xf>
    <xf numFmtId="171" fontId="5" fillId="4" borderId="1" xfId="32" applyFont="false" applyBorder="false" applyAlignment="false" applyProtection="false">
      <alignment horizontal="right" vertical="center" textRotation="0" wrapText="false" indent="2" shrinkToFit="false"/>
      <protection locked="true" hidden="false"/>
    </xf>
    <xf numFmtId="164" fontId="11" fillId="4" borderId="1" xfId="31" applyFont="false" applyBorder="false" applyAlignment="false" applyProtection="false">
      <alignment horizontal="left" vertical="center" textRotation="0" wrapText="false" indent="2" shrinkToFit="false"/>
      <protection locked="true" hidden="false"/>
    </xf>
    <xf numFmtId="169" fontId="5" fillId="4" borderId="1" xfId="32" applyFont="false" applyBorder="false" applyAlignment="false" applyProtection="false">
      <alignment horizontal="right" vertical="center" textRotation="0" wrapText="false" indent="2" shrinkToFit="false"/>
      <protection locked="true" hidden="false"/>
    </xf>
    <xf numFmtId="164" fontId="5" fillId="0" borderId="1" xfId="30" applyFont="true" applyBorder="false" applyAlignment="false" applyProtection="false">
      <alignment horizontal="left" vertical="center" textRotation="0" wrapText="false" indent="2" shrinkToFit="false"/>
      <protection locked="true" hidden="false"/>
    </xf>
    <xf numFmtId="164" fontId="5" fillId="0" borderId="1" xfId="32" applyFont="true" applyBorder="false" applyAlignment="false" applyProtection="false">
      <alignment horizontal="right" vertical="center" textRotation="0" wrapText="false" indent="2" shrinkToFit="false"/>
      <protection locked="true" hidden="false"/>
    </xf>
    <xf numFmtId="165" fontId="5" fillId="0" borderId="1" xfId="32" applyFont="false" applyBorder="false" applyAlignment="false" applyProtection="false">
      <alignment horizontal="right" vertical="center" textRotation="0" wrapText="false" indent="2" shrinkToFit="false"/>
      <protection locked="true" hidden="false"/>
    </xf>
    <xf numFmtId="166" fontId="5" fillId="0" borderId="1" xfId="32" applyFont="false" applyBorder="false" applyAlignment="false" applyProtection="false">
      <alignment horizontal="right" vertical="center" textRotation="0" wrapText="false" indent="2" shrinkToFit="false"/>
      <protection locked="true" hidden="false"/>
    </xf>
    <xf numFmtId="167" fontId="5" fillId="0" borderId="1" xfId="32" applyFont="false" applyBorder="false" applyAlignment="false" applyProtection="false">
      <alignment horizontal="right" vertical="center" textRotation="0" wrapText="false" indent="2" shrinkToFit="false"/>
      <protection locked="true" hidden="false"/>
    </xf>
    <xf numFmtId="168" fontId="5" fillId="0" borderId="1" xfId="32" applyFont="false" applyBorder="false" applyAlignment="false" applyProtection="false">
      <alignment horizontal="right" vertical="center" textRotation="0" wrapText="false" indent="2" shrinkToFit="false"/>
      <protection locked="true" hidden="false"/>
    </xf>
    <xf numFmtId="169" fontId="5" fillId="0" borderId="1" xfId="30" applyFont="true" applyBorder="false" applyAlignment="false" applyProtection="false">
      <alignment horizontal="left" vertical="center" textRotation="0" wrapText="false" indent="2" shrinkToFit="false"/>
      <protection locked="true" hidden="false"/>
    </xf>
    <xf numFmtId="170" fontId="5" fillId="0" borderId="1" xfId="32" applyFont="false" applyBorder="false" applyAlignment="false" applyProtection="false">
      <alignment horizontal="right" vertical="center" textRotation="0" wrapText="false" indent="2" shrinkToFit="false"/>
      <protection locked="true" hidden="false"/>
    </xf>
    <xf numFmtId="171" fontId="5" fillId="0" borderId="1" xfId="32" applyFont="false" applyBorder="false" applyAlignment="false" applyProtection="false">
      <alignment horizontal="right" vertical="center" textRotation="0" wrapText="false" indent="2" shrinkToFit="false"/>
      <protection locked="true" hidden="false"/>
    </xf>
    <xf numFmtId="164" fontId="11" fillId="0" borderId="1" xfId="31" applyFont="false" applyBorder="false" applyAlignment="false" applyProtection="false">
      <alignment horizontal="left" vertical="center" textRotation="0" wrapText="false" indent="2" shrinkToFit="false"/>
      <protection locked="true" hidden="false"/>
    </xf>
    <xf numFmtId="169" fontId="5" fillId="0" borderId="1" xfId="32" applyFont="false" applyBorder="false" applyAlignment="false" applyProtection="false">
      <alignment horizontal="right" vertical="center" textRotation="0" wrapText="false" indent="2" shrinkToFit="false"/>
      <protection locked="true" hidden="false"/>
    </xf>
    <xf numFmtId="164" fontId="8" fillId="0" borderId="0" xfId="25" applyFont="true" applyBorder="false" applyAlignment="false" applyProtection="false">
      <alignment horizontal="left" vertical="center" textRotation="0" wrapText="false" indent="0" shrinkToFit="false"/>
      <protection locked="true" hidden="false"/>
    </xf>
    <xf numFmtId="164" fontId="6" fillId="2" borderId="0" xfId="22" applyFont="true" applyBorder="false" applyAlignment="false" applyProtection="false">
      <alignment horizontal="left" vertical="center" textRotation="0" wrapText="false" indent="0" shrinkToFit="false"/>
      <protection locked="true" hidden="false"/>
    </xf>
    <xf numFmtId="164" fontId="7" fillId="2" borderId="0" xfId="23" applyFont="true" applyBorder="false" applyAlignment="false" applyProtection="false">
      <alignment horizontal="left" vertical="center" textRotation="0" wrapText="false" indent="0" shrinkToFit="false"/>
      <protection locked="true" hidden="false"/>
    </xf>
    <xf numFmtId="164" fontId="6" fillId="2" borderId="0" xfId="24" applyFont="true" applyBorder="false" applyAlignment="false" applyProtection="false">
      <alignment horizontal="right" vertical="center" textRotation="0" wrapText="false" indent="0" shrinkToFit="false"/>
      <protection locked="true" hidden="false"/>
    </xf>
    <xf numFmtId="164" fontId="5" fillId="0" borderId="0" xfId="21" applyFont="true" applyBorder="false" applyAlignment="false" applyProtection="false">
      <alignment horizontal="left" vertical="center" textRotation="0" wrapText="false" indent="0" shrinkToFit="false"/>
      <protection locked="true" hidden="false"/>
    </xf>
  </cellXfs>
  <cellStyles count="2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bold" xfId="20" builtinId="53" customBuiltin="true"/>
    <cellStyle name="defaultStyle" xfId="21" builtinId="53" customBuiltin="true"/>
    <cellStyle name="fontSize10Italic" xfId="22" builtinId="53" customBuiltin="true"/>
    <cellStyle name="fontSize10ItalicHyperlink" xfId="23" builtinId="53" customBuiltin="true"/>
    <cellStyle name="fontSize10ItalicRight" xfId="24" builtinId="53" customBuiltin="true"/>
    <cellStyle name="fontSize14Bold" xfId="25" builtinId="53" customBuiltin="true"/>
    <cellStyle name="fontSize16Bold" xfId="26" builtinId="53" customBuiltin="true"/>
    <cellStyle name="horizontalCenterWrapWhiteBold" xfId="27" builtinId="53" customBuiltin="true"/>
    <cellStyle name="horizontalRight" xfId="28" builtinId="53" customBuiltin="true"/>
    <cellStyle name="tableCellStyleCenter" xfId="29" builtinId="53" customBuiltin="true"/>
    <cellStyle name="tableCellStyleLeft" xfId="30" builtinId="53" customBuiltin="true"/>
    <cellStyle name="tableCellStyleLeftHyperlink" xfId="31" builtinId="53" customBuiltin="true"/>
    <cellStyle name="tableCellStyleRight" xfId="32" builtinId="53" customBuiltin="true"/>
    <cellStyle name="tableCellStyleRightHyperlink" xfId="33" builtinId="53" customBuiltin="true"/>
    <cellStyle name="verticalTopBoldWrapBold" xfId="34" builtinId="53" customBuiltin="true"/>
    <cellStyle name="verticalTopHorizontalRight" xfId="35"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8F5EF"/>
      <rgbColor rgb="FFCCFFFF"/>
      <rgbColor rgb="FF660066"/>
      <rgbColor rgb="FFFF8080"/>
      <rgbColor rgb="FF26649E"/>
      <rgbColor rgb="FFD3D3D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51C38"/>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85680</xdr:colOff>
      <xdr:row>0</xdr:row>
      <xdr:rowOff>85680</xdr:rowOff>
    </xdr:from>
    <xdr:to>
      <xdr:col>0</xdr:col>
      <xdr:colOff>1399680</xdr:colOff>
      <xdr:row>0</xdr:row>
      <xdr:rowOff>304560</xdr:rowOff>
    </xdr:to>
    <xdr:pic>
      <xdr:nvPicPr>
        <xdr:cNvPr id="0" name="Graphic 1" descr=""/>
        <xdr:cNvPicPr/>
      </xdr:nvPicPr>
      <xdr:blipFill>
        <a:blip r:embed="rId1"/>
        <a:stretch/>
      </xdr:blipFill>
      <xdr:spPr>
        <a:xfrm>
          <a:off x="85680" y="85680"/>
          <a:ext cx="1314000" cy="21888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ome/yasir/Downloads/codes/FAIM_Final/IPO_data/support@pitchbook.com" TargetMode="External"/><Relationship Id="rId2" Type="http://schemas.openxmlformats.org/officeDocument/2006/relationships/hyperlink" Target="https://pitchbook.com/subscription-agreement" TargetMode="External"/><Relationship Id="rId3" Type="http://schemas.openxmlformats.org/officeDocument/2006/relationships/hyperlink" Target="../../../../../../../home/yasir/Downloads/codes/FAIM_Final/IPO_data/support@pitchbook.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R1048576"/>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A29" activeCellId="0" sqref="A29"/>
    </sheetView>
  </sheetViews>
  <sheetFormatPr defaultRowHeight="15" zeroHeight="false" outlineLevelRow="0" outlineLevelCol="0"/>
  <cols>
    <col collapsed="false" customWidth="true" hidden="false" outlineLevel="0" max="1" min="1" style="0" width="21.71"/>
    <col collapsed="false" customWidth="true" hidden="false" outlineLevel="0" max="2" min="2" style="0" width="55.15"/>
    <col collapsed="false" customWidth="true" hidden="false" outlineLevel="0" max="3" min="3" style="0" width="19.57"/>
    <col collapsed="false" customWidth="true" hidden="false" outlineLevel="0" max="4" min="4" style="0" width="25.28"/>
    <col collapsed="false" customWidth="true" hidden="false" outlineLevel="0" max="5" min="5" style="0" width="39.71"/>
    <col collapsed="false" customWidth="true" hidden="false" outlineLevel="0" max="6" min="6" style="0" width="38.28"/>
    <col collapsed="false" customWidth="true" hidden="false" outlineLevel="0" max="8" min="7" style="0" width="31.29"/>
    <col collapsed="false" customWidth="true" hidden="false" outlineLevel="0" max="9" min="9" style="0" width="29.86"/>
    <col collapsed="false" customWidth="true" hidden="false" outlineLevel="0" max="10" min="10" style="0" width="34"/>
    <col collapsed="false" customWidth="true" hidden="false" outlineLevel="0" max="11" min="11" style="0" width="29.14"/>
    <col collapsed="false" customWidth="true" hidden="false" outlineLevel="0" max="12" min="12" style="0" width="29.57"/>
    <col collapsed="false" customWidth="true" hidden="false" outlineLevel="0" max="14" min="13" style="0" width="28.29"/>
    <col collapsed="false" customWidth="true" hidden="false" outlineLevel="0" max="15" min="15" style="0" width="26.72"/>
    <col collapsed="false" customWidth="true" hidden="false" outlineLevel="0" max="16" min="16" style="0" width="24.57"/>
    <col collapsed="false" customWidth="true" hidden="false" outlineLevel="0" max="17" min="17" style="0" width="15.14"/>
    <col collapsed="false" customWidth="true" hidden="false" outlineLevel="0" max="18" min="18" style="0" width="16.57"/>
    <col collapsed="false" customWidth="true" hidden="false" outlineLevel="0" max="19" min="19" style="0" width="27.57"/>
    <col collapsed="false" customWidth="true" hidden="false" outlineLevel="0" max="20" min="20" style="0" width="39.71"/>
    <col collapsed="false" customWidth="true" hidden="false" outlineLevel="0" max="21" min="21" style="0" width="38.28"/>
    <col collapsed="false" customWidth="true" hidden="false" outlineLevel="0" max="22" min="22" style="0" width="15.14"/>
    <col collapsed="false" customWidth="true" hidden="false" outlineLevel="0" max="23" min="23" style="0" width="23.85"/>
    <col collapsed="false" customWidth="true" hidden="false" outlineLevel="0" max="24" min="24" style="0" width="17.57"/>
    <col collapsed="false" customWidth="true" hidden="false" outlineLevel="0" max="25" min="25" style="0" width="15.14"/>
    <col collapsed="false" customWidth="true" hidden="false" outlineLevel="0" max="26" min="26" style="0" width="21.71"/>
    <col collapsed="false" customWidth="true" hidden="false" outlineLevel="0" max="27" min="27" style="0" width="24.85"/>
    <col collapsed="false" customWidth="true" hidden="false" outlineLevel="0" max="28" min="28" style="0" width="22.43"/>
    <col collapsed="false" customWidth="true" hidden="false" outlineLevel="0" max="29" min="29" style="0" width="27.42"/>
    <col collapsed="false" customWidth="true" hidden="false" outlineLevel="0" max="30" min="30" style="0" width="23.15"/>
    <col collapsed="false" customWidth="true" hidden="false" outlineLevel="0" max="31" min="31" style="0" width="19"/>
    <col collapsed="false" customWidth="true" hidden="false" outlineLevel="0" max="32" min="32" style="0" width="19.57"/>
    <col collapsed="false" customWidth="true" hidden="false" outlineLevel="0" max="33" min="33" style="0" width="27.57"/>
    <col collapsed="false" customWidth="true" hidden="false" outlineLevel="0" max="34" min="34" style="0" width="21.71"/>
    <col collapsed="false" customWidth="true" hidden="false" outlineLevel="0" max="35" min="35" style="0" width="11.57"/>
    <col collapsed="false" customWidth="true" hidden="false" outlineLevel="0" max="36" min="36" style="0" width="18.43"/>
    <col collapsed="false" customWidth="true" hidden="false" outlineLevel="0" max="38" min="37" style="0" width="20.28"/>
    <col collapsed="false" customWidth="true" hidden="false" outlineLevel="0" max="39" min="39" style="0" width="16.57"/>
    <col collapsed="false" customWidth="true" hidden="false" outlineLevel="0" max="40" min="40" style="0" width="34"/>
    <col collapsed="false" customWidth="true" hidden="false" outlineLevel="0" max="41" min="41" style="0" width="26"/>
    <col collapsed="false" customWidth="true" hidden="false" outlineLevel="0" max="42" min="42" style="0" width="19.57"/>
    <col collapsed="false" customWidth="true" hidden="false" outlineLevel="0" max="43" min="43" style="0" width="26"/>
    <col collapsed="false" customWidth="true" hidden="false" outlineLevel="0" max="44" min="44" style="0" width="27.42"/>
    <col collapsed="false" customWidth="true" hidden="false" outlineLevel="0" max="45" min="45" style="0" width="55.15"/>
    <col collapsed="false" customWidth="true" hidden="false" outlineLevel="0" max="46" min="46" style="0" width="22.43"/>
    <col collapsed="false" customWidth="true" hidden="false" outlineLevel="0" max="47" min="47" style="0" width="25.28"/>
    <col collapsed="false" customWidth="true" hidden="false" outlineLevel="0" max="48" min="48" style="0" width="23.85"/>
    <col collapsed="false" customWidth="true" hidden="false" outlineLevel="0" max="49" min="49" style="0" width="16.28"/>
    <col collapsed="false" customWidth="true" hidden="false" outlineLevel="0" max="50" min="50" style="0" width="21"/>
    <col collapsed="false" customWidth="true" hidden="false" outlineLevel="0" max="53" min="51" style="0" width="22.43"/>
    <col collapsed="false" customWidth="true" hidden="false" outlineLevel="0" max="54" min="54" style="0" width="26.72"/>
    <col collapsed="false" customWidth="true" hidden="false" outlineLevel="0" max="55" min="55" style="0" width="20.71"/>
    <col collapsed="false" customWidth="true" hidden="false" outlineLevel="0" max="56" min="56" style="0" width="29.57"/>
    <col collapsed="false" customWidth="true" hidden="false" outlineLevel="0" max="57" min="57" style="0" width="25.28"/>
    <col collapsed="false" customWidth="true" hidden="false" outlineLevel="0" max="58" min="58" style="0" width="26.72"/>
    <col collapsed="false" customWidth="true" hidden="false" outlineLevel="0" max="59" min="59" style="0" width="33.28"/>
    <col collapsed="false" customWidth="true" hidden="false" outlineLevel="0" max="60" min="60" style="0" width="26.72"/>
    <col collapsed="false" customWidth="true" hidden="false" outlineLevel="0" max="61" min="61" style="0" width="27"/>
    <col collapsed="false" customWidth="true" hidden="false" outlineLevel="0" max="63" min="62" style="0" width="26.72"/>
    <col collapsed="false" customWidth="true" hidden="false" outlineLevel="0" max="64" min="64" style="0" width="32.86"/>
    <col collapsed="false" customWidth="true" hidden="false" outlineLevel="0" max="65" min="65" style="0" width="37.57"/>
    <col collapsed="false" customWidth="true" hidden="false" outlineLevel="0" max="66" min="66" style="0" width="26.72"/>
    <col collapsed="false" customWidth="true" hidden="false" outlineLevel="0" max="67" min="67" style="0" width="30.57"/>
    <col collapsed="false" customWidth="true" hidden="false" outlineLevel="0" max="68" min="68" style="0" width="44.43"/>
    <col collapsed="false" customWidth="true" hidden="false" outlineLevel="0" max="69" min="69" style="0" width="30.86"/>
    <col collapsed="false" customWidth="true" hidden="false" outlineLevel="0" max="70" min="70" style="0" width="34"/>
    <col collapsed="false" customWidth="true" hidden="false" outlineLevel="0" max="71" min="71" style="0" width="21"/>
    <col collapsed="false" customWidth="true" hidden="false" outlineLevel="0" max="72" min="72" style="0" width="20.28"/>
    <col collapsed="false" customWidth="true" hidden="false" outlineLevel="0" max="73" min="73" style="0" width="34.14"/>
    <col collapsed="false" customWidth="true" hidden="false" outlineLevel="0" max="74" min="74" style="0" width="18.71"/>
    <col collapsed="false" customWidth="true" hidden="false" outlineLevel="0" max="75" min="75" style="0" width="20.28"/>
    <col collapsed="false" customWidth="true" hidden="false" outlineLevel="0" max="76" min="76" style="0" width="19.57"/>
    <col collapsed="false" customWidth="true" hidden="false" outlineLevel="0" max="77" min="77" style="0" width="15.14"/>
    <col collapsed="false" customWidth="true" hidden="false" outlineLevel="0" max="78" min="78" style="0" width="28.14"/>
    <col collapsed="false" customWidth="true" hidden="false" outlineLevel="0" max="79" min="79" style="0" width="15.57"/>
    <col collapsed="false" customWidth="true" hidden="false" outlineLevel="0" max="80" min="80" style="0" width="21.85"/>
    <col collapsed="false" customWidth="true" hidden="false" outlineLevel="0" max="81" min="81" style="0" width="21.71"/>
    <col collapsed="false" customWidth="true" hidden="false" outlineLevel="0" max="82" min="82" style="0" width="25.72"/>
    <col collapsed="false" customWidth="true" hidden="false" outlineLevel="0" max="83" min="83" style="0" width="23.15"/>
    <col collapsed="false" customWidth="true" hidden="false" outlineLevel="0" max="84" min="84" style="0" width="24.43"/>
    <col collapsed="false" customWidth="true" hidden="false" outlineLevel="0" max="85" min="85" style="0" width="21.43"/>
    <col collapsed="false" customWidth="true" hidden="false" outlineLevel="0" max="86" min="86" style="0" width="21.71"/>
    <col collapsed="false" customWidth="true" hidden="false" outlineLevel="0" max="87" min="87" style="0" width="25.15"/>
    <col collapsed="false" customWidth="true" hidden="false" outlineLevel="0" max="88" min="88" style="0" width="22.57"/>
    <col collapsed="false" customWidth="true" hidden="false" outlineLevel="0" max="89" min="89" style="0" width="23.85"/>
    <col collapsed="false" customWidth="true" hidden="false" outlineLevel="0" max="90" min="90" style="0" width="20.28"/>
    <col collapsed="false" customWidth="true" hidden="false" outlineLevel="0" max="91" min="91" style="0" width="18.71"/>
    <col collapsed="false" customWidth="true" hidden="false" outlineLevel="0" max="92" min="92" style="0" width="22.71"/>
    <col collapsed="false" customWidth="true" hidden="false" outlineLevel="0" max="93" min="93" style="0" width="20.28"/>
    <col collapsed="false" customWidth="true" hidden="false" outlineLevel="0" max="94" min="94" style="0" width="26.57"/>
    <col collapsed="false" customWidth="true" hidden="false" outlineLevel="0" max="95" min="95" style="0" width="24"/>
    <col collapsed="false" customWidth="true" hidden="false" outlineLevel="0" max="96" min="96" style="0" width="25.28"/>
    <col collapsed="false" customWidth="true" hidden="false" outlineLevel="0" max="97" min="97" style="0" width="21.43"/>
    <col collapsed="false" customWidth="true" hidden="false" outlineLevel="0" max="98" min="98" style="0" width="23.15"/>
    <col collapsed="false" customWidth="true" hidden="false" outlineLevel="0" max="99" min="99" style="0" width="28.86"/>
    <col collapsed="false" customWidth="true" hidden="false" outlineLevel="0" max="101" min="100" style="0" width="23.85"/>
    <col collapsed="false" customWidth="true" hidden="false" outlineLevel="0" max="102" min="102" style="0" width="27.57"/>
    <col collapsed="false" customWidth="true" hidden="false" outlineLevel="0" max="103" min="103" style="0" width="21.71"/>
    <col collapsed="false" customWidth="true" hidden="false" outlineLevel="0" max="104" min="104" style="0" width="28"/>
    <col collapsed="false" customWidth="true" hidden="false" outlineLevel="0" max="105" min="105" style="0" width="23.85"/>
    <col collapsed="false" customWidth="true" hidden="false" outlineLevel="0" max="106" min="106" style="0" width="26.85"/>
    <col collapsed="false" customWidth="true" hidden="false" outlineLevel="0" max="107" min="107" style="0" width="20.71"/>
    <col collapsed="false" customWidth="true" hidden="false" outlineLevel="0" max="108" min="108" style="0" width="22.43"/>
    <col collapsed="false" customWidth="true" hidden="false" outlineLevel="0" max="116" min="109" style="0" width="29.57"/>
    <col collapsed="false" customWidth="true" hidden="false" outlineLevel="0" max="117" min="117" style="0" width="22.43"/>
    <col collapsed="false" customWidth="true" hidden="false" outlineLevel="0" max="118" min="118" style="0" width="26"/>
    <col collapsed="false" customWidth="true" hidden="false" outlineLevel="0" max="119" min="119" style="0" width="29.57"/>
    <col collapsed="false" customWidth="true" hidden="false" outlineLevel="0" max="125" min="120" style="0" width="25.28"/>
    <col collapsed="false" customWidth="true" hidden="false" outlineLevel="0" max="126" min="126" style="0" width="20.71"/>
    <col collapsed="false" customWidth="true" hidden="false" outlineLevel="0" max="127" min="127" style="0" width="23.15"/>
    <col collapsed="false" customWidth="true" hidden="false" outlineLevel="0" max="128" min="128" style="0" width="21.71"/>
    <col collapsed="false" customWidth="true" hidden="false" outlineLevel="0" max="129" min="129" style="0" width="31"/>
    <col collapsed="false" customWidth="true" hidden="false" outlineLevel="0" max="131" min="130" style="0" width="25.28"/>
    <col collapsed="false" customWidth="true" hidden="false" outlineLevel="0" max="132" min="132" style="0" width="20.28"/>
    <col collapsed="false" customWidth="true" hidden="false" outlineLevel="0" max="133" min="133" style="0" width="29.57"/>
    <col collapsed="false" customWidth="true" hidden="false" outlineLevel="0" max="134" min="134" style="0" width="31"/>
    <col collapsed="false" customWidth="true" hidden="false" outlineLevel="0" max="135" min="135" style="0" width="26.72"/>
    <col collapsed="false" customWidth="true" hidden="false" outlineLevel="0" max="136" min="136" style="0" width="25.28"/>
    <col collapsed="false" customWidth="true" hidden="false" outlineLevel="0" max="137" min="137" style="0" width="30.29"/>
    <col collapsed="false" customWidth="true" hidden="false" outlineLevel="0" max="138" min="138" style="0" width="29.57"/>
    <col collapsed="false" customWidth="true" hidden="false" outlineLevel="0" max="140" min="139" style="0" width="31"/>
    <col collapsed="false" customWidth="true" hidden="false" outlineLevel="0" max="141" min="141" style="0" width="27.42"/>
    <col collapsed="false" customWidth="true" hidden="false" outlineLevel="0" max="142" min="142" style="0" width="25.28"/>
    <col collapsed="false" customWidth="true" hidden="false" outlineLevel="0" max="143" min="143" style="0" width="15.14"/>
    <col collapsed="false" customWidth="true" hidden="false" outlineLevel="0" max="144" min="144" style="0" width="20.28"/>
    <col collapsed="false" customWidth="true" hidden="false" outlineLevel="0" max="145" min="145" style="0" width="21.71"/>
    <col collapsed="false" customWidth="true" hidden="false" outlineLevel="0" max="146" min="146" style="0" width="22.43"/>
    <col collapsed="false" customWidth="true" hidden="false" outlineLevel="0" max="147" min="147" style="0" width="24.57"/>
    <col collapsed="false" customWidth="true" hidden="false" outlineLevel="0" max="148" min="148" style="0" width="37.57"/>
    <col collapsed="false" customWidth="true" hidden="false" outlineLevel="0" max="149" min="149" style="0" width="26.72"/>
    <col collapsed="false" customWidth="true" hidden="false" outlineLevel="0" max="153" min="150" style="0" width="31"/>
    <col collapsed="false" customWidth="true" hidden="false" outlineLevel="0" max="157" min="154" style="0" width="25.28"/>
    <col collapsed="false" customWidth="true" hidden="false" outlineLevel="0" max="158" min="158" style="0" width="24.57"/>
    <col collapsed="false" customWidth="true" hidden="false" outlineLevel="0" max="159" min="159" style="0" width="31"/>
    <col collapsed="false" customWidth="true" hidden="false" outlineLevel="0" max="160" min="160" style="0" width="21.71"/>
    <col collapsed="false" customWidth="true" hidden="false" outlineLevel="0" max="161" min="161" style="0" width="26.72"/>
    <col collapsed="false" customWidth="true" hidden="false" outlineLevel="0" max="162" min="162" style="0" width="29.57"/>
    <col collapsed="false" customWidth="true" hidden="false" outlineLevel="0" max="163" min="163" style="0" width="35.43"/>
    <col collapsed="false" customWidth="true" hidden="false" outlineLevel="0" max="164" min="164" style="0" width="26.72"/>
    <col collapsed="false" customWidth="true" hidden="false" outlineLevel="0" max="165" min="165" style="0" width="37.57"/>
    <col collapsed="false" customWidth="true" hidden="false" outlineLevel="0" max="166" min="166" style="0" width="29.57"/>
    <col collapsed="false" customWidth="true" hidden="false" outlineLevel="0" max="167" min="167" style="0" width="34.71"/>
    <col collapsed="false" customWidth="true" hidden="false" outlineLevel="0" max="168" min="168" style="0" width="26.72"/>
    <col collapsed="false" customWidth="true" hidden="false" outlineLevel="0" max="169" min="169" style="0" width="34.71"/>
    <col collapsed="false" customWidth="true" hidden="false" outlineLevel="0" max="170" min="170" style="0" width="29.57"/>
    <col collapsed="false" customWidth="true" hidden="false" outlineLevel="0" max="173" min="171" style="0" width="37.57"/>
    <col collapsed="false" customWidth="true" hidden="false" outlineLevel="0" max="174" min="174" style="0" width="18.71"/>
    <col collapsed="false" customWidth="true" hidden="false" outlineLevel="0" max="1025" min="175" style="0" width="8.53"/>
  </cols>
  <sheetData>
    <row r="1" customFormat="false" ht="35.1"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row>
    <row r="2" customFormat="false" ht="15" hidden="false" customHeight="false" outlineLevel="0" collapsed="false">
      <c r="A2" s="2" t="s">
        <v>174</v>
      </c>
      <c r="B2" s="2" t="s">
        <v>175</v>
      </c>
      <c r="C2" s="2" t="s">
        <v>176</v>
      </c>
      <c r="D2" s="2" t="s">
        <v>177</v>
      </c>
      <c r="E2" s="2" t="s">
        <v>178</v>
      </c>
      <c r="F2" s="2" t="s">
        <v>179</v>
      </c>
      <c r="G2" s="2" t="s">
        <v>180</v>
      </c>
      <c r="H2" s="2" t="s">
        <v>181</v>
      </c>
      <c r="I2" s="2" t="s">
        <v>182</v>
      </c>
      <c r="J2" s="2" t="s">
        <v>183</v>
      </c>
      <c r="K2" s="2" t="s">
        <v>184</v>
      </c>
      <c r="L2" s="2" t="s">
        <v>185</v>
      </c>
      <c r="M2" s="2" t="s">
        <v>186</v>
      </c>
      <c r="N2" s="2" t="s">
        <v>187</v>
      </c>
      <c r="O2" s="2" t="s">
        <v>188</v>
      </c>
      <c r="P2" s="2" t="s">
        <v>189</v>
      </c>
      <c r="Q2" s="2" t="s">
        <v>190</v>
      </c>
      <c r="R2" s="3"/>
      <c r="S2" s="2"/>
      <c r="T2" s="2" t="s">
        <v>191</v>
      </c>
      <c r="U2" s="2"/>
      <c r="V2" s="3" t="n">
        <v>1</v>
      </c>
      <c r="W2" s="4"/>
      <c r="X2" s="4" t="n">
        <v>41836</v>
      </c>
      <c r="Y2" s="5" t="n">
        <v>2.2</v>
      </c>
      <c r="Z2" s="2" t="s">
        <v>192</v>
      </c>
      <c r="AA2" s="5" t="n">
        <v>17.1</v>
      </c>
      <c r="AB2" s="5" t="n">
        <v>19.3</v>
      </c>
      <c r="AC2" s="2" t="s">
        <v>192</v>
      </c>
      <c r="AD2" s="6" t="n">
        <v>11.42</v>
      </c>
      <c r="AE2" s="5" t="n">
        <v>2.2</v>
      </c>
      <c r="AF2" s="3" t="s">
        <v>193</v>
      </c>
      <c r="AG2" s="3"/>
      <c r="AH2" s="5" t="n">
        <v>1.25</v>
      </c>
      <c r="AI2" s="3" t="s">
        <v>194</v>
      </c>
      <c r="AJ2" s="2" t="s">
        <v>195</v>
      </c>
      <c r="AK2" s="2" t="s">
        <v>194</v>
      </c>
      <c r="AL2" s="2"/>
      <c r="AM2" s="2" t="s">
        <v>196</v>
      </c>
      <c r="AN2" s="2" t="s">
        <v>197</v>
      </c>
      <c r="AO2" s="5" t="n">
        <v>2.2</v>
      </c>
      <c r="AP2" s="2" t="s">
        <v>198</v>
      </c>
      <c r="AQ2" s="2"/>
      <c r="AR2" s="2"/>
      <c r="AS2" s="2"/>
      <c r="AT2" s="5"/>
      <c r="AU2" s="5"/>
      <c r="AV2" s="5"/>
      <c r="AW2" s="2" t="s">
        <v>199</v>
      </c>
      <c r="AX2" s="2" t="s">
        <v>200</v>
      </c>
      <c r="AY2" s="2" t="s">
        <v>201</v>
      </c>
      <c r="AZ2" s="7" t="n">
        <v>70</v>
      </c>
      <c r="BA2" s="3" t="n">
        <v>2</v>
      </c>
      <c r="BB2" s="2" t="s">
        <v>202</v>
      </c>
      <c r="BC2" s="3" t="n">
        <v>2</v>
      </c>
      <c r="BD2" s="2"/>
      <c r="BE2" s="3"/>
      <c r="BF2" s="2"/>
      <c r="BG2" s="2" t="s">
        <v>203</v>
      </c>
      <c r="BH2" s="8" t="s">
        <v>204</v>
      </c>
      <c r="BI2" s="2" t="s">
        <v>205</v>
      </c>
      <c r="BJ2" s="2" t="s">
        <v>206</v>
      </c>
      <c r="BK2" s="2"/>
      <c r="BL2" s="2"/>
      <c r="BM2" s="2"/>
      <c r="BN2" s="2"/>
      <c r="BO2" s="2"/>
      <c r="BP2" s="2"/>
      <c r="BQ2" s="2"/>
      <c r="BR2" s="2"/>
      <c r="BS2" s="5"/>
      <c r="BT2" s="9" t="n">
        <v>0.85</v>
      </c>
      <c r="BU2" s="6"/>
      <c r="BV2" s="9" t="n">
        <v>0.62</v>
      </c>
      <c r="BW2" s="9" t="n">
        <v>-0.47</v>
      </c>
      <c r="BX2" s="9" t="n">
        <v>-0.16</v>
      </c>
      <c r="BY2" s="9" t="n">
        <v>-0.63</v>
      </c>
      <c r="BZ2" s="9" t="n">
        <v>1.02</v>
      </c>
      <c r="CA2" s="10" t="n">
        <v>2014</v>
      </c>
      <c r="CB2" s="9" t="n">
        <v>-118.35</v>
      </c>
      <c r="CC2" s="9" t="n">
        <v>-30.52</v>
      </c>
      <c r="CD2" s="9" t="n">
        <v>-39.62</v>
      </c>
      <c r="CE2" s="9" t="n">
        <v>22.67</v>
      </c>
      <c r="CF2" s="9" t="n">
        <v>9.13</v>
      </c>
      <c r="CG2" s="9" t="n">
        <v>-13.51</v>
      </c>
      <c r="CH2" s="9" t="n">
        <v>-3.49</v>
      </c>
      <c r="CI2" s="9" t="n">
        <v>-4.52</v>
      </c>
      <c r="CJ2" s="9" t="n">
        <v>2.59</v>
      </c>
      <c r="CK2" s="9" t="n">
        <v>1.04</v>
      </c>
      <c r="CL2" s="9"/>
      <c r="CM2" s="9"/>
      <c r="CN2" s="9"/>
      <c r="CO2" s="9"/>
      <c r="CP2" s="9"/>
      <c r="CQ2" s="9"/>
      <c r="CR2" s="9"/>
      <c r="CS2" s="6" t="n">
        <v>-19.15</v>
      </c>
      <c r="CT2" s="7" t="n">
        <v>2</v>
      </c>
      <c r="CU2" s="2" t="s">
        <v>207</v>
      </c>
      <c r="CV2" s="2" t="s">
        <v>208</v>
      </c>
      <c r="CW2" s="2" t="s">
        <v>209</v>
      </c>
      <c r="CX2" s="2" t="s">
        <v>210</v>
      </c>
      <c r="CY2" s="2" t="s">
        <v>211</v>
      </c>
      <c r="CZ2" s="2"/>
      <c r="DA2" s="3" t="s">
        <v>212</v>
      </c>
      <c r="DB2" s="2" t="s">
        <v>213</v>
      </c>
      <c r="DC2" s="10" t="n">
        <v>2011</v>
      </c>
      <c r="DD2" s="11" t="str">
        <f aca="false">HYPERLINK("http://www.5thplanetgames.com","www.5thplanetgames.com")</f>
        <v>www.5thplanetgames.com</v>
      </c>
      <c r="DE2" s="12"/>
      <c r="DF2" s="12"/>
      <c r="DG2" s="12"/>
      <c r="DH2" s="12"/>
      <c r="DI2" s="12"/>
      <c r="DJ2" s="12"/>
      <c r="DK2" s="2"/>
      <c r="DL2" s="2"/>
      <c r="DM2" s="3"/>
      <c r="DN2" s="3"/>
      <c r="DO2" s="2" t="s">
        <v>214</v>
      </c>
      <c r="DP2" s="2" t="s">
        <v>215</v>
      </c>
      <c r="DQ2" s="2"/>
      <c r="DR2" s="2" t="s">
        <v>215</v>
      </c>
      <c r="DS2" s="2" t="s">
        <v>215</v>
      </c>
      <c r="DT2" s="2" t="s">
        <v>216</v>
      </c>
      <c r="DU2" s="2" t="s">
        <v>217</v>
      </c>
      <c r="DV2" s="2"/>
      <c r="DW2" s="9"/>
      <c r="DX2" s="6"/>
      <c r="DY2" s="9"/>
      <c r="DZ2" s="9"/>
      <c r="EA2" s="9"/>
      <c r="EB2" s="9"/>
      <c r="EC2" s="9"/>
      <c r="ED2" s="9"/>
      <c r="EE2" s="9"/>
      <c r="EF2" s="6"/>
      <c r="EG2" s="5"/>
      <c r="EH2" s="5"/>
      <c r="EI2" s="9"/>
      <c r="EJ2" s="9"/>
      <c r="EK2" s="6"/>
      <c r="EL2" s="9"/>
      <c r="EM2" s="2"/>
      <c r="EN2" s="4"/>
      <c r="EO2" s="9"/>
      <c r="EP2" s="6"/>
      <c r="EQ2" s="6"/>
      <c r="ER2" s="9"/>
      <c r="ES2" s="2"/>
      <c r="ET2" s="9"/>
      <c r="EU2" s="9"/>
      <c r="EV2" s="9"/>
      <c r="EW2" s="9"/>
      <c r="EX2" s="9"/>
      <c r="EY2" s="9"/>
      <c r="EZ2" s="9"/>
      <c r="FA2" s="9"/>
      <c r="FB2" s="2" t="s">
        <v>198</v>
      </c>
      <c r="FC2" s="9"/>
      <c r="FD2" s="2"/>
      <c r="FE2" s="3"/>
      <c r="FF2" s="2"/>
      <c r="FG2" s="9"/>
      <c r="FH2" s="9"/>
      <c r="FI2" s="9"/>
      <c r="FJ2" s="9"/>
      <c r="FK2" s="9"/>
      <c r="FL2" s="9"/>
      <c r="FM2" s="9"/>
      <c r="FN2" s="9"/>
      <c r="FO2" s="9"/>
      <c r="FP2" s="9"/>
      <c r="FQ2" s="9"/>
      <c r="FR2" s="11" t="str">
        <f aca="false">HYPERLINK("https://my.pitchbook.com?c=35724-34T","View Company Online")</f>
        <v>View Company Online</v>
      </c>
    </row>
    <row r="3" customFormat="false" ht="15" hidden="false" customHeight="false" outlineLevel="0" collapsed="false">
      <c r="A3" s="13" t="s">
        <v>218</v>
      </c>
      <c r="B3" s="13" t="s">
        <v>175</v>
      </c>
      <c r="C3" s="13" t="s">
        <v>176</v>
      </c>
      <c r="D3" s="13" t="s">
        <v>177</v>
      </c>
      <c r="E3" s="13" t="s">
        <v>178</v>
      </c>
      <c r="F3" s="13" t="s">
        <v>179</v>
      </c>
      <c r="G3" s="13" t="s">
        <v>180</v>
      </c>
      <c r="H3" s="13" t="s">
        <v>181</v>
      </c>
      <c r="I3" s="13" t="s">
        <v>182</v>
      </c>
      <c r="J3" s="13" t="s">
        <v>183</v>
      </c>
      <c r="K3" s="13" t="s">
        <v>184</v>
      </c>
      <c r="L3" s="13" t="s">
        <v>185</v>
      </c>
      <c r="M3" s="13" t="s">
        <v>186</v>
      </c>
      <c r="N3" s="13" t="s">
        <v>187</v>
      </c>
      <c r="O3" s="13" t="s">
        <v>188</v>
      </c>
      <c r="P3" s="13" t="s">
        <v>219</v>
      </c>
      <c r="Q3" s="13" t="s">
        <v>220</v>
      </c>
      <c r="R3" s="14" t="s">
        <v>221</v>
      </c>
      <c r="S3" s="13" t="s">
        <v>222</v>
      </c>
      <c r="T3" s="13" t="s">
        <v>223</v>
      </c>
      <c r="U3" s="13"/>
      <c r="V3" s="14" t="n">
        <v>5</v>
      </c>
      <c r="W3" s="15" t="n">
        <v>44418</v>
      </c>
      <c r="X3" s="15" t="n">
        <v>44462</v>
      </c>
      <c r="Y3" s="16" t="n">
        <v>8.99</v>
      </c>
      <c r="Z3" s="13" t="s">
        <v>192</v>
      </c>
      <c r="AA3" s="16"/>
      <c r="AB3" s="16" t="n">
        <v>15.28</v>
      </c>
      <c r="AC3" s="13" t="s">
        <v>224</v>
      </c>
      <c r="AD3" s="17" t="n">
        <v>58.8</v>
      </c>
      <c r="AE3" s="16" t="n">
        <v>15.36</v>
      </c>
      <c r="AF3" s="14"/>
      <c r="AG3" s="14"/>
      <c r="AH3" s="16" t="n">
        <v>0.05</v>
      </c>
      <c r="AI3" s="14"/>
      <c r="AJ3" s="13" t="s">
        <v>225</v>
      </c>
      <c r="AK3" s="13"/>
      <c r="AL3" s="13"/>
      <c r="AM3" s="13" t="s">
        <v>226</v>
      </c>
      <c r="AN3" s="13" t="s">
        <v>179</v>
      </c>
      <c r="AO3" s="16"/>
      <c r="AP3" s="13" t="s">
        <v>198</v>
      </c>
      <c r="AQ3" s="13"/>
      <c r="AR3" s="13"/>
      <c r="AS3" s="13"/>
      <c r="AT3" s="16"/>
      <c r="AU3" s="16"/>
      <c r="AV3" s="16"/>
      <c r="AW3" s="13" t="s">
        <v>199</v>
      </c>
      <c r="AX3" s="13" t="s">
        <v>200</v>
      </c>
      <c r="AY3" s="13" t="s">
        <v>186</v>
      </c>
      <c r="AZ3" s="18"/>
      <c r="BA3" s="14" t="n">
        <v>1</v>
      </c>
      <c r="BB3" s="13"/>
      <c r="BC3" s="14"/>
      <c r="BD3" s="13"/>
      <c r="BE3" s="14"/>
      <c r="BF3" s="13"/>
      <c r="BG3" s="13" t="s">
        <v>227</v>
      </c>
      <c r="BH3" s="19" t="s">
        <v>228</v>
      </c>
      <c r="BI3" s="13"/>
      <c r="BJ3" s="13"/>
      <c r="BK3" s="13" t="s">
        <v>229</v>
      </c>
      <c r="BL3" s="13"/>
      <c r="BM3" s="13"/>
      <c r="BN3" s="13" t="s">
        <v>230</v>
      </c>
      <c r="BO3" s="13" t="s">
        <v>230</v>
      </c>
      <c r="BP3" s="13"/>
      <c r="BQ3" s="13"/>
      <c r="BR3" s="13"/>
      <c r="BS3" s="16" t="n">
        <v>13.82</v>
      </c>
      <c r="BT3" s="20" t="n">
        <v>0.34</v>
      </c>
      <c r="BU3" s="17"/>
      <c r="BV3" s="20" t="n">
        <v>0.28</v>
      </c>
      <c r="BW3" s="20" t="n">
        <v>-2.84</v>
      </c>
      <c r="BX3" s="20" t="n">
        <v>-0.8</v>
      </c>
      <c r="BY3" s="20" t="n">
        <v>-0.84</v>
      </c>
      <c r="BZ3" s="20" t="n">
        <v>0.09</v>
      </c>
      <c r="CA3" s="21" t="n">
        <v>2021</v>
      </c>
      <c r="CB3" s="20" t="n">
        <v>-19.13</v>
      </c>
      <c r="CC3" s="20" t="n">
        <v>-18.19</v>
      </c>
      <c r="CD3" s="20" t="n">
        <v>-5.44</v>
      </c>
      <c r="CE3" s="20" t="n">
        <v>45.02</v>
      </c>
      <c r="CF3" s="20" t="n">
        <v>11.23</v>
      </c>
      <c r="CG3" s="20" t="n">
        <v>-11.25</v>
      </c>
      <c r="CH3" s="20" t="n">
        <v>-10.69</v>
      </c>
      <c r="CI3" s="20" t="n">
        <v>-3.2</v>
      </c>
      <c r="CJ3" s="20" t="n">
        <v>26.47</v>
      </c>
      <c r="CK3" s="20" t="n">
        <v>6.6</v>
      </c>
      <c r="CL3" s="20"/>
      <c r="CM3" s="20"/>
      <c r="CN3" s="20"/>
      <c r="CO3" s="20" t="n">
        <v>-16.44</v>
      </c>
      <c r="CP3" s="20" t="n">
        <v>-4.92</v>
      </c>
      <c r="CQ3" s="20" t="n">
        <v>40.69</v>
      </c>
      <c r="CR3" s="20" t="n">
        <v>10.15</v>
      </c>
      <c r="CS3" s="17" t="n">
        <v>-235.35</v>
      </c>
      <c r="CT3" s="18" t="n">
        <v>2</v>
      </c>
      <c r="CU3" s="13" t="s">
        <v>231</v>
      </c>
      <c r="CV3" s="13" t="s">
        <v>208</v>
      </c>
      <c r="CW3" s="13" t="s">
        <v>209</v>
      </c>
      <c r="CX3" s="13" t="s">
        <v>210</v>
      </c>
      <c r="CY3" s="13" t="s">
        <v>211</v>
      </c>
      <c r="CZ3" s="13"/>
      <c r="DA3" s="14" t="s">
        <v>212</v>
      </c>
      <c r="DB3" s="13" t="s">
        <v>213</v>
      </c>
      <c r="DC3" s="21" t="n">
        <v>2011</v>
      </c>
      <c r="DD3" s="22" t="str">
        <f aca="false">HYPERLINK("http://www.5thplanetgames.com","www.5thplanetgames.com")</f>
        <v>www.5thplanetgames.com</v>
      </c>
      <c r="DE3" s="23"/>
      <c r="DF3" s="23"/>
      <c r="DG3" s="23"/>
      <c r="DH3" s="23"/>
      <c r="DI3" s="23"/>
      <c r="DJ3" s="23"/>
      <c r="DK3" s="13"/>
      <c r="DL3" s="13"/>
      <c r="DM3" s="14"/>
      <c r="DN3" s="14"/>
      <c r="DO3" s="13"/>
      <c r="DP3" s="13"/>
      <c r="DQ3" s="13"/>
      <c r="DR3" s="13"/>
      <c r="DS3" s="13"/>
      <c r="DT3" s="13"/>
      <c r="DU3" s="13"/>
      <c r="DV3" s="13"/>
      <c r="DW3" s="20"/>
      <c r="DX3" s="17"/>
      <c r="DY3" s="20"/>
      <c r="DZ3" s="20"/>
      <c r="EA3" s="20"/>
      <c r="EB3" s="20"/>
      <c r="EC3" s="20"/>
      <c r="ED3" s="20"/>
      <c r="EE3" s="20"/>
      <c r="EF3" s="17"/>
      <c r="EG3" s="16"/>
      <c r="EH3" s="16"/>
      <c r="EI3" s="20"/>
      <c r="EJ3" s="20"/>
      <c r="EK3" s="17"/>
      <c r="EL3" s="20"/>
      <c r="EM3" s="13"/>
      <c r="EN3" s="15"/>
      <c r="EO3" s="20"/>
      <c r="EP3" s="17"/>
      <c r="EQ3" s="17"/>
      <c r="ER3" s="20"/>
      <c r="ES3" s="13"/>
      <c r="ET3" s="20"/>
      <c r="EU3" s="20"/>
      <c r="EV3" s="20"/>
      <c r="EW3" s="20"/>
      <c r="EX3" s="20"/>
      <c r="EY3" s="20"/>
      <c r="EZ3" s="20"/>
      <c r="FA3" s="20"/>
      <c r="FB3" s="13" t="s">
        <v>198</v>
      </c>
      <c r="FC3" s="20"/>
      <c r="FD3" s="13"/>
      <c r="FE3" s="14"/>
      <c r="FF3" s="13"/>
      <c r="FG3" s="20"/>
      <c r="FH3" s="20"/>
      <c r="FI3" s="20"/>
      <c r="FJ3" s="20"/>
      <c r="FK3" s="20"/>
      <c r="FL3" s="20"/>
      <c r="FM3" s="20"/>
      <c r="FN3" s="20"/>
      <c r="FO3" s="20"/>
      <c r="FP3" s="20"/>
      <c r="FQ3" s="20"/>
      <c r="FR3" s="22" t="str">
        <f aca="false">HYPERLINK("https://my.pitchbook.com?c=188404-30T","View Company Online")</f>
        <v>View Company Online</v>
      </c>
    </row>
    <row r="4" customFormat="false" ht="15" hidden="false" customHeight="false" outlineLevel="0" collapsed="false">
      <c r="A4" s="2" t="s">
        <v>232</v>
      </c>
      <c r="B4" s="2" t="s">
        <v>233</v>
      </c>
      <c r="C4" s="2" t="s">
        <v>234</v>
      </c>
      <c r="D4" s="2" t="s">
        <v>235</v>
      </c>
      <c r="E4" s="2" t="s">
        <v>236</v>
      </c>
      <c r="F4" s="2" t="s">
        <v>237</v>
      </c>
      <c r="G4" s="2" t="s">
        <v>180</v>
      </c>
      <c r="H4" s="2" t="s">
        <v>181</v>
      </c>
      <c r="I4" s="2" t="s">
        <v>182</v>
      </c>
      <c r="J4" s="2" t="s">
        <v>183</v>
      </c>
      <c r="K4" s="2" t="s">
        <v>238</v>
      </c>
      <c r="L4" s="2" t="s">
        <v>239</v>
      </c>
      <c r="M4" s="2" t="s">
        <v>186</v>
      </c>
      <c r="N4" s="2" t="s">
        <v>187</v>
      </c>
      <c r="O4" s="2" t="s">
        <v>240</v>
      </c>
      <c r="P4" s="2" t="s">
        <v>241</v>
      </c>
      <c r="Q4" s="2" t="s">
        <v>242</v>
      </c>
      <c r="R4" s="3"/>
      <c r="S4" s="2"/>
      <c r="T4" s="2" t="s">
        <v>243</v>
      </c>
      <c r="U4" s="2" t="s">
        <v>244</v>
      </c>
      <c r="V4" s="3" t="n">
        <v>2</v>
      </c>
      <c r="W4" s="4"/>
      <c r="X4" s="4" t="n">
        <v>42361</v>
      </c>
      <c r="Y4" s="5" t="n">
        <v>8.47</v>
      </c>
      <c r="Z4" s="2" t="s">
        <v>192</v>
      </c>
      <c r="AA4" s="5" t="n">
        <v>10.8</v>
      </c>
      <c r="AB4" s="5" t="n">
        <v>19.27</v>
      </c>
      <c r="AC4" s="2" t="s">
        <v>192</v>
      </c>
      <c r="AD4" s="6" t="n">
        <v>43.96</v>
      </c>
      <c r="AE4" s="5" t="n">
        <v>10.74</v>
      </c>
      <c r="AF4" s="3" t="s">
        <v>245</v>
      </c>
      <c r="AG4" s="3" t="s">
        <v>246</v>
      </c>
      <c r="AH4" s="5" t="n">
        <v>117.24</v>
      </c>
      <c r="AI4" s="3"/>
      <c r="AJ4" s="2" t="s">
        <v>195</v>
      </c>
      <c r="AK4" s="2"/>
      <c r="AL4" s="2"/>
      <c r="AM4" s="2" t="s">
        <v>196</v>
      </c>
      <c r="AN4" s="2" t="s">
        <v>247</v>
      </c>
      <c r="AO4" s="5" t="n">
        <v>8.47</v>
      </c>
      <c r="AP4" s="2" t="s">
        <v>198</v>
      </c>
      <c r="AQ4" s="2"/>
      <c r="AR4" s="2"/>
      <c r="AS4" s="2"/>
      <c r="AT4" s="5"/>
      <c r="AU4" s="5"/>
      <c r="AV4" s="5"/>
      <c r="AW4" s="2" t="s">
        <v>199</v>
      </c>
      <c r="AX4" s="2" t="s">
        <v>248</v>
      </c>
      <c r="AY4" s="2" t="s">
        <v>201</v>
      </c>
      <c r="AZ4" s="7"/>
      <c r="BA4" s="3" t="n">
        <v>3</v>
      </c>
      <c r="BB4" s="2" t="s">
        <v>249</v>
      </c>
      <c r="BC4" s="3" t="n">
        <v>2</v>
      </c>
      <c r="BD4" s="2" t="s">
        <v>250</v>
      </c>
      <c r="BE4" s="3" t="n">
        <v>1</v>
      </c>
      <c r="BF4" s="2"/>
      <c r="BG4" s="2" t="s">
        <v>251</v>
      </c>
      <c r="BH4" s="8" t="s">
        <v>252</v>
      </c>
      <c r="BI4" s="2"/>
      <c r="BJ4" s="2"/>
      <c r="BK4" s="2"/>
      <c r="BL4" s="2"/>
      <c r="BM4" s="2"/>
      <c r="BN4" s="2" t="s">
        <v>253</v>
      </c>
      <c r="BO4" s="2"/>
      <c r="BP4" s="2"/>
      <c r="BQ4" s="2" t="s">
        <v>253</v>
      </c>
      <c r="BR4" s="2"/>
      <c r="BS4" s="5"/>
      <c r="BT4" s="9" t="n">
        <v>1.75</v>
      </c>
      <c r="BU4" s="6"/>
      <c r="BV4" s="9"/>
      <c r="BW4" s="9"/>
      <c r="BX4" s="9" t="n">
        <v>-3.62</v>
      </c>
      <c r="BY4" s="9" t="n">
        <v>-3.62</v>
      </c>
      <c r="BZ4" s="9" t="n">
        <v>0</v>
      </c>
      <c r="CA4" s="10" t="n">
        <v>2015</v>
      </c>
      <c r="CB4" s="9" t="n">
        <v>-5.33</v>
      </c>
      <c r="CC4" s="9" t="n">
        <v>-5.32</v>
      </c>
      <c r="CD4" s="9"/>
      <c r="CE4" s="9" t="n">
        <v>11.03</v>
      </c>
      <c r="CF4" s="9"/>
      <c r="CG4" s="9" t="n">
        <v>-2.34</v>
      </c>
      <c r="CH4" s="9" t="n">
        <v>-2.34</v>
      </c>
      <c r="CI4" s="9"/>
      <c r="CJ4" s="9" t="n">
        <v>4.85</v>
      </c>
      <c r="CK4" s="9"/>
      <c r="CL4" s="9"/>
      <c r="CM4" s="9"/>
      <c r="CN4" s="9"/>
      <c r="CO4" s="9"/>
      <c r="CP4" s="9"/>
      <c r="CQ4" s="9"/>
      <c r="CR4" s="9"/>
      <c r="CS4" s="6" t="n">
        <v>-207.01</v>
      </c>
      <c r="CT4" s="7" t="n">
        <v>409</v>
      </c>
      <c r="CU4" s="2" t="s">
        <v>254</v>
      </c>
      <c r="CV4" s="2" t="s">
        <v>255</v>
      </c>
      <c r="CW4" s="2" t="s">
        <v>209</v>
      </c>
      <c r="CX4" s="2" t="s">
        <v>210</v>
      </c>
      <c r="CY4" s="2" t="s">
        <v>256</v>
      </c>
      <c r="CZ4" s="2"/>
      <c r="DA4" s="3" t="s">
        <v>257</v>
      </c>
      <c r="DB4" s="2" t="s">
        <v>258</v>
      </c>
      <c r="DC4" s="10" t="n">
        <v>2014</v>
      </c>
      <c r="DD4" s="11" t="str">
        <f aca="false">HYPERLINK("http://www.acast.com","www.acast.com")</f>
        <v>www.acast.com</v>
      </c>
      <c r="DE4" s="12" t="n">
        <v>11</v>
      </c>
      <c r="DF4" s="12" t="n">
        <v>1</v>
      </c>
      <c r="DG4" s="12" t="n">
        <v>10</v>
      </c>
      <c r="DH4" s="12"/>
      <c r="DI4" s="12" t="n">
        <v>1</v>
      </c>
      <c r="DJ4" s="12" t="n">
        <v>1</v>
      </c>
      <c r="DK4" s="2" t="s">
        <v>259</v>
      </c>
      <c r="DL4" s="2"/>
      <c r="DM4" s="3" t="n">
        <v>1.73</v>
      </c>
      <c r="DN4" s="3"/>
      <c r="DO4" s="2"/>
      <c r="DP4" s="2" t="s">
        <v>215</v>
      </c>
      <c r="DQ4" s="2"/>
      <c r="DR4" s="2"/>
      <c r="DS4" s="2"/>
      <c r="DT4" s="2"/>
      <c r="DU4" s="2"/>
      <c r="DV4" s="2"/>
      <c r="DW4" s="9"/>
      <c r="DX4" s="6"/>
      <c r="DY4" s="9"/>
      <c r="DZ4" s="9"/>
      <c r="EA4" s="9"/>
      <c r="EB4" s="9"/>
      <c r="EC4" s="9"/>
      <c r="ED4" s="9"/>
      <c r="EE4" s="9"/>
      <c r="EF4" s="6"/>
      <c r="EG4" s="5"/>
      <c r="EH4" s="5"/>
      <c r="EI4" s="9"/>
      <c r="EJ4" s="9"/>
      <c r="EK4" s="6"/>
      <c r="EL4" s="9"/>
      <c r="EM4" s="2"/>
      <c r="EN4" s="4"/>
      <c r="EO4" s="9"/>
      <c r="EP4" s="6"/>
      <c r="EQ4" s="6"/>
      <c r="ER4" s="9"/>
      <c r="ES4" s="2"/>
      <c r="ET4" s="9"/>
      <c r="EU4" s="9"/>
      <c r="EV4" s="9"/>
      <c r="EW4" s="9"/>
      <c r="EX4" s="9"/>
      <c r="EY4" s="9"/>
      <c r="EZ4" s="9"/>
      <c r="FA4" s="9"/>
      <c r="FB4" s="2" t="s">
        <v>198</v>
      </c>
      <c r="FC4" s="9"/>
      <c r="FD4" s="2"/>
      <c r="FE4" s="3"/>
      <c r="FF4" s="2"/>
      <c r="FG4" s="9"/>
      <c r="FH4" s="9"/>
      <c r="FI4" s="9"/>
      <c r="FJ4" s="9"/>
      <c r="FK4" s="9"/>
      <c r="FL4" s="9"/>
      <c r="FM4" s="9"/>
      <c r="FN4" s="9"/>
      <c r="FO4" s="9"/>
      <c r="FP4" s="9"/>
      <c r="FQ4" s="9"/>
      <c r="FR4" s="11" t="str">
        <f aca="false">HYPERLINK("https://my.pitchbook.com?c=65606-32T","View Company Online")</f>
        <v>View Company Online</v>
      </c>
    </row>
    <row r="5" customFormat="false" ht="15" hidden="false" customHeight="false" outlineLevel="0" collapsed="false">
      <c r="A5" s="13" t="s">
        <v>260</v>
      </c>
      <c r="B5" s="13" t="s">
        <v>233</v>
      </c>
      <c r="C5" s="13" t="s">
        <v>234</v>
      </c>
      <c r="D5" s="13" t="s">
        <v>235</v>
      </c>
      <c r="E5" s="13" t="s">
        <v>236</v>
      </c>
      <c r="F5" s="13" t="s">
        <v>237</v>
      </c>
      <c r="G5" s="13" t="s">
        <v>180</v>
      </c>
      <c r="H5" s="13" t="s">
        <v>181</v>
      </c>
      <c r="I5" s="13" t="s">
        <v>182</v>
      </c>
      <c r="J5" s="13" t="s">
        <v>183</v>
      </c>
      <c r="K5" s="13" t="s">
        <v>238</v>
      </c>
      <c r="L5" s="13" t="s">
        <v>239</v>
      </c>
      <c r="M5" s="13" t="s">
        <v>186</v>
      </c>
      <c r="N5" s="13" t="s">
        <v>187</v>
      </c>
      <c r="O5" s="13" t="s">
        <v>240</v>
      </c>
      <c r="P5" s="13" t="s">
        <v>261</v>
      </c>
      <c r="Q5" s="13" t="s">
        <v>262</v>
      </c>
      <c r="R5" s="14"/>
      <c r="S5" s="13" t="s">
        <v>263</v>
      </c>
      <c r="T5" s="13" t="s">
        <v>264</v>
      </c>
      <c r="U5" s="13"/>
      <c r="V5" s="14" t="n">
        <v>4</v>
      </c>
      <c r="W5" s="15"/>
      <c r="X5" s="15" t="n">
        <v>42859</v>
      </c>
      <c r="Y5" s="16" t="n">
        <v>3.13</v>
      </c>
      <c r="Z5" s="13" t="s">
        <v>192</v>
      </c>
      <c r="AA5" s="16" t="n">
        <v>31.35</v>
      </c>
      <c r="AB5" s="16" t="n">
        <v>34.48</v>
      </c>
      <c r="AC5" s="13" t="s">
        <v>192</v>
      </c>
      <c r="AD5" s="17" t="n">
        <v>9.08</v>
      </c>
      <c r="AE5" s="16" t="n">
        <v>21.49</v>
      </c>
      <c r="AF5" s="14" t="s">
        <v>265</v>
      </c>
      <c r="AG5" s="14"/>
      <c r="AH5" s="16" t="n">
        <v>197.22</v>
      </c>
      <c r="AI5" s="14"/>
      <c r="AJ5" s="13" t="s">
        <v>195</v>
      </c>
      <c r="AK5" s="13"/>
      <c r="AL5" s="13"/>
      <c r="AM5" s="13" t="s">
        <v>196</v>
      </c>
      <c r="AN5" s="13" t="s">
        <v>266</v>
      </c>
      <c r="AO5" s="16" t="n">
        <v>3.13</v>
      </c>
      <c r="AP5" s="13" t="s">
        <v>198</v>
      </c>
      <c r="AQ5" s="13"/>
      <c r="AR5" s="13"/>
      <c r="AS5" s="13"/>
      <c r="AT5" s="16"/>
      <c r="AU5" s="16"/>
      <c r="AV5" s="16"/>
      <c r="AW5" s="13" t="s">
        <v>199</v>
      </c>
      <c r="AX5" s="13" t="s">
        <v>200</v>
      </c>
      <c r="AY5" s="13" t="s">
        <v>201</v>
      </c>
      <c r="AZ5" s="18"/>
      <c r="BA5" s="14" t="n">
        <v>2</v>
      </c>
      <c r="BB5" s="13"/>
      <c r="BC5" s="14"/>
      <c r="BD5" s="13" t="s">
        <v>267</v>
      </c>
      <c r="BE5" s="14" t="n">
        <v>2</v>
      </c>
      <c r="BF5" s="13"/>
      <c r="BG5" s="13" t="s">
        <v>268</v>
      </c>
      <c r="BH5" s="19" t="s">
        <v>269</v>
      </c>
      <c r="BI5" s="13"/>
      <c r="BJ5" s="13"/>
      <c r="BK5" s="13"/>
      <c r="BL5" s="13"/>
      <c r="BM5" s="13"/>
      <c r="BN5" s="13"/>
      <c r="BO5" s="13"/>
      <c r="BP5" s="13"/>
      <c r="BQ5" s="13"/>
      <c r="BR5" s="13"/>
      <c r="BS5" s="16"/>
      <c r="BT5" s="20" t="n">
        <v>5.31</v>
      </c>
      <c r="BU5" s="17" t="n">
        <v>203.34</v>
      </c>
      <c r="BV5" s="20"/>
      <c r="BW5" s="20"/>
      <c r="BX5" s="20"/>
      <c r="BY5" s="20" t="n">
        <v>-5.55</v>
      </c>
      <c r="BZ5" s="20" t="n">
        <v>0</v>
      </c>
      <c r="CA5" s="21" t="n">
        <v>2016</v>
      </c>
      <c r="CB5" s="20"/>
      <c r="CC5" s="20" t="n">
        <v>-6.22</v>
      </c>
      <c r="CD5" s="20"/>
      <c r="CE5" s="20" t="n">
        <v>6.49</v>
      </c>
      <c r="CF5" s="20"/>
      <c r="CG5" s="20"/>
      <c r="CH5" s="20" t="n">
        <v>-0.56</v>
      </c>
      <c r="CI5" s="20"/>
      <c r="CJ5" s="20" t="n">
        <v>0.59</v>
      </c>
      <c r="CK5" s="20"/>
      <c r="CL5" s="20"/>
      <c r="CM5" s="20"/>
      <c r="CN5" s="20"/>
      <c r="CO5" s="20"/>
      <c r="CP5" s="20"/>
      <c r="CQ5" s="20"/>
      <c r="CR5" s="20"/>
      <c r="CS5" s="17"/>
      <c r="CT5" s="18" t="n">
        <v>409</v>
      </c>
      <c r="CU5" s="13" t="s">
        <v>254</v>
      </c>
      <c r="CV5" s="13" t="s">
        <v>255</v>
      </c>
      <c r="CW5" s="13" t="s">
        <v>209</v>
      </c>
      <c r="CX5" s="13" t="s">
        <v>210</v>
      </c>
      <c r="CY5" s="13" t="s">
        <v>256</v>
      </c>
      <c r="CZ5" s="13"/>
      <c r="DA5" s="14" t="s">
        <v>257</v>
      </c>
      <c r="DB5" s="13" t="s">
        <v>258</v>
      </c>
      <c r="DC5" s="21" t="n">
        <v>2014</v>
      </c>
      <c r="DD5" s="22" t="str">
        <f aca="false">HYPERLINK("http://www.acast.com","www.acast.com")</f>
        <v>www.acast.com</v>
      </c>
      <c r="DE5" s="23" t="n">
        <v>11</v>
      </c>
      <c r="DF5" s="23" t="n">
        <v>1</v>
      </c>
      <c r="DG5" s="23" t="n">
        <v>10</v>
      </c>
      <c r="DH5" s="23"/>
      <c r="DI5" s="23" t="n">
        <v>1</v>
      </c>
      <c r="DJ5" s="23" t="n">
        <v>1</v>
      </c>
      <c r="DK5" s="13" t="s">
        <v>259</v>
      </c>
      <c r="DL5" s="13"/>
      <c r="DM5" s="14" t="n">
        <v>1.63</v>
      </c>
      <c r="DN5" s="14" t="n">
        <v>1.34</v>
      </c>
      <c r="DO5" s="13"/>
      <c r="DP5" s="13" t="s">
        <v>215</v>
      </c>
      <c r="DQ5" s="13"/>
      <c r="DR5" s="13"/>
      <c r="DS5" s="13"/>
      <c r="DT5" s="13"/>
      <c r="DU5" s="13"/>
      <c r="DV5" s="13"/>
      <c r="DW5" s="20"/>
      <c r="DX5" s="17"/>
      <c r="DY5" s="20"/>
      <c r="DZ5" s="20"/>
      <c r="EA5" s="20"/>
      <c r="EB5" s="20"/>
      <c r="EC5" s="20"/>
      <c r="ED5" s="20"/>
      <c r="EE5" s="20"/>
      <c r="EF5" s="17"/>
      <c r="EG5" s="16"/>
      <c r="EH5" s="16"/>
      <c r="EI5" s="20"/>
      <c r="EJ5" s="20"/>
      <c r="EK5" s="17"/>
      <c r="EL5" s="20"/>
      <c r="EM5" s="13"/>
      <c r="EN5" s="15"/>
      <c r="EO5" s="20"/>
      <c r="EP5" s="17"/>
      <c r="EQ5" s="17"/>
      <c r="ER5" s="20"/>
      <c r="ES5" s="13"/>
      <c r="ET5" s="20"/>
      <c r="EU5" s="20"/>
      <c r="EV5" s="20"/>
      <c r="EW5" s="20"/>
      <c r="EX5" s="20"/>
      <c r="EY5" s="20"/>
      <c r="EZ5" s="20"/>
      <c r="FA5" s="20"/>
      <c r="FB5" s="13" t="s">
        <v>198</v>
      </c>
      <c r="FC5" s="20"/>
      <c r="FD5" s="13"/>
      <c r="FE5" s="14"/>
      <c r="FF5" s="13"/>
      <c r="FG5" s="20"/>
      <c r="FH5" s="20"/>
      <c r="FI5" s="20"/>
      <c r="FJ5" s="20"/>
      <c r="FK5" s="20"/>
      <c r="FL5" s="20"/>
      <c r="FM5" s="20"/>
      <c r="FN5" s="20"/>
      <c r="FO5" s="20"/>
      <c r="FP5" s="20"/>
      <c r="FQ5" s="20"/>
      <c r="FR5" s="22" t="str">
        <f aca="false">HYPERLINK("https://my.pitchbook.com?c=87289-84T","View Company Online")</f>
        <v>View Company Online</v>
      </c>
    </row>
    <row r="6" customFormat="false" ht="15" hidden="false" customHeight="false" outlineLevel="0" collapsed="false">
      <c r="A6" s="2" t="s">
        <v>270</v>
      </c>
      <c r="B6" s="2" t="s">
        <v>233</v>
      </c>
      <c r="C6" s="2" t="s">
        <v>234</v>
      </c>
      <c r="D6" s="2" t="s">
        <v>235</v>
      </c>
      <c r="E6" s="2" t="s">
        <v>236</v>
      </c>
      <c r="F6" s="2" t="s">
        <v>237</v>
      </c>
      <c r="G6" s="2" t="s">
        <v>180</v>
      </c>
      <c r="H6" s="2" t="s">
        <v>181</v>
      </c>
      <c r="I6" s="2" t="s">
        <v>182</v>
      </c>
      <c r="J6" s="2" t="s">
        <v>183</v>
      </c>
      <c r="K6" s="2" t="s">
        <v>238</v>
      </c>
      <c r="L6" s="2" t="s">
        <v>239</v>
      </c>
      <c r="M6" s="2" t="s">
        <v>186</v>
      </c>
      <c r="N6" s="2" t="s">
        <v>187</v>
      </c>
      <c r="O6" s="2" t="s">
        <v>240</v>
      </c>
      <c r="P6" s="2" t="s">
        <v>241</v>
      </c>
      <c r="Q6" s="2" t="s">
        <v>242</v>
      </c>
      <c r="R6" s="3"/>
      <c r="S6" s="2"/>
      <c r="T6" s="2" t="s">
        <v>243</v>
      </c>
      <c r="U6" s="2" t="s">
        <v>244</v>
      </c>
      <c r="V6" s="3" t="n">
        <v>6</v>
      </c>
      <c r="W6" s="4"/>
      <c r="X6" s="4" t="n">
        <v>42998</v>
      </c>
      <c r="Y6" s="5" t="n">
        <v>15.94</v>
      </c>
      <c r="Z6" s="2" t="s">
        <v>192</v>
      </c>
      <c r="AA6" s="5" t="n">
        <v>68.39</v>
      </c>
      <c r="AB6" s="5" t="n">
        <v>84.33</v>
      </c>
      <c r="AC6" s="2" t="s">
        <v>192</v>
      </c>
      <c r="AD6" s="6" t="n">
        <v>18.91</v>
      </c>
      <c r="AE6" s="5" t="n">
        <v>37.43</v>
      </c>
      <c r="AF6" s="3" t="s">
        <v>271</v>
      </c>
      <c r="AG6" s="3" t="s">
        <v>246</v>
      </c>
      <c r="AH6" s="5" t="n">
        <v>119.49</v>
      </c>
      <c r="AI6" s="3" t="s">
        <v>272</v>
      </c>
      <c r="AJ6" s="2" t="s">
        <v>195</v>
      </c>
      <c r="AK6" s="2" t="s">
        <v>272</v>
      </c>
      <c r="AL6" s="2"/>
      <c r="AM6" s="2" t="s">
        <v>196</v>
      </c>
      <c r="AN6" s="2" t="s">
        <v>273</v>
      </c>
      <c r="AO6" s="5" t="n">
        <v>15.94</v>
      </c>
      <c r="AP6" s="2" t="s">
        <v>198</v>
      </c>
      <c r="AQ6" s="2"/>
      <c r="AR6" s="2"/>
      <c r="AS6" s="2"/>
      <c r="AT6" s="5"/>
      <c r="AU6" s="5"/>
      <c r="AV6" s="5"/>
      <c r="AW6" s="2" t="s">
        <v>199</v>
      </c>
      <c r="AX6" s="2" t="s">
        <v>200</v>
      </c>
      <c r="AY6" s="2" t="s">
        <v>201</v>
      </c>
      <c r="AZ6" s="7"/>
      <c r="BA6" s="3" t="n">
        <v>7</v>
      </c>
      <c r="BB6" s="2" t="s">
        <v>274</v>
      </c>
      <c r="BC6" s="3" t="n">
        <v>4</v>
      </c>
      <c r="BD6" s="2" t="s">
        <v>275</v>
      </c>
      <c r="BE6" s="3" t="n">
        <v>3</v>
      </c>
      <c r="BF6" s="2"/>
      <c r="BG6" s="2" t="s">
        <v>276</v>
      </c>
      <c r="BH6" s="8" t="s">
        <v>277</v>
      </c>
      <c r="BI6" s="2" t="s">
        <v>278</v>
      </c>
      <c r="BJ6" s="2"/>
      <c r="BK6" s="2"/>
      <c r="BL6" s="2"/>
      <c r="BM6" s="2"/>
      <c r="BN6" s="2" t="s">
        <v>279</v>
      </c>
      <c r="BO6" s="2" t="s">
        <v>279</v>
      </c>
      <c r="BP6" s="2" t="s">
        <v>280</v>
      </c>
      <c r="BQ6" s="2"/>
      <c r="BR6" s="2"/>
      <c r="BS6" s="5"/>
      <c r="BT6" s="9" t="n">
        <v>9.9</v>
      </c>
      <c r="BU6" s="6"/>
      <c r="BV6" s="9"/>
      <c r="BW6" s="9" t="n">
        <v>-6.76</v>
      </c>
      <c r="BX6" s="9" t="n">
        <v>-6.3</v>
      </c>
      <c r="BY6" s="9" t="n">
        <v>-6.36</v>
      </c>
      <c r="BZ6" s="9" t="n">
        <v>0</v>
      </c>
      <c r="CA6" s="10" t="n">
        <v>2017</v>
      </c>
      <c r="CB6" s="9" t="n">
        <v>-13.39</v>
      </c>
      <c r="CC6" s="9" t="n">
        <v>-13.26</v>
      </c>
      <c r="CD6" s="9" t="n">
        <v>-12.48</v>
      </c>
      <c r="CE6" s="9" t="n">
        <v>8.52</v>
      </c>
      <c r="CF6" s="9"/>
      <c r="CG6" s="9" t="n">
        <v>-2.53</v>
      </c>
      <c r="CH6" s="9" t="n">
        <v>-2.51</v>
      </c>
      <c r="CI6" s="9" t="n">
        <v>-2.36</v>
      </c>
      <c r="CJ6" s="9" t="n">
        <v>1.61</v>
      </c>
      <c r="CK6" s="9"/>
      <c r="CL6" s="9"/>
      <c r="CM6" s="9"/>
      <c r="CN6" s="9"/>
      <c r="CO6" s="9"/>
      <c r="CP6" s="9"/>
      <c r="CQ6" s="9"/>
      <c r="CR6" s="9"/>
      <c r="CS6" s="6" t="n">
        <v>-63.61</v>
      </c>
      <c r="CT6" s="7" t="n">
        <v>409</v>
      </c>
      <c r="CU6" s="2" t="s">
        <v>254</v>
      </c>
      <c r="CV6" s="2" t="s">
        <v>255</v>
      </c>
      <c r="CW6" s="2" t="s">
        <v>209</v>
      </c>
      <c r="CX6" s="2" t="s">
        <v>210</v>
      </c>
      <c r="CY6" s="2" t="s">
        <v>256</v>
      </c>
      <c r="CZ6" s="2"/>
      <c r="DA6" s="3" t="s">
        <v>257</v>
      </c>
      <c r="DB6" s="2" t="s">
        <v>258</v>
      </c>
      <c r="DC6" s="10" t="n">
        <v>2014</v>
      </c>
      <c r="DD6" s="11" t="str">
        <f aca="false">HYPERLINK("http://www.acast.com","www.acast.com")</f>
        <v>www.acast.com</v>
      </c>
      <c r="DE6" s="12" t="n">
        <v>11</v>
      </c>
      <c r="DF6" s="12" t="n">
        <v>1</v>
      </c>
      <c r="DG6" s="12" t="n">
        <v>10</v>
      </c>
      <c r="DH6" s="12"/>
      <c r="DI6" s="12" t="n">
        <v>1</v>
      </c>
      <c r="DJ6" s="12" t="n">
        <v>1</v>
      </c>
      <c r="DK6" s="2" t="s">
        <v>259</v>
      </c>
      <c r="DL6" s="2"/>
      <c r="DM6" s="3" t="n">
        <v>1.98</v>
      </c>
      <c r="DN6" s="3" t="n">
        <v>0.38</v>
      </c>
      <c r="DO6" s="2"/>
      <c r="DP6" s="2" t="s">
        <v>215</v>
      </c>
      <c r="DQ6" s="2"/>
      <c r="DR6" s="2"/>
      <c r="DS6" s="2"/>
      <c r="DT6" s="2"/>
      <c r="DU6" s="2"/>
      <c r="DV6" s="2"/>
      <c r="DW6" s="9"/>
      <c r="DX6" s="6"/>
      <c r="DY6" s="9"/>
      <c r="DZ6" s="9"/>
      <c r="EA6" s="9"/>
      <c r="EB6" s="9"/>
      <c r="EC6" s="9"/>
      <c r="ED6" s="9"/>
      <c r="EE6" s="9"/>
      <c r="EF6" s="6"/>
      <c r="EG6" s="5"/>
      <c r="EH6" s="5"/>
      <c r="EI6" s="9"/>
      <c r="EJ6" s="9"/>
      <c r="EK6" s="6"/>
      <c r="EL6" s="9"/>
      <c r="EM6" s="2"/>
      <c r="EN6" s="4"/>
      <c r="EO6" s="9"/>
      <c r="EP6" s="6"/>
      <c r="EQ6" s="6"/>
      <c r="ER6" s="9"/>
      <c r="ES6" s="2"/>
      <c r="ET6" s="9"/>
      <c r="EU6" s="9"/>
      <c r="EV6" s="9"/>
      <c r="EW6" s="9"/>
      <c r="EX6" s="9"/>
      <c r="EY6" s="9"/>
      <c r="EZ6" s="9"/>
      <c r="FA6" s="9"/>
      <c r="FB6" s="2" t="s">
        <v>198</v>
      </c>
      <c r="FC6" s="9"/>
      <c r="FD6" s="2"/>
      <c r="FE6" s="3"/>
      <c r="FF6" s="2"/>
      <c r="FG6" s="9"/>
      <c r="FH6" s="9"/>
      <c r="FI6" s="9"/>
      <c r="FJ6" s="9"/>
      <c r="FK6" s="9"/>
      <c r="FL6" s="9"/>
      <c r="FM6" s="9"/>
      <c r="FN6" s="9"/>
      <c r="FO6" s="9"/>
      <c r="FP6" s="9"/>
      <c r="FQ6" s="9"/>
      <c r="FR6" s="11" t="str">
        <f aca="false">HYPERLINK("https://my.pitchbook.com?c=94755-25T","View Company Online")</f>
        <v>View Company Online</v>
      </c>
    </row>
    <row r="7" customFormat="false" ht="15" hidden="false" customHeight="false" outlineLevel="0" collapsed="false">
      <c r="A7" s="13" t="s">
        <v>281</v>
      </c>
      <c r="B7" s="13" t="s">
        <v>233</v>
      </c>
      <c r="C7" s="13" t="s">
        <v>234</v>
      </c>
      <c r="D7" s="13" t="s">
        <v>235</v>
      </c>
      <c r="E7" s="13" t="s">
        <v>236</v>
      </c>
      <c r="F7" s="13" t="s">
        <v>237</v>
      </c>
      <c r="G7" s="13" t="s">
        <v>180</v>
      </c>
      <c r="H7" s="13" t="s">
        <v>181</v>
      </c>
      <c r="I7" s="13" t="s">
        <v>182</v>
      </c>
      <c r="J7" s="13" t="s">
        <v>183</v>
      </c>
      <c r="K7" s="13" t="s">
        <v>238</v>
      </c>
      <c r="L7" s="13" t="s">
        <v>239</v>
      </c>
      <c r="M7" s="13" t="s">
        <v>186</v>
      </c>
      <c r="N7" s="13" t="s">
        <v>187</v>
      </c>
      <c r="O7" s="13" t="s">
        <v>240</v>
      </c>
      <c r="P7" s="13" t="s">
        <v>282</v>
      </c>
      <c r="Q7" s="13" t="s">
        <v>283</v>
      </c>
      <c r="R7" s="14" t="s">
        <v>284</v>
      </c>
      <c r="S7" s="13" t="s">
        <v>285</v>
      </c>
      <c r="T7" s="13" t="s">
        <v>286</v>
      </c>
      <c r="U7" s="13" t="s">
        <v>287</v>
      </c>
      <c r="V7" s="14" t="n">
        <v>7</v>
      </c>
      <c r="W7" s="15"/>
      <c r="X7" s="15" t="n">
        <v>43439</v>
      </c>
      <c r="Y7" s="16" t="n">
        <v>27.84</v>
      </c>
      <c r="Z7" s="13" t="s">
        <v>192</v>
      </c>
      <c r="AA7" s="16" t="n">
        <v>132.88</v>
      </c>
      <c r="AB7" s="16" t="n">
        <v>160.72</v>
      </c>
      <c r="AC7" s="13" t="s">
        <v>192</v>
      </c>
      <c r="AD7" s="17" t="n">
        <v>17.32</v>
      </c>
      <c r="AE7" s="16" t="n">
        <v>65.27</v>
      </c>
      <c r="AF7" s="14" t="s">
        <v>288</v>
      </c>
      <c r="AG7" s="14" t="s">
        <v>246</v>
      </c>
      <c r="AH7" s="16" t="n">
        <v>202.66</v>
      </c>
      <c r="AI7" s="14" t="s">
        <v>289</v>
      </c>
      <c r="AJ7" s="13" t="s">
        <v>290</v>
      </c>
      <c r="AK7" s="13" t="s">
        <v>289</v>
      </c>
      <c r="AL7" s="13"/>
      <c r="AM7" s="13" t="s">
        <v>196</v>
      </c>
      <c r="AN7" s="13" t="s">
        <v>291</v>
      </c>
      <c r="AO7" s="16" t="n">
        <v>27.84</v>
      </c>
      <c r="AP7" s="13" t="s">
        <v>198</v>
      </c>
      <c r="AQ7" s="13"/>
      <c r="AR7" s="13"/>
      <c r="AS7" s="13"/>
      <c r="AT7" s="16"/>
      <c r="AU7" s="16"/>
      <c r="AV7" s="16"/>
      <c r="AW7" s="13" t="s">
        <v>199</v>
      </c>
      <c r="AX7" s="13" t="s">
        <v>200</v>
      </c>
      <c r="AY7" s="13" t="s">
        <v>201</v>
      </c>
      <c r="AZ7" s="18"/>
      <c r="BA7" s="14" t="n">
        <v>4</v>
      </c>
      <c r="BB7" s="13" t="s">
        <v>292</v>
      </c>
      <c r="BC7" s="14" t="n">
        <v>3</v>
      </c>
      <c r="BD7" s="13" t="s">
        <v>293</v>
      </c>
      <c r="BE7" s="14" t="n">
        <v>1</v>
      </c>
      <c r="BF7" s="13"/>
      <c r="BG7" s="13" t="s">
        <v>294</v>
      </c>
      <c r="BH7" s="19" t="s">
        <v>295</v>
      </c>
      <c r="BI7" s="13" t="s">
        <v>296</v>
      </c>
      <c r="BJ7" s="13"/>
      <c r="BK7" s="13"/>
      <c r="BL7" s="13"/>
      <c r="BM7" s="13"/>
      <c r="BN7" s="13" t="s">
        <v>297</v>
      </c>
      <c r="BO7" s="13" t="s">
        <v>297</v>
      </c>
      <c r="BP7" s="13" t="s">
        <v>298</v>
      </c>
      <c r="BQ7" s="13"/>
      <c r="BR7" s="13"/>
      <c r="BS7" s="16"/>
      <c r="BT7" s="20" t="n">
        <v>17.55</v>
      </c>
      <c r="BU7" s="17" t="n">
        <v>85.4</v>
      </c>
      <c r="BV7" s="20" t="n">
        <v>5.91</v>
      </c>
      <c r="BW7" s="20" t="n">
        <v>-8.68</v>
      </c>
      <c r="BX7" s="20" t="n">
        <v>-7.11</v>
      </c>
      <c r="BY7" s="20" t="n">
        <v>-7.96</v>
      </c>
      <c r="BZ7" s="20" t="n">
        <v>2.16</v>
      </c>
      <c r="CA7" s="21" t="n">
        <v>2018</v>
      </c>
      <c r="CB7" s="20" t="n">
        <v>-22.6</v>
      </c>
      <c r="CC7" s="20" t="n">
        <v>-20.2</v>
      </c>
      <c r="CD7" s="20" t="n">
        <v>-19.24</v>
      </c>
      <c r="CE7" s="20" t="n">
        <v>9.16</v>
      </c>
      <c r="CF7" s="20" t="n">
        <v>6.84</v>
      </c>
      <c r="CG7" s="20" t="n">
        <v>-3.92</v>
      </c>
      <c r="CH7" s="20" t="n">
        <v>-3.5</v>
      </c>
      <c r="CI7" s="20" t="n">
        <v>-3.33</v>
      </c>
      <c r="CJ7" s="20" t="n">
        <v>1.59</v>
      </c>
      <c r="CK7" s="20" t="n">
        <v>1.18</v>
      </c>
      <c r="CL7" s="20"/>
      <c r="CM7" s="20"/>
      <c r="CN7" s="20"/>
      <c r="CO7" s="20"/>
      <c r="CP7" s="20"/>
      <c r="CQ7" s="20"/>
      <c r="CR7" s="20"/>
      <c r="CS7" s="17" t="n">
        <v>-40.52</v>
      </c>
      <c r="CT7" s="18" t="n">
        <v>409</v>
      </c>
      <c r="CU7" s="13" t="s">
        <v>254</v>
      </c>
      <c r="CV7" s="13" t="s">
        <v>255</v>
      </c>
      <c r="CW7" s="13" t="s">
        <v>209</v>
      </c>
      <c r="CX7" s="13" t="s">
        <v>210</v>
      </c>
      <c r="CY7" s="13" t="s">
        <v>256</v>
      </c>
      <c r="CZ7" s="13"/>
      <c r="DA7" s="14" t="s">
        <v>257</v>
      </c>
      <c r="DB7" s="13" t="s">
        <v>258</v>
      </c>
      <c r="DC7" s="21" t="n">
        <v>2014</v>
      </c>
      <c r="DD7" s="22" t="str">
        <f aca="false">HYPERLINK("http://www.acast.com","www.acast.com")</f>
        <v>www.acast.com</v>
      </c>
      <c r="DE7" s="23" t="n">
        <v>11</v>
      </c>
      <c r="DF7" s="23" t="n">
        <v>1</v>
      </c>
      <c r="DG7" s="23" t="n">
        <v>10</v>
      </c>
      <c r="DH7" s="23"/>
      <c r="DI7" s="23" t="n">
        <v>1</v>
      </c>
      <c r="DJ7" s="23" t="n">
        <v>1</v>
      </c>
      <c r="DK7" s="13" t="s">
        <v>259</v>
      </c>
      <c r="DL7" s="13"/>
      <c r="DM7" s="14" t="n">
        <v>1.58</v>
      </c>
      <c r="DN7" s="14" t="n">
        <v>1.21</v>
      </c>
      <c r="DO7" s="13"/>
      <c r="DP7" s="13" t="s">
        <v>215</v>
      </c>
      <c r="DQ7" s="13"/>
      <c r="DR7" s="13"/>
      <c r="DS7" s="13"/>
      <c r="DT7" s="13"/>
      <c r="DU7" s="13"/>
      <c r="DV7" s="13"/>
      <c r="DW7" s="20"/>
      <c r="DX7" s="17"/>
      <c r="DY7" s="20"/>
      <c r="DZ7" s="20"/>
      <c r="EA7" s="20"/>
      <c r="EB7" s="20"/>
      <c r="EC7" s="20"/>
      <c r="ED7" s="20"/>
      <c r="EE7" s="20"/>
      <c r="EF7" s="17"/>
      <c r="EG7" s="16"/>
      <c r="EH7" s="16"/>
      <c r="EI7" s="20"/>
      <c r="EJ7" s="20"/>
      <c r="EK7" s="17"/>
      <c r="EL7" s="20"/>
      <c r="EM7" s="13"/>
      <c r="EN7" s="15"/>
      <c r="EO7" s="20"/>
      <c r="EP7" s="17"/>
      <c r="EQ7" s="17"/>
      <c r="ER7" s="20"/>
      <c r="ES7" s="13"/>
      <c r="ET7" s="20"/>
      <c r="EU7" s="20"/>
      <c r="EV7" s="20"/>
      <c r="EW7" s="20"/>
      <c r="EX7" s="20"/>
      <c r="EY7" s="20"/>
      <c r="EZ7" s="20"/>
      <c r="FA7" s="20"/>
      <c r="FB7" s="13" t="s">
        <v>198</v>
      </c>
      <c r="FC7" s="20"/>
      <c r="FD7" s="13"/>
      <c r="FE7" s="14"/>
      <c r="FF7" s="13"/>
      <c r="FG7" s="20"/>
      <c r="FH7" s="20"/>
      <c r="FI7" s="20"/>
      <c r="FJ7" s="20"/>
      <c r="FK7" s="20"/>
      <c r="FL7" s="20"/>
      <c r="FM7" s="20"/>
      <c r="FN7" s="20"/>
      <c r="FO7" s="20"/>
      <c r="FP7" s="20"/>
      <c r="FQ7" s="20"/>
      <c r="FR7" s="22" t="str">
        <f aca="false">HYPERLINK("https://my.pitchbook.com?c=114346-90T","View Company Online")</f>
        <v>View Company Online</v>
      </c>
    </row>
    <row r="8" customFormat="false" ht="15" hidden="false" customHeight="false" outlineLevel="0" collapsed="false">
      <c r="A8" s="2" t="s">
        <v>299</v>
      </c>
      <c r="B8" s="2" t="s">
        <v>233</v>
      </c>
      <c r="C8" s="2" t="s">
        <v>234</v>
      </c>
      <c r="D8" s="2" t="s">
        <v>235</v>
      </c>
      <c r="E8" s="2" t="s">
        <v>236</v>
      </c>
      <c r="F8" s="2" t="s">
        <v>237</v>
      </c>
      <c r="G8" s="2" t="s">
        <v>180</v>
      </c>
      <c r="H8" s="2" t="s">
        <v>181</v>
      </c>
      <c r="I8" s="2" t="s">
        <v>182</v>
      </c>
      <c r="J8" s="2" t="s">
        <v>183</v>
      </c>
      <c r="K8" s="2" t="s">
        <v>238</v>
      </c>
      <c r="L8" s="2" t="s">
        <v>239</v>
      </c>
      <c r="M8" s="2" t="s">
        <v>186</v>
      </c>
      <c r="N8" s="2" t="s">
        <v>187</v>
      </c>
      <c r="O8" s="2" t="s">
        <v>240</v>
      </c>
      <c r="P8" s="2" t="s">
        <v>282</v>
      </c>
      <c r="Q8" s="2" t="s">
        <v>283</v>
      </c>
      <c r="R8" s="3" t="s">
        <v>284</v>
      </c>
      <c r="S8" s="2" t="s">
        <v>285</v>
      </c>
      <c r="T8" s="2" t="s">
        <v>286</v>
      </c>
      <c r="U8" s="2" t="s">
        <v>287</v>
      </c>
      <c r="V8" s="3" t="n">
        <v>11</v>
      </c>
      <c r="W8" s="4" t="n">
        <v>44348</v>
      </c>
      <c r="X8" s="4" t="n">
        <v>44364</v>
      </c>
      <c r="Y8" s="5" t="n">
        <v>181.18</v>
      </c>
      <c r="Z8" s="2" t="s">
        <v>192</v>
      </c>
      <c r="AA8" s="5" t="n">
        <v>531.83</v>
      </c>
      <c r="AB8" s="5" t="n">
        <v>660.47</v>
      </c>
      <c r="AC8" s="2" t="s">
        <v>224</v>
      </c>
      <c r="AD8" s="6" t="n">
        <v>27.43</v>
      </c>
      <c r="AE8" s="5" t="n">
        <v>268.91</v>
      </c>
      <c r="AF8" s="3"/>
      <c r="AG8" s="3"/>
      <c r="AH8" s="5" t="n">
        <v>3.76</v>
      </c>
      <c r="AI8" s="3"/>
      <c r="AJ8" s="2" t="s">
        <v>300</v>
      </c>
      <c r="AK8" s="2"/>
      <c r="AL8" s="2"/>
      <c r="AM8" s="2" t="s">
        <v>301</v>
      </c>
      <c r="AN8" s="2" t="s">
        <v>302</v>
      </c>
      <c r="AO8" s="5" t="n">
        <v>128.64</v>
      </c>
      <c r="AP8" s="2" t="s">
        <v>198</v>
      </c>
      <c r="AQ8" s="2"/>
      <c r="AR8" s="2"/>
      <c r="AS8" s="2"/>
      <c r="AT8" s="5"/>
      <c r="AU8" s="5"/>
      <c r="AV8" s="5"/>
      <c r="AW8" s="2" t="s">
        <v>199</v>
      </c>
      <c r="AX8" s="2" t="s">
        <v>303</v>
      </c>
      <c r="AY8" s="2" t="s">
        <v>186</v>
      </c>
      <c r="AZ8" s="7"/>
      <c r="BA8" s="3" t="n">
        <v>3</v>
      </c>
      <c r="BB8" s="2" t="s">
        <v>304</v>
      </c>
      <c r="BC8" s="3" t="n">
        <v>3</v>
      </c>
      <c r="BD8" s="2"/>
      <c r="BE8" s="3"/>
      <c r="BF8" s="2"/>
      <c r="BG8" s="2" t="s">
        <v>305</v>
      </c>
      <c r="BH8" s="8" t="s">
        <v>306</v>
      </c>
      <c r="BI8" s="2"/>
      <c r="BJ8" s="2"/>
      <c r="BK8" s="2" t="s">
        <v>307</v>
      </c>
      <c r="BL8" s="2"/>
      <c r="BM8" s="2"/>
      <c r="BN8" s="2" t="s">
        <v>308</v>
      </c>
      <c r="BO8" s="2" t="s">
        <v>308</v>
      </c>
      <c r="BP8" s="2" t="s">
        <v>309</v>
      </c>
      <c r="BQ8" s="2"/>
      <c r="BR8" s="2"/>
      <c r="BS8" s="5"/>
      <c r="BT8" s="9" t="n">
        <v>65.17</v>
      </c>
      <c r="BU8" s="6" t="n">
        <v>98.84</v>
      </c>
      <c r="BV8" s="9" t="n">
        <v>24.17</v>
      </c>
      <c r="BW8" s="9" t="n">
        <v>-16.28</v>
      </c>
      <c r="BX8" s="9" t="n">
        <v>-15.99</v>
      </c>
      <c r="BY8" s="9" t="n">
        <v>-15.99</v>
      </c>
      <c r="BZ8" s="9" t="n">
        <v>17.05</v>
      </c>
      <c r="CA8" s="10" t="n">
        <v>2021</v>
      </c>
      <c r="CB8" s="9" t="n">
        <v>-41.3</v>
      </c>
      <c r="CC8" s="9" t="n">
        <v>-41.3</v>
      </c>
      <c r="CD8" s="9" t="n">
        <v>-38.83</v>
      </c>
      <c r="CE8" s="9" t="n">
        <v>10.13</v>
      </c>
      <c r="CF8" s="9" t="n">
        <v>30.15</v>
      </c>
      <c r="CG8" s="9" t="n">
        <v>-11.33</v>
      </c>
      <c r="CH8" s="9" t="n">
        <v>-11.33</v>
      </c>
      <c r="CI8" s="9" t="n">
        <v>-10.65</v>
      </c>
      <c r="CJ8" s="9" t="n">
        <v>2.78</v>
      </c>
      <c r="CK8" s="9" t="n">
        <v>8.27</v>
      </c>
      <c r="CL8" s="9"/>
      <c r="CM8" s="9"/>
      <c r="CN8" s="9"/>
      <c r="CO8" s="9"/>
      <c r="CP8" s="9"/>
      <c r="CQ8" s="9"/>
      <c r="CR8" s="9"/>
      <c r="CS8" s="6" t="n">
        <v>-24.54</v>
      </c>
      <c r="CT8" s="7" t="n">
        <v>409</v>
      </c>
      <c r="CU8" s="2" t="s">
        <v>254</v>
      </c>
      <c r="CV8" s="2" t="s">
        <v>255</v>
      </c>
      <c r="CW8" s="2" t="s">
        <v>209</v>
      </c>
      <c r="CX8" s="2" t="s">
        <v>210</v>
      </c>
      <c r="CY8" s="2" t="s">
        <v>256</v>
      </c>
      <c r="CZ8" s="2"/>
      <c r="DA8" s="3" t="s">
        <v>257</v>
      </c>
      <c r="DB8" s="2" t="s">
        <v>258</v>
      </c>
      <c r="DC8" s="10" t="n">
        <v>2014</v>
      </c>
      <c r="DD8" s="11" t="str">
        <f aca="false">HYPERLINK("http://www.acast.com","www.acast.com")</f>
        <v>www.acast.com</v>
      </c>
      <c r="DE8" s="12" t="n">
        <v>11</v>
      </c>
      <c r="DF8" s="12" t="n">
        <v>1</v>
      </c>
      <c r="DG8" s="12" t="n">
        <v>10</v>
      </c>
      <c r="DH8" s="12"/>
      <c r="DI8" s="12" t="n">
        <v>1</v>
      </c>
      <c r="DJ8" s="12" t="n">
        <v>1</v>
      </c>
      <c r="DK8" s="2" t="s">
        <v>259</v>
      </c>
      <c r="DL8" s="2"/>
      <c r="DM8" s="3"/>
      <c r="DN8" s="3"/>
      <c r="DO8" s="2"/>
      <c r="DP8" s="2"/>
      <c r="DQ8" s="2"/>
      <c r="DR8" s="2"/>
      <c r="DS8" s="2"/>
      <c r="DT8" s="2"/>
      <c r="DU8" s="2"/>
      <c r="DV8" s="2"/>
      <c r="DW8" s="9"/>
      <c r="DX8" s="6"/>
      <c r="DY8" s="9"/>
      <c r="DZ8" s="9"/>
      <c r="EA8" s="9"/>
      <c r="EB8" s="9"/>
      <c r="EC8" s="9"/>
      <c r="ED8" s="9"/>
      <c r="EE8" s="9"/>
      <c r="EF8" s="6"/>
      <c r="EG8" s="5"/>
      <c r="EH8" s="5"/>
      <c r="EI8" s="9"/>
      <c r="EJ8" s="9"/>
      <c r="EK8" s="6"/>
      <c r="EL8" s="9"/>
      <c r="EM8" s="2"/>
      <c r="EN8" s="4"/>
      <c r="EO8" s="9"/>
      <c r="EP8" s="6"/>
      <c r="EQ8" s="6"/>
      <c r="ER8" s="9"/>
      <c r="ES8" s="2"/>
      <c r="ET8" s="9"/>
      <c r="EU8" s="9"/>
      <c r="EV8" s="9"/>
      <c r="EW8" s="9"/>
      <c r="EX8" s="9"/>
      <c r="EY8" s="9"/>
      <c r="EZ8" s="9"/>
      <c r="FA8" s="9"/>
      <c r="FB8" s="2" t="s">
        <v>198</v>
      </c>
      <c r="FC8" s="9"/>
      <c r="FD8" s="2"/>
      <c r="FE8" s="3"/>
      <c r="FF8" s="2"/>
      <c r="FG8" s="9"/>
      <c r="FH8" s="9"/>
      <c r="FI8" s="9"/>
      <c r="FJ8" s="9"/>
      <c r="FK8" s="9"/>
      <c r="FL8" s="9"/>
      <c r="FM8" s="9"/>
      <c r="FN8" s="9"/>
      <c r="FO8" s="9"/>
      <c r="FP8" s="9"/>
      <c r="FQ8" s="9"/>
      <c r="FR8" s="11" t="str">
        <f aca="false">HYPERLINK("https://my.pitchbook.com?c=174208-24T","View Company Online")</f>
        <v>View Company Online</v>
      </c>
    </row>
    <row r="9" customFormat="false" ht="15" hidden="false" customHeight="false" outlineLevel="0" collapsed="false">
      <c r="A9" s="13" t="s">
        <v>310</v>
      </c>
      <c r="B9" s="13" t="s">
        <v>311</v>
      </c>
      <c r="C9" s="13" t="s">
        <v>312</v>
      </c>
      <c r="D9" s="13"/>
      <c r="E9" s="13" t="s">
        <v>313</v>
      </c>
      <c r="F9" s="13" t="s">
        <v>314</v>
      </c>
      <c r="G9" s="13" t="s">
        <v>315</v>
      </c>
      <c r="H9" s="13" t="s">
        <v>316</v>
      </c>
      <c r="I9" s="13" t="s">
        <v>317</v>
      </c>
      <c r="J9" s="13" t="s">
        <v>318</v>
      </c>
      <c r="K9" s="13" t="s">
        <v>319</v>
      </c>
      <c r="L9" s="13" t="s">
        <v>320</v>
      </c>
      <c r="M9" s="13" t="s">
        <v>186</v>
      </c>
      <c r="N9" s="13" t="s">
        <v>187</v>
      </c>
      <c r="O9" s="13" t="s">
        <v>188</v>
      </c>
      <c r="P9" s="13" t="s">
        <v>321</v>
      </c>
      <c r="Q9" s="13" t="s">
        <v>322</v>
      </c>
      <c r="R9" s="14" t="s">
        <v>323</v>
      </c>
      <c r="S9" s="13" t="s">
        <v>324</v>
      </c>
      <c r="T9" s="13" t="s">
        <v>325</v>
      </c>
      <c r="U9" s="13" t="s">
        <v>326</v>
      </c>
      <c r="V9" s="14" t="n">
        <v>4</v>
      </c>
      <c r="W9" s="15" t="n">
        <v>43264</v>
      </c>
      <c r="X9" s="15" t="n">
        <v>43636</v>
      </c>
      <c r="Y9" s="16" t="n">
        <v>171.75</v>
      </c>
      <c r="Z9" s="13" t="s">
        <v>192</v>
      </c>
      <c r="AA9" s="16" t="n">
        <v>178.15</v>
      </c>
      <c r="AB9" s="16" t="n">
        <v>287.54</v>
      </c>
      <c r="AC9" s="13" t="s">
        <v>192</v>
      </c>
      <c r="AD9" s="17" t="n">
        <v>38.05</v>
      </c>
      <c r="AE9" s="16" t="n">
        <v>281.54</v>
      </c>
      <c r="AF9" s="14" t="s">
        <v>265</v>
      </c>
      <c r="AG9" s="14" t="s">
        <v>327</v>
      </c>
      <c r="AH9" s="16" t="n">
        <v>1.52</v>
      </c>
      <c r="AI9" s="14" t="s">
        <v>328</v>
      </c>
      <c r="AJ9" s="13" t="s">
        <v>290</v>
      </c>
      <c r="AK9" s="13" t="s">
        <v>328</v>
      </c>
      <c r="AL9" s="13"/>
      <c r="AM9" s="13" t="s">
        <v>196</v>
      </c>
      <c r="AN9" s="13" t="s">
        <v>329</v>
      </c>
      <c r="AO9" s="16" t="n">
        <v>109.4</v>
      </c>
      <c r="AP9" s="13" t="s">
        <v>198</v>
      </c>
      <c r="AQ9" s="13"/>
      <c r="AR9" s="13"/>
      <c r="AS9" s="13" t="s">
        <v>330</v>
      </c>
      <c r="AT9" s="16" t="n">
        <v>62.35</v>
      </c>
      <c r="AU9" s="16" t="n">
        <v>62.35</v>
      </c>
      <c r="AV9" s="16"/>
      <c r="AW9" s="13" t="s">
        <v>199</v>
      </c>
      <c r="AX9" s="13" t="s">
        <v>200</v>
      </c>
      <c r="AY9" s="13" t="s">
        <v>201</v>
      </c>
      <c r="AZ9" s="18" t="n">
        <v>150</v>
      </c>
      <c r="BA9" s="14" t="n">
        <v>9</v>
      </c>
      <c r="BB9" s="13" t="s">
        <v>331</v>
      </c>
      <c r="BC9" s="14" t="n">
        <v>4</v>
      </c>
      <c r="BD9" s="13" t="s">
        <v>332</v>
      </c>
      <c r="BE9" s="14" t="n">
        <v>5</v>
      </c>
      <c r="BF9" s="13" t="s">
        <v>333</v>
      </c>
      <c r="BG9" s="13" t="s">
        <v>334</v>
      </c>
      <c r="BH9" s="19" t="s">
        <v>335</v>
      </c>
      <c r="BI9" s="13"/>
      <c r="BJ9" s="13" t="s">
        <v>336</v>
      </c>
      <c r="BK9" s="13"/>
      <c r="BL9" s="13"/>
      <c r="BM9" s="13"/>
      <c r="BN9" s="13" t="s">
        <v>337</v>
      </c>
      <c r="BO9" s="13" t="s">
        <v>338</v>
      </c>
      <c r="BP9" s="13"/>
      <c r="BQ9" s="13" t="s">
        <v>339</v>
      </c>
      <c r="BR9" s="13" t="s">
        <v>340</v>
      </c>
      <c r="BS9" s="16"/>
      <c r="BT9" s="20" t="n">
        <v>1.84</v>
      </c>
      <c r="BU9" s="17"/>
      <c r="BV9" s="20" t="n">
        <v>-4.53</v>
      </c>
      <c r="BW9" s="20" t="n">
        <v>-42.67</v>
      </c>
      <c r="BX9" s="20" t="n">
        <v>-34.62</v>
      </c>
      <c r="BY9" s="20" t="n">
        <v>-36.42</v>
      </c>
      <c r="BZ9" s="20" t="n">
        <v>22.61</v>
      </c>
      <c r="CA9" s="21" t="n">
        <v>2018</v>
      </c>
      <c r="CB9" s="20" t="n">
        <v>-8.31</v>
      </c>
      <c r="CC9" s="20" t="n">
        <v>-7.9</v>
      </c>
      <c r="CD9" s="20" t="n">
        <v>-7.08</v>
      </c>
      <c r="CE9" s="20" t="n">
        <v>156.66</v>
      </c>
      <c r="CF9" s="20" t="n">
        <v>-259.52</v>
      </c>
      <c r="CG9" s="20" t="n">
        <v>-4.96</v>
      </c>
      <c r="CH9" s="20" t="n">
        <v>-4.72</v>
      </c>
      <c r="CI9" s="20" t="n">
        <v>-4.23</v>
      </c>
      <c r="CJ9" s="20" t="n">
        <v>93.57</v>
      </c>
      <c r="CK9" s="20" t="n">
        <v>-155.01</v>
      </c>
      <c r="CL9" s="20" t="n">
        <v>-1.8</v>
      </c>
      <c r="CM9" s="20" t="n">
        <v>0.57</v>
      </c>
      <c r="CN9" s="20"/>
      <c r="CO9" s="20"/>
      <c r="CP9" s="20"/>
      <c r="CQ9" s="20"/>
      <c r="CR9" s="20"/>
      <c r="CS9" s="17" t="n">
        <v>-1886.06</v>
      </c>
      <c r="CT9" s="18" t="n">
        <v>85</v>
      </c>
      <c r="CU9" s="13" t="s">
        <v>207</v>
      </c>
      <c r="CV9" s="13" t="s">
        <v>341</v>
      </c>
      <c r="CW9" s="13" t="s">
        <v>342</v>
      </c>
      <c r="CX9" s="13" t="s">
        <v>343</v>
      </c>
      <c r="CY9" s="13" t="s">
        <v>344</v>
      </c>
      <c r="CZ9" s="13" t="s">
        <v>345</v>
      </c>
      <c r="DA9" s="14" t="s">
        <v>346</v>
      </c>
      <c r="DB9" s="13" t="s">
        <v>347</v>
      </c>
      <c r="DC9" s="21" t="n">
        <v>2011</v>
      </c>
      <c r="DD9" s="22" t="str">
        <f aca="false">HYPERLINK("http://www.acutusmedical.com","www.acutusmedical.com")</f>
        <v>www.acutusmedical.com</v>
      </c>
      <c r="DE9" s="23" t="n">
        <v>217</v>
      </c>
      <c r="DF9" s="23" t="n">
        <v>23</v>
      </c>
      <c r="DG9" s="23" t="n">
        <v>152</v>
      </c>
      <c r="DH9" s="23" t="n">
        <v>49</v>
      </c>
      <c r="DI9" s="23" t="n">
        <v>16</v>
      </c>
      <c r="DJ9" s="23" t="n">
        <v>16</v>
      </c>
      <c r="DK9" s="13" t="s">
        <v>348</v>
      </c>
      <c r="DL9" s="13"/>
      <c r="DM9" s="14" t="n">
        <v>1.13</v>
      </c>
      <c r="DN9" s="14" t="n">
        <v>3.25</v>
      </c>
      <c r="DO9" s="13" t="s">
        <v>349</v>
      </c>
      <c r="DP9" s="13" t="s">
        <v>215</v>
      </c>
      <c r="DQ9" s="13" t="s">
        <v>350</v>
      </c>
      <c r="DR9" s="13" t="s">
        <v>215</v>
      </c>
      <c r="DS9" s="13" t="s">
        <v>215</v>
      </c>
      <c r="DT9" s="13" t="s">
        <v>351</v>
      </c>
      <c r="DU9" s="13" t="s">
        <v>352</v>
      </c>
      <c r="DV9" s="13"/>
      <c r="DW9" s="20"/>
      <c r="DX9" s="17"/>
      <c r="DY9" s="20"/>
      <c r="DZ9" s="20"/>
      <c r="EA9" s="20"/>
      <c r="EB9" s="20"/>
      <c r="EC9" s="20"/>
      <c r="ED9" s="20"/>
      <c r="EE9" s="20"/>
      <c r="EF9" s="17"/>
      <c r="EG9" s="16"/>
      <c r="EH9" s="16"/>
      <c r="EI9" s="20"/>
      <c r="EJ9" s="20"/>
      <c r="EK9" s="17"/>
      <c r="EL9" s="20"/>
      <c r="EM9" s="13"/>
      <c r="EN9" s="15"/>
      <c r="EO9" s="20"/>
      <c r="EP9" s="17"/>
      <c r="EQ9" s="17"/>
      <c r="ER9" s="20"/>
      <c r="ES9" s="13"/>
      <c r="ET9" s="20"/>
      <c r="EU9" s="20"/>
      <c r="EV9" s="20"/>
      <c r="EW9" s="20"/>
      <c r="EX9" s="20"/>
      <c r="EY9" s="20"/>
      <c r="EZ9" s="20"/>
      <c r="FA9" s="20"/>
      <c r="FB9" s="13" t="s">
        <v>198</v>
      </c>
      <c r="FC9" s="20"/>
      <c r="FD9" s="13" t="s">
        <v>198</v>
      </c>
      <c r="FE9" s="14"/>
      <c r="FF9" s="13"/>
      <c r="FG9" s="20"/>
      <c r="FH9" s="20"/>
      <c r="FI9" s="20"/>
      <c r="FJ9" s="20"/>
      <c r="FK9" s="20"/>
      <c r="FL9" s="20"/>
      <c r="FM9" s="20"/>
      <c r="FN9" s="20"/>
      <c r="FO9" s="20"/>
      <c r="FP9" s="20"/>
      <c r="FQ9" s="20"/>
      <c r="FR9" s="22" t="str">
        <f aca="false">HYPERLINK("https://my.pitchbook.com?c=107453-98T","View Company Online")</f>
        <v>View Company Online</v>
      </c>
    </row>
    <row r="10" customFormat="false" ht="15" hidden="false" customHeight="false" outlineLevel="0" collapsed="false">
      <c r="A10" s="2" t="s">
        <v>353</v>
      </c>
      <c r="B10" s="2" t="s">
        <v>311</v>
      </c>
      <c r="C10" s="2" t="s">
        <v>312</v>
      </c>
      <c r="D10" s="2"/>
      <c r="E10" s="2" t="s">
        <v>313</v>
      </c>
      <c r="F10" s="2" t="s">
        <v>314</v>
      </c>
      <c r="G10" s="2" t="s">
        <v>315</v>
      </c>
      <c r="H10" s="2" t="s">
        <v>316</v>
      </c>
      <c r="I10" s="2" t="s">
        <v>317</v>
      </c>
      <c r="J10" s="2" t="s">
        <v>318</v>
      </c>
      <c r="K10" s="2" t="s">
        <v>319</v>
      </c>
      <c r="L10" s="2" t="s">
        <v>320</v>
      </c>
      <c r="M10" s="2" t="s">
        <v>186</v>
      </c>
      <c r="N10" s="2" t="s">
        <v>187</v>
      </c>
      <c r="O10" s="2" t="s">
        <v>188</v>
      </c>
      <c r="P10" s="2" t="s">
        <v>321</v>
      </c>
      <c r="Q10" s="2" t="s">
        <v>322</v>
      </c>
      <c r="R10" s="3" t="s">
        <v>323</v>
      </c>
      <c r="S10" s="2" t="s">
        <v>324</v>
      </c>
      <c r="T10" s="2" t="s">
        <v>325</v>
      </c>
      <c r="U10" s="2" t="s">
        <v>326</v>
      </c>
      <c r="V10" s="3" t="n">
        <v>5</v>
      </c>
      <c r="W10" s="4" t="n">
        <v>44027</v>
      </c>
      <c r="X10" s="4" t="n">
        <v>44049</v>
      </c>
      <c r="Y10" s="5" t="n">
        <v>137.48</v>
      </c>
      <c r="Z10" s="2" t="s">
        <v>192</v>
      </c>
      <c r="AA10" s="5" t="n">
        <v>269.3</v>
      </c>
      <c r="AB10" s="5" t="n">
        <v>406.78</v>
      </c>
      <c r="AC10" s="2" t="s">
        <v>224</v>
      </c>
      <c r="AD10" s="6" t="n">
        <v>33.8</v>
      </c>
      <c r="AE10" s="5" t="n">
        <v>419.02</v>
      </c>
      <c r="AF10" s="3"/>
      <c r="AG10" s="3"/>
      <c r="AH10" s="5" t="n">
        <v>15.58</v>
      </c>
      <c r="AI10" s="3"/>
      <c r="AJ10" s="2" t="s">
        <v>300</v>
      </c>
      <c r="AK10" s="2"/>
      <c r="AL10" s="2"/>
      <c r="AM10" s="2" t="s">
        <v>301</v>
      </c>
      <c r="AN10" s="2" t="s">
        <v>354</v>
      </c>
      <c r="AO10" s="5" t="n">
        <v>137.48</v>
      </c>
      <c r="AP10" s="2" t="s">
        <v>198</v>
      </c>
      <c r="AQ10" s="2"/>
      <c r="AR10" s="2"/>
      <c r="AS10" s="2"/>
      <c r="AT10" s="5"/>
      <c r="AU10" s="5"/>
      <c r="AV10" s="5"/>
      <c r="AW10" s="2" t="s">
        <v>199</v>
      </c>
      <c r="AX10" s="2" t="s">
        <v>200</v>
      </c>
      <c r="AY10" s="2" t="s">
        <v>186</v>
      </c>
      <c r="AZ10" s="7"/>
      <c r="BA10" s="3"/>
      <c r="BB10" s="2"/>
      <c r="BC10" s="3"/>
      <c r="BD10" s="2"/>
      <c r="BE10" s="3"/>
      <c r="BF10" s="2"/>
      <c r="BG10" s="2"/>
      <c r="BH10" s="8"/>
      <c r="BI10" s="2"/>
      <c r="BJ10" s="2"/>
      <c r="BK10" s="2" t="s">
        <v>355</v>
      </c>
      <c r="BL10" s="2"/>
      <c r="BM10" s="2"/>
      <c r="BN10" s="2" t="s">
        <v>356</v>
      </c>
      <c r="BO10" s="2" t="s">
        <v>356</v>
      </c>
      <c r="BP10" s="2"/>
      <c r="BQ10" s="2"/>
      <c r="BR10" s="2"/>
      <c r="BS10" s="5"/>
      <c r="BT10" s="9" t="n">
        <v>3.65</v>
      </c>
      <c r="BU10" s="6" t="n">
        <v>86.15</v>
      </c>
      <c r="BV10" s="9" t="n">
        <v>-5.84</v>
      </c>
      <c r="BW10" s="9" t="n">
        <v>-80.75</v>
      </c>
      <c r="BX10" s="9" t="n">
        <v>-77.66</v>
      </c>
      <c r="BY10" s="9" t="n">
        <v>-80.6</v>
      </c>
      <c r="BZ10" s="9" t="n">
        <v>36.49</v>
      </c>
      <c r="CA10" s="10" t="n">
        <v>2020</v>
      </c>
      <c r="CB10" s="9" t="n">
        <v>-5.24</v>
      </c>
      <c r="CC10" s="9" t="n">
        <v>-5.05</v>
      </c>
      <c r="CD10" s="9" t="n">
        <v>-4.82</v>
      </c>
      <c r="CE10" s="9" t="n">
        <v>111.57</v>
      </c>
      <c r="CF10" s="9" t="n">
        <v>-9.3</v>
      </c>
      <c r="CG10" s="9" t="n">
        <v>-1.77</v>
      </c>
      <c r="CH10" s="9" t="n">
        <v>-1.71</v>
      </c>
      <c r="CI10" s="9" t="n">
        <v>-1.63</v>
      </c>
      <c r="CJ10" s="9" t="n">
        <v>37.71</v>
      </c>
      <c r="CK10" s="9" t="n">
        <v>-3.14</v>
      </c>
      <c r="CL10" s="9"/>
      <c r="CM10" s="9"/>
      <c r="CN10" s="9"/>
      <c r="CO10" s="9"/>
      <c r="CP10" s="9"/>
      <c r="CQ10" s="9"/>
      <c r="CR10" s="9"/>
      <c r="CS10" s="6" t="n">
        <v>-2130.16</v>
      </c>
      <c r="CT10" s="7" t="n">
        <v>85</v>
      </c>
      <c r="CU10" s="2" t="s">
        <v>207</v>
      </c>
      <c r="CV10" s="2" t="s">
        <v>341</v>
      </c>
      <c r="CW10" s="2" t="s">
        <v>342</v>
      </c>
      <c r="CX10" s="2" t="s">
        <v>343</v>
      </c>
      <c r="CY10" s="2" t="s">
        <v>344</v>
      </c>
      <c r="CZ10" s="2" t="s">
        <v>345</v>
      </c>
      <c r="DA10" s="3" t="s">
        <v>346</v>
      </c>
      <c r="DB10" s="2" t="s">
        <v>347</v>
      </c>
      <c r="DC10" s="10" t="n">
        <v>2011</v>
      </c>
      <c r="DD10" s="11" t="str">
        <f aca="false">HYPERLINK("http://www.acutusmedical.com","www.acutusmedical.com")</f>
        <v>www.acutusmedical.com</v>
      </c>
      <c r="DE10" s="12" t="n">
        <v>217</v>
      </c>
      <c r="DF10" s="12" t="n">
        <v>23</v>
      </c>
      <c r="DG10" s="12" t="n">
        <v>152</v>
      </c>
      <c r="DH10" s="12" t="n">
        <v>49</v>
      </c>
      <c r="DI10" s="12" t="n">
        <v>16</v>
      </c>
      <c r="DJ10" s="12" t="n">
        <v>16</v>
      </c>
      <c r="DK10" s="2" t="s">
        <v>348</v>
      </c>
      <c r="DL10" s="2"/>
      <c r="DM10" s="3"/>
      <c r="DN10" s="3"/>
      <c r="DO10" s="2"/>
      <c r="DP10" s="2"/>
      <c r="DQ10" s="2"/>
      <c r="DR10" s="2"/>
      <c r="DS10" s="2"/>
      <c r="DT10" s="2"/>
      <c r="DU10" s="2"/>
      <c r="DV10" s="2"/>
      <c r="DW10" s="9"/>
      <c r="DX10" s="6"/>
      <c r="DY10" s="9"/>
      <c r="DZ10" s="9"/>
      <c r="EA10" s="9"/>
      <c r="EB10" s="9"/>
      <c r="EC10" s="9"/>
      <c r="ED10" s="9"/>
      <c r="EE10" s="9"/>
      <c r="EF10" s="6"/>
      <c r="EG10" s="5"/>
      <c r="EH10" s="5"/>
      <c r="EI10" s="9"/>
      <c r="EJ10" s="9"/>
      <c r="EK10" s="6"/>
      <c r="EL10" s="9"/>
      <c r="EM10" s="2"/>
      <c r="EN10" s="4"/>
      <c r="EO10" s="9"/>
      <c r="EP10" s="6"/>
      <c r="EQ10" s="6"/>
      <c r="ER10" s="9"/>
      <c r="ES10" s="2"/>
      <c r="ET10" s="9"/>
      <c r="EU10" s="9"/>
      <c r="EV10" s="9"/>
      <c r="EW10" s="9"/>
      <c r="EX10" s="9"/>
      <c r="EY10" s="9"/>
      <c r="EZ10" s="9"/>
      <c r="FA10" s="9"/>
      <c r="FB10" s="2" t="s">
        <v>198</v>
      </c>
      <c r="FC10" s="9"/>
      <c r="FD10" s="2"/>
      <c r="FE10" s="3"/>
      <c r="FF10" s="2"/>
      <c r="FG10" s="9"/>
      <c r="FH10" s="9"/>
      <c r="FI10" s="9"/>
      <c r="FJ10" s="9"/>
      <c r="FK10" s="9"/>
      <c r="FL10" s="9"/>
      <c r="FM10" s="9"/>
      <c r="FN10" s="9"/>
      <c r="FO10" s="9"/>
      <c r="FP10" s="9"/>
      <c r="FQ10" s="9"/>
      <c r="FR10" s="11" t="str">
        <f aca="false">HYPERLINK("https://my.pitchbook.com?c=139726-09T","View Company Online")</f>
        <v>View Company Online</v>
      </c>
    </row>
    <row r="11" customFormat="false" ht="15" hidden="false" customHeight="false" outlineLevel="0" collapsed="false">
      <c r="A11" s="13" t="s">
        <v>357</v>
      </c>
      <c r="B11" s="13" t="s">
        <v>358</v>
      </c>
      <c r="C11" s="13" t="s">
        <v>359</v>
      </c>
      <c r="D11" s="13"/>
      <c r="E11" s="13" t="s">
        <v>360</v>
      </c>
      <c r="F11" s="13" t="s">
        <v>361</v>
      </c>
      <c r="G11" s="13" t="s">
        <v>315</v>
      </c>
      <c r="H11" s="13" t="s">
        <v>362</v>
      </c>
      <c r="I11" s="13" t="s">
        <v>363</v>
      </c>
      <c r="J11" s="13" t="s">
        <v>364</v>
      </c>
      <c r="K11" s="13"/>
      <c r="L11" s="13" t="s">
        <v>365</v>
      </c>
      <c r="M11" s="13" t="s">
        <v>366</v>
      </c>
      <c r="N11" s="13" t="s">
        <v>303</v>
      </c>
      <c r="O11" s="13" t="s">
        <v>367</v>
      </c>
      <c r="P11" s="13" t="s">
        <v>368</v>
      </c>
      <c r="Q11" s="13" t="s">
        <v>369</v>
      </c>
      <c r="R11" s="14" t="s">
        <v>370</v>
      </c>
      <c r="S11" s="13"/>
      <c r="T11" s="13" t="s">
        <v>371</v>
      </c>
      <c r="U11" s="13" t="s">
        <v>372</v>
      </c>
      <c r="V11" s="14" t="n">
        <v>9</v>
      </c>
      <c r="W11" s="15" t="n">
        <v>43654</v>
      </c>
      <c r="X11" s="15" t="n">
        <v>43777</v>
      </c>
      <c r="Y11" s="16" t="n">
        <v>228.08</v>
      </c>
      <c r="Z11" s="13" t="s">
        <v>192</v>
      </c>
      <c r="AA11" s="16" t="n">
        <v>901.51</v>
      </c>
      <c r="AB11" s="16" t="n">
        <v>1129.6</v>
      </c>
      <c r="AC11" s="13" t="s">
        <v>192</v>
      </c>
      <c r="AD11" s="17"/>
      <c r="AE11" s="16" t="n">
        <v>596</v>
      </c>
      <c r="AF11" s="14"/>
      <c r="AG11" s="14"/>
      <c r="AH11" s="16"/>
      <c r="AI11" s="14"/>
      <c r="AJ11" s="13" t="s">
        <v>373</v>
      </c>
      <c r="AK11" s="13"/>
      <c r="AL11" s="13"/>
      <c r="AM11" s="13" t="s">
        <v>226</v>
      </c>
      <c r="AN11" s="13" t="s">
        <v>374</v>
      </c>
      <c r="AO11" s="16" t="n">
        <v>228.08</v>
      </c>
      <c r="AP11" s="13" t="s">
        <v>198</v>
      </c>
      <c r="AQ11" s="13"/>
      <c r="AR11" s="13"/>
      <c r="AS11" s="13"/>
      <c r="AT11" s="16"/>
      <c r="AU11" s="16"/>
      <c r="AV11" s="16"/>
      <c r="AW11" s="13" t="s">
        <v>199</v>
      </c>
      <c r="AX11" s="13" t="s">
        <v>200</v>
      </c>
      <c r="AY11" s="13" t="s">
        <v>366</v>
      </c>
      <c r="AZ11" s="18"/>
      <c r="BA11" s="14" t="n">
        <v>1</v>
      </c>
      <c r="BB11" s="13" t="s">
        <v>375</v>
      </c>
      <c r="BC11" s="14" t="n">
        <v>1</v>
      </c>
      <c r="BD11" s="13"/>
      <c r="BE11" s="14"/>
      <c r="BF11" s="13"/>
      <c r="BG11" s="13"/>
      <c r="BH11" s="19" t="s">
        <v>375</v>
      </c>
      <c r="BI11" s="13"/>
      <c r="BJ11" s="13"/>
      <c r="BK11" s="13"/>
      <c r="BL11" s="13"/>
      <c r="BM11" s="13"/>
      <c r="BN11" s="13" t="s">
        <v>376</v>
      </c>
      <c r="BO11" s="13" t="s">
        <v>376</v>
      </c>
      <c r="BP11" s="13" t="s">
        <v>377</v>
      </c>
      <c r="BQ11" s="13"/>
      <c r="BR11" s="13"/>
      <c r="BS11" s="16"/>
      <c r="BT11" s="20" t="n">
        <v>336.96</v>
      </c>
      <c r="BU11" s="17"/>
      <c r="BV11" s="20"/>
      <c r="BW11" s="20" t="n">
        <v>-9.84</v>
      </c>
      <c r="BX11" s="20" t="n">
        <v>23.38</v>
      </c>
      <c r="BY11" s="20" t="n">
        <v>23.38</v>
      </c>
      <c r="BZ11" s="20" t="n">
        <v>0</v>
      </c>
      <c r="CA11" s="21" t="n">
        <v>2019</v>
      </c>
      <c r="CB11" s="20" t="n">
        <v>48.3</v>
      </c>
      <c r="CC11" s="20" t="n">
        <v>48.3</v>
      </c>
      <c r="CD11" s="20" t="n">
        <v>-116.77</v>
      </c>
      <c r="CE11" s="20" t="n">
        <v>3.35</v>
      </c>
      <c r="CF11" s="20" t="n">
        <v>-69.46</v>
      </c>
      <c r="CG11" s="20" t="n">
        <v>9.75</v>
      </c>
      <c r="CH11" s="20" t="n">
        <v>9.75</v>
      </c>
      <c r="CI11" s="20" t="n">
        <v>-23.58</v>
      </c>
      <c r="CJ11" s="20" t="n">
        <v>0.68</v>
      </c>
      <c r="CK11" s="20" t="n">
        <v>-14.02</v>
      </c>
      <c r="CL11" s="20"/>
      <c r="CM11" s="20"/>
      <c r="CN11" s="20"/>
      <c r="CO11" s="20"/>
      <c r="CP11" s="20"/>
      <c r="CQ11" s="20"/>
      <c r="CR11" s="20"/>
      <c r="CS11" s="17" t="n">
        <v>6.94</v>
      </c>
      <c r="CT11" s="18" t="n">
        <v>10500</v>
      </c>
      <c r="CU11" s="13" t="s">
        <v>207</v>
      </c>
      <c r="CV11" s="13" t="s">
        <v>378</v>
      </c>
      <c r="CW11" s="13" t="s">
        <v>342</v>
      </c>
      <c r="CX11" s="13" t="s">
        <v>343</v>
      </c>
      <c r="CY11" s="13" t="s">
        <v>379</v>
      </c>
      <c r="CZ11" s="13" t="s">
        <v>380</v>
      </c>
      <c r="DA11" s="14" t="s">
        <v>381</v>
      </c>
      <c r="DB11" s="13" t="s">
        <v>347</v>
      </c>
      <c r="DC11" s="21" t="n">
        <v>2012</v>
      </c>
      <c r="DD11" s="22" t="str">
        <f aca="false">HYPERLINK("http://www.adapthealth.com","www.adapthealth.com")</f>
        <v>www.adapthealth.com</v>
      </c>
      <c r="DE11" s="23" t="n">
        <v>2</v>
      </c>
      <c r="DF11" s="23" t="n">
        <v>1</v>
      </c>
      <c r="DG11" s="23" t="n">
        <v>1</v>
      </c>
      <c r="DH11" s="23"/>
      <c r="DI11" s="23" t="n">
        <v>1</v>
      </c>
      <c r="DJ11" s="23" t="n">
        <v>1</v>
      </c>
      <c r="DK11" s="13" t="s">
        <v>382</v>
      </c>
      <c r="DL11" s="13"/>
      <c r="DM11" s="14"/>
      <c r="DN11" s="14"/>
      <c r="DO11" s="13"/>
      <c r="DP11" s="13"/>
      <c r="DQ11" s="13"/>
      <c r="DR11" s="13"/>
      <c r="DS11" s="13"/>
      <c r="DT11" s="13"/>
      <c r="DU11" s="13"/>
      <c r="DV11" s="13" t="n">
        <v>27709</v>
      </c>
      <c r="DW11" s="20"/>
      <c r="DX11" s="17"/>
      <c r="DY11" s="20"/>
      <c r="DZ11" s="20"/>
      <c r="EA11" s="20"/>
      <c r="EB11" s="20"/>
      <c r="EC11" s="20"/>
      <c r="ED11" s="20"/>
      <c r="EE11" s="20"/>
      <c r="EF11" s="17"/>
      <c r="EG11" s="16"/>
      <c r="EH11" s="16"/>
      <c r="EI11" s="20"/>
      <c r="EJ11" s="20"/>
      <c r="EK11" s="17"/>
      <c r="EL11" s="20"/>
      <c r="EM11" s="13"/>
      <c r="EN11" s="15"/>
      <c r="EO11" s="20"/>
      <c r="EP11" s="17"/>
      <c r="EQ11" s="17"/>
      <c r="ER11" s="20"/>
      <c r="ES11" s="13"/>
      <c r="ET11" s="20"/>
      <c r="EU11" s="20"/>
      <c r="EV11" s="20"/>
      <c r="EW11" s="20"/>
      <c r="EX11" s="20"/>
      <c r="EY11" s="20"/>
      <c r="EZ11" s="20"/>
      <c r="FA11" s="20"/>
      <c r="FB11" s="13" t="s">
        <v>198</v>
      </c>
      <c r="FC11" s="20"/>
      <c r="FD11" s="13"/>
      <c r="FE11" s="14"/>
      <c r="FF11" s="13"/>
      <c r="FG11" s="20"/>
      <c r="FH11" s="20"/>
      <c r="FI11" s="20"/>
      <c r="FJ11" s="20"/>
      <c r="FK11" s="20"/>
      <c r="FL11" s="20"/>
      <c r="FM11" s="20"/>
      <c r="FN11" s="20"/>
      <c r="FO11" s="20"/>
      <c r="FP11" s="20"/>
      <c r="FQ11" s="20"/>
      <c r="FR11" s="22" t="str">
        <f aca="false">HYPERLINK("https://my.pitchbook.com?c=120566-17T","View Company Online")</f>
        <v>View Company Online</v>
      </c>
    </row>
    <row r="12" customFormat="false" ht="15" hidden="false" customHeight="false" outlineLevel="0" collapsed="false">
      <c r="A12" s="2" t="s">
        <v>383</v>
      </c>
      <c r="B12" s="2" t="s">
        <v>358</v>
      </c>
      <c r="C12" s="2" t="s">
        <v>359</v>
      </c>
      <c r="D12" s="2"/>
      <c r="E12" s="2" t="s">
        <v>360</v>
      </c>
      <c r="F12" s="2" t="s">
        <v>361</v>
      </c>
      <c r="G12" s="2" t="s">
        <v>315</v>
      </c>
      <c r="H12" s="2" t="s">
        <v>362</v>
      </c>
      <c r="I12" s="2" t="s">
        <v>363</v>
      </c>
      <c r="J12" s="2" t="s">
        <v>364</v>
      </c>
      <c r="K12" s="2"/>
      <c r="L12" s="2" t="s">
        <v>365</v>
      </c>
      <c r="M12" s="2" t="s">
        <v>366</v>
      </c>
      <c r="N12" s="2" t="s">
        <v>303</v>
      </c>
      <c r="O12" s="2" t="s">
        <v>367</v>
      </c>
      <c r="P12" s="2" t="s">
        <v>368</v>
      </c>
      <c r="Q12" s="2" t="s">
        <v>369</v>
      </c>
      <c r="R12" s="3" t="s">
        <v>370</v>
      </c>
      <c r="S12" s="2"/>
      <c r="T12" s="2" t="s">
        <v>371</v>
      </c>
      <c r="U12" s="2" t="s">
        <v>372</v>
      </c>
      <c r="V12" s="3" t="n">
        <v>11</v>
      </c>
      <c r="W12" s="4" t="n">
        <v>44008</v>
      </c>
      <c r="X12" s="4" t="n">
        <v>44011</v>
      </c>
      <c r="Y12" s="5" t="n">
        <v>110.28</v>
      </c>
      <c r="Z12" s="2" t="s">
        <v>192</v>
      </c>
      <c r="AA12" s="5"/>
      <c r="AB12" s="5" t="n">
        <v>925.96</v>
      </c>
      <c r="AC12" s="2" t="s">
        <v>224</v>
      </c>
      <c r="AD12" s="6" t="n">
        <v>11.91</v>
      </c>
      <c r="AE12" s="5" t="n">
        <v>796.44</v>
      </c>
      <c r="AF12" s="3"/>
      <c r="AG12" s="3"/>
      <c r="AH12" s="5" t="n">
        <v>13.77</v>
      </c>
      <c r="AI12" s="3"/>
      <c r="AJ12" s="2" t="s">
        <v>384</v>
      </c>
      <c r="AK12" s="2"/>
      <c r="AL12" s="2"/>
      <c r="AM12" s="2" t="s">
        <v>301</v>
      </c>
      <c r="AN12" s="2" t="s">
        <v>385</v>
      </c>
      <c r="AO12" s="5" t="n">
        <v>110.28</v>
      </c>
      <c r="AP12" s="2" t="s">
        <v>198</v>
      </c>
      <c r="AQ12" s="2"/>
      <c r="AR12" s="2"/>
      <c r="AS12" s="2"/>
      <c r="AT12" s="5"/>
      <c r="AU12" s="5"/>
      <c r="AV12" s="5"/>
      <c r="AW12" s="2" t="s">
        <v>199</v>
      </c>
      <c r="AX12" s="2" t="s">
        <v>187</v>
      </c>
      <c r="AY12" s="2" t="s">
        <v>366</v>
      </c>
      <c r="AZ12" s="7"/>
      <c r="BA12" s="3"/>
      <c r="BB12" s="2"/>
      <c r="BC12" s="3"/>
      <c r="BD12" s="2"/>
      <c r="BE12" s="3"/>
      <c r="BF12" s="2"/>
      <c r="BG12" s="2"/>
      <c r="BH12" s="8"/>
      <c r="BI12" s="2"/>
      <c r="BJ12" s="2"/>
      <c r="BK12" s="2" t="s">
        <v>386</v>
      </c>
      <c r="BL12" s="2"/>
      <c r="BM12" s="2"/>
      <c r="BN12" s="2" t="s">
        <v>387</v>
      </c>
      <c r="BO12" s="2" t="s">
        <v>387</v>
      </c>
      <c r="BP12" s="2" t="s">
        <v>388</v>
      </c>
      <c r="BQ12" s="2"/>
      <c r="BR12" s="2"/>
      <c r="BS12" s="5"/>
      <c r="BT12" s="9" t="n">
        <v>541.28</v>
      </c>
      <c r="BU12" s="6" t="n">
        <v>58.27</v>
      </c>
      <c r="BV12" s="9" t="n">
        <v>84.11</v>
      </c>
      <c r="BW12" s="9" t="n">
        <v>-44.55</v>
      </c>
      <c r="BX12" s="9" t="n">
        <v>31.85</v>
      </c>
      <c r="BY12" s="9" t="n">
        <v>-26.04</v>
      </c>
      <c r="BZ12" s="9" t="n">
        <v>441.18</v>
      </c>
      <c r="CA12" s="10" t="n">
        <v>2020</v>
      </c>
      <c r="CB12" s="9" t="n">
        <v>29.08</v>
      </c>
      <c r="CC12" s="9" t="n">
        <v>-35.56</v>
      </c>
      <c r="CD12" s="9" t="n">
        <v>-20.54</v>
      </c>
      <c r="CE12" s="9" t="n">
        <v>1.71</v>
      </c>
      <c r="CF12" s="9" t="n">
        <v>39.95</v>
      </c>
      <c r="CG12" s="9" t="n">
        <v>3.46</v>
      </c>
      <c r="CH12" s="9" t="n">
        <v>-4.24</v>
      </c>
      <c r="CI12" s="9" t="n">
        <v>-2.45</v>
      </c>
      <c r="CJ12" s="9" t="n">
        <v>0.2</v>
      </c>
      <c r="CK12" s="9" t="n">
        <v>4.76</v>
      </c>
      <c r="CL12" s="9"/>
      <c r="CM12" s="9"/>
      <c r="CN12" s="9"/>
      <c r="CO12" s="9"/>
      <c r="CP12" s="9"/>
      <c r="CQ12" s="9"/>
      <c r="CR12" s="9"/>
      <c r="CS12" s="6" t="n">
        <v>5.88</v>
      </c>
      <c r="CT12" s="7" t="n">
        <v>10500</v>
      </c>
      <c r="CU12" s="2" t="s">
        <v>207</v>
      </c>
      <c r="CV12" s="2" t="s">
        <v>378</v>
      </c>
      <c r="CW12" s="2" t="s">
        <v>342</v>
      </c>
      <c r="CX12" s="2" t="s">
        <v>343</v>
      </c>
      <c r="CY12" s="2" t="s">
        <v>379</v>
      </c>
      <c r="CZ12" s="2" t="s">
        <v>380</v>
      </c>
      <c r="DA12" s="3" t="s">
        <v>381</v>
      </c>
      <c r="DB12" s="2" t="s">
        <v>347</v>
      </c>
      <c r="DC12" s="10" t="n">
        <v>2012</v>
      </c>
      <c r="DD12" s="11" t="str">
        <f aca="false">HYPERLINK("http://www.adapthealth.com","www.adapthealth.com")</f>
        <v>www.adapthealth.com</v>
      </c>
      <c r="DE12" s="12" t="n">
        <v>2</v>
      </c>
      <c r="DF12" s="12" t="n">
        <v>1</v>
      </c>
      <c r="DG12" s="12" t="n">
        <v>1</v>
      </c>
      <c r="DH12" s="12"/>
      <c r="DI12" s="12" t="n">
        <v>1</v>
      </c>
      <c r="DJ12" s="12" t="n">
        <v>1</v>
      </c>
      <c r="DK12" s="2" t="s">
        <v>382</v>
      </c>
      <c r="DL12" s="2"/>
      <c r="DM12" s="3"/>
      <c r="DN12" s="3"/>
      <c r="DO12" s="2"/>
      <c r="DP12" s="2"/>
      <c r="DQ12" s="2"/>
      <c r="DR12" s="2"/>
      <c r="DS12" s="2"/>
      <c r="DT12" s="2"/>
      <c r="DU12" s="2"/>
      <c r="DV12" s="2" t="n">
        <v>27709</v>
      </c>
      <c r="DW12" s="9"/>
      <c r="DX12" s="6"/>
      <c r="DY12" s="9"/>
      <c r="DZ12" s="9"/>
      <c r="EA12" s="9"/>
      <c r="EB12" s="9"/>
      <c r="EC12" s="9"/>
      <c r="ED12" s="9"/>
      <c r="EE12" s="9"/>
      <c r="EF12" s="6"/>
      <c r="EG12" s="5"/>
      <c r="EH12" s="5"/>
      <c r="EI12" s="9"/>
      <c r="EJ12" s="9"/>
      <c r="EK12" s="6"/>
      <c r="EL12" s="9"/>
      <c r="EM12" s="2"/>
      <c r="EN12" s="4"/>
      <c r="EO12" s="9"/>
      <c r="EP12" s="6"/>
      <c r="EQ12" s="6"/>
      <c r="ER12" s="9"/>
      <c r="ES12" s="2"/>
      <c r="ET12" s="9"/>
      <c r="EU12" s="9"/>
      <c r="EV12" s="9"/>
      <c r="EW12" s="9"/>
      <c r="EX12" s="9"/>
      <c r="EY12" s="9"/>
      <c r="EZ12" s="9"/>
      <c r="FA12" s="9"/>
      <c r="FB12" s="2" t="s">
        <v>198</v>
      </c>
      <c r="FC12" s="9"/>
      <c r="FD12" s="2"/>
      <c r="FE12" s="3"/>
      <c r="FF12" s="2"/>
      <c r="FG12" s="9"/>
      <c r="FH12" s="9"/>
      <c r="FI12" s="9"/>
      <c r="FJ12" s="9"/>
      <c r="FK12" s="9"/>
      <c r="FL12" s="9"/>
      <c r="FM12" s="9"/>
      <c r="FN12" s="9"/>
      <c r="FO12" s="9"/>
      <c r="FP12" s="9"/>
      <c r="FQ12" s="9"/>
      <c r="FR12" s="11" t="str">
        <f aca="false">HYPERLINK("https://my.pitchbook.com?c=138788-56T","View Company Online")</f>
        <v>View Company Online</v>
      </c>
    </row>
    <row r="13" customFormat="false" ht="15" hidden="false" customHeight="false" outlineLevel="0" collapsed="false">
      <c r="A13" s="13" t="s">
        <v>389</v>
      </c>
      <c r="B13" s="13" t="s">
        <v>390</v>
      </c>
      <c r="C13" s="13" t="s">
        <v>391</v>
      </c>
      <c r="D13" s="13"/>
      <c r="E13" s="13" t="s">
        <v>392</v>
      </c>
      <c r="F13" s="13" t="s">
        <v>393</v>
      </c>
      <c r="G13" s="13" t="s">
        <v>394</v>
      </c>
      <c r="H13" s="13" t="s">
        <v>395</v>
      </c>
      <c r="I13" s="13" t="s">
        <v>396</v>
      </c>
      <c r="J13" s="13" t="s">
        <v>397</v>
      </c>
      <c r="K13" s="13" t="s">
        <v>398</v>
      </c>
      <c r="L13" s="13" t="s">
        <v>399</v>
      </c>
      <c r="M13" s="13" t="s">
        <v>400</v>
      </c>
      <c r="N13" s="13" t="s">
        <v>303</v>
      </c>
      <c r="O13" s="13" t="s">
        <v>401</v>
      </c>
      <c r="P13" s="13" t="s">
        <v>402</v>
      </c>
      <c r="Q13" s="13" t="s">
        <v>403</v>
      </c>
      <c r="R13" s="14" t="s">
        <v>404</v>
      </c>
      <c r="S13" s="13" t="s">
        <v>405</v>
      </c>
      <c r="T13" s="13" t="s">
        <v>406</v>
      </c>
      <c r="U13" s="13"/>
      <c r="V13" s="14" t="n">
        <v>1</v>
      </c>
      <c r="W13" s="15" t="n">
        <v>42674</v>
      </c>
      <c r="X13" s="15" t="n">
        <v>42698</v>
      </c>
      <c r="Y13" s="16" t="n">
        <v>320</v>
      </c>
      <c r="Z13" s="13" t="s">
        <v>192</v>
      </c>
      <c r="AA13" s="16"/>
      <c r="AB13" s="16" t="n">
        <v>1333.33</v>
      </c>
      <c r="AC13" s="13" t="s">
        <v>224</v>
      </c>
      <c r="AD13" s="17" t="n">
        <v>24</v>
      </c>
      <c r="AE13" s="16"/>
      <c r="AF13" s="14"/>
      <c r="AG13" s="14"/>
      <c r="AH13" s="16"/>
      <c r="AI13" s="14"/>
      <c r="AJ13" s="13" t="s">
        <v>407</v>
      </c>
      <c r="AK13" s="13"/>
      <c r="AL13" s="13"/>
      <c r="AM13" s="13" t="s">
        <v>226</v>
      </c>
      <c r="AN13" s="13" t="s">
        <v>408</v>
      </c>
      <c r="AO13" s="16"/>
      <c r="AP13" s="13" t="s">
        <v>198</v>
      </c>
      <c r="AQ13" s="13"/>
      <c r="AR13" s="13"/>
      <c r="AS13" s="13"/>
      <c r="AT13" s="16"/>
      <c r="AU13" s="16"/>
      <c r="AV13" s="16"/>
      <c r="AW13" s="13" t="s">
        <v>199</v>
      </c>
      <c r="AX13" s="13" t="s">
        <v>200</v>
      </c>
      <c r="AY13" s="13" t="s">
        <v>400</v>
      </c>
      <c r="AZ13" s="18"/>
      <c r="BA13" s="14" t="n">
        <v>1</v>
      </c>
      <c r="BB13" s="13" t="s">
        <v>409</v>
      </c>
      <c r="BC13" s="14" t="n">
        <v>1</v>
      </c>
      <c r="BD13" s="13"/>
      <c r="BE13" s="14"/>
      <c r="BF13" s="13"/>
      <c r="BG13" s="13" t="s">
        <v>410</v>
      </c>
      <c r="BH13" s="19" t="s">
        <v>411</v>
      </c>
      <c r="BI13" s="13" t="s">
        <v>411</v>
      </c>
      <c r="BJ13" s="13"/>
      <c r="BK13" s="13" t="s">
        <v>412</v>
      </c>
      <c r="BL13" s="13"/>
      <c r="BM13" s="13"/>
      <c r="BN13" s="13" t="s">
        <v>413</v>
      </c>
      <c r="BO13" s="13" t="s">
        <v>414</v>
      </c>
      <c r="BP13" s="13" t="s">
        <v>415</v>
      </c>
      <c r="BQ13" s="13" t="s">
        <v>416</v>
      </c>
      <c r="BR13" s="13"/>
      <c r="BS13" s="16"/>
      <c r="BT13" s="20" t="n">
        <v>248.61</v>
      </c>
      <c r="BU13" s="17"/>
      <c r="BV13" s="20"/>
      <c r="BW13" s="20" t="n">
        <v>-2.67</v>
      </c>
      <c r="BX13" s="20" t="n">
        <v>152</v>
      </c>
      <c r="BY13" s="20" t="n">
        <v>88.79</v>
      </c>
      <c r="BZ13" s="20" t="n">
        <v>0</v>
      </c>
      <c r="CA13" s="21" t="n">
        <v>2016</v>
      </c>
      <c r="CB13" s="20" t="n">
        <v>8.77</v>
      </c>
      <c r="CC13" s="20" t="n">
        <v>15.02</v>
      </c>
      <c r="CD13" s="20" t="n">
        <v>-498.81</v>
      </c>
      <c r="CE13" s="20" t="n">
        <v>5.36</v>
      </c>
      <c r="CF13" s="20"/>
      <c r="CG13" s="20" t="n">
        <v>2.11</v>
      </c>
      <c r="CH13" s="20" t="n">
        <v>3.6</v>
      </c>
      <c r="CI13" s="20" t="n">
        <v>-119.72</v>
      </c>
      <c r="CJ13" s="20" t="n">
        <v>1.29</v>
      </c>
      <c r="CK13" s="20"/>
      <c r="CL13" s="20"/>
      <c r="CM13" s="20"/>
      <c r="CN13" s="20"/>
      <c r="CO13" s="20"/>
      <c r="CP13" s="20"/>
      <c r="CQ13" s="20"/>
      <c r="CR13" s="20"/>
      <c r="CS13" s="17" t="n">
        <v>61.14</v>
      </c>
      <c r="CT13" s="18" t="n">
        <v>1131</v>
      </c>
      <c r="CU13" s="13" t="s">
        <v>417</v>
      </c>
      <c r="CV13" s="13" t="s">
        <v>418</v>
      </c>
      <c r="CW13" s="13" t="s">
        <v>209</v>
      </c>
      <c r="CX13" s="13" t="s">
        <v>419</v>
      </c>
      <c r="CY13" s="13" t="s">
        <v>420</v>
      </c>
      <c r="CZ13" s="13"/>
      <c r="DA13" s="14" t="s">
        <v>421</v>
      </c>
      <c r="DB13" s="13" t="s">
        <v>422</v>
      </c>
      <c r="DC13" s="21" t="n">
        <v>2011</v>
      </c>
      <c r="DD13" s="22" t="str">
        <f aca="false">HYPERLINK("http://www.admie.gr","www.admie.gr")</f>
        <v>www.admie.gr</v>
      </c>
      <c r="DE13" s="23" t="n">
        <v>1</v>
      </c>
      <c r="DF13" s="23" t="n">
        <v>1</v>
      </c>
      <c r="DG13" s="23"/>
      <c r="DH13" s="23"/>
      <c r="DI13" s="23" t="n">
        <v>1</v>
      </c>
      <c r="DJ13" s="23" t="n">
        <v>1</v>
      </c>
      <c r="DK13" s="13"/>
      <c r="DL13" s="13"/>
      <c r="DM13" s="14"/>
      <c r="DN13" s="14"/>
      <c r="DO13" s="13"/>
      <c r="DP13" s="13"/>
      <c r="DQ13" s="13"/>
      <c r="DR13" s="13"/>
      <c r="DS13" s="13"/>
      <c r="DT13" s="13"/>
      <c r="DU13" s="13"/>
      <c r="DV13" s="13"/>
      <c r="DW13" s="20"/>
      <c r="DX13" s="17"/>
      <c r="DY13" s="20"/>
      <c r="DZ13" s="20"/>
      <c r="EA13" s="20"/>
      <c r="EB13" s="20"/>
      <c r="EC13" s="20"/>
      <c r="ED13" s="20"/>
      <c r="EE13" s="20"/>
      <c r="EF13" s="17"/>
      <c r="EG13" s="16"/>
      <c r="EH13" s="16"/>
      <c r="EI13" s="20"/>
      <c r="EJ13" s="20"/>
      <c r="EK13" s="17"/>
      <c r="EL13" s="20"/>
      <c r="EM13" s="13"/>
      <c r="EN13" s="15"/>
      <c r="EO13" s="20"/>
      <c r="EP13" s="17"/>
      <c r="EQ13" s="17"/>
      <c r="ER13" s="20"/>
      <c r="ES13" s="13"/>
      <c r="ET13" s="20"/>
      <c r="EU13" s="20"/>
      <c r="EV13" s="20"/>
      <c r="EW13" s="20"/>
      <c r="EX13" s="20"/>
      <c r="EY13" s="20"/>
      <c r="EZ13" s="20"/>
      <c r="FA13" s="20"/>
      <c r="FB13" s="13" t="s">
        <v>198</v>
      </c>
      <c r="FC13" s="20"/>
      <c r="FD13" s="13"/>
      <c r="FE13" s="14"/>
      <c r="FF13" s="13"/>
      <c r="FG13" s="20"/>
      <c r="FH13" s="20"/>
      <c r="FI13" s="20"/>
      <c r="FJ13" s="20"/>
      <c r="FK13" s="20"/>
      <c r="FL13" s="20"/>
      <c r="FM13" s="20"/>
      <c r="FN13" s="20"/>
      <c r="FO13" s="20"/>
      <c r="FP13" s="20"/>
      <c r="FQ13" s="20"/>
      <c r="FR13" s="22" t="str">
        <f aca="false">HYPERLINK("https://my.pitchbook.com?c=36568-09T","View Company Online")</f>
        <v>View Company Online</v>
      </c>
    </row>
    <row r="14" customFormat="false" ht="15" hidden="false" customHeight="false" outlineLevel="0" collapsed="false">
      <c r="A14" s="2" t="s">
        <v>423</v>
      </c>
      <c r="B14" s="2" t="s">
        <v>390</v>
      </c>
      <c r="C14" s="2" t="s">
        <v>391</v>
      </c>
      <c r="D14" s="2"/>
      <c r="E14" s="2" t="s">
        <v>392</v>
      </c>
      <c r="F14" s="2" t="s">
        <v>393</v>
      </c>
      <c r="G14" s="2" t="s">
        <v>394</v>
      </c>
      <c r="H14" s="2" t="s">
        <v>395</v>
      </c>
      <c r="I14" s="2" t="s">
        <v>396</v>
      </c>
      <c r="J14" s="2" t="s">
        <v>397</v>
      </c>
      <c r="K14" s="2" t="s">
        <v>398</v>
      </c>
      <c r="L14" s="2" t="s">
        <v>399</v>
      </c>
      <c r="M14" s="2" t="s">
        <v>400</v>
      </c>
      <c r="N14" s="2" t="s">
        <v>303</v>
      </c>
      <c r="O14" s="2" t="s">
        <v>401</v>
      </c>
      <c r="P14" s="2" t="s">
        <v>402</v>
      </c>
      <c r="Q14" s="2" t="s">
        <v>403</v>
      </c>
      <c r="R14" s="3" t="s">
        <v>404</v>
      </c>
      <c r="S14" s="2" t="s">
        <v>405</v>
      </c>
      <c r="T14" s="2" t="s">
        <v>406</v>
      </c>
      <c r="U14" s="2"/>
      <c r="V14" s="3" t="n">
        <v>2</v>
      </c>
      <c r="W14" s="4"/>
      <c r="X14" s="4" t="n">
        <v>42852</v>
      </c>
      <c r="Y14" s="5" t="n">
        <v>295.6</v>
      </c>
      <c r="Z14" s="2" t="s">
        <v>192</v>
      </c>
      <c r="AA14" s="5"/>
      <c r="AB14" s="5" t="n">
        <v>1182.4</v>
      </c>
      <c r="AC14" s="2" t="s">
        <v>224</v>
      </c>
      <c r="AD14" s="6" t="n">
        <v>25</v>
      </c>
      <c r="AE14" s="5"/>
      <c r="AF14" s="3"/>
      <c r="AG14" s="3"/>
      <c r="AH14" s="5"/>
      <c r="AI14" s="3"/>
      <c r="AJ14" s="2" t="s">
        <v>424</v>
      </c>
      <c r="AK14" s="2"/>
      <c r="AL14" s="2"/>
      <c r="AM14" s="2" t="s">
        <v>425</v>
      </c>
      <c r="AN14" s="2" t="s">
        <v>393</v>
      </c>
      <c r="AO14" s="5"/>
      <c r="AP14" s="2" t="s">
        <v>198</v>
      </c>
      <c r="AQ14" s="2"/>
      <c r="AR14" s="2"/>
      <c r="AS14" s="2"/>
      <c r="AT14" s="5"/>
      <c r="AU14" s="5"/>
      <c r="AV14" s="5"/>
      <c r="AW14" s="2" t="s">
        <v>199</v>
      </c>
      <c r="AX14" s="2" t="s">
        <v>200</v>
      </c>
      <c r="AY14" s="2" t="s">
        <v>400</v>
      </c>
      <c r="AZ14" s="7"/>
      <c r="BA14" s="3"/>
      <c r="BB14" s="2"/>
      <c r="BC14" s="3"/>
      <c r="BD14" s="2"/>
      <c r="BE14" s="3"/>
      <c r="BF14" s="2"/>
      <c r="BG14" s="2"/>
      <c r="BH14" s="8"/>
      <c r="BI14" s="2"/>
      <c r="BJ14" s="2"/>
      <c r="BK14" s="2" t="s">
        <v>412</v>
      </c>
      <c r="BL14" s="2"/>
      <c r="BM14" s="2"/>
      <c r="BN14" s="2" t="s">
        <v>426</v>
      </c>
      <c r="BO14" s="2" t="s">
        <v>426</v>
      </c>
      <c r="BP14" s="2"/>
      <c r="BQ14" s="2"/>
      <c r="BR14" s="2"/>
      <c r="BS14" s="5"/>
      <c r="BT14" s="9" t="n">
        <v>248.61</v>
      </c>
      <c r="BU14" s="6"/>
      <c r="BV14" s="9"/>
      <c r="BW14" s="9" t="n">
        <v>-2.67</v>
      </c>
      <c r="BX14" s="9" t="n">
        <v>152</v>
      </c>
      <c r="BY14" s="9" t="n">
        <v>88.79</v>
      </c>
      <c r="BZ14" s="9" t="n">
        <v>0</v>
      </c>
      <c r="CA14" s="10" t="n">
        <v>2016</v>
      </c>
      <c r="CB14" s="9" t="n">
        <v>7.78</v>
      </c>
      <c r="CC14" s="9" t="n">
        <v>13.32</v>
      </c>
      <c r="CD14" s="9" t="n">
        <v>-442.35</v>
      </c>
      <c r="CE14" s="9" t="n">
        <v>4.76</v>
      </c>
      <c r="CF14" s="9"/>
      <c r="CG14" s="9" t="n">
        <v>1.94</v>
      </c>
      <c r="CH14" s="9" t="n">
        <v>3.33</v>
      </c>
      <c r="CI14" s="9" t="n">
        <v>-110.59</v>
      </c>
      <c r="CJ14" s="9" t="n">
        <v>1.19</v>
      </c>
      <c r="CK14" s="9"/>
      <c r="CL14" s="9"/>
      <c r="CM14" s="9"/>
      <c r="CN14" s="9"/>
      <c r="CO14" s="9"/>
      <c r="CP14" s="9"/>
      <c r="CQ14" s="9"/>
      <c r="CR14" s="9"/>
      <c r="CS14" s="6" t="n">
        <v>61.14</v>
      </c>
      <c r="CT14" s="7" t="n">
        <v>1131</v>
      </c>
      <c r="CU14" s="2" t="s">
        <v>417</v>
      </c>
      <c r="CV14" s="2" t="s">
        <v>418</v>
      </c>
      <c r="CW14" s="2" t="s">
        <v>209</v>
      </c>
      <c r="CX14" s="2" t="s">
        <v>419</v>
      </c>
      <c r="CY14" s="2" t="s">
        <v>420</v>
      </c>
      <c r="CZ14" s="2"/>
      <c r="DA14" s="3" t="s">
        <v>421</v>
      </c>
      <c r="DB14" s="2" t="s">
        <v>422</v>
      </c>
      <c r="DC14" s="10" t="n">
        <v>2011</v>
      </c>
      <c r="DD14" s="11" t="str">
        <f aca="false">HYPERLINK("http://www.admie.gr","www.admie.gr")</f>
        <v>www.admie.gr</v>
      </c>
      <c r="DE14" s="12" t="n">
        <v>1</v>
      </c>
      <c r="DF14" s="12" t="n">
        <v>1</v>
      </c>
      <c r="DG14" s="12"/>
      <c r="DH14" s="12"/>
      <c r="DI14" s="12" t="n">
        <v>1</v>
      </c>
      <c r="DJ14" s="12" t="n">
        <v>1</v>
      </c>
      <c r="DK14" s="2"/>
      <c r="DL14" s="2"/>
      <c r="DM14" s="3"/>
      <c r="DN14" s="3"/>
      <c r="DO14" s="2"/>
      <c r="DP14" s="2"/>
      <c r="DQ14" s="2"/>
      <c r="DR14" s="2"/>
      <c r="DS14" s="2"/>
      <c r="DT14" s="2"/>
      <c r="DU14" s="2"/>
      <c r="DV14" s="2"/>
      <c r="DW14" s="9"/>
      <c r="DX14" s="6"/>
      <c r="DY14" s="9"/>
      <c r="DZ14" s="9"/>
      <c r="EA14" s="9"/>
      <c r="EB14" s="9"/>
      <c r="EC14" s="9"/>
      <c r="ED14" s="9"/>
      <c r="EE14" s="9"/>
      <c r="EF14" s="6"/>
      <c r="EG14" s="5"/>
      <c r="EH14" s="5"/>
      <c r="EI14" s="9"/>
      <c r="EJ14" s="9"/>
      <c r="EK14" s="6"/>
      <c r="EL14" s="9"/>
      <c r="EM14" s="2"/>
      <c r="EN14" s="4"/>
      <c r="EO14" s="9"/>
      <c r="EP14" s="6"/>
      <c r="EQ14" s="6"/>
      <c r="ER14" s="9"/>
      <c r="ES14" s="2"/>
      <c r="ET14" s="9"/>
      <c r="EU14" s="9"/>
      <c r="EV14" s="9"/>
      <c r="EW14" s="9"/>
      <c r="EX14" s="9"/>
      <c r="EY14" s="9"/>
      <c r="EZ14" s="9"/>
      <c r="FA14" s="9"/>
      <c r="FB14" s="2" t="s">
        <v>198</v>
      </c>
      <c r="FC14" s="9"/>
      <c r="FD14" s="2"/>
      <c r="FE14" s="3"/>
      <c r="FF14" s="2"/>
      <c r="FG14" s="9"/>
      <c r="FH14" s="9"/>
      <c r="FI14" s="9"/>
      <c r="FJ14" s="9"/>
      <c r="FK14" s="9"/>
      <c r="FL14" s="9"/>
      <c r="FM14" s="9"/>
      <c r="FN14" s="9"/>
      <c r="FO14" s="9"/>
      <c r="FP14" s="9"/>
      <c r="FQ14" s="9"/>
      <c r="FR14" s="11" t="str">
        <f aca="false">HYPERLINK("https://my.pitchbook.com?c=87244-75T","View Company Online")</f>
        <v>View Company Online</v>
      </c>
    </row>
    <row r="15" customFormat="false" ht="15" hidden="false" customHeight="false" outlineLevel="0" collapsed="false">
      <c r="A15" s="13" t="s">
        <v>427</v>
      </c>
      <c r="B15" s="13" t="s">
        <v>428</v>
      </c>
      <c r="C15" s="13" t="s">
        <v>429</v>
      </c>
      <c r="D15" s="13" t="s">
        <v>430</v>
      </c>
      <c r="E15" s="13" t="s">
        <v>431</v>
      </c>
      <c r="F15" s="13" t="s">
        <v>432</v>
      </c>
      <c r="G15" s="13" t="s">
        <v>180</v>
      </c>
      <c r="H15" s="13" t="s">
        <v>181</v>
      </c>
      <c r="I15" s="13" t="s">
        <v>182</v>
      </c>
      <c r="J15" s="13" t="s">
        <v>433</v>
      </c>
      <c r="K15" s="13" t="s">
        <v>434</v>
      </c>
      <c r="L15" s="13" t="s">
        <v>435</v>
      </c>
      <c r="M15" s="13" t="s">
        <v>186</v>
      </c>
      <c r="N15" s="13" t="s">
        <v>187</v>
      </c>
      <c r="O15" s="13" t="s">
        <v>188</v>
      </c>
      <c r="P15" s="13" t="s">
        <v>436</v>
      </c>
      <c r="Q15" s="13" t="s">
        <v>437</v>
      </c>
      <c r="R15" s="14"/>
      <c r="S15" s="13"/>
      <c r="T15" s="13" t="s">
        <v>438</v>
      </c>
      <c r="U15" s="13" t="s">
        <v>439</v>
      </c>
      <c r="V15" s="14" t="n">
        <v>5</v>
      </c>
      <c r="W15" s="15"/>
      <c r="X15" s="15" t="n">
        <v>42695</v>
      </c>
      <c r="Y15" s="16" t="n">
        <v>0.33</v>
      </c>
      <c r="Z15" s="13" t="s">
        <v>192</v>
      </c>
      <c r="AA15" s="16" t="n">
        <v>2.02</v>
      </c>
      <c r="AB15" s="16" t="n">
        <v>2.31</v>
      </c>
      <c r="AC15" s="13" t="s">
        <v>192</v>
      </c>
      <c r="AD15" s="17" t="n">
        <v>12.71</v>
      </c>
      <c r="AE15" s="16" t="n">
        <v>5.79</v>
      </c>
      <c r="AF15" s="14" t="s">
        <v>245</v>
      </c>
      <c r="AG15" s="14"/>
      <c r="AH15" s="16" t="n">
        <v>25.1</v>
      </c>
      <c r="AI15" s="14"/>
      <c r="AJ15" s="13" t="s">
        <v>440</v>
      </c>
      <c r="AK15" s="13" t="s">
        <v>440</v>
      </c>
      <c r="AL15" s="13"/>
      <c r="AM15" s="13" t="s">
        <v>196</v>
      </c>
      <c r="AN15" s="13" t="s">
        <v>441</v>
      </c>
      <c r="AO15" s="16" t="n">
        <v>0.29</v>
      </c>
      <c r="AP15" s="13" t="s">
        <v>198</v>
      </c>
      <c r="AQ15" s="13"/>
      <c r="AR15" s="13"/>
      <c r="AS15" s="13" t="s">
        <v>442</v>
      </c>
      <c r="AT15" s="16" t="n">
        <v>0.04</v>
      </c>
      <c r="AU15" s="16" t="n">
        <v>0.04</v>
      </c>
      <c r="AV15" s="16"/>
      <c r="AW15" s="13" t="s">
        <v>199</v>
      </c>
      <c r="AX15" s="13" t="s">
        <v>248</v>
      </c>
      <c r="AY15" s="13" t="s">
        <v>201</v>
      </c>
      <c r="AZ15" s="18"/>
      <c r="BA15" s="14" t="n">
        <v>4</v>
      </c>
      <c r="BB15" s="13" t="s">
        <v>443</v>
      </c>
      <c r="BC15" s="14" t="n">
        <v>2</v>
      </c>
      <c r="BD15" s="13" t="s">
        <v>444</v>
      </c>
      <c r="BE15" s="14" t="n">
        <v>2</v>
      </c>
      <c r="BF15" s="13"/>
      <c r="BG15" s="13"/>
      <c r="BH15" s="19" t="s">
        <v>445</v>
      </c>
      <c r="BI15" s="13"/>
      <c r="BJ15" s="13"/>
      <c r="BK15" s="13"/>
      <c r="BL15" s="13"/>
      <c r="BM15" s="13"/>
      <c r="BN15" s="13"/>
      <c r="BO15" s="13"/>
      <c r="BP15" s="13"/>
      <c r="BQ15" s="13"/>
      <c r="BR15" s="13"/>
      <c r="BS15" s="16"/>
      <c r="BT15" s="20" t="n">
        <v>0.17</v>
      </c>
      <c r="BU15" s="17"/>
      <c r="BV15" s="20"/>
      <c r="BW15" s="20"/>
      <c r="BX15" s="20"/>
      <c r="BY15" s="20" t="n">
        <v>-0.1</v>
      </c>
      <c r="BZ15" s="20" t="n">
        <v>0</v>
      </c>
      <c r="CA15" s="21" t="n">
        <v>2016</v>
      </c>
      <c r="CB15" s="20"/>
      <c r="CC15" s="20" t="n">
        <v>-22.23</v>
      </c>
      <c r="CD15" s="20"/>
      <c r="CE15" s="20" t="n">
        <v>13.71</v>
      </c>
      <c r="CF15" s="20"/>
      <c r="CG15" s="20"/>
      <c r="CH15" s="20" t="n">
        <v>-3.22</v>
      </c>
      <c r="CI15" s="20"/>
      <c r="CJ15" s="20" t="n">
        <v>1.99</v>
      </c>
      <c r="CK15" s="20"/>
      <c r="CL15" s="20"/>
      <c r="CM15" s="20" t="n">
        <v>0.14</v>
      </c>
      <c r="CN15" s="20"/>
      <c r="CO15" s="20"/>
      <c r="CP15" s="20"/>
      <c r="CQ15" s="20"/>
      <c r="CR15" s="20"/>
      <c r="CS15" s="17"/>
      <c r="CT15" s="18" t="n">
        <v>7</v>
      </c>
      <c r="CU15" s="13" t="s">
        <v>254</v>
      </c>
      <c r="CV15" s="13" t="s">
        <v>255</v>
      </c>
      <c r="CW15" s="13" t="s">
        <v>209</v>
      </c>
      <c r="CX15" s="13" t="s">
        <v>210</v>
      </c>
      <c r="CY15" s="13" t="s">
        <v>256</v>
      </c>
      <c r="CZ15" s="13"/>
      <c r="DA15" s="14" t="s">
        <v>446</v>
      </c>
      <c r="DB15" s="13" t="s">
        <v>258</v>
      </c>
      <c r="DC15" s="21" t="n">
        <v>2014</v>
      </c>
      <c r="DD15" s="22" t="str">
        <f aca="false">HYPERLINK("http://www.adventurebox.com","www.adventurebox.com")</f>
        <v>www.adventurebox.com</v>
      </c>
      <c r="DE15" s="23" t="n">
        <v>6</v>
      </c>
      <c r="DF15" s="23" t="n">
        <v>1</v>
      </c>
      <c r="DG15" s="23" t="n">
        <v>4</v>
      </c>
      <c r="DH15" s="23" t="n">
        <v>2</v>
      </c>
      <c r="DI15" s="23"/>
      <c r="DJ15" s="23"/>
      <c r="DK15" s="13" t="s">
        <v>447</v>
      </c>
      <c r="DL15" s="13"/>
      <c r="DM15" s="14"/>
      <c r="DN15" s="14"/>
      <c r="DO15" s="13"/>
      <c r="DP15" s="13"/>
      <c r="DQ15" s="13"/>
      <c r="DR15" s="13"/>
      <c r="DS15" s="13"/>
      <c r="DT15" s="13"/>
      <c r="DU15" s="13"/>
      <c r="DV15" s="13"/>
      <c r="DW15" s="20"/>
      <c r="DX15" s="17"/>
      <c r="DY15" s="20"/>
      <c r="DZ15" s="20"/>
      <c r="EA15" s="20"/>
      <c r="EB15" s="20"/>
      <c r="EC15" s="20"/>
      <c r="ED15" s="20"/>
      <c r="EE15" s="20"/>
      <c r="EF15" s="17"/>
      <c r="EG15" s="16"/>
      <c r="EH15" s="16"/>
      <c r="EI15" s="20"/>
      <c r="EJ15" s="20"/>
      <c r="EK15" s="17"/>
      <c r="EL15" s="20"/>
      <c r="EM15" s="13"/>
      <c r="EN15" s="15"/>
      <c r="EO15" s="20"/>
      <c r="EP15" s="17"/>
      <c r="EQ15" s="17"/>
      <c r="ER15" s="20"/>
      <c r="ES15" s="13"/>
      <c r="ET15" s="20"/>
      <c r="EU15" s="20"/>
      <c r="EV15" s="20"/>
      <c r="EW15" s="20"/>
      <c r="EX15" s="20"/>
      <c r="EY15" s="20"/>
      <c r="EZ15" s="20"/>
      <c r="FA15" s="20"/>
      <c r="FB15" s="13" t="s">
        <v>198</v>
      </c>
      <c r="FC15" s="20"/>
      <c r="FD15" s="13" t="s">
        <v>198</v>
      </c>
      <c r="FE15" s="14"/>
      <c r="FF15" s="13"/>
      <c r="FG15" s="20"/>
      <c r="FH15" s="20"/>
      <c r="FI15" s="20"/>
      <c r="FJ15" s="20"/>
      <c r="FK15" s="20"/>
      <c r="FL15" s="20"/>
      <c r="FM15" s="20"/>
      <c r="FN15" s="20"/>
      <c r="FO15" s="20"/>
      <c r="FP15" s="20"/>
      <c r="FQ15" s="20"/>
      <c r="FR15" s="22" t="str">
        <f aca="false">HYPERLINK("https://my.pitchbook.com?c=78814-09T","View Company Online")</f>
        <v>View Company Online</v>
      </c>
    </row>
    <row r="16" customFormat="false" ht="15" hidden="false" customHeight="false" outlineLevel="0" collapsed="false">
      <c r="A16" s="2" t="s">
        <v>448</v>
      </c>
      <c r="B16" s="2" t="s">
        <v>428</v>
      </c>
      <c r="C16" s="2" t="s">
        <v>429</v>
      </c>
      <c r="D16" s="2" t="s">
        <v>430</v>
      </c>
      <c r="E16" s="2" t="s">
        <v>431</v>
      </c>
      <c r="F16" s="2" t="s">
        <v>432</v>
      </c>
      <c r="G16" s="2" t="s">
        <v>180</v>
      </c>
      <c r="H16" s="2" t="s">
        <v>181</v>
      </c>
      <c r="I16" s="2" t="s">
        <v>182</v>
      </c>
      <c r="J16" s="2" t="s">
        <v>433</v>
      </c>
      <c r="K16" s="2" t="s">
        <v>434</v>
      </c>
      <c r="L16" s="2" t="s">
        <v>435</v>
      </c>
      <c r="M16" s="2" t="s">
        <v>186</v>
      </c>
      <c r="N16" s="2" t="s">
        <v>187</v>
      </c>
      <c r="O16" s="2" t="s">
        <v>188</v>
      </c>
      <c r="P16" s="2" t="s">
        <v>436</v>
      </c>
      <c r="Q16" s="2" t="s">
        <v>437</v>
      </c>
      <c r="R16" s="3"/>
      <c r="S16" s="2"/>
      <c r="T16" s="2" t="s">
        <v>438</v>
      </c>
      <c r="U16" s="2" t="s">
        <v>439</v>
      </c>
      <c r="V16" s="3" t="n">
        <v>2</v>
      </c>
      <c r="W16" s="4" t="n">
        <v>42164</v>
      </c>
      <c r="X16" s="4" t="n">
        <v>42330</v>
      </c>
      <c r="Y16" s="5" t="n">
        <v>0.97</v>
      </c>
      <c r="Z16" s="2" t="s">
        <v>192</v>
      </c>
      <c r="AA16" s="5" t="n">
        <v>1.07</v>
      </c>
      <c r="AB16" s="5" t="n">
        <v>1.56</v>
      </c>
      <c r="AC16" s="2" t="s">
        <v>192</v>
      </c>
      <c r="AD16" s="6" t="n">
        <v>31.22</v>
      </c>
      <c r="AE16" s="5" t="n">
        <v>0.97</v>
      </c>
      <c r="AF16" s="3" t="s">
        <v>193</v>
      </c>
      <c r="AG16" s="3"/>
      <c r="AH16" s="5" t="n">
        <v>18.33</v>
      </c>
      <c r="AI16" s="3"/>
      <c r="AJ16" s="2" t="s">
        <v>440</v>
      </c>
      <c r="AK16" s="2" t="s">
        <v>440</v>
      </c>
      <c r="AL16" s="2"/>
      <c r="AM16" s="2" t="s">
        <v>196</v>
      </c>
      <c r="AN16" s="2" t="s">
        <v>449</v>
      </c>
      <c r="AO16" s="5" t="n">
        <v>0.49</v>
      </c>
      <c r="AP16" s="2" t="s">
        <v>198</v>
      </c>
      <c r="AQ16" s="2"/>
      <c r="AR16" s="2"/>
      <c r="AS16" s="2" t="s">
        <v>450</v>
      </c>
      <c r="AT16" s="5" t="n">
        <v>0.48</v>
      </c>
      <c r="AU16" s="5" t="n">
        <v>0.48</v>
      </c>
      <c r="AV16" s="5"/>
      <c r="AW16" s="2" t="s">
        <v>199</v>
      </c>
      <c r="AX16" s="2" t="s">
        <v>248</v>
      </c>
      <c r="AY16" s="2" t="s">
        <v>201</v>
      </c>
      <c r="AZ16" s="7"/>
      <c r="BA16" s="3" t="n">
        <v>1</v>
      </c>
      <c r="BB16" s="2" t="s">
        <v>451</v>
      </c>
      <c r="BC16" s="3" t="n">
        <v>1</v>
      </c>
      <c r="BD16" s="2"/>
      <c r="BE16" s="3"/>
      <c r="BF16" s="2"/>
      <c r="BG16" s="2" t="s">
        <v>452</v>
      </c>
      <c r="BH16" s="8" t="s">
        <v>451</v>
      </c>
      <c r="BI16" s="2" t="s">
        <v>451</v>
      </c>
      <c r="BJ16" s="2"/>
      <c r="BK16" s="2"/>
      <c r="BL16" s="2"/>
      <c r="BM16" s="2"/>
      <c r="BN16" s="2"/>
      <c r="BO16" s="2"/>
      <c r="BP16" s="2"/>
      <c r="BQ16" s="2"/>
      <c r="BR16" s="2"/>
      <c r="BS16" s="5"/>
      <c r="BT16" s="9" t="n">
        <v>0.32</v>
      </c>
      <c r="BU16" s="6"/>
      <c r="BV16" s="9"/>
      <c r="BW16" s="9"/>
      <c r="BX16" s="9"/>
      <c r="BY16" s="9" t="n">
        <v>-0.01</v>
      </c>
      <c r="BZ16" s="9" t="n">
        <v>0</v>
      </c>
      <c r="CA16" s="10" t="n">
        <v>2015</v>
      </c>
      <c r="CB16" s="9"/>
      <c r="CC16" s="9" t="n">
        <v>-1455.48</v>
      </c>
      <c r="CD16" s="9"/>
      <c r="CE16" s="9" t="n">
        <v>4.94</v>
      </c>
      <c r="CF16" s="9"/>
      <c r="CG16" s="9"/>
      <c r="CH16" s="9" t="n">
        <v>-901.84</v>
      </c>
      <c r="CI16" s="9"/>
      <c r="CJ16" s="9" t="n">
        <v>3.06</v>
      </c>
      <c r="CK16" s="9"/>
      <c r="CL16" s="9"/>
      <c r="CM16" s="9" t="n">
        <v>0.98</v>
      </c>
      <c r="CN16" s="9"/>
      <c r="CO16" s="9"/>
      <c r="CP16" s="9"/>
      <c r="CQ16" s="9"/>
      <c r="CR16" s="9"/>
      <c r="CS16" s="6"/>
      <c r="CT16" s="7" t="n">
        <v>7</v>
      </c>
      <c r="CU16" s="2" t="s">
        <v>254</v>
      </c>
      <c r="CV16" s="2" t="s">
        <v>255</v>
      </c>
      <c r="CW16" s="2" t="s">
        <v>209</v>
      </c>
      <c r="CX16" s="2" t="s">
        <v>210</v>
      </c>
      <c r="CY16" s="2" t="s">
        <v>256</v>
      </c>
      <c r="CZ16" s="2"/>
      <c r="DA16" s="3" t="s">
        <v>446</v>
      </c>
      <c r="DB16" s="2" t="s">
        <v>258</v>
      </c>
      <c r="DC16" s="10" t="n">
        <v>2014</v>
      </c>
      <c r="DD16" s="11" t="str">
        <f aca="false">HYPERLINK("http://www.adventurebox.com","www.adventurebox.com")</f>
        <v>www.adventurebox.com</v>
      </c>
      <c r="DE16" s="12" t="n">
        <v>6</v>
      </c>
      <c r="DF16" s="12" t="n">
        <v>1</v>
      </c>
      <c r="DG16" s="12" t="n">
        <v>4</v>
      </c>
      <c r="DH16" s="12" t="n">
        <v>2</v>
      </c>
      <c r="DI16" s="12"/>
      <c r="DJ16" s="12"/>
      <c r="DK16" s="2" t="s">
        <v>447</v>
      </c>
      <c r="DL16" s="2"/>
      <c r="DM16" s="3"/>
      <c r="DN16" s="3"/>
      <c r="DO16" s="2"/>
      <c r="DP16" s="2"/>
      <c r="DQ16" s="2"/>
      <c r="DR16" s="2"/>
      <c r="DS16" s="2"/>
      <c r="DT16" s="2"/>
      <c r="DU16" s="2"/>
      <c r="DV16" s="2"/>
      <c r="DW16" s="9"/>
      <c r="DX16" s="6"/>
      <c r="DY16" s="9"/>
      <c r="DZ16" s="9"/>
      <c r="EA16" s="9"/>
      <c r="EB16" s="9"/>
      <c r="EC16" s="9"/>
      <c r="ED16" s="9"/>
      <c r="EE16" s="9"/>
      <c r="EF16" s="6"/>
      <c r="EG16" s="5"/>
      <c r="EH16" s="5"/>
      <c r="EI16" s="9"/>
      <c r="EJ16" s="9"/>
      <c r="EK16" s="6"/>
      <c r="EL16" s="9"/>
      <c r="EM16" s="2"/>
      <c r="EN16" s="4"/>
      <c r="EO16" s="9"/>
      <c r="EP16" s="6"/>
      <c r="EQ16" s="6"/>
      <c r="ER16" s="9"/>
      <c r="ES16" s="2"/>
      <c r="ET16" s="9"/>
      <c r="EU16" s="9"/>
      <c r="EV16" s="9"/>
      <c r="EW16" s="9"/>
      <c r="EX16" s="9"/>
      <c r="EY16" s="9"/>
      <c r="EZ16" s="9"/>
      <c r="FA16" s="9"/>
      <c r="FB16" s="2" t="s">
        <v>198</v>
      </c>
      <c r="FC16" s="9"/>
      <c r="FD16" s="2" t="s">
        <v>198</v>
      </c>
      <c r="FE16" s="3"/>
      <c r="FF16" s="2"/>
      <c r="FG16" s="9"/>
      <c r="FH16" s="9"/>
      <c r="FI16" s="9"/>
      <c r="FJ16" s="9"/>
      <c r="FK16" s="9"/>
      <c r="FL16" s="9"/>
      <c r="FM16" s="9"/>
      <c r="FN16" s="9"/>
      <c r="FO16" s="9"/>
      <c r="FP16" s="9"/>
      <c r="FQ16" s="9"/>
      <c r="FR16" s="11" t="str">
        <f aca="false">HYPERLINK("https://my.pitchbook.com?c=78815-44T","View Company Online")</f>
        <v>View Company Online</v>
      </c>
    </row>
    <row r="17" customFormat="false" ht="15" hidden="false" customHeight="false" outlineLevel="0" collapsed="false">
      <c r="A17" s="13" t="s">
        <v>453</v>
      </c>
      <c r="B17" s="13" t="s">
        <v>428</v>
      </c>
      <c r="C17" s="13" t="s">
        <v>429</v>
      </c>
      <c r="D17" s="13" t="s">
        <v>430</v>
      </c>
      <c r="E17" s="13" t="s">
        <v>431</v>
      </c>
      <c r="F17" s="13" t="s">
        <v>432</v>
      </c>
      <c r="G17" s="13" t="s">
        <v>180</v>
      </c>
      <c r="H17" s="13" t="s">
        <v>181</v>
      </c>
      <c r="I17" s="13" t="s">
        <v>182</v>
      </c>
      <c r="J17" s="13" t="s">
        <v>433</v>
      </c>
      <c r="K17" s="13" t="s">
        <v>434</v>
      </c>
      <c r="L17" s="13" t="s">
        <v>435</v>
      </c>
      <c r="M17" s="13" t="s">
        <v>186</v>
      </c>
      <c r="N17" s="13" t="s">
        <v>187</v>
      </c>
      <c r="O17" s="13" t="s">
        <v>188</v>
      </c>
      <c r="P17" s="13" t="s">
        <v>436</v>
      </c>
      <c r="Q17" s="13" t="s">
        <v>437</v>
      </c>
      <c r="R17" s="14"/>
      <c r="S17" s="13"/>
      <c r="T17" s="13" t="s">
        <v>438</v>
      </c>
      <c r="U17" s="13" t="s">
        <v>439</v>
      </c>
      <c r="V17" s="14" t="n">
        <v>6</v>
      </c>
      <c r="W17" s="15"/>
      <c r="X17" s="15" t="n">
        <v>42962</v>
      </c>
      <c r="Y17" s="16" t="n">
        <v>0.52</v>
      </c>
      <c r="Z17" s="13" t="s">
        <v>192</v>
      </c>
      <c r="AA17" s="16" t="n">
        <v>2.78</v>
      </c>
      <c r="AB17" s="16" t="n">
        <v>3.3</v>
      </c>
      <c r="AC17" s="13" t="s">
        <v>192</v>
      </c>
      <c r="AD17" s="17" t="n">
        <v>15.68</v>
      </c>
      <c r="AE17" s="16" t="n">
        <v>6.3</v>
      </c>
      <c r="AF17" s="14" t="s">
        <v>454</v>
      </c>
      <c r="AG17" s="14" t="s">
        <v>246</v>
      </c>
      <c r="AH17" s="16" t="n">
        <v>29.35</v>
      </c>
      <c r="AI17" s="14"/>
      <c r="AJ17" s="13" t="s">
        <v>195</v>
      </c>
      <c r="AK17" s="13"/>
      <c r="AL17" s="13"/>
      <c r="AM17" s="13" t="s">
        <v>196</v>
      </c>
      <c r="AN17" s="13" t="s">
        <v>455</v>
      </c>
      <c r="AO17" s="16" t="n">
        <v>0.52</v>
      </c>
      <c r="AP17" s="13" t="s">
        <v>198</v>
      </c>
      <c r="AQ17" s="13"/>
      <c r="AR17" s="13"/>
      <c r="AS17" s="13"/>
      <c r="AT17" s="16"/>
      <c r="AU17" s="16"/>
      <c r="AV17" s="16"/>
      <c r="AW17" s="13" t="s">
        <v>199</v>
      </c>
      <c r="AX17" s="13" t="s">
        <v>200</v>
      </c>
      <c r="AY17" s="13" t="s">
        <v>201</v>
      </c>
      <c r="AZ17" s="18"/>
      <c r="BA17" s="14" t="n">
        <v>1</v>
      </c>
      <c r="BB17" s="13"/>
      <c r="BC17" s="14"/>
      <c r="BD17" s="13" t="s">
        <v>456</v>
      </c>
      <c r="BE17" s="14" t="n">
        <v>1</v>
      </c>
      <c r="BF17" s="13"/>
      <c r="BG17" s="13" t="s">
        <v>457</v>
      </c>
      <c r="BH17" s="19" t="s">
        <v>456</v>
      </c>
      <c r="BI17" s="13"/>
      <c r="BJ17" s="13"/>
      <c r="BK17" s="13"/>
      <c r="BL17" s="13"/>
      <c r="BM17" s="13"/>
      <c r="BN17" s="13"/>
      <c r="BO17" s="13"/>
      <c r="BP17" s="13"/>
      <c r="BQ17" s="13"/>
      <c r="BR17" s="13"/>
      <c r="BS17" s="16"/>
      <c r="BT17" s="20" t="n">
        <v>0</v>
      </c>
      <c r="BU17" s="17" t="n">
        <v>-100</v>
      </c>
      <c r="BV17" s="20"/>
      <c r="BW17" s="20" t="n">
        <v>-0.08</v>
      </c>
      <c r="BX17" s="20" t="n">
        <v>-0.08</v>
      </c>
      <c r="BY17" s="20" t="n">
        <v>-0.08</v>
      </c>
      <c r="BZ17" s="20" t="n">
        <v>0.06</v>
      </c>
      <c r="CA17" s="21" t="n">
        <v>2017</v>
      </c>
      <c r="CB17" s="20" t="n">
        <v>-40.61</v>
      </c>
      <c r="CC17" s="20" t="n">
        <v>-40.61</v>
      </c>
      <c r="CD17" s="20" t="n">
        <v>-40.61</v>
      </c>
      <c r="CE17" s="20"/>
      <c r="CF17" s="20" t="n">
        <v>-49.11</v>
      </c>
      <c r="CG17" s="20" t="n">
        <v>-6.37</v>
      </c>
      <c r="CH17" s="20" t="n">
        <v>-6.37</v>
      </c>
      <c r="CI17" s="20" t="n">
        <v>-6.37</v>
      </c>
      <c r="CJ17" s="20"/>
      <c r="CK17" s="20" t="n">
        <v>-7.7</v>
      </c>
      <c r="CL17" s="20"/>
      <c r="CM17" s="20"/>
      <c r="CN17" s="20"/>
      <c r="CO17" s="20"/>
      <c r="CP17" s="20"/>
      <c r="CQ17" s="20"/>
      <c r="CR17" s="20"/>
      <c r="CS17" s="17"/>
      <c r="CT17" s="18" t="n">
        <v>7</v>
      </c>
      <c r="CU17" s="13" t="s">
        <v>254</v>
      </c>
      <c r="CV17" s="13" t="s">
        <v>255</v>
      </c>
      <c r="CW17" s="13" t="s">
        <v>209</v>
      </c>
      <c r="CX17" s="13" t="s">
        <v>210</v>
      </c>
      <c r="CY17" s="13" t="s">
        <v>256</v>
      </c>
      <c r="CZ17" s="13"/>
      <c r="DA17" s="14" t="s">
        <v>446</v>
      </c>
      <c r="DB17" s="13" t="s">
        <v>258</v>
      </c>
      <c r="DC17" s="21" t="n">
        <v>2014</v>
      </c>
      <c r="DD17" s="22" t="str">
        <f aca="false">HYPERLINK("http://www.adventurebox.com","www.adventurebox.com")</f>
        <v>www.adventurebox.com</v>
      </c>
      <c r="DE17" s="23" t="n">
        <v>6</v>
      </c>
      <c r="DF17" s="23" t="n">
        <v>1</v>
      </c>
      <c r="DG17" s="23" t="n">
        <v>4</v>
      </c>
      <c r="DH17" s="23" t="n">
        <v>2</v>
      </c>
      <c r="DI17" s="23"/>
      <c r="DJ17" s="23"/>
      <c r="DK17" s="13" t="s">
        <v>447</v>
      </c>
      <c r="DL17" s="13"/>
      <c r="DM17" s="14" t="n">
        <v>1.2</v>
      </c>
      <c r="DN17" s="14"/>
      <c r="DO17" s="13"/>
      <c r="DP17" s="13"/>
      <c r="DQ17" s="13"/>
      <c r="DR17" s="13"/>
      <c r="DS17" s="13"/>
      <c r="DT17" s="13"/>
      <c r="DU17" s="13"/>
      <c r="DV17" s="13"/>
      <c r="DW17" s="20"/>
      <c r="DX17" s="17"/>
      <c r="DY17" s="20"/>
      <c r="DZ17" s="20"/>
      <c r="EA17" s="20"/>
      <c r="EB17" s="20"/>
      <c r="EC17" s="20"/>
      <c r="ED17" s="20"/>
      <c r="EE17" s="20"/>
      <c r="EF17" s="17"/>
      <c r="EG17" s="16"/>
      <c r="EH17" s="16"/>
      <c r="EI17" s="20"/>
      <c r="EJ17" s="20"/>
      <c r="EK17" s="17"/>
      <c r="EL17" s="20"/>
      <c r="EM17" s="13"/>
      <c r="EN17" s="15"/>
      <c r="EO17" s="20"/>
      <c r="EP17" s="17"/>
      <c r="EQ17" s="17"/>
      <c r="ER17" s="20"/>
      <c r="ES17" s="13"/>
      <c r="ET17" s="20"/>
      <c r="EU17" s="20"/>
      <c r="EV17" s="20"/>
      <c r="EW17" s="20"/>
      <c r="EX17" s="20"/>
      <c r="EY17" s="20"/>
      <c r="EZ17" s="20"/>
      <c r="FA17" s="20"/>
      <c r="FB17" s="13" t="s">
        <v>198</v>
      </c>
      <c r="FC17" s="20"/>
      <c r="FD17" s="13"/>
      <c r="FE17" s="14"/>
      <c r="FF17" s="13"/>
      <c r="FG17" s="20"/>
      <c r="FH17" s="20"/>
      <c r="FI17" s="20"/>
      <c r="FJ17" s="20"/>
      <c r="FK17" s="20"/>
      <c r="FL17" s="20"/>
      <c r="FM17" s="20"/>
      <c r="FN17" s="20"/>
      <c r="FO17" s="20"/>
      <c r="FP17" s="20"/>
      <c r="FQ17" s="20"/>
      <c r="FR17" s="22" t="str">
        <f aca="false">HYPERLINK("https://my.pitchbook.com?c=95432-41T","View Company Online")</f>
        <v>View Company Online</v>
      </c>
    </row>
    <row r="18" customFormat="false" ht="15" hidden="false" customHeight="false" outlineLevel="0" collapsed="false">
      <c r="A18" s="2" t="s">
        <v>458</v>
      </c>
      <c r="B18" s="2" t="s">
        <v>459</v>
      </c>
      <c r="C18" s="2" t="s">
        <v>460</v>
      </c>
      <c r="D18" s="2"/>
      <c r="E18" s="2" t="s">
        <v>461</v>
      </c>
      <c r="F18" s="2" t="s">
        <v>462</v>
      </c>
      <c r="G18" s="2" t="s">
        <v>463</v>
      </c>
      <c r="H18" s="2" t="s">
        <v>464</v>
      </c>
      <c r="I18" s="2" t="s">
        <v>465</v>
      </c>
      <c r="J18" s="2" t="s">
        <v>466</v>
      </c>
      <c r="K18" s="2" t="s">
        <v>467</v>
      </c>
      <c r="L18" s="2" t="s">
        <v>468</v>
      </c>
      <c r="M18" s="2" t="s">
        <v>186</v>
      </c>
      <c r="N18" s="2" t="s">
        <v>187</v>
      </c>
      <c r="O18" s="2" t="s">
        <v>469</v>
      </c>
      <c r="P18" s="2"/>
      <c r="Q18" s="2"/>
      <c r="R18" s="3"/>
      <c r="S18" s="2"/>
      <c r="T18" s="2"/>
      <c r="U18" s="2"/>
      <c r="V18" s="3" t="n">
        <v>8</v>
      </c>
      <c r="W18" s="4"/>
      <c r="X18" s="4" t="n">
        <v>43585</v>
      </c>
      <c r="Y18" s="5" t="n">
        <v>267.16</v>
      </c>
      <c r="Z18" s="2" t="s">
        <v>192</v>
      </c>
      <c r="AA18" s="5" t="n">
        <v>2315.35</v>
      </c>
      <c r="AB18" s="5" t="n">
        <v>2582.51</v>
      </c>
      <c r="AC18" s="2" t="s">
        <v>192</v>
      </c>
      <c r="AD18" s="6" t="n">
        <v>10.34</v>
      </c>
      <c r="AE18" s="5" t="n">
        <v>970.77</v>
      </c>
      <c r="AF18" s="3" t="s">
        <v>288</v>
      </c>
      <c r="AG18" s="3" t="s">
        <v>246</v>
      </c>
      <c r="AH18" s="5" t="n">
        <v>11.67</v>
      </c>
      <c r="AI18" s="3" t="s">
        <v>470</v>
      </c>
      <c r="AJ18" s="2" t="s">
        <v>290</v>
      </c>
      <c r="AK18" s="2" t="s">
        <v>470</v>
      </c>
      <c r="AL18" s="2"/>
      <c r="AM18" s="2" t="s">
        <v>196</v>
      </c>
      <c r="AN18" s="2" t="s">
        <v>471</v>
      </c>
      <c r="AO18" s="5" t="n">
        <v>267.16</v>
      </c>
      <c r="AP18" s="2" t="s">
        <v>198</v>
      </c>
      <c r="AQ18" s="2"/>
      <c r="AR18" s="2"/>
      <c r="AS18" s="2"/>
      <c r="AT18" s="5"/>
      <c r="AU18" s="5"/>
      <c r="AV18" s="5"/>
      <c r="AW18" s="2" t="s">
        <v>199</v>
      </c>
      <c r="AX18" s="2" t="s">
        <v>187</v>
      </c>
      <c r="AY18" s="2" t="s">
        <v>201</v>
      </c>
      <c r="AZ18" s="7"/>
      <c r="BA18" s="3" t="n">
        <v>19</v>
      </c>
      <c r="BB18" s="2" t="s">
        <v>472</v>
      </c>
      <c r="BC18" s="3" t="n">
        <v>12</v>
      </c>
      <c r="BD18" s="2" t="s">
        <v>473</v>
      </c>
      <c r="BE18" s="3" t="n">
        <v>7</v>
      </c>
      <c r="BF18" s="2"/>
      <c r="BG18" s="2" t="s">
        <v>474</v>
      </c>
      <c r="BH18" s="8" t="s">
        <v>475</v>
      </c>
      <c r="BI18" s="2" t="s">
        <v>476</v>
      </c>
      <c r="BJ18" s="2" t="s">
        <v>477</v>
      </c>
      <c r="BK18" s="2"/>
      <c r="BL18" s="2"/>
      <c r="BM18" s="2"/>
      <c r="BN18" s="2" t="s">
        <v>478</v>
      </c>
      <c r="BO18" s="2" t="s">
        <v>479</v>
      </c>
      <c r="BP18" s="2"/>
      <c r="BQ18" s="2" t="s">
        <v>480</v>
      </c>
      <c r="BR18" s="2"/>
      <c r="BS18" s="5"/>
      <c r="BT18" s="9" t="n">
        <v>231.76</v>
      </c>
      <c r="BU18" s="6"/>
      <c r="BV18" s="9" t="n">
        <v>136.43</v>
      </c>
      <c r="BW18" s="9" t="n">
        <v>-107.27</v>
      </c>
      <c r="BX18" s="9" t="n">
        <v>-78.25</v>
      </c>
      <c r="BY18" s="9" t="n">
        <v>-82.87</v>
      </c>
      <c r="BZ18" s="9" t="n">
        <v>515.35</v>
      </c>
      <c r="CA18" s="10" t="n">
        <v>2019</v>
      </c>
      <c r="CB18" s="9" t="n">
        <v>-33</v>
      </c>
      <c r="CC18" s="9" t="n">
        <v>-31.17</v>
      </c>
      <c r="CD18" s="9" t="n">
        <v>-21.89</v>
      </c>
      <c r="CE18" s="9" t="n">
        <v>11.14</v>
      </c>
      <c r="CF18" s="9" t="n">
        <v>21.47</v>
      </c>
      <c r="CG18" s="9" t="n">
        <v>-3.41</v>
      </c>
      <c r="CH18" s="9" t="n">
        <v>-3.22</v>
      </c>
      <c r="CI18" s="9" t="n">
        <v>-2.26</v>
      </c>
      <c r="CJ18" s="9" t="n">
        <v>1.15</v>
      </c>
      <c r="CK18" s="9" t="n">
        <v>2.22</v>
      </c>
      <c r="CL18" s="9"/>
      <c r="CM18" s="9"/>
      <c r="CN18" s="9"/>
      <c r="CO18" s="9"/>
      <c r="CP18" s="9"/>
      <c r="CQ18" s="9"/>
      <c r="CR18" s="9"/>
      <c r="CS18" s="6" t="n">
        <v>-33.76</v>
      </c>
      <c r="CT18" s="7" t="n">
        <v>2472</v>
      </c>
      <c r="CU18" s="2" t="s">
        <v>207</v>
      </c>
      <c r="CV18" s="2" t="s">
        <v>481</v>
      </c>
      <c r="CW18" s="2" t="s">
        <v>342</v>
      </c>
      <c r="CX18" s="2" t="s">
        <v>343</v>
      </c>
      <c r="CY18" s="2" t="s">
        <v>482</v>
      </c>
      <c r="CZ18" s="2" t="s">
        <v>345</v>
      </c>
      <c r="DA18" s="3" t="s">
        <v>483</v>
      </c>
      <c r="DB18" s="2" t="s">
        <v>347</v>
      </c>
      <c r="DC18" s="10" t="n">
        <v>2012</v>
      </c>
      <c r="DD18" s="11" t="str">
        <f aca="false">HYPERLINK("http://www.affirm.com","www.affirm.com")</f>
        <v>www.affirm.com</v>
      </c>
      <c r="DE18" s="12" t="n">
        <v>148</v>
      </c>
      <c r="DF18" s="12" t="n">
        <v>50</v>
      </c>
      <c r="DG18" s="12" t="n">
        <v>47</v>
      </c>
      <c r="DH18" s="12" t="n">
        <v>94</v>
      </c>
      <c r="DI18" s="12" t="n">
        <v>7</v>
      </c>
      <c r="DJ18" s="12" t="n">
        <v>7</v>
      </c>
      <c r="DK18" s="2" t="s">
        <v>484</v>
      </c>
      <c r="DL18" s="2"/>
      <c r="DM18" s="3" t="n">
        <v>1.48</v>
      </c>
      <c r="DN18" s="3" t="n">
        <v>1.4</v>
      </c>
      <c r="DO18" s="2"/>
      <c r="DP18" s="2"/>
      <c r="DQ18" s="2"/>
      <c r="DR18" s="2"/>
      <c r="DS18" s="2"/>
      <c r="DT18" s="2"/>
      <c r="DU18" s="2"/>
      <c r="DV18" s="2"/>
      <c r="DW18" s="9"/>
      <c r="DX18" s="6"/>
      <c r="DY18" s="9"/>
      <c r="DZ18" s="9"/>
      <c r="EA18" s="9"/>
      <c r="EB18" s="9"/>
      <c r="EC18" s="9"/>
      <c r="ED18" s="9"/>
      <c r="EE18" s="9"/>
      <c r="EF18" s="6"/>
      <c r="EG18" s="5"/>
      <c r="EH18" s="5"/>
      <c r="EI18" s="9"/>
      <c r="EJ18" s="9"/>
      <c r="EK18" s="6"/>
      <c r="EL18" s="9"/>
      <c r="EM18" s="2"/>
      <c r="EN18" s="4"/>
      <c r="EO18" s="9"/>
      <c r="EP18" s="6"/>
      <c r="EQ18" s="6"/>
      <c r="ER18" s="9"/>
      <c r="ES18" s="2"/>
      <c r="ET18" s="9"/>
      <c r="EU18" s="9"/>
      <c r="EV18" s="9"/>
      <c r="EW18" s="9"/>
      <c r="EX18" s="9"/>
      <c r="EY18" s="9"/>
      <c r="EZ18" s="9"/>
      <c r="FA18" s="9"/>
      <c r="FB18" s="2" t="s">
        <v>198</v>
      </c>
      <c r="FC18" s="9"/>
      <c r="FD18" s="2"/>
      <c r="FE18" s="3"/>
      <c r="FF18" s="2"/>
      <c r="FG18" s="9"/>
      <c r="FH18" s="9"/>
      <c r="FI18" s="9"/>
      <c r="FJ18" s="9"/>
      <c r="FK18" s="9"/>
      <c r="FL18" s="9"/>
      <c r="FM18" s="9"/>
      <c r="FN18" s="9"/>
      <c r="FO18" s="9"/>
      <c r="FP18" s="9"/>
      <c r="FQ18" s="9"/>
      <c r="FR18" s="11" t="str">
        <f aca="false">HYPERLINK("https://my.pitchbook.com?c=117888-04T","View Company Online")</f>
        <v>View Company Online</v>
      </c>
    </row>
    <row r="19" customFormat="false" ht="15" hidden="false" customHeight="false" outlineLevel="0" collapsed="false">
      <c r="A19" s="13" t="s">
        <v>485</v>
      </c>
      <c r="B19" s="13" t="s">
        <v>459</v>
      </c>
      <c r="C19" s="13" t="s">
        <v>460</v>
      </c>
      <c r="D19" s="13"/>
      <c r="E19" s="13" t="s">
        <v>461</v>
      </c>
      <c r="F19" s="13" t="s">
        <v>462</v>
      </c>
      <c r="G19" s="13" t="s">
        <v>463</v>
      </c>
      <c r="H19" s="13" t="s">
        <v>464</v>
      </c>
      <c r="I19" s="13" t="s">
        <v>465</v>
      </c>
      <c r="J19" s="13" t="s">
        <v>466</v>
      </c>
      <c r="K19" s="13" t="s">
        <v>467</v>
      </c>
      <c r="L19" s="13" t="s">
        <v>468</v>
      </c>
      <c r="M19" s="13" t="s">
        <v>186</v>
      </c>
      <c r="N19" s="13" t="s">
        <v>187</v>
      </c>
      <c r="O19" s="13" t="s">
        <v>469</v>
      </c>
      <c r="P19" s="13"/>
      <c r="Q19" s="13"/>
      <c r="R19" s="14"/>
      <c r="S19" s="13"/>
      <c r="T19" s="13"/>
      <c r="U19" s="13"/>
      <c r="V19" s="14" t="n">
        <v>10</v>
      </c>
      <c r="W19" s="15" t="n">
        <v>44153</v>
      </c>
      <c r="X19" s="15" t="n">
        <v>44209</v>
      </c>
      <c r="Y19" s="16" t="n">
        <v>988.18</v>
      </c>
      <c r="Z19" s="13" t="s">
        <v>192</v>
      </c>
      <c r="AA19" s="16" t="n">
        <v>8762.95</v>
      </c>
      <c r="AB19" s="16" t="n">
        <v>9751.13</v>
      </c>
      <c r="AC19" s="13" t="s">
        <v>224</v>
      </c>
      <c r="AD19" s="17" t="n">
        <v>10.13</v>
      </c>
      <c r="AE19" s="16" t="n">
        <v>2389.53</v>
      </c>
      <c r="AF19" s="14"/>
      <c r="AG19" s="14"/>
      <c r="AH19" s="16" t="n">
        <v>40.17</v>
      </c>
      <c r="AI19" s="14"/>
      <c r="AJ19" s="13" t="s">
        <v>300</v>
      </c>
      <c r="AK19" s="13"/>
      <c r="AL19" s="13"/>
      <c r="AM19" s="13" t="s">
        <v>301</v>
      </c>
      <c r="AN19" s="13" t="s">
        <v>462</v>
      </c>
      <c r="AO19" s="16" t="n">
        <v>988.18</v>
      </c>
      <c r="AP19" s="13" t="s">
        <v>198</v>
      </c>
      <c r="AQ19" s="13"/>
      <c r="AR19" s="13"/>
      <c r="AS19" s="13"/>
      <c r="AT19" s="16"/>
      <c r="AU19" s="16"/>
      <c r="AV19" s="16"/>
      <c r="AW19" s="13" t="s">
        <v>199</v>
      </c>
      <c r="AX19" s="13" t="s">
        <v>187</v>
      </c>
      <c r="AY19" s="13" t="s">
        <v>186</v>
      </c>
      <c r="AZ19" s="18"/>
      <c r="BA19" s="14"/>
      <c r="BB19" s="13"/>
      <c r="BC19" s="14"/>
      <c r="BD19" s="13"/>
      <c r="BE19" s="14"/>
      <c r="BF19" s="13"/>
      <c r="BG19" s="13"/>
      <c r="BH19" s="19"/>
      <c r="BI19" s="13"/>
      <c r="BJ19" s="13"/>
      <c r="BK19" s="13" t="s">
        <v>486</v>
      </c>
      <c r="BL19" s="13"/>
      <c r="BM19" s="13"/>
      <c r="BN19" s="13" t="s">
        <v>487</v>
      </c>
      <c r="BO19" s="13" t="s">
        <v>487</v>
      </c>
      <c r="BP19" s="13"/>
      <c r="BQ19" s="13"/>
      <c r="BR19" s="13"/>
      <c r="BS19" s="16"/>
      <c r="BT19" s="20" t="n">
        <v>587.43</v>
      </c>
      <c r="BU19" s="17" t="n">
        <v>31.42</v>
      </c>
      <c r="BV19" s="20" t="n">
        <v>412.35</v>
      </c>
      <c r="BW19" s="20" t="n">
        <v>-66.7</v>
      </c>
      <c r="BX19" s="20" t="n">
        <v>-26.84</v>
      </c>
      <c r="BY19" s="20" t="n">
        <v>-37.34</v>
      </c>
      <c r="BZ19" s="20" t="n">
        <v>1346.74</v>
      </c>
      <c r="CA19" s="21" t="n">
        <v>2021</v>
      </c>
      <c r="CB19" s="20" t="n">
        <v>-363.29</v>
      </c>
      <c r="CC19" s="20" t="n">
        <v>-261.12</v>
      </c>
      <c r="CD19" s="20" t="n">
        <v>-136.62</v>
      </c>
      <c r="CE19" s="20" t="n">
        <v>16.6</v>
      </c>
      <c r="CF19" s="20" t="n">
        <v>25.53</v>
      </c>
      <c r="CG19" s="20" t="n">
        <v>-36.82</v>
      </c>
      <c r="CH19" s="20" t="n">
        <v>-26.46</v>
      </c>
      <c r="CI19" s="20" t="n">
        <v>-13.84</v>
      </c>
      <c r="CJ19" s="20" t="n">
        <v>1.68</v>
      </c>
      <c r="CK19" s="20" t="n">
        <v>2.59</v>
      </c>
      <c r="CL19" s="20"/>
      <c r="CM19" s="20"/>
      <c r="CN19" s="20"/>
      <c r="CO19" s="20"/>
      <c r="CP19" s="20"/>
      <c r="CQ19" s="20"/>
      <c r="CR19" s="20"/>
      <c r="CS19" s="17" t="n">
        <v>-4.57</v>
      </c>
      <c r="CT19" s="18" t="n">
        <v>2472</v>
      </c>
      <c r="CU19" s="13" t="s">
        <v>207</v>
      </c>
      <c r="CV19" s="13" t="s">
        <v>481</v>
      </c>
      <c r="CW19" s="13" t="s">
        <v>342</v>
      </c>
      <c r="CX19" s="13" t="s">
        <v>343</v>
      </c>
      <c r="CY19" s="13" t="s">
        <v>482</v>
      </c>
      <c r="CZ19" s="13" t="s">
        <v>345</v>
      </c>
      <c r="DA19" s="14" t="s">
        <v>483</v>
      </c>
      <c r="DB19" s="13" t="s">
        <v>347</v>
      </c>
      <c r="DC19" s="21" t="n">
        <v>2012</v>
      </c>
      <c r="DD19" s="22" t="str">
        <f aca="false">HYPERLINK("http://www.affirm.com","www.affirm.com")</f>
        <v>www.affirm.com</v>
      </c>
      <c r="DE19" s="23" t="n">
        <v>148</v>
      </c>
      <c r="DF19" s="23" t="n">
        <v>50</v>
      </c>
      <c r="DG19" s="23" t="n">
        <v>47</v>
      </c>
      <c r="DH19" s="23" t="n">
        <v>94</v>
      </c>
      <c r="DI19" s="23" t="n">
        <v>7</v>
      </c>
      <c r="DJ19" s="23" t="n">
        <v>7</v>
      </c>
      <c r="DK19" s="13" t="s">
        <v>484</v>
      </c>
      <c r="DL19" s="13"/>
      <c r="DM19" s="14"/>
      <c r="DN19" s="14"/>
      <c r="DO19" s="13"/>
      <c r="DP19" s="13"/>
      <c r="DQ19" s="13"/>
      <c r="DR19" s="13"/>
      <c r="DS19" s="13"/>
      <c r="DT19" s="13"/>
      <c r="DU19" s="13"/>
      <c r="DV19" s="13"/>
      <c r="DW19" s="20"/>
      <c r="DX19" s="17"/>
      <c r="DY19" s="20"/>
      <c r="DZ19" s="20"/>
      <c r="EA19" s="20"/>
      <c r="EB19" s="20"/>
      <c r="EC19" s="20"/>
      <c r="ED19" s="20"/>
      <c r="EE19" s="20"/>
      <c r="EF19" s="17"/>
      <c r="EG19" s="16"/>
      <c r="EH19" s="16"/>
      <c r="EI19" s="20"/>
      <c r="EJ19" s="20"/>
      <c r="EK19" s="17"/>
      <c r="EL19" s="20"/>
      <c r="EM19" s="13"/>
      <c r="EN19" s="15"/>
      <c r="EO19" s="20"/>
      <c r="EP19" s="17"/>
      <c r="EQ19" s="17"/>
      <c r="ER19" s="20"/>
      <c r="ES19" s="13"/>
      <c r="ET19" s="20"/>
      <c r="EU19" s="20"/>
      <c r="EV19" s="20"/>
      <c r="EW19" s="20"/>
      <c r="EX19" s="20"/>
      <c r="EY19" s="20"/>
      <c r="EZ19" s="20"/>
      <c r="FA19" s="20"/>
      <c r="FB19" s="13" t="s">
        <v>198</v>
      </c>
      <c r="FC19" s="20"/>
      <c r="FD19" s="13"/>
      <c r="FE19" s="14"/>
      <c r="FF19" s="13"/>
      <c r="FG19" s="20"/>
      <c r="FH19" s="20"/>
      <c r="FI19" s="20"/>
      <c r="FJ19" s="20"/>
      <c r="FK19" s="20"/>
      <c r="FL19" s="20"/>
      <c r="FM19" s="20"/>
      <c r="FN19" s="20"/>
      <c r="FO19" s="20"/>
      <c r="FP19" s="20"/>
      <c r="FQ19" s="20"/>
      <c r="FR19" s="22" t="str">
        <f aca="false">HYPERLINK("https://my.pitchbook.com?c=157328-74T","View Company Online")</f>
        <v>View Company Online</v>
      </c>
    </row>
    <row r="20" customFormat="false" ht="15" hidden="false" customHeight="false" outlineLevel="0" collapsed="false">
      <c r="A20" s="2" t="s">
        <v>488</v>
      </c>
      <c r="B20" s="2" t="s">
        <v>489</v>
      </c>
      <c r="C20" s="2" t="s">
        <v>490</v>
      </c>
      <c r="D20" s="2" t="s">
        <v>491</v>
      </c>
      <c r="E20" s="2" t="s">
        <v>492</v>
      </c>
      <c r="F20" s="2" t="s">
        <v>493</v>
      </c>
      <c r="G20" s="2" t="s">
        <v>315</v>
      </c>
      <c r="H20" s="2" t="s">
        <v>316</v>
      </c>
      <c r="I20" s="2" t="s">
        <v>494</v>
      </c>
      <c r="J20" s="2" t="s">
        <v>495</v>
      </c>
      <c r="K20" s="2" t="s">
        <v>496</v>
      </c>
      <c r="L20" s="2" t="s">
        <v>497</v>
      </c>
      <c r="M20" s="2" t="s">
        <v>366</v>
      </c>
      <c r="N20" s="2" t="s">
        <v>498</v>
      </c>
      <c r="O20" s="2" t="s">
        <v>499</v>
      </c>
      <c r="P20" s="2" t="s">
        <v>500</v>
      </c>
      <c r="Q20" s="2" t="s">
        <v>501</v>
      </c>
      <c r="R20" s="3"/>
      <c r="S20" s="2" t="s">
        <v>502</v>
      </c>
      <c r="T20" s="2" t="s">
        <v>503</v>
      </c>
      <c r="U20" s="2" t="s">
        <v>504</v>
      </c>
      <c r="V20" s="3" t="n">
        <v>4</v>
      </c>
      <c r="W20" s="4"/>
      <c r="X20" s="4" t="n">
        <v>44028</v>
      </c>
      <c r="Y20" s="5" t="n">
        <v>33.6</v>
      </c>
      <c r="Z20" s="2" t="s">
        <v>192</v>
      </c>
      <c r="AA20" s="5" t="n">
        <v>64.76</v>
      </c>
      <c r="AB20" s="5" t="n">
        <v>83.03</v>
      </c>
      <c r="AC20" s="2" t="s">
        <v>192</v>
      </c>
      <c r="AD20" s="6" t="n">
        <v>22</v>
      </c>
      <c r="AE20" s="5" t="n">
        <v>33.6</v>
      </c>
      <c r="AF20" s="3"/>
      <c r="AG20" s="3"/>
      <c r="AH20" s="5" t="n">
        <v>5.44</v>
      </c>
      <c r="AI20" s="3"/>
      <c r="AJ20" s="2" t="s">
        <v>505</v>
      </c>
      <c r="AK20" s="2"/>
      <c r="AL20" s="2"/>
      <c r="AM20" s="2" t="s">
        <v>506</v>
      </c>
      <c r="AN20" s="2" t="s">
        <v>507</v>
      </c>
      <c r="AO20" s="5" t="n">
        <v>18.27</v>
      </c>
      <c r="AP20" s="2" t="s">
        <v>198</v>
      </c>
      <c r="AQ20" s="2"/>
      <c r="AR20" s="2"/>
      <c r="AS20" s="2" t="s">
        <v>508</v>
      </c>
      <c r="AT20" s="5" t="n">
        <v>15.33</v>
      </c>
      <c r="AU20" s="5" t="n">
        <v>15.33</v>
      </c>
      <c r="AV20" s="5"/>
      <c r="AW20" s="2" t="s">
        <v>199</v>
      </c>
      <c r="AX20" s="2" t="s">
        <v>303</v>
      </c>
      <c r="AY20" s="2" t="s">
        <v>509</v>
      </c>
      <c r="AZ20" s="7"/>
      <c r="BA20" s="3"/>
      <c r="BB20" s="2"/>
      <c r="BC20" s="3"/>
      <c r="BD20" s="2"/>
      <c r="BE20" s="3"/>
      <c r="BF20" s="2"/>
      <c r="BG20" s="2"/>
      <c r="BH20" s="8"/>
      <c r="BI20" s="2"/>
      <c r="BJ20" s="2"/>
      <c r="BK20" s="2"/>
      <c r="BL20" s="2"/>
      <c r="BM20" s="2"/>
      <c r="BN20" s="2"/>
      <c r="BO20" s="2"/>
      <c r="BP20" s="2"/>
      <c r="BQ20" s="2"/>
      <c r="BR20" s="2"/>
      <c r="BS20" s="5"/>
      <c r="BT20" s="9" t="n">
        <v>0</v>
      </c>
      <c r="BU20" s="6" t="n">
        <v>-100</v>
      </c>
      <c r="BV20" s="9" t="n">
        <v>-3.11</v>
      </c>
      <c r="BW20" s="9" t="n">
        <v>-14.49</v>
      </c>
      <c r="BX20" s="9" t="n">
        <v>-10.46</v>
      </c>
      <c r="BY20" s="9" t="n">
        <v>-12.36</v>
      </c>
      <c r="BZ20" s="9" t="n">
        <v>20.78</v>
      </c>
      <c r="CA20" s="10" t="n">
        <v>2020</v>
      </c>
      <c r="CB20" s="9" t="n">
        <v>-7.94</v>
      </c>
      <c r="CC20" s="9" t="n">
        <v>-6.72</v>
      </c>
      <c r="CD20" s="9" t="n">
        <v>-5.8</v>
      </c>
      <c r="CE20" s="9"/>
      <c r="CF20" s="9" t="n">
        <v>20.68</v>
      </c>
      <c r="CG20" s="9" t="n">
        <v>-3.21</v>
      </c>
      <c r="CH20" s="9" t="n">
        <v>-2.72</v>
      </c>
      <c r="CI20" s="9" t="n">
        <v>-2.35</v>
      </c>
      <c r="CJ20" s="9"/>
      <c r="CK20" s="9" t="n">
        <v>8.37</v>
      </c>
      <c r="CL20" s="9" t="n">
        <v>-1.47</v>
      </c>
      <c r="CM20" s="9" t="n">
        <v>0.84</v>
      </c>
      <c r="CN20" s="9"/>
      <c r="CO20" s="9"/>
      <c r="CP20" s="9"/>
      <c r="CQ20" s="9"/>
      <c r="CR20" s="9"/>
      <c r="CS20" s="6"/>
      <c r="CT20" s="7" t="n">
        <v>66</v>
      </c>
      <c r="CU20" s="2" t="s">
        <v>417</v>
      </c>
      <c r="CV20" s="2" t="s">
        <v>510</v>
      </c>
      <c r="CW20" s="2" t="s">
        <v>209</v>
      </c>
      <c r="CX20" s="2" t="s">
        <v>511</v>
      </c>
      <c r="CY20" s="2" t="s">
        <v>512</v>
      </c>
      <c r="CZ20" s="2"/>
      <c r="DA20" s="3" t="s">
        <v>513</v>
      </c>
      <c r="DB20" s="2" t="s">
        <v>514</v>
      </c>
      <c r="DC20" s="10" t="n">
        <v>2011</v>
      </c>
      <c r="DD20" s="11" t="str">
        <f aca="false">HYPERLINK("http://www.affluentmedical.com","www.affluentmedical.com")</f>
        <v>www.affluentmedical.com</v>
      </c>
      <c r="DE20" s="12" t="n">
        <v>33</v>
      </c>
      <c r="DF20" s="12" t="n">
        <v>4</v>
      </c>
      <c r="DG20" s="12" t="n">
        <v>21</v>
      </c>
      <c r="DH20" s="12" t="n">
        <v>1</v>
      </c>
      <c r="DI20" s="12" t="n">
        <v>11</v>
      </c>
      <c r="DJ20" s="12" t="n">
        <v>11</v>
      </c>
      <c r="DK20" s="2" t="s">
        <v>515</v>
      </c>
      <c r="DL20" s="2"/>
      <c r="DM20" s="3"/>
      <c r="DN20" s="3"/>
      <c r="DO20" s="2"/>
      <c r="DP20" s="2"/>
      <c r="DQ20" s="2"/>
      <c r="DR20" s="2"/>
      <c r="DS20" s="2"/>
      <c r="DT20" s="2"/>
      <c r="DU20" s="2"/>
      <c r="DV20" s="2"/>
      <c r="DW20" s="9"/>
      <c r="DX20" s="6"/>
      <c r="DY20" s="9"/>
      <c r="DZ20" s="9"/>
      <c r="EA20" s="9"/>
      <c r="EB20" s="9"/>
      <c r="EC20" s="9"/>
      <c r="ED20" s="9"/>
      <c r="EE20" s="9"/>
      <c r="EF20" s="6"/>
      <c r="EG20" s="5"/>
      <c r="EH20" s="5"/>
      <c r="EI20" s="9"/>
      <c r="EJ20" s="9"/>
      <c r="EK20" s="6"/>
      <c r="EL20" s="9"/>
      <c r="EM20" s="2"/>
      <c r="EN20" s="4"/>
      <c r="EO20" s="9"/>
      <c r="EP20" s="6"/>
      <c r="EQ20" s="6"/>
      <c r="ER20" s="9"/>
      <c r="ES20" s="2"/>
      <c r="ET20" s="9"/>
      <c r="EU20" s="9"/>
      <c r="EV20" s="9"/>
      <c r="EW20" s="9"/>
      <c r="EX20" s="9"/>
      <c r="EY20" s="9"/>
      <c r="EZ20" s="9"/>
      <c r="FA20" s="9"/>
      <c r="FB20" s="2" t="s">
        <v>198</v>
      </c>
      <c r="FC20" s="9"/>
      <c r="FD20" s="2" t="s">
        <v>198</v>
      </c>
      <c r="FE20" s="3"/>
      <c r="FF20" s="2"/>
      <c r="FG20" s="9"/>
      <c r="FH20" s="9"/>
      <c r="FI20" s="9"/>
      <c r="FJ20" s="9"/>
      <c r="FK20" s="9"/>
      <c r="FL20" s="9"/>
      <c r="FM20" s="9"/>
      <c r="FN20" s="9"/>
      <c r="FO20" s="9"/>
      <c r="FP20" s="9"/>
      <c r="FQ20" s="9"/>
      <c r="FR20" s="11" t="str">
        <f aca="false">HYPERLINK("https://my.pitchbook.com?c=139911-04T","View Company Online")</f>
        <v>View Company Online</v>
      </c>
    </row>
    <row r="21" customFormat="false" ht="15" hidden="false" customHeight="false" outlineLevel="0" collapsed="false">
      <c r="A21" s="13" t="s">
        <v>516</v>
      </c>
      <c r="B21" s="13" t="s">
        <v>489</v>
      </c>
      <c r="C21" s="13" t="s">
        <v>490</v>
      </c>
      <c r="D21" s="13" t="s">
        <v>491</v>
      </c>
      <c r="E21" s="13" t="s">
        <v>492</v>
      </c>
      <c r="F21" s="13" t="s">
        <v>493</v>
      </c>
      <c r="G21" s="13" t="s">
        <v>315</v>
      </c>
      <c r="H21" s="13" t="s">
        <v>316</v>
      </c>
      <c r="I21" s="13" t="s">
        <v>494</v>
      </c>
      <c r="J21" s="13" t="s">
        <v>495</v>
      </c>
      <c r="K21" s="13" t="s">
        <v>496</v>
      </c>
      <c r="L21" s="13" t="s">
        <v>497</v>
      </c>
      <c r="M21" s="13" t="s">
        <v>366</v>
      </c>
      <c r="N21" s="13" t="s">
        <v>498</v>
      </c>
      <c r="O21" s="13" t="s">
        <v>499</v>
      </c>
      <c r="P21" s="13" t="s">
        <v>500</v>
      </c>
      <c r="Q21" s="13" t="s">
        <v>501</v>
      </c>
      <c r="R21" s="14"/>
      <c r="S21" s="13" t="s">
        <v>502</v>
      </c>
      <c r="T21" s="13" t="s">
        <v>503</v>
      </c>
      <c r="U21" s="13" t="s">
        <v>504</v>
      </c>
      <c r="V21" s="14" t="n">
        <v>5</v>
      </c>
      <c r="W21" s="15" t="n">
        <v>44298</v>
      </c>
      <c r="X21" s="15" t="n">
        <v>44361</v>
      </c>
      <c r="Y21" s="16" t="n">
        <v>24.99</v>
      </c>
      <c r="Z21" s="13" t="s">
        <v>192</v>
      </c>
      <c r="AA21" s="16" t="n">
        <v>131.21</v>
      </c>
      <c r="AB21" s="16" t="n">
        <v>156.21</v>
      </c>
      <c r="AC21" s="13" t="s">
        <v>224</v>
      </c>
      <c r="AD21" s="17" t="n">
        <v>16</v>
      </c>
      <c r="AE21" s="16" t="n">
        <v>58.59</v>
      </c>
      <c r="AF21" s="14"/>
      <c r="AG21" s="14"/>
      <c r="AH21" s="16" t="n">
        <v>8.6</v>
      </c>
      <c r="AI21" s="14"/>
      <c r="AJ21" s="13" t="s">
        <v>300</v>
      </c>
      <c r="AK21" s="13"/>
      <c r="AL21" s="13"/>
      <c r="AM21" s="13" t="s">
        <v>301</v>
      </c>
      <c r="AN21" s="13" t="s">
        <v>517</v>
      </c>
      <c r="AO21" s="16" t="n">
        <v>24.99</v>
      </c>
      <c r="AP21" s="13" t="s">
        <v>198</v>
      </c>
      <c r="AQ21" s="13"/>
      <c r="AR21" s="13"/>
      <c r="AS21" s="13"/>
      <c r="AT21" s="16"/>
      <c r="AU21" s="16"/>
      <c r="AV21" s="16"/>
      <c r="AW21" s="13" t="s">
        <v>199</v>
      </c>
      <c r="AX21" s="13" t="s">
        <v>498</v>
      </c>
      <c r="AY21" s="13" t="s">
        <v>366</v>
      </c>
      <c r="AZ21" s="18"/>
      <c r="BA21" s="14"/>
      <c r="BB21" s="13"/>
      <c r="BC21" s="14"/>
      <c r="BD21" s="13"/>
      <c r="BE21" s="14"/>
      <c r="BF21" s="13"/>
      <c r="BG21" s="13"/>
      <c r="BH21" s="19"/>
      <c r="BI21" s="13"/>
      <c r="BJ21" s="13"/>
      <c r="BK21" s="13" t="s">
        <v>518</v>
      </c>
      <c r="BL21" s="13"/>
      <c r="BM21" s="13"/>
      <c r="BN21" s="13" t="s">
        <v>519</v>
      </c>
      <c r="BO21" s="13" t="s">
        <v>519</v>
      </c>
      <c r="BP21" s="13"/>
      <c r="BQ21" s="13"/>
      <c r="BR21" s="13"/>
      <c r="BS21" s="16"/>
      <c r="BT21" s="20" t="n">
        <v>0</v>
      </c>
      <c r="BU21" s="17"/>
      <c r="BV21" s="20" t="n">
        <v>-2.95</v>
      </c>
      <c r="BW21" s="20" t="n">
        <v>-14.56</v>
      </c>
      <c r="BX21" s="20" t="n">
        <v>-10.31</v>
      </c>
      <c r="BY21" s="20" t="n">
        <v>-12.81</v>
      </c>
      <c r="BZ21" s="20" t="n">
        <v>19.02</v>
      </c>
      <c r="CA21" s="21" t="n">
        <v>2021</v>
      </c>
      <c r="CB21" s="20" t="n">
        <v>-15.15</v>
      </c>
      <c r="CC21" s="20" t="n">
        <v>-12.2</v>
      </c>
      <c r="CD21" s="20" t="n">
        <v>-10.5</v>
      </c>
      <c r="CE21" s="20"/>
      <c r="CF21" s="20" t="n">
        <v>7.42</v>
      </c>
      <c r="CG21" s="20" t="n">
        <v>-2.42</v>
      </c>
      <c r="CH21" s="20" t="n">
        <v>-1.95</v>
      </c>
      <c r="CI21" s="20" t="n">
        <v>-1.68</v>
      </c>
      <c r="CJ21" s="20"/>
      <c r="CK21" s="20" t="n">
        <v>1.19</v>
      </c>
      <c r="CL21" s="20"/>
      <c r="CM21" s="20"/>
      <c r="CN21" s="20"/>
      <c r="CO21" s="20"/>
      <c r="CP21" s="20"/>
      <c r="CQ21" s="20"/>
      <c r="CR21" s="20"/>
      <c r="CS21" s="17"/>
      <c r="CT21" s="18" t="n">
        <v>66</v>
      </c>
      <c r="CU21" s="13" t="s">
        <v>417</v>
      </c>
      <c r="CV21" s="13" t="s">
        <v>510</v>
      </c>
      <c r="CW21" s="13" t="s">
        <v>209</v>
      </c>
      <c r="CX21" s="13" t="s">
        <v>511</v>
      </c>
      <c r="CY21" s="13" t="s">
        <v>512</v>
      </c>
      <c r="CZ21" s="13"/>
      <c r="DA21" s="14" t="s">
        <v>513</v>
      </c>
      <c r="DB21" s="13" t="s">
        <v>514</v>
      </c>
      <c r="DC21" s="21" t="n">
        <v>2011</v>
      </c>
      <c r="DD21" s="22" t="str">
        <f aca="false">HYPERLINK("http://www.affluentmedical.com","www.affluentmedical.com")</f>
        <v>www.affluentmedical.com</v>
      </c>
      <c r="DE21" s="23" t="n">
        <v>33</v>
      </c>
      <c r="DF21" s="23" t="n">
        <v>4</v>
      </c>
      <c r="DG21" s="23" t="n">
        <v>21</v>
      </c>
      <c r="DH21" s="23" t="n">
        <v>1</v>
      </c>
      <c r="DI21" s="23" t="n">
        <v>11</v>
      </c>
      <c r="DJ21" s="23" t="n">
        <v>11</v>
      </c>
      <c r="DK21" s="13" t="s">
        <v>515</v>
      </c>
      <c r="DL21" s="13"/>
      <c r="DM21" s="14"/>
      <c r="DN21" s="14"/>
      <c r="DO21" s="13"/>
      <c r="DP21" s="13"/>
      <c r="DQ21" s="13"/>
      <c r="DR21" s="13"/>
      <c r="DS21" s="13"/>
      <c r="DT21" s="13"/>
      <c r="DU21" s="13"/>
      <c r="DV21" s="13"/>
      <c r="DW21" s="20"/>
      <c r="DX21" s="17"/>
      <c r="DY21" s="20"/>
      <c r="DZ21" s="20"/>
      <c r="EA21" s="20"/>
      <c r="EB21" s="20"/>
      <c r="EC21" s="20"/>
      <c r="ED21" s="20"/>
      <c r="EE21" s="20"/>
      <c r="EF21" s="17"/>
      <c r="EG21" s="16"/>
      <c r="EH21" s="16"/>
      <c r="EI21" s="20"/>
      <c r="EJ21" s="20"/>
      <c r="EK21" s="17"/>
      <c r="EL21" s="20"/>
      <c r="EM21" s="13"/>
      <c r="EN21" s="15"/>
      <c r="EO21" s="20"/>
      <c r="EP21" s="17"/>
      <c r="EQ21" s="17"/>
      <c r="ER21" s="20"/>
      <c r="ES21" s="13"/>
      <c r="ET21" s="20"/>
      <c r="EU21" s="20"/>
      <c r="EV21" s="20"/>
      <c r="EW21" s="20"/>
      <c r="EX21" s="20"/>
      <c r="EY21" s="20"/>
      <c r="EZ21" s="20"/>
      <c r="FA21" s="20"/>
      <c r="FB21" s="13" t="s">
        <v>198</v>
      </c>
      <c r="FC21" s="20"/>
      <c r="FD21" s="13"/>
      <c r="FE21" s="14"/>
      <c r="FF21" s="13"/>
      <c r="FG21" s="20"/>
      <c r="FH21" s="20"/>
      <c r="FI21" s="20"/>
      <c r="FJ21" s="20"/>
      <c r="FK21" s="20"/>
      <c r="FL21" s="20"/>
      <c r="FM21" s="20"/>
      <c r="FN21" s="20"/>
      <c r="FO21" s="20"/>
      <c r="FP21" s="20"/>
      <c r="FQ21" s="20"/>
      <c r="FR21" s="22" t="str">
        <f aca="false">HYPERLINK("https://my.pitchbook.com?c=172901-62T","View Company Online")</f>
        <v>View Company Online</v>
      </c>
    </row>
    <row r="22" customFormat="false" ht="15" hidden="false" customHeight="false" outlineLevel="0" collapsed="false">
      <c r="A22" s="2" t="s">
        <v>520</v>
      </c>
      <c r="B22" s="2" t="s">
        <v>489</v>
      </c>
      <c r="C22" s="2" t="s">
        <v>490</v>
      </c>
      <c r="D22" s="2" t="s">
        <v>491</v>
      </c>
      <c r="E22" s="2" t="s">
        <v>492</v>
      </c>
      <c r="F22" s="2" t="s">
        <v>493</v>
      </c>
      <c r="G22" s="2" t="s">
        <v>315</v>
      </c>
      <c r="H22" s="2" t="s">
        <v>316</v>
      </c>
      <c r="I22" s="2" t="s">
        <v>494</v>
      </c>
      <c r="J22" s="2" t="s">
        <v>495</v>
      </c>
      <c r="K22" s="2" t="s">
        <v>496</v>
      </c>
      <c r="L22" s="2" t="s">
        <v>497</v>
      </c>
      <c r="M22" s="2" t="s">
        <v>366</v>
      </c>
      <c r="N22" s="2" t="s">
        <v>498</v>
      </c>
      <c r="O22" s="2" t="s">
        <v>499</v>
      </c>
      <c r="P22" s="2" t="s">
        <v>521</v>
      </c>
      <c r="Q22" s="2" t="s">
        <v>522</v>
      </c>
      <c r="R22" s="3"/>
      <c r="S22" s="2" t="s">
        <v>523</v>
      </c>
      <c r="T22" s="2" t="s">
        <v>524</v>
      </c>
      <c r="U22" s="2"/>
      <c r="V22" s="3" t="n">
        <v>8</v>
      </c>
      <c r="W22" s="4"/>
      <c r="X22" s="4" t="n">
        <v>45485</v>
      </c>
      <c r="Y22" s="5" t="n">
        <v>5</v>
      </c>
      <c r="Z22" s="2" t="s">
        <v>192</v>
      </c>
      <c r="AA22" s="5"/>
      <c r="AB22" s="5" t="n">
        <v>54.29</v>
      </c>
      <c r="AC22" s="2" t="s">
        <v>224</v>
      </c>
      <c r="AD22" s="6" t="n">
        <v>9.21</v>
      </c>
      <c r="AE22" s="5" t="n">
        <v>72.8</v>
      </c>
      <c r="AF22" s="3"/>
      <c r="AG22" s="3"/>
      <c r="AH22" s="5" t="n">
        <v>1.38</v>
      </c>
      <c r="AI22" s="3"/>
      <c r="AJ22" s="2" t="s">
        <v>525</v>
      </c>
      <c r="AK22" s="2"/>
      <c r="AL22" s="2"/>
      <c r="AM22" s="2" t="s">
        <v>226</v>
      </c>
      <c r="AN22" s="2" t="s">
        <v>493</v>
      </c>
      <c r="AO22" s="5" t="n">
        <v>5</v>
      </c>
      <c r="AP22" s="2" t="s">
        <v>198</v>
      </c>
      <c r="AQ22" s="2"/>
      <c r="AR22" s="2"/>
      <c r="AS22" s="2"/>
      <c r="AT22" s="5"/>
      <c r="AU22" s="5"/>
      <c r="AV22" s="5"/>
      <c r="AW22" s="2" t="s">
        <v>199</v>
      </c>
      <c r="AX22" s="2" t="s">
        <v>498</v>
      </c>
      <c r="AY22" s="2" t="s">
        <v>366</v>
      </c>
      <c r="AZ22" s="7"/>
      <c r="BA22" s="3" t="n">
        <v>1</v>
      </c>
      <c r="BB22" s="2" t="s">
        <v>526</v>
      </c>
      <c r="BC22" s="3" t="n">
        <v>1</v>
      </c>
      <c r="BD22" s="2"/>
      <c r="BE22" s="3"/>
      <c r="BF22" s="2"/>
      <c r="BG22" s="2" t="s">
        <v>527</v>
      </c>
      <c r="BH22" s="8" t="s">
        <v>528</v>
      </c>
      <c r="BI22" s="2"/>
      <c r="BJ22" s="2"/>
      <c r="BK22" s="2"/>
      <c r="BL22" s="2"/>
      <c r="BM22" s="2"/>
      <c r="BN22" s="2" t="s">
        <v>529</v>
      </c>
      <c r="BO22" s="2"/>
      <c r="BP22" s="2"/>
      <c r="BQ22" s="2" t="s">
        <v>529</v>
      </c>
      <c r="BR22" s="2"/>
      <c r="BS22" s="5"/>
      <c r="BT22" s="9" t="n">
        <v>0</v>
      </c>
      <c r="BU22" s="6"/>
      <c r="BV22" s="9" t="n">
        <v>-2.01</v>
      </c>
      <c r="BW22" s="9" t="n">
        <v>-17.15</v>
      </c>
      <c r="BX22" s="9" t="n">
        <v>-14.45</v>
      </c>
      <c r="BY22" s="9" t="n">
        <v>-16.86</v>
      </c>
      <c r="BZ22" s="9" t="n">
        <v>16.96</v>
      </c>
      <c r="CA22" s="10" t="n">
        <v>2024</v>
      </c>
      <c r="CB22" s="9" t="n">
        <v>-3.76</v>
      </c>
      <c r="CC22" s="9" t="n">
        <v>-3.22</v>
      </c>
      <c r="CD22" s="9" t="n">
        <v>-3.19</v>
      </c>
      <c r="CE22" s="9"/>
      <c r="CF22" s="9" t="n">
        <v>-8.91</v>
      </c>
      <c r="CG22" s="9" t="n">
        <v>-0.35</v>
      </c>
      <c r="CH22" s="9" t="n">
        <v>-0.3</v>
      </c>
      <c r="CI22" s="9" t="n">
        <v>-0.29</v>
      </c>
      <c r="CJ22" s="9"/>
      <c r="CK22" s="9" t="n">
        <v>-0.82</v>
      </c>
      <c r="CL22" s="9"/>
      <c r="CM22" s="9"/>
      <c r="CN22" s="9"/>
      <c r="CO22" s="9"/>
      <c r="CP22" s="9"/>
      <c r="CQ22" s="9"/>
      <c r="CR22" s="9"/>
      <c r="CS22" s="6"/>
      <c r="CT22" s="7" t="n">
        <v>66</v>
      </c>
      <c r="CU22" s="2" t="s">
        <v>417</v>
      </c>
      <c r="CV22" s="2" t="s">
        <v>510</v>
      </c>
      <c r="CW22" s="2" t="s">
        <v>209</v>
      </c>
      <c r="CX22" s="2" t="s">
        <v>511</v>
      </c>
      <c r="CY22" s="2" t="s">
        <v>512</v>
      </c>
      <c r="CZ22" s="2"/>
      <c r="DA22" s="3" t="s">
        <v>513</v>
      </c>
      <c r="DB22" s="2" t="s">
        <v>514</v>
      </c>
      <c r="DC22" s="10" t="n">
        <v>2011</v>
      </c>
      <c r="DD22" s="11" t="str">
        <f aca="false">HYPERLINK("http://www.affluentmedical.com","www.affluentmedical.com")</f>
        <v>www.affluentmedical.com</v>
      </c>
      <c r="DE22" s="12" t="n">
        <v>33</v>
      </c>
      <c r="DF22" s="12" t="n">
        <v>4</v>
      </c>
      <c r="DG22" s="12" t="n">
        <v>21</v>
      </c>
      <c r="DH22" s="12" t="n">
        <v>1</v>
      </c>
      <c r="DI22" s="12" t="n">
        <v>11</v>
      </c>
      <c r="DJ22" s="12" t="n">
        <v>11</v>
      </c>
      <c r="DK22" s="2" t="s">
        <v>515</v>
      </c>
      <c r="DL22" s="2"/>
      <c r="DM22" s="3"/>
      <c r="DN22" s="3"/>
      <c r="DO22" s="2"/>
      <c r="DP22" s="2"/>
      <c r="DQ22" s="2"/>
      <c r="DR22" s="2"/>
      <c r="DS22" s="2"/>
      <c r="DT22" s="2"/>
      <c r="DU22" s="2"/>
      <c r="DV22" s="2"/>
      <c r="DW22" s="9"/>
      <c r="DX22" s="6"/>
      <c r="DY22" s="9"/>
      <c r="DZ22" s="9"/>
      <c r="EA22" s="9"/>
      <c r="EB22" s="9"/>
      <c r="EC22" s="9"/>
      <c r="ED22" s="9"/>
      <c r="EE22" s="9"/>
      <c r="EF22" s="6"/>
      <c r="EG22" s="5"/>
      <c r="EH22" s="5"/>
      <c r="EI22" s="9"/>
      <c r="EJ22" s="9"/>
      <c r="EK22" s="6"/>
      <c r="EL22" s="9"/>
      <c r="EM22" s="2"/>
      <c r="EN22" s="4"/>
      <c r="EO22" s="9"/>
      <c r="EP22" s="6"/>
      <c r="EQ22" s="6"/>
      <c r="ER22" s="9"/>
      <c r="ES22" s="2"/>
      <c r="ET22" s="9"/>
      <c r="EU22" s="9"/>
      <c r="EV22" s="9"/>
      <c r="EW22" s="9"/>
      <c r="EX22" s="9"/>
      <c r="EY22" s="9"/>
      <c r="EZ22" s="9"/>
      <c r="FA22" s="9"/>
      <c r="FB22" s="2" t="s">
        <v>198</v>
      </c>
      <c r="FC22" s="9"/>
      <c r="FD22" s="2"/>
      <c r="FE22" s="3"/>
      <c r="FF22" s="2"/>
      <c r="FG22" s="9"/>
      <c r="FH22" s="9"/>
      <c r="FI22" s="9"/>
      <c r="FJ22" s="9"/>
      <c r="FK22" s="9"/>
      <c r="FL22" s="9"/>
      <c r="FM22" s="9"/>
      <c r="FN22" s="9"/>
      <c r="FO22" s="9"/>
      <c r="FP22" s="9"/>
      <c r="FQ22" s="9"/>
      <c r="FR22" s="11" t="str">
        <f aca="false">HYPERLINK("https://my.pitchbook.com?c=266804-56T","View Company Online")</f>
        <v>View Company Online</v>
      </c>
    </row>
    <row r="23" customFormat="false" ht="15" hidden="false" customHeight="false" outlineLevel="0" collapsed="false">
      <c r="A23" s="13" t="s">
        <v>530</v>
      </c>
      <c r="B23" s="13" t="s">
        <v>531</v>
      </c>
      <c r="C23" s="13" t="s">
        <v>532</v>
      </c>
      <c r="D23" s="13"/>
      <c r="E23" s="13" t="s">
        <v>533</v>
      </c>
      <c r="F23" s="13" t="s">
        <v>534</v>
      </c>
      <c r="G23" s="13" t="s">
        <v>180</v>
      </c>
      <c r="H23" s="13" t="s">
        <v>181</v>
      </c>
      <c r="I23" s="13" t="s">
        <v>535</v>
      </c>
      <c r="J23" s="13" t="s">
        <v>536</v>
      </c>
      <c r="K23" s="13" t="s">
        <v>537</v>
      </c>
      <c r="L23" s="13" t="s">
        <v>538</v>
      </c>
      <c r="M23" s="13" t="s">
        <v>186</v>
      </c>
      <c r="N23" s="13" t="s">
        <v>187</v>
      </c>
      <c r="O23" s="13" t="s">
        <v>188</v>
      </c>
      <c r="P23" s="13" t="s">
        <v>539</v>
      </c>
      <c r="Q23" s="13" t="s">
        <v>540</v>
      </c>
      <c r="R23" s="14" t="s">
        <v>541</v>
      </c>
      <c r="S23" s="13" t="s">
        <v>542</v>
      </c>
      <c r="T23" s="13" t="s">
        <v>543</v>
      </c>
      <c r="U23" s="13" t="s">
        <v>544</v>
      </c>
      <c r="V23" s="14" t="n">
        <v>7</v>
      </c>
      <c r="W23" s="15" t="n">
        <v>43987</v>
      </c>
      <c r="X23" s="15" t="n">
        <v>44007</v>
      </c>
      <c r="Y23" s="16" t="n">
        <v>311.94</v>
      </c>
      <c r="Z23" s="13" t="s">
        <v>192</v>
      </c>
      <c r="AA23" s="16" t="n">
        <v>1456.76</v>
      </c>
      <c r="AB23" s="16" t="n">
        <v>1768.7</v>
      </c>
      <c r="AC23" s="13" t="s">
        <v>224</v>
      </c>
      <c r="AD23" s="17" t="n">
        <v>17.64</v>
      </c>
      <c r="AE23" s="16" t="n">
        <v>471.47</v>
      </c>
      <c r="AF23" s="14"/>
      <c r="AG23" s="14"/>
      <c r="AH23" s="16" t="n">
        <v>17.81</v>
      </c>
      <c r="AI23" s="14"/>
      <c r="AJ23" s="13" t="s">
        <v>300</v>
      </c>
      <c r="AK23" s="13"/>
      <c r="AL23" s="13"/>
      <c r="AM23" s="13" t="s">
        <v>301</v>
      </c>
      <c r="AN23" s="13" t="s">
        <v>545</v>
      </c>
      <c r="AO23" s="16" t="n">
        <v>311.94</v>
      </c>
      <c r="AP23" s="13" t="s">
        <v>198</v>
      </c>
      <c r="AQ23" s="13"/>
      <c r="AR23" s="13"/>
      <c r="AS23" s="13"/>
      <c r="AT23" s="16"/>
      <c r="AU23" s="16"/>
      <c r="AV23" s="16"/>
      <c r="AW23" s="13" t="s">
        <v>199</v>
      </c>
      <c r="AX23" s="13" t="s">
        <v>200</v>
      </c>
      <c r="AY23" s="13" t="s">
        <v>186</v>
      </c>
      <c r="AZ23" s="18"/>
      <c r="BA23" s="14"/>
      <c r="BB23" s="13"/>
      <c r="BC23" s="14"/>
      <c r="BD23" s="13"/>
      <c r="BE23" s="14"/>
      <c r="BF23" s="13"/>
      <c r="BG23" s="13"/>
      <c r="BH23" s="19"/>
      <c r="BI23" s="13"/>
      <c r="BJ23" s="13"/>
      <c r="BK23" s="13" t="s">
        <v>546</v>
      </c>
      <c r="BL23" s="13"/>
      <c r="BM23" s="13"/>
      <c r="BN23" s="13" t="s">
        <v>547</v>
      </c>
      <c r="BO23" s="13" t="s">
        <v>547</v>
      </c>
      <c r="BP23" s="13" t="s">
        <v>548</v>
      </c>
      <c r="BQ23" s="13"/>
      <c r="BR23" s="13"/>
      <c r="BS23" s="16"/>
      <c r="BT23" s="20" t="n">
        <v>77.94</v>
      </c>
      <c r="BU23" s="17" t="n">
        <v>34.45</v>
      </c>
      <c r="BV23" s="20" t="n">
        <v>53.34</v>
      </c>
      <c r="BW23" s="20" t="n">
        <v>-2.2</v>
      </c>
      <c r="BX23" s="20" t="n">
        <v>0.09</v>
      </c>
      <c r="BY23" s="20" t="n">
        <v>-1.96</v>
      </c>
      <c r="BZ23" s="20" t="n">
        <v>0</v>
      </c>
      <c r="CA23" s="21" t="n">
        <v>2020</v>
      </c>
      <c r="CB23" s="20" t="n">
        <v>20058.62</v>
      </c>
      <c r="CC23" s="20" t="n">
        <v>-904.62</v>
      </c>
      <c r="CD23" s="20" t="n">
        <v>-21.88</v>
      </c>
      <c r="CE23" s="20" t="n">
        <v>22.69</v>
      </c>
      <c r="CF23" s="20" t="n">
        <v>38.42</v>
      </c>
      <c r="CG23" s="20" t="n">
        <v>3537.69</v>
      </c>
      <c r="CH23" s="20" t="n">
        <v>-159.55</v>
      </c>
      <c r="CI23" s="20" t="n">
        <v>-3.86</v>
      </c>
      <c r="CJ23" s="20" t="n">
        <v>4</v>
      </c>
      <c r="CK23" s="20" t="n">
        <v>6.78</v>
      </c>
      <c r="CL23" s="20"/>
      <c r="CM23" s="20"/>
      <c r="CN23" s="20"/>
      <c r="CO23" s="20"/>
      <c r="CP23" s="20"/>
      <c r="CQ23" s="20"/>
      <c r="CR23" s="20"/>
      <c r="CS23" s="17" t="n">
        <v>0.11</v>
      </c>
      <c r="CT23" s="18" t="n">
        <v>608</v>
      </c>
      <c r="CU23" s="13" t="s">
        <v>207</v>
      </c>
      <c r="CV23" s="13" t="s">
        <v>549</v>
      </c>
      <c r="CW23" s="13" t="s">
        <v>342</v>
      </c>
      <c r="CX23" s="13" t="s">
        <v>343</v>
      </c>
      <c r="CY23" s="13" t="s">
        <v>550</v>
      </c>
      <c r="CZ23" s="13" t="s">
        <v>345</v>
      </c>
      <c r="DA23" s="14" t="s">
        <v>551</v>
      </c>
      <c r="DB23" s="13" t="s">
        <v>347</v>
      </c>
      <c r="DC23" s="21" t="n">
        <v>2014</v>
      </c>
      <c r="DD23" s="22" t="str">
        <f aca="false">HYPERLINK("http://www.agora.io","www.agora.io")</f>
        <v>www.agora.io</v>
      </c>
      <c r="DE23" s="23" t="n">
        <v>156</v>
      </c>
      <c r="DF23" s="23" t="n">
        <v>52</v>
      </c>
      <c r="DG23" s="23" t="n">
        <v>143</v>
      </c>
      <c r="DH23" s="23" t="n">
        <v>7</v>
      </c>
      <c r="DI23" s="23" t="n">
        <v>6</v>
      </c>
      <c r="DJ23" s="23" t="n">
        <v>6</v>
      </c>
      <c r="DK23" s="13" t="s">
        <v>552</v>
      </c>
      <c r="DL23" s="13"/>
      <c r="DM23" s="14"/>
      <c r="DN23" s="14"/>
      <c r="DO23" s="13"/>
      <c r="DP23" s="13"/>
      <c r="DQ23" s="13"/>
      <c r="DR23" s="13"/>
      <c r="DS23" s="13"/>
      <c r="DT23" s="13"/>
      <c r="DU23" s="13"/>
      <c r="DV23" s="13"/>
      <c r="DW23" s="20"/>
      <c r="DX23" s="17"/>
      <c r="DY23" s="20"/>
      <c r="DZ23" s="20"/>
      <c r="EA23" s="20"/>
      <c r="EB23" s="20"/>
      <c r="EC23" s="20"/>
      <c r="ED23" s="20"/>
      <c r="EE23" s="20"/>
      <c r="EF23" s="17"/>
      <c r="EG23" s="16"/>
      <c r="EH23" s="16"/>
      <c r="EI23" s="20"/>
      <c r="EJ23" s="20"/>
      <c r="EK23" s="17"/>
      <c r="EL23" s="20"/>
      <c r="EM23" s="13"/>
      <c r="EN23" s="15"/>
      <c r="EO23" s="20"/>
      <c r="EP23" s="17"/>
      <c r="EQ23" s="17"/>
      <c r="ER23" s="20"/>
      <c r="ES23" s="13"/>
      <c r="ET23" s="20"/>
      <c r="EU23" s="20"/>
      <c r="EV23" s="20"/>
      <c r="EW23" s="20"/>
      <c r="EX23" s="20"/>
      <c r="EY23" s="20"/>
      <c r="EZ23" s="20"/>
      <c r="FA23" s="20"/>
      <c r="FB23" s="13" t="s">
        <v>198</v>
      </c>
      <c r="FC23" s="20"/>
      <c r="FD23" s="13"/>
      <c r="FE23" s="14"/>
      <c r="FF23" s="13"/>
      <c r="FG23" s="20"/>
      <c r="FH23" s="20"/>
      <c r="FI23" s="20"/>
      <c r="FJ23" s="20"/>
      <c r="FK23" s="20"/>
      <c r="FL23" s="20"/>
      <c r="FM23" s="20"/>
      <c r="FN23" s="20"/>
      <c r="FO23" s="20"/>
      <c r="FP23" s="20"/>
      <c r="FQ23" s="20"/>
      <c r="FR23" s="22" t="str">
        <f aca="false">HYPERLINK("https://my.pitchbook.com?c=137716-48T","View Company Online")</f>
        <v>View Company Online</v>
      </c>
    </row>
    <row r="24" customFormat="false" ht="15" hidden="false" customHeight="false" outlineLevel="0" collapsed="false">
      <c r="A24" s="2" t="s">
        <v>553</v>
      </c>
      <c r="B24" s="2" t="s">
        <v>531</v>
      </c>
      <c r="C24" s="2" t="s">
        <v>532</v>
      </c>
      <c r="D24" s="2"/>
      <c r="E24" s="2" t="s">
        <v>533</v>
      </c>
      <c r="F24" s="2" t="s">
        <v>534</v>
      </c>
      <c r="G24" s="2" t="s">
        <v>180</v>
      </c>
      <c r="H24" s="2" t="s">
        <v>181</v>
      </c>
      <c r="I24" s="2" t="s">
        <v>535</v>
      </c>
      <c r="J24" s="2" t="s">
        <v>536</v>
      </c>
      <c r="K24" s="2" t="s">
        <v>537</v>
      </c>
      <c r="L24" s="2" t="s">
        <v>538</v>
      </c>
      <c r="M24" s="2" t="s">
        <v>186</v>
      </c>
      <c r="N24" s="2" t="s">
        <v>187</v>
      </c>
      <c r="O24" s="2" t="s">
        <v>188</v>
      </c>
      <c r="P24" s="2" t="s">
        <v>539</v>
      </c>
      <c r="Q24" s="2" t="s">
        <v>540</v>
      </c>
      <c r="R24" s="3" t="s">
        <v>541</v>
      </c>
      <c r="S24" s="2" t="s">
        <v>542</v>
      </c>
      <c r="T24" s="2" t="s">
        <v>543</v>
      </c>
      <c r="U24" s="2" t="s">
        <v>544</v>
      </c>
      <c r="V24" s="3" t="n">
        <v>9</v>
      </c>
      <c r="W24" s="4" t="n">
        <v>44228</v>
      </c>
      <c r="X24" s="4" t="n">
        <v>44228</v>
      </c>
      <c r="Y24" s="5" t="n">
        <v>205.63</v>
      </c>
      <c r="Z24" s="2" t="s">
        <v>192</v>
      </c>
      <c r="AA24" s="5"/>
      <c r="AB24" s="5" t="n">
        <v>4569.45</v>
      </c>
      <c r="AC24" s="2" t="s">
        <v>224</v>
      </c>
      <c r="AD24" s="6" t="n">
        <v>4.5</v>
      </c>
      <c r="AE24" s="5" t="n">
        <v>775.14</v>
      </c>
      <c r="AF24" s="3"/>
      <c r="AG24" s="3"/>
      <c r="AH24" s="5"/>
      <c r="AI24" s="3"/>
      <c r="AJ24" s="2" t="s">
        <v>525</v>
      </c>
      <c r="AK24" s="2"/>
      <c r="AL24" s="2"/>
      <c r="AM24" s="2" t="s">
        <v>226</v>
      </c>
      <c r="AN24" s="2" t="s">
        <v>534</v>
      </c>
      <c r="AO24" s="5" t="n">
        <v>205.63</v>
      </c>
      <c r="AP24" s="2" t="s">
        <v>198</v>
      </c>
      <c r="AQ24" s="2"/>
      <c r="AR24" s="2"/>
      <c r="AS24" s="2"/>
      <c r="AT24" s="5"/>
      <c r="AU24" s="5"/>
      <c r="AV24" s="5"/>
      <c r="AW24" s="2" t="s">
        <v>199</v>
      </c>
      <c r="AX24" s="2" t="s">
        <v>200</v>
      </c>
      <c r="AY24" s="2" t="s">
        <v>186</v>
      </c>
      <c r="AZ24" s="7"/>
      <c r="BA24" s="3"/>
      <c r="BB24" s="2"/>
      <c r="BC24" s="3"/>
      <c r="BD24" s="2"/>
      <c r="BE24" s="3"/>
      <c r="BF24" s="2"/>
      <c r="BG24" s="2"/>
      <c r="BH24" s="8"/>
      <c r="BI24" s="2"/>
      <c r="BJ24" s="2"/>
      <c r="BK24" s="2"/>
      <c r="BL24" s="2"/>
      <c r="BM24" s="2"/>
      <c r="BN24" s="2"/>
      <c r="BO24" s="2"/>
      <c r="BP24" s="2"/>
      <c r="BQ24" s="2"/>
      <c r="BR24" s="2"/>
      <c r="BS24" s="5"/>
      <c r="BT24" s="9" t="n">
        <v>117.17</v>
      </c>
      <c r="BU24" s="6" t="n">
        <v>54.18</v>
      </c>
      <c r="BV24" s="9" t="n">
        <v>75.76</v>
      </c>
      <c r="BW24" s="9" t="n">
        <v>-2.56</v>
      </c>
      <c r="BX24" s="9" t="n">
        <v>-0.7</v>
      </c>
      <c r="BY24" s="9" t="n">
        <v>-4.61</v>
      </c>
      <c r="BZ24" s="9" t="n">
        <v>0</v>
      </c>
      <c r="CA24" s="10" t="n">
        <v>2020</v>
      </c>
      <c r="CB24" s="9" t="n">
        <v>-6535.47</v>
      </c>
      <c r="CC24" s="9" t="n">
        <v>-990.83</v>
      </c>
      <c r="CD24" s="9" t="n">
        <v>-25.62</v>
      </c>
      <c r="CE24" s="9" t="n">
        <v>39</v>
      </c>
      <c r="CF24" s="9" t="n">
        <v>887.27</v>
      </c>
      <c r="CG24" s="9" t="n">
        <v>-294.1</v>
      </c>
      <c r="CH24" s="9" t="n">
        <v>-44.59</v>
      </c>
      <c r="CI24" s="9" t="n">
        <v>-1.15</v>
      </c>
      <c r="CJ24" s="9" t="n">
        <v>1.75</v>
      </c>
      <c r="CK24" s="9" t="n">
        <v>39.93</v>
      </c>
      <c r="CL24" s="9"/>
      <c r="CM24" s="9"/>
      <c r="CN24" s="9"/>
      <c r="CO24" s="9"/>
      <c r="CP24" s="9"/>
      <c r="CQ24" s="9"/>
      <c r="CR24" s="9"/>
      <c r="CS24" s="6" t="n">
        <v>-0.6</v>
      </c>
      <c r="CT24" s="7" t="n">
        <v>608</v>
      </c>
      <c r="CU24" s="2" t="s">
        <v>207</v>
      </c>
      <c r="CV24" s="2" t="s">
        <v>549</v>
      </c>
      <c r="CW24" s="2" t="s">
        <v>342</v>
      </c>
      <c r="CX24" s="2" t="s">
        <v>343</v>
      </c>
      <c r="CY24" s="2" t="s">
        <v>550</v>
      </c>
      <c r="CZ24" s="2" t="s">
        <v>345</v>
      </c>
      <c r="DA24" s="3" t="s">
        <v>551</v>
      </c>
      <c r="DB24" s="2" t="s">
        <v>347</v>
      </c>
      <c r="DC24" s="10" t="n">
        <v>2014</v>
      </c>
      <c r="DD24" s="11" t="str">
        <f aca="false">HYPERLINK("http://www.agora.io","www.agora.io")</f>
        <v>www.agora.io</v>
      </c>
      <c r="DE24" s="12" t="n">
        <v>156</v>
      </c>
      <c r="DF24" s="12" t="n">
        <v>52</v>
      </c>
      <c r="DG24" s="12" t="n">
        <v>143</v>
      </c>
      <c r="DH24" s="12" t="n">
        <v>7</v>
      </c>
      <c r="DI24" s="12" t="n">
        <v>6</v>
      </c>
      <c r="DJ24" s="12" t="n">
        <v>6</v>
      </c>
      <c r="DK24" s="2" t="s">
        <v>552</v>
      </c>
      <c r="DL24" s="2"/>
      <c r="DM24" s="3"/>
      <c r="DN24" s="3"/>
      <c r="DO24" s="2"/>
      <c r="DP24" s="2"/>
      <c r="DQ24" s="2"/>
      <c r="DR24" s="2"/>
      <c r="DS24" s="2"/>
      <c r="DT24" s="2"/>
      <c r="DU24" s="2"/>
      <c r="DV24" s="2"/>
      <c r="DW24" s="9"/>
      <c r="DX24" s="6"/>
      <c r="DY24" s="9"/>
      <c r="DZ24" s="9"/>
      <c r="EA24" s="9"/>
      <c r="EB24" s="9"/>
      <c r="EC24" s="9"/>
      <c r="ED24" s="9"/>
      <c r="EE24" s="9"/>
      <c r="EF24" s="6"/>
      <c r="EG24" s="5"/>
      <c r="EH24" s="5"/>
      <c r="EI24" s="9"/>
      <c r="EJ24" s="9"/>
      <c r="EK24" s="6"/>
      <c r="EL24" s="9"/>
      <c r="EM24" s="2"/>
      <c r="EN24" s="4"/>
      <c r="EO24" s="9"/>
      <c r="EP24" s="6"/>
      <c r="EQ24" s="6"/>
      <c r="ER24" s="9"/>
      <c r="ES24" s="2"/>
      <c r="ET24" s="9"/>
      <c r="EU24" s="9"/>
      <c r="EV24" s="9"/>
      <c r="EW24" s="9"/>
      <c r="EX24" s="9"/>
      <c r="EY24" s="9"/>
      <c r="EZ24" s="9"/>
      <c r="FA24" s="9"/>
      <c r="FB24" s="2" t="s">
        <v>198</v>
      </c>
      <c r="FC24" s="9"/>
      <c r="FD24" s="2"/>
      <c r="FE24" s="3"/>
      <c r="FF24" s="2"/>
      <c r="FG24" s="9"/>
      <c r="FH24" s="9"/>
      <c r="FI24" s="9"/>
      <c r="FJ24" s="9"/>
      <c r="FK24" s="9"/>
      <c r="FL24" s="9"/>
      <c r="FM24" s="9"/>
      <c r="FN24" s="9"/>
      <c r="FO24" s="9"/>
      <c r="FP24" s="9"/>
      <c r="FQ24" s="9"/>
      <c r="FR24" s="11" t="str">
        <f aca="false">HYPERLINK("https://my.pitchbook.com?c=165950-65T","View Company Online")</f>
        <v>View Company Online</v>
      </c>
    </row>
    <row r="25" customFormat="false" ht="15" hidden="false" customHeight="false" outlineLevel="0" collapsed="false">
      <c r="A25" s="13" t="s">
        <v>554</v>
      </c>
      <c r="B25" s="13" t="s">
        <v>555</v>
      </c>
      <c r="C25" s="13" t="s">
        <v>556</v>
      </c>
      <c r="D25" s="13" t="s">
        <v>557</v>
      </c>
      <c r="E25" s="13" t="s">
        <v>558</v>
      </c>
      <c r="F25" s="13" t="s">
        <v>559</v>
      </c>
      <c r="G25" s="13" t="s">
        <v>315</v>
      </c>
      <c r="H25" s="13" t="s">
        <v>560</v>
      </c>
      <c r="I25" s="13" t="s">
        <v>561</v>
      </c>
      <c r="J25" s="13" t="s">
        <v>562</v>
      </c>
      <c r="K25" s="13" t="s">
        <v>563</v>
      </c>
      <c r="L25" s="13" t="s">
        <v>564</v>
      </c>
      <c r="M25" s="13" t="s">
        <v>186</v>
      </c>
      <c r="N25" s="13" t="s">
        <v>187</v>
      </c>
      <c r="O25" s="13" t="s">
        <v>565</v>
      </c>
      <c r="P25" s="13" t="s">
        <v>566</v>
      </c>
      <c r="Q25" s="13" t="s">
        <v>567</v>
      </c>
      <c r="R25" s="14" t="s">
        <v>568</v>
      </c>
      <c r="S25" s="13" t="s">
        <v>569</v>
      </c>
      <c r="T25" s="13" t="s">
        <v>570</v>
      </c>
      <c r="U25" s="13" t="s">
        <v>571</v>
      </c>
      <c r="V25" s="14" t="n">
        <v>3</v>
      </c>
      <c r="W25" s="15"/>
      <c r="X25" s="15" t="n">
        <v>42295</v>
      </c>
      <c r="Y25" s="16" t="n">
        <v>0.55</v>
      </c>
      <c r="Z25" s="13" t="s">
        <v>192</v>
      </c>
      <c r="AA25" s="16" t="n">
        <v>2.09</v>
      </c>
      <c r="AB25" s="16" t="n">
        <v>2.64</v>
      </c>
      <c r="AC25" s="13" t="s">
        <v>192</v>
      </c>
      <c r="AD25" s="17" t="n">
        <v>20.88</v>
      </c>
      <c r="AE25" s="16" t="n">
        <v>0.55</v>
      </c>
      <c r="AF25" s="14" t="s">
        <v>245</v>
      </c>
      <c r="AG25" s="14"/>
      <c r="AH25" s="16" t="n">
        <v>20.36</v>
      </c>
      <c r="AI25" s="14" t="s">
        <v>272</v>
      </c>
      <c r="AJ25" s="13" t="s">
        <v>440</v>
      </c>
      <c r="AK25" s="13" t="s">
        <v>272</v>
      </c>
      <c r="AL25" s="13"/>
      <c r="AM25" s="13" t="s">
        <v>196</v>
      </c>
      <c r="AN25" s="13" t="s">
        <v>572</v>
      </c>
      <c r="AO25" s="16" t="n">
        <v>0.55</v>
      </c>
      <c r="AP25" s="13" t="s">
        <v>198</v>
      </c>
      <c r="AQ25" s="13"/>
      <c r="AR25" s="13"/>
      <c r="AS25" s="13"/>
      <c r="AT25" s="16"/>
      <c r="AU25" s="16"/>
      <c r="AV25" s="16"/>
      <c r="AW25" s="13" t="s">
        <v>199</v>
      </c>
      <c r="AX25" s="13" t="s">
        <v>248</v>
      </c>
      <c r="AY25" s="13" t="s">
        <v>201</v>
      </c>
      <c r="AZ25" s="18"/>
      <c r="BA25" s="14" t="n">
        <v>6</v>
      </c>
      <c r="BB25" s="13" t="s">
        <v>573</v>
      </c>
      <c r="BC25" s="14" t="n">
        <v>6</v>
      </c>
      <c r="BD25" s="13"/>
      <c r="BE25" s="14"/>
      <c r="BF25" s="13"/>
      <c r="BG25" s="13" t="s">
        <v>574</v>
      </c>
      <c r="BH25" s="19" t="s">
        <v>573</v>
      </c>
      <c r="BI25" s="13"/>
      <c r="BJ25" s="13" t="s">
        <v>575</v>
      </c>
      <c r="BK25" s="13"/>
      <c r="BL25" s="13"/>
      <c r="BM25" s="13"/>
      <c r="BN25" s="13"/>
      <c r="BO25" s="13"/>
      <c r="BP25" s="13"/>
      <c r="BQ25" s="13"/>
      <c r="BR25" s="13"/>
      <c r="BS25" s="16"/>
      <c r="BT25" s="20" t="n">
        <v>0.2</v>
      </c>
      <c r="BU25" s="17"/>
      <c r="BV25" s="20"/>
      <c r="BW25" s="20" t="n">
        <v>-0.39</v>
      </c>
      <c r="BX25" s="20"/>
      <c r="BY25" s="20" t="n">
        <v>-0.39</v>
      </c>
      <c r="BZ25" s="20"/>
      <c r="CA25" s="21" t="n">
        <v>2015</v>
      </c>
      <c r="CB25" s="20"/>
      <c r="CC25" s="20" t="n">
        <v>-6.81</v>
      </c>
      <c r="CD25" s="20" t="n">
        <v>-6.81</v>
      </c>
      <c r="CE25" s="20" t="n">
        <v>13.15</v>
      </c>
      <c r="CF25" s="20"/>
      <c r="CG25" s="20"/>
      <c r="CH25" s="20" t="n">
        <v>-1.42</v>
      </c>
      <c r="CI25" s="20" t="n">
        <v>-1.42</v>
      </c>
      <c r="CJ25" s="20" t="n">
        <v>2.75</v>
      </c>
      <c r="CK25" s="20"/>
      <c r="CL25" s="20"/>
      <c r="CM25" s="20"/>
      <c r="CN25" s="20"/>
      <c r="CO25" s="20"/>
      <c r="CP25" s="20"/>
      <c r="CQ25" s="20"/>
      <c r="CR25" s="20"/>
      <c r="CS25" s="17"/>
      <c r="CT25" s="18" t="n">
        <v>75</v>
      </c>
      <c r="CU25" s="13" t="s">
        <v>417</v>
      </c>
      <c r="CV25" s="13" t="s">
        <v>576</v>
      </c>
      <c r="CW25" s="13" t="s">
        <v>209</v>
      </c>
      <c r="CX25" s="13" t="s">
        <v>210</v>
      </c>
      <c r="CY25" s="13" t="s">
        <v>577</v>
      </c>
      <c r="CZ25" s="13"/>
      <c r="DA25" s="14" t="s">
        <v>578</v>
      </c>
      <c r="DB25" s="13" t="s">
        <v>579</v>
      </c>
      <c r="DC25" s="21" t="n">
        <v>2013</v>
      </c>
      <c r="DD25" s="22" t="str">
        <f aca="false">HYPERLINK("http://www.aiforia.com","www.aiforia.com")</f>
        <v>www.aiforia.com</v>
      </c>
      <c r="DE25" s="23" t="n">
        <v>17</v>
      </c>
      <c r="DF25" s="23" t="n">
        <v>4</v>
      </c>
      <c r="DG25" s="23" t="n">
        <v>12</v>
      </c>
      <c r="DH25" s="23" t="n">
        <v>3</v>
      </c>
      <c r="DI25" s="23" t="n">
        <v>2</v>
      </c>
      <c r="DJ25" s="23" t="n">
        <v>2</v>
      </c>
      <c r="DK25" s="13" t="s">
        <v>580</v>
      </c>
      <c r="DL25" s="13"/>
      <c r="DM25" s="14"/>
      <c r="DN25" s="14"/>
      <c r="DO25" s="13"/>
      <c r="DP25" s="13"/>
      <c r="DQ25" s="13"/>
      <c r="DR25" s="13"/>
      <c r="DS25" s="13"/>
      <c r="DT25" s="13"/>
      <c r="DU25" s="13"/>
      <c r="DV25" s="13"/>
      <c r="DW25" s="20"/>
      <c r="DX25" s="17"/>
      <c r="DY25" s="20"/>
      <c r="DZ25" s="20"/>
      <c r="EA25" s="20"/>
      <c r="EB25" s="20"/>
      <c r="EC25" s="20"/>
      <c r="ED25" s="20"/>
      <c r="EE25" s="20"/>
      <c r="EF25" s="17"/>
      <c r="EG25" s="16"/>
      <c r="EH25" s="16"/>
      <c r="EI25" s="20"/>
      <c r="EJ25" s="20"/>
      <c r="EK25" s="17"/>
      <c r="EL25" s="20"/>
      <c r="EM25" s="13"/>
      <c r="EN25" s="15"/>
      <c r="EO25" s="20"/>
      <c r="EP25" s="17"/>
      <c r="EQ25" s="17"/>
      <c r="ER25" s="20"/>
      <c r="ES25" s="13"/>
      <c r="ET25" s="20"/>
      <c r="EU25" s="20"/>
      <c r="EV25" s="20"/>
      <c r="EW25" s="20"/>
      <c r="EX25" s="20"/>
      <c r="EY25" s="20"/>
      <c r="EZ25" s="20"/>
      <c r="FA25" s="20"/>
      <c r="FB25" s="13" t="s">
        <v>198</v>
      </c>
      <c r="FC25" s="20"/>
      <c r="FD25" s="13"/>
      <c r="FE25" s="14"/>
      <c r="FF25" s="13"/>
      <c r="FG25" s="20"/>
      <c r="FH25" s="20"/>
      <c r="FI25" s="20"/>
      <c r="FJ25" s="20"/>
      <c r="FK25" s="20"/>
      <c r="FL25" s="20"/>
      <c r="FM25" s="20"/>
      <c r="FN25" s="20"/>
      <c r="FO25" s="20"/>
      <c r="FP25" s="20"/>
      <c r="FQ25" s="20"/>
      <c r="FR25" s="22" t="str">
        <f aca="false">HYPERLINK("https://my.pitchbook.com?c=59623-03T","View Company Online")</f>
        <v>View Company Online</v>
      </c>
    </row>
    <row r="26" customFormat="false" ht="15" hidden="false" customHeight="false" outlineLevel="0" collapsed="false">
      <c r="A26" s="2" t="s">
        <v>581</v>
      </c>
      <c r="B26" s="2" t="s">
        <v>555</v>
      </c>
      <c r="C26" s="2" t="s">
        <v>556</v>
      </c>
      <c r="D26" s="2" t="s">
        <v>557</v>
      </c>
      <c r="E26" s="2" t="s">
        <v>558</v>
      </c>
      <c r="F26" s="2" t="s">
        <v>559</v>
      </c>
      <c r="G26" s="2" t="s">
        <v>315</v>
      </c>
      <c r="H26" s="2" t="s">
        <v>560</v>
      </c>
      <c r="I26" s="2" t="s">
        <v>561</v>
      </c>
      <c r="J26" s="2" t="s">
        <v>562</v>
      </c>
      <c r="K26" s="2" t="s">
        <v>563</v>
      </c>
      <c r="L26" s="2" t="s">
        <v>564</v>
      </c>
      <c r="M26" s="2" t="s">
        <v>186</v>
      </c>
      <c r="N26" s="2" t="s">
        <v>187</v>
      </c>
      <c r="O26" s="2" t="s">
        <v>565</v>
      </c>
      <c r="P26" s="2" t="s">
        <v>566</v>
      </c>
      <c r="Q26" s="2" t="s">
        <v>567</v>
      </c>
      <c r="R26" s="3" t="s">
        <v>568</v>
      </c>
      <c r="S26" s="2" t="s">
        <v>569</v>
      </c>
      <c r="T26" s="2" t="s">
        <v>570</v>
      </c>
      <c r="U26" s="2" t="s">
        <v>571</v>
      </c>
      <c r="V26" s="3" t="n">
        <v>4</v>
      </c>
      <c r="W26" s="4" t="n">
        <v>43067</v>
      </c>
      <c r="X26" s="4" t="n">
        <v>43070</v>
      </c>
      <c r="Y26" s="5" t="n">
        <v>5</v>
      </c>
      <c r="Z26" s="2" t="s">
        <v>192</v>
      </c>
      <c r="AA26" s="5" t="n">
        <v>12.61</v>
      </c>
      <c r="AB26" s="5" t="n">
        <v>17.61</v>
      </c>
      <c r="AC26" s="2" t="s">
        <v>192</v>
      </c>
      <c r="AD26" s="6" t="n">
        <v>28.4</v>
      </c>
      <c r="AE26" s="5" t="n">
        <v>5.55</v>
      </c>
      <c r="AF26" s="3" t="s">
        <v>454</v>
      </c>
      <c r="AG26" s="3" t="s">
        <v>246</v>
      </c>
      <c r="AH26" s="5" t="n">
        <v>68.62</v>
      </c>
      <c r="AI26" s="3" t="s">
        <v>194</v>
      </c>
      <c r="AJ26" s="2" t="s">
        <v>195</v>
      </c>
      <c r="AK26" s="2" t="s">
        <v>194</v>
      </c>
      <c r="AL26" s="2"/>
      <c r="AM26" s="2" t="s">
        <v>196</v>
      </c>
      <c r="AN26" s="2" t="s">
        <v>582</v>
      </c>
      <c r="AO26" s="5" t="n">
        <v>5</v>
      </c>
      <c r="AP26" s="2" t="s">
        <v>198</v>
      </c>
      <c r="AQ26" s="2"/>
      <c r="AR26" s="2"/>
      <c r="AS26" s="2"/>
      <c r="AT26" s="5"/>
      <c r="AU26" s="5"/>
      <c r="AV26" s="5"/>
      <c r="AW26" s="2" t="s">
        <v>199</v>
      </c>
      <c r="AX26" s="2" t="s">
        <v>200</v>
      </c>
      <c r="AY26" s="2" t="s">
        <v>201</v>
      </c>
      <c r="AZ26" s="7"/>
      <c r="BA26" s="3" t="n">
        <v>4</v>
      </c>
      <c r="BB26" s="2" t="s">
        <v>583</v>
      </c>
      <c r="BC26" s="3" t="n">
        <v>2</v>
      </c>
      <c r="BD26" s="2" t="s">
        <v>584</v>
      </c>
      <c r="BE26" s="3" t="n">
        <v>2</v>
      </c>
      <c r="BF26" s="2"/>
      <c r="BG26" s="2" t="s">
        <v>585</v>
      </c>
      <c r="BH26" s="8" t="s">
        <v>586</v>
      </c>
      <c r="BI26" s="2" t="s">
        <v>587</v>
      </c>
      <c r="BJ26" s="2"/>
      <c r="BK26" s="2"/>
      <c r="BL26" s="2"/>
      <c r="BM26" s="2"/>
      <c r="BN26" s="2"/>
      <c r="BO26" s="2"/>
      <c r="BP26" s="2"/>
      <c r="BQ26" s="2"/>
      <c r="BR26" s="2"/>
      <c r="BS26" s="5"/>
      <c r="BT26" s="9" t="n">
        <v>0.24</v>
      </c>
      <c r="BU26" s="6" t="n">
        <v>23.41</v>
      </c>
      <c r="BV26" s="9"/>
      <c r="BW26" s="9" t="n">
        <v>-0.87</v>
      </c>
      <c r="BX26" s="9"/>
      <c r="BY26" s="9"/>
      <c r="BZ26" s="9"/>
      <c r="CA26" s="10" t="n">
        <v>2017</v>
      </c>
      <c r="CB26" s="9"/>
      <c r="CC26" s="9"/>
      <c r="CD26" s="9" t="n">
        <v>-20.17</v>
      </c>
      <c r="CE26" s="9" t="n">
        <v>72.16</v>
      </c>
      <c r="CF26" s="9"/>
      <c r="CG26" s="9"/>
      <c r="CH26" s="9"/>
      <c r="CI26" s="9" t="n">
        <v>-5.73</v>
      </c>
      <c r="CJ26" s="9" t="n">
        <v>20.49</v>
      </c>
      <c r="CK26" s="9"/>
      <c r="CL26" s="9"/>
      <c r="CM26" s="9"/>
      <c r="CN26" s="9"/>
      <c r="CO26" s="9"/>
      <c r="CP26" s="9"/>
      <c r="CQ26" s="9"/>
      <c r="CR26" s="9"/>
      <c r="CS26" s="6"/>
      <c r="CT26" s="7" t="n">
        <v>75</v>
      </c>
      <c r="CU26" s="2" t="s">
        <v>417</v>
      </c>
      <c r="CV26" s="2" t="s">
        <v>576</v>
      </c>
      <c r="CW26" s="2" t="s">
        <v>209</v>
      </c>
      <c r="CX26" s="2" t="s">
        <v>210</v>
      </c>
      <c r="CY26" s="2" t="s">
        <v>577</v>
      </c>
      <c r="CZ26" s="2"/>
      <c r="DA26" s="3" t="s">
        <v>578</v>
      </c>
      <c r="DB26" s="2" t="s">
        <v>579</v>
      </c>
      <c r="DC26" s="10" t="n">
        <v>2013</v>
      </c>
      <c r="DD26" s="11" t="str">
        <f aca="false">HYPERLINK("http://www.aiforia.com","www.aiforia.com")</f>
        <v>www.aiforia.com</v>
      </c>
      <c r="DE26" s="12" t="n">
        <v>17</v>
      </c>
      <c r="DF26" s="12" t="n">
        <v>4</v>
      </c>
      <c r="DG26" s="12" t="n">
        <v>12</v>
      </c>
      <c r="DH26" s="12" t="n">
        <v>3</v>
      </c>
      <c r="DI26" s="12" t="n">
        <v>2</v>
      </c>
      <c r="DJ26" s="12" t="n">
        <v>2</v>
      </c>
      <c r="DK26" s="2" t="s">
        <v>580</v>
      </c>
      <c r="DL26" s="2"/>
      <c r="DM26" s="3" t="n">
        <v>4.77</v>
      </c>
      <c r="DN26" s="3"/>
      <c r="DO26" s="2"/>
      <c r="DP26" s="2"/>
      <c r="DQ26" s="2"/>
      <c r="DR26" s="2"/>
      <c r="DS26" s="2"/>
      <c r="DT26" s="2"/>
      <c r="DU26" s="2"/>
      <c r="DV26" s="2"/>
      <c r="DW26" s="9"/>
      <c r="DX26" s="6"/>
      <c r="DY26" s="9"/>
      <c r="DZ26" s="9"/>
      <c r="EA26" s="9"/>
      <c r="EB26" s="9"/>
      <c r="EC26" s="9"/>
      <c r="ED26" s="9"/>
      <c r="EE26" s="9"/>
      <c r="EF26" s="6"/>
      <c r="EG26" s="5"/>
      <c r="EH26" s="5"/>
      <c r="EI26" s="9"/>
      <c r="EJ26" s="9"/>
      <c r="EK26" s="6"/>
      <c r="EL26" s="9"/>
      <c r="EM26" s="2"/>
      <c r="EN26" s="4"/>
      <c r="EO26" s="9"/>
      <c r="EP26" s="6"/>
      <c r="EQ26" s="6"/>
      <c r="ER26" s="9"/>
      <c r="ES26" s="2"/>
      <c r="ET26" s="9"/>
      <c r="EU26" s="9"/>
      <c r="EV26" s="9"/>
      <c r="EW26" s="9"/>
      <c r="EX26" s="9"/>
      <c r="EY26" s="9"/>
      <c r="EZ26" s="9"/>
      <c r="FA26" s="9"/>
      <c r="FB26" s="2" t="s">
        <v>198</v>
      </c>
      <c r="FC26" s="9"/>
      <c r="FD26" s="2"/>
      <c r="FE26" s="3"/>
      <c r="FF26" s="2"/>
      <c r="FG26" s="9"/>
      <c r="FH26" s="9"/>
      <c r="FI26" s="9"/>
      <c r="FJ26" s="9"/>
      <c r="FK26" s="9"/>
      <c r="FL26" s="9"/>
      <c r="FM26" s="9"/>
      <c r="FN26" s="9"/>
      <c r="FO26" s="9"/>
      <c r="FP26" s="9"/>
      <c r="FQ26" s="9"/>
      <c r="FR26" s="11" t="str">
        <f aca="false">HYPERLINK("https://my.pitchbook.com?c=98080-12T","View Company Online")</f>
        <v>View Company Online</v>
      </c>
    </row>
    <row r="27" customFormat="false" ht="15" hidden="false" customHeight="false" outlineLevel="0" collapsed="false">
      <c r="A27" s="13" t="s">
        <v>588</v>
      </c>
      <c r="B27" s="13" t="s">
        <v>555</v>
      </c>
      <c r="C27" s="13" t="s">
        <v>556</v>
      </c>
      <c r="D27" s="13" t="s">
        <v>557</v>
      </c>
      <c r="E27" s="13" t="s">
        <v>558</v>
      </c>
      <c r="F27" s="13" t="s">
        <v>559</v>
      </c>
      <c r="G27" s="13" t="s">
        <v>315</v>
      </c>
      <c r="H27" s="13" t="s">
        <v>560</v>
      </c>
      <c r="I27" s="13" t="s">
        <v>561</v>
      </c>
      <c r="J27" s="13" t="s">
        <v>562</v>
      </c>
      <c r="K27" s="13" t="s">
        <v>563</v>
      </c>
      <c r="L27" s="13" t="s">
        <v>564</v>
      </c>
      <c r="M27" s="13" t="s">
        <v>186</v>
      </c>
      <c r="N27" s="13" t="s">
        <v>187</v>
      </c>
      <c r="O27" s="13" t="s">
        <v>565</v>
      </c>
      <c r="P27" s="13" t="s">
        <v>589</v>
      </c>
      <c r="Q27" s="13" t="s">
        <v>590</v>
      </c>
      <c r="R27" s="14" t="s">
        <v>591</v>
      </c>
      <c r="S27" s="13" t="s">
        <v>592</v>
      </c>
      <c r="T27" s="13" t="s">
        <v>593</v>
      </c>
      <c r="U27" s="13" t="s">
        <v>594</v>
      </c>
      <c r="V27" s="14" t="n">
        <v>6</v>
      </c>
      <c r="W27" s="15"/>
      <c r="X27" s="15" t="n">
        <v>44063</v>
      </c>
      <c r="Y27" s="16" t="n">
        <v>3.19</v>
      </c>
      <c r="Z27" s="13" t="s">
        <v>192</v>
      </c>
      <c r="AA27" s="16" t="n">
        <v>17.61</v>
      </c>
      <c r="AB27" s="16" t="n">
        <v>20.79</v>
      </c>
      <c r="AC27" s="13" t="s">
        <v>192</v>
      </c>
      <c r="AD27" s="17" t="n">
        <v>15.32</v>
      </c>
      <c r="AE27" s="16" t="n">
        <v>8.74</v>
      </c>
      <c r="AF27" s="14" t="s">
        <v>265</v>
      </c>
      <c r="AG27" s="14" t="s">
        <v>327</v>
      </c>
      <c r="AH27" s="16" t="n">
        <v>68.62</v>
      </c>
      <c r="AI27" s="14" t="s">
        <v>289</v>
      </c>
      <c r="AJ27" s="13" t="s">
        <v>290</v>
      </c>
      <c r="AK27" s="13" t="s">
        <v>289</v>
      </c>
      <c r="AL27" s="13"/>
      <c r="AM27" s="13" t="s">
        <v>196</v>
      </c>
      <c r="AN27" s="13" t="s">
        <v>595</v>
      </c>
      <c r="AO27" s="16" t="n">
        <v>3.19</v>
      </c>
      <c r="AP27" s="13" t="s">
        <v>198</v>
      </c>
      <c r="AQ27" s="13"/>
      <c r="AR27" s="13"/>
      <c r="AS27" s="13"/>
      <c r="AT27" s="16"/>
      <c r="AU27" s="16"/>
      <c r="AV27" s="16"/>
      <c r="AW27" s="13" t="s">
        <v>199</v>
      </c>
      <c r="AX27" s="13" t="s">
        <v>200</v>
      </c>
      <c r="AY27" s="13" t="s">
        <v>201</v>
      </c>
      <c r="AZ27" s="18"/>
      <c r="BA27" s="14" t="n">
        <v>3</v>
      </c>
      <c r="BB27" s="13"/>
      <c r="BC27" s="14"/>
      <c r="BD27" s="13" t="s">
        <v>596</v>
      </c>
      <c r="BE27" s="14" t="n">
        <v>3</v>
      </c>
      <c r="BF27" s="13"/>
      <c r="BG27" s="13" t="s">
        <v>597</v>
      </c>
      <c r="BH27" s="19" t="s">
        <v>598</v>
      </c>
      <c r="BI27" s="13"/>
      <c r="BJ27" s="13"/>
      <c r="BK27" s="13"/>
      <c r="BL27" s="13"/>
      <c r="BM27" s="13"/>
      <c r="BN27" s="13"/>
      <c r="BO27" s="13"/>
      <c r="BP27" s="13"/>
      <c r="BQ27" s="13"/>
      <c r="BR27" s="13"/>
      <c r="BS27" s="16"/>
      <c r="BT27" s="20" t="n">
        <v>0.85</v>
      </c>
      <c r="BU27" s="17" t="n">
        <v>35.3</v>
      </c>
      <c r="BV27" s="20"/>
      <c r="BW27" s="20" t="n">
        <v>-2.67</v>
      </c>
      <c r="BX27" s="20" t="n">
        <v>-1.61</v>
      </c>
      <c r="BY27" s="20" t="n">
        <v>-2.63</v>
      </c>
      <c r="BZ27" s="20" t="n">
        <v>3.26</v>
      </c>
      <c r="CA27" s="21" t="n">
        <v>2020</v>
      </c>
      <c r="CB27" s="20" t="n">
        <v>-12.92</v>
      </c>
      <c r="CC27" s="20" t="n">
        <v>-7.9</v>
      </c>
      <c r="CD27" s="20" t="n">
        <v>-7.54</v>
      </c>
      <c r="CE27" s="20" t="n">
        <v>24.49</v>
      </c>
      <c r="CF27" s="20" t="n">
        <v>47.01</v>
      </c>
      <c r="CG27" s="20" t="n">
        <v>-1.98</v>
      </c>
      <c r="CH27" s="20" t="n">
        <v>-1.21</v>
      </c>
      <c r="CI27" s="20" t="n">
        <v>-1.16</v>
      </c>
      <c r="CJ27" s="20" t="n">
        <v>3.75</v>
      </c>
      <c r="CK27" s="20" t="n">
        <v>7.2</v>
      </c>
      <c r="CL27" s="20"/>
      <c r="CM27" s="20"/>
      <c r="CN27" s="20"/>
      <c r="CO27" s="20"/>
      <c r="CP27" s="20"/>
      <c r="CQ27" s="20"/>
      <c r="CR27" s="20"/>
      <c r="CS27" s="17" t="n">
        <v>-189.52</v>
      </c>
      <c r="CT27" s="18" t="n">
        <v>75</v>
      </c>
      <c r="CU27" s="13" t="s">
        <v>417</v>
      </c>
      <c r="CV27" s="13" t="s">
        <v>576</v>
      </c>
      <c r="CW27" s="13" t="s">
        <v>209</v>
      </c>
      <c r="CX27" s="13" t="s">
        <v>210</v>
      </c>
      <c r="CY27" s="13" t="s">
        <v>577</v>
      </c>
      <c r="CZ27" s="13"/>
      <c r="DA27" s="14" t="s">
        <v>578</v>
      </c>
      <c r="DB27" s="13" t="s">
        <v>579</v>
      </c>
      <c r="DC27" s="21" t="n">
        <v>2013</v>
      </c>
      <c r="DD27" s="22" t="str">
        <f aca="false">HYPERLINK("http://www.aiforia.com","www.aiforia.com")</f>
        <v>www.aiforia.com</v>
      </c>
      <c r="DE27" s="23" t="n">
        <v>17</v>
      </c>
      <c r="DF27" s="23" t="n">
        <v>4</v>
      </c>
      <c r="DG27" s="23" t="n">
        <v>12</v>
      </c>
      <c r="DH27" s="23" t="n">
        <v>3</v>
      </c>
      <c r="DI27" s="23" t="n">
        <v>2</v>
      </c>
      <c r="DJ27" s="23" t="n">
        <v>2</v>
      </c>
      <c r="DK27" s="13" t="s">
        <v>580</v>
      </c>
      <c r="DL27" s="13"/>
      <c r="DM27" s="14" t="n">
        <v>1</v>
      </c>
      <c r="DN27" s="14" t="n">
        <v>2.72</v>
      </c>
      <c r="DO27" s="13"/>
      <c r="DP27" s="13"/>
      <c r="DQ27" s="13"/>
      <c r="DR27" s="13"/>
      <c r="DS27" s="13"/>
      <c r="DT27" s="13"/>
      <c r="DU27" s="13"/>
      <c r="DV27" s="13"/>
      <c r="DW27" s="20"/>
      <c r="DX27" s="17"/>
      <c r="DY27" s="20"/>
      <c r="DZ27" s="20"/>
      <c r="EA27" s="20"/>
      <c r="EB27" s="20"/>
      <c r="EC27" s="20"/>
      <c r="ED27" s="20"/>
      <c r="EE27" s="20"/>
      <c r="EF27" s="17"/>
      <c r="EG27" s="16"/>
      <c r="EH27" s="16"/>
      <c r="EI27" s="20"/>
      <c r="EJ27" s="20"/>
      <c r="EK27" s="17"/>
      <c r="EL27" s="20"/>
      <c r="EM27" s="13"/>
      <c r="EN27" s="15"/>
      <c r="EO27" s="20"/>
      <c r="EP27" s="17"/>
      <c r="EQ27" s="17"/>
      <c r="ER27" s="20"/>
      <c r="ES27" s="13"/>
      <c r="ET27" s="20"/>
      <c r="EU27" s="20"/>
      <c r="EV27" s="20"/>
      <c r="EW27" s="20"/>
      <c r="EX27" s="20"/>
      <c r="EY27" s="20"/>
      <c r="EZ27" s="20"/>
      <c r="FA27" s="20"/>
      <c r="FB27" s="13" t="s">
        <v>198</v>
      </c>
      <c r="FC27" s="20"/>
      <c r="FD27" s="13"/>
      <c r="FE27" s="14"/>
      <c r="FF27" s="13"/>
      <c r="FG27" s="20"/>
      <c r="FH27" s="20"/>
      <c r="FI27" s="20"/>
      <c r="FJ27" s="20"/>
      <c r="FK27" s="20"/>
      <c r="FL27" s="20"/>
      <c r="FM27" s="20"/>
      <c r="FN27" s="20"/>
      <c r="FO27" s="20"/>
      <c r="FP27" s="20"/>
      <c r="FQ27" s="20"/>
      <c r="FR27" s="22" t="str">
        <f aca="false">HYPERLINK("https://my.pitchbook.com?c=173594-62T","View Company Online")</f>
        <v>View Company Online</v>
      </c>
    </row>
    <row r="28" customFormat="false" ht="15" hidden="false" customHeight="false" outlineLevel="0" collapsed="false">
      <c r="A28" s="2" t="s">
        <v>599</v>
      </c>
      <c r="B28" s="2" t="s">
        <v>555</v>
      </c>
      <c r="C28" s="2" t="s">
        <v>556</v>
      </c>
      <c r="D28" s="2" t="s">
        <v>557</v>
      </c>
      <c r="E28" s="2" t="s">
        <v>558</v>
      </c>
      <c r="F28" s="2" t="s">
        <v>559</v>
      </c>
      <c r="G28" s="2" t="s">
        <v>315</v>
      </c>
      <c r="H28" s="2" t="s">
        <v>560</v>
      </c>
      <c r="I28" s="2" t="s">
        <v>561</v>
      </c>
      <c r="J28" s="2" t="s">
        <v>562</v>
      </c>
      <c r="K28" s="2" t="s">
        <v>563</v>
      </c>
      <c r="L28" s="2" t="s">
        <v>564</v>
      </c>
      <c r="M28" s="2" t="s">
        <v>186</v>
      </c>
      <c r="N28" s="2" t="s">
        <v>187</v>
      </c>
      <c r="O28" s="2" t="s">
        <v>565</v>
      </c>
      <c r="P28" s="2" t="s">
        <v>589</v>
      </c>
      <c r="Q28" s="2" t="s">
        <v>590</v>
      </c>
      <c r="R28" s="3" t="s">
        <v>591</v>
      </c>
      <c r="S28" s="2" t="s">
        <v>592</v>
      </c>
      <c r="T28" s="2" t="s">
        <v>593</v>
      </c>
      <c r="U28" s="2" t="s">
        <v>594</v>
      </c>
      <c r="V28" s="3" t="n">
        <v>8</v>
      </c>
      <c r="W28" s="4" t="n">
        <v>44526</v>
      </c>
      <c r="X28" s="4" t="n">
        <v>44540</v>
      </c>
      <c r="Y28" s="5" t="n">
        <v>27.02</v>
      </c>
      <c r="Z28" s="2" t="s">
        <v>192</v>
      </c>
      <c r="AA28" s="5" t="n">
        <v>100.07</v>
      </c>
      <c r="AB28" s="5" t="n">
        <v>127.09</v>
      </c>
      <c r="AC28" s="2" t="s">
        <v>224</v>
      </c>
      <c r="AD28" s="6" t="n">
        <v>21.26</v>
      </c>
      <c r="AE28" s="5" t="n">
        <v>60.96</v>
      </c>
      <c r="AF28" s="3"/>
      <c r="AG28" s="3"/>
      <c r="AH28" s="5" t="n">
        <v>5.01</v>
      </c>
      <c r="AI28" s="3"/>
      <c r="AJ28" s="2" t="s">
        <v>300</v>
      </c>
      <c r="AK28" s="2"/>
      <c r="AL28" s="2"/>
      <c r="AM28" s="2" t="s">
        <v>301</v>
      </c>
      <c r="AN28" s="2" t="s">
        <v>600</v>
      </c>
      <c r="AO28" s="5" t="n">
        <v>27.02</v>
      </c>
      <c r="AP28" s="2" t="s">
        <v>198</v>
      </c>
      <c r="AQ28" s="2"/>
      <c r="AR28" s="2"/>
      <c r="AS28" s="2"/>
      <c r="AT28" s="5"/>
      <c r="AU28" s="5"/>
      <c r="AV28" s="5"/>
      <c r="AW28" s="2" t="s">
        <v>199</v>
      </c>
      <c r="AX28" s="2" t="s">
        <v>187</v>
      </c>
      <c r="AY28" s="2" t="s">
        <v>186</v>
      </c>
      <c r="AZ28" s="7"/>
      <c r="BA28" s="3"/>
      <c r="BB28" s="2"/>
      <c r="BC28" s="3"/>
      <c r="BD28" s="2"/>
      <c r="BE28" s="3"/>
      <c r="BF28" s="2"/>
      <c r="BG28" s="2"/>
      <c r="BH28" s="8"/>
      <c r="BI28" s="2"/>
      <c r="BJ28" s="2"/>
      <c r="BK28" s="2" t="s">
        <v>601</v>
      </c>
      <c r="BL28" s="2"/>
      <c r="BM28" s="2"/>
      <c r="BN28" s="2" t="s">
        <v>602</v>
      </c>
      <c r="BO28" s="2" t="s">
        <v>602</v>
      </c>
      <c r="BP28" s="2"/>
      <c r="BQ28" s="2"/>
      <c r="BR28" s="2"/>
      <c r="BS28" s="5"/>
      <c r="BT28" s="9" t="n">
        <v>0.97</v>
      </c>
      <c r="BU28" s="6" t="n">
        <v>16.39</v>
      </c>
      <c r="BV28" s="9"/>
      <c r="BW28" s="9" t="n">
        <v>-7.91</v>
      </c>
      <c r="BX28" s="9" t="n">
        <v>-3.45</v>
      </c>
      <c r="BY28" s="9" t="n">
        <v>-4.69</v>
      </c>
      <c r="BZ28" s="9" t="n">
        <v>2.9</v>
      </c>
      <c r="CA28" s="10" t="n">
        <v>2021</v>
      </c>
      <c r="CB28" s="9" t="n">
        <v>-36.83</v>
      </c>
      <c r="CC28" s="9" t="n">
        <v>-27.1</v>
      </c>
      <c r="CD28" s="9" t="n">
        <v>-16.78</v>
      </c>
      <c r="CE28" s="9" t="n">
        <v>130.48</v>
      </c>
      <c r="CF28" s="9" t="n">
        <v>2.97</v>
      </c>
      <c r="CG28" s="9" t="n">
        <v>-7.83</v>
      </c>
      <c r="CH28" s="9" t="n">
        <v>-5.76</v>
      </c>
      <c r="CI28" s="9" t="n">
        <v>-3.57</v>
      </c>
      <c r="CJ28" s="9" t="n">
        <v>27.74</v>
      </c>
      <c r="CK28" s="9" t="n">
        <v>0.63</v>
      </c>
      <c r="CL28" s="9"/>
      <c r="CM28" s="9"/>
      <c r="CN28" s="9"/>
      <c r="CO28" s="9"/>
      <c r="CP28" s="9"/>
      <c r="CQ28" s="9"/>
      <c r="CR28" s="9"/>
      <c r="CS28" s="6" t="n">
        <v>-354.31</v>
      </c>
      <c r="CT28" s="7" t="n">
        <v>75</v>
      </c>
      <c r="CU28" s="2" t="s">
        <v>417</v>
      </c>
      <c r="CV28" s="2" t="s">
        <v>576</v>
      </c>
      <c r="CW28" s="2" t="s">
        <v>209</v>
      </c>
      <c r="CX28" s="2" t="s">
        <v>210</v>
      </c>
      <c r="CY28" s="2" t="s">
        <v>577</v>
      </c>
      <c r="CZ28" s="2"/>
      <c r="DA28" s="3" t="s">
        <v>578</v>
      </c>
      <c r="DB28" s="2" t="s">
        <v>579</v>
      </c>
      <c r="DC28" s="10" t="n">
        <v>2013</v>
      </c>
      <c r="DD28" s="11" t="str">
        <f aca="false">HYPERLINK("http://www.aiforia.com","www.aiforia.com")</f>
        <v>www.aiforia.com</v>
      </c>
      <c r="DE28" s="12" t="n">
        <v>17</v>
      </c>
      <c r="DF28" s="12" t="n">
        <v>4</v>
      </c>
      <c r="DG28" s="12" t="n">
        <v>12</v>
      </c>
      <c r="DH28" s="12" t="n">
        <v>3</v>
      </c>
      <c r="DI28" s="12" t="n">
        <v>2</v>
      </c>
      <c r="DJ28" s="12" t="n">
        <v>2</v>
      </c>
      <c r="DK28" s="2" t="s">
        <v>580</v>
      </c>
      <c r="DL28" s="2"/>
      <c r="DM28" s="3"/>
      <c r="DN28" s="3"/>
      <c r="DO28" s="2"/>
      <c r="DP28" s="2"/>
      <c r="DQ28" s="2"/>
      <c r="DR28" s="2"/>
      <c r="DS28" s="2"/>
      <c r="DT28" s="2"/>
      <c r="DU28" s="2"/>
      <c r="DV28" s="2"/>
      <c r="DW28" s="9"/>
      <c r="DX28" s="6"/>
      <c r="DY28" s="9"/>
      <c r="DZ28" s="9"/>
      <c r="EA28" s="9"/>
      <c r="EB28" s="9"/>
      <c r="EC28" s="9"/>
      <c r="ED28" s="9"/>
      <c r="EE28" s="9"/>
      <c r="EF28" s="6"/>
      <c r="EG28" s="5"/>
      <c r="EH28" s="5"/>
      <c r="EI28" s="9"/>
      <c r="EJ28" s="9"/>
      <c r="EK28" s="6"/>
      <c r="EL28" s="9"/>
      <c r="EM28" s="2"/>
      <c r="EN28" s="4"/>
      <c r="EO28" s="9"/>
      <c r="EP28" s="6"/>
      <c r="EQ28" s="6"/>
      <c r="ER28" s="9"/>
      <c r="ES28" s="2"/>
      <c r="ET28" s="9"/>
      <c r="EU28" s="9"/>
      <c r="EV28" s="9"/>
      <c r="EW28" s="9"/>
      <c r="EX28" s="9"/>
      <c r="EY28" s="9"/>
      <c r="EZ28" s="9"/>
      <c r="FA28" s="9"/>
      <c r="FB28" s="2" t="s">
        <v>198</v>
      </c>
      <c r="FC28" s="9"/>
      <c r="FD28" s="2"/>
      <c r="FE28" s="3"/>
      <c r="FF28" s="2"/>
      <c r="FG28" s="9"/>
      <c r="FH28" s="9"/>
      <c r="FI28" s="9"/>
      <c r="FJ28" s="9"/>
      <c r="FK28" s="9"/>
      <c r="FL28" s="9"/>
      <c r="FM28" s="9"/>
      <c r="FN28" s="9"/>
      <c r="FO28" s="9"/>
      <c r="FP28" s="9"/>
      <c r="FQ28" s="9"/>
      <c r="FR28" s="11" t="str">
        <f aca="false">HYPERLINK("https://my.pitchbook.com?c=184220-56T","View Company Online")</f>
        <v>View Company Online</v>
      </c>
    </row>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0.57"/>
    <col collapsed="false" customWidth="true" hidden="false" outlineLevel="0" max="2" min="2" style="0" width="49.14"/>
    <col collapsed="false" customWidth="true" hidden="false" outlineLevel="0" max="3" min="3" style="0" width="27.72"/>
    <col collapsed="false" customWidth="true" hidden="false" outlineLevel="0" max="4" min="4" style="0" width="4.57"/>
    <col collapsed="false" customWidth="true" hidden="false" outlineLevel="0" max="5" min="5" style="0" width="22.15"/>
    <col collapsed="false" customWidth="true" hidden="false" outlineLevel="0" max="1025" min="6" style="0" width="8.53"/>
  </cols>
  <sheetData>
    <row r="1" customFormat="false" ht="15" hidden="false" customHeight="false" outlineLevel="0" collapsed="false">
      <c r="A1" s="24" t="s">
        <v>603</v>
      </c>
    </row>
    <row r="3" customFormat="false" ht="15" hidden="false" customHeight="false" outlineLevel="0" collapsed="false">
      <c r="A3" s="25" t="s">
        <v>604</v>
      </c>
    </row>
    <row r="4" customFormat="false" ht="15" hidden="false" customHeight="false" outlineLevel="0" collapsed="false">
      <c r="A4" s="26" t="s">
        <v>605</v>
      </c>
    </row>
    <row r="6" customFormat="false" ht="15" hidden="false" customHeight="false" outlineLevel="0" collapsed="false">
      <c r="A6" s="25" t="s">
        <v>606</v>
      </c>
      <c r="C6" s="26" t="s">
        <v>607</v>
      </c>
      <c r="E6" s="25" t="s">
        <v>608</v>
      </c>
    </row>
    <row r="8" customFormat="false" ht="15" hidden="false" customHeight="false" outlineLevel="0" collapsed="false">
      <c r="A8" s="25" t="s">
        <v>609</v>
      </c>
    </row>
    <row r="9" customFormat="false" ht="15" hidden="false" customHeight="false" outlineLevel="0" collapsed="false">
      <c r="A9" s="27" t="s">
        <v>610</v>
      </c>
      <c r="B9" s="25" t="s">
        <v>611</v>
      </c>
    </row>
    <row r="10" customFormat="false" ht="15" hidden="false" customHeight="false" outlineLevel="0" collapsed="false">
      <c r="A10" s="27" t="s">
        <v>612</v>
      </c>
      <c r="B10" s="25" t="s">
        <v>613</v>
      </c>
    </row>
    <row r="11" customFormat="false" ht="15" hidden="false" customHeight="false" outlineLevel="0" collapsed="false">
      <c r="A11" s="27" t="s">
        <v>614</v>
      </c>
      <c r="B11" s="25" t="s">
        <v>615</v>
      </c>
    </row>
    <row r="13" customFormat="false" ht="15" hidden="false" customHeight="false" outlineLevel="0" collapsed="false">
      <c r="A13" s="25" t="s">
        <v>616</v>
      </c>
      <c r="B13" s="26" t="s">
        <v>605</v>
      </c>
    </row>
    <row r="15" customFormat="false" ht="15" hidden="false" customHeight="false" outlineLevel="0" collapsed="false">
      <c r="A15" s="28" t="s">
        <v>617</v>
      </c>
    </row>
  </sheetData>
  <sheetProtection sheet="true" objects="true" scenarios="true"/>
  <hyperlinks>
    <hyperlink ref="A4" r:id="rId1" display="support@pitchbook.com"/>
    <hyperlink ref="C6" r:id="rId2" display="the PitchBook subscription agreement."/>
    <hyperlink ref="B13" r:id="rId3" display="support@pitchbook.com"/>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2025-06-09T08:34:10Z</dcterms:created>
  <dc:creator/>
  <dc:description/>
  <dc:language>en-US</dc:language>
  <cp:lastModifiedBy/>
  <dcterms:modified xsi:type="dcterms:W3CDTF">2025-06-11T14:34:38Z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