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<sst xmlns="http://schemas.openxmlformats.org/spreadsheetml/2006/main" count="1158" uniqueCount="553">
  <si>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</si>
  <si>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</si>
  <si>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</si>
  <si>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</si>
  <si>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</si>
  <si>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</si>
  <si>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</si>
  <si>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</si>
  <si>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</si>
  <si>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</si>
  <si>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</si>
  <si>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</si>
  <si>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</si>
  <si>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</si>
  <si>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</si>
  <si>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</si>
  <si>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</si>
  <si>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</si>
  <si>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</si>
  <si>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</si>
  <si>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</si>
  <si>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</si>
  <si>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</si>
  <si>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</si>
  <si>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</si>
  <si>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</si>
  <si>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</si>
  <si>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</si>
  <si>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</si>
  <si>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</si>
  <si>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</si>
  <si>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</si>
  <si>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</si>
  <si>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</si>
  <si>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</si>
  <si>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</si>
  <si>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</si>
  <si>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</si>
  <si>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</si>
  <si>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</si>
  <si>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</si>
  <si>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</si>
  <si>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</si>
  <si>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</si>
  <si>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</si>
  <si>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</si>
  <si>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</si>
  <si>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</si>
  <si>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</si>
  <si>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</si>
  <si>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</si>
  <si>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</si>
  <si>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</si>
  <si>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</si>
  <si>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</si>
  <si>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</si>
  <si>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</si>
  <si>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</si>
  <si>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</si>
  <si>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</si>
  <si>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</si>
  <si>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</si>
  <si>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</si>
  <si>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</si>
  <si>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</si>
  <si>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</si>
  <si>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</si>
  <si>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</si>
  <si>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</si>
  <si>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</si>
  <si>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</si>
  <si>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</si>
  <si>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</si>
  <si>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</si>
  <si>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</si>
  <si>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</si>
  <si>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</si>
  <si>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</si>
  <si>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</si>
  <si>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</si>
  <si>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</si>
  <si>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</si>
  <si>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</si>
  <si>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</si>
  <si>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</si>
  <si>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</si>
  <si>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</si>
  <si>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</si>
  <si>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</si>
  <si>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</si>
  <si>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</si>
  <si>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</si>
  <si>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</si>
  <si>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</si>
  <si>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</si>
  <si>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</si>
  <si>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</si>
  <si>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</si>
  <si>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</si>
  <si>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</si>
  <si>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</si>
  <si>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</si>
  <si>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</si>
  <si>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</si>
  <si>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</si>
  <si>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</si>
  <si>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</si>
  <si>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</si>
  <si>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</si>
  <si>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</si>
  <si>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</si>
  <si>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</si>
  <si>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</si>
  <si>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</si>
  <si>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</si>
  <si>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</si>
  <si>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</si>
  <si>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</si>
  <si>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</si>
  <si>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</si>
  <si>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</si>
  <si>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</si>
  <si>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</si>
  <si>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</si>
  <si>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</si>
  <si>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</si>
  <si>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</si>
  <si>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</si>
  <si>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</si>
  <si>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</si>
  <si>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</si>
  <si>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</si>
  <si>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</si>
  <si>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</si>
  <si>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</si>
  <si>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</si>
  <si>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</si>
  <si>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</si>
  <si>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</si>
  <si>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</si>
  <si>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</si>
  <si>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</si>
  <si>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</si>
  <si>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</si>
  <si>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</si>
  <si>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</si>
  <si>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</si>
  <si>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</si>
  <si>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</si>
  <si>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</si>
  <si>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</si>
  <si>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</si>
  <si>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</si>
  <si>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</si>
  <si>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</si>
  <si>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</si>
  <si>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</si>
  <si>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</si>
  <si>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</si>
  <si>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</si>
  <si>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</si>
  <si>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</si>
  <si>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</si>
  <si>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</si>
  <si>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</si>
  <si>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</si>
  <si>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</si>
  <si>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</si>
  <si>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</si>
  <si>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</si>
  <si>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</si>
  <si>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</si>
  <si>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</si>
  <si>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</si>
  <si>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98636-32T</t>
  </si>
  <si>
    <t xml:space="preserve">Alkemy (MIL: ALK)</t>
  </si>
  <si>
    <t xml:space="preserve">59282-02</t>
  </si>
  <si>
    <t xml:space="preserve">05619950966</t>
  </si>
  <si>
    <t xml:space="preserve">Alkemy SpA is engaged in providing corporate consulting, communication, and advisory services in technological innovation. It offers services in digital areas including advisory, eCommerce, communication, performance, technology and Data management, and digital transformation projects. The company operates in two geographical segments that are Italy and Abroad, out of which the majority of the revenue is generated from the Italy segment.</t>
  </si>
  <si>
    <t xml:space="preserve">The company was acquired by Retex, via its financial sponsor FSI Funds, through an EUR 39.36 million LBO on June 3, 2024. The transaction values the company at an estimated EUR 68.23 million.</t>
  </si>
  <si>
    <t xml:space="preserve">Information Technology</t>
  </si>
  <si>
    <t xml:space="preserve">IT Services</t>
  </si>
  <si>
    <t xml:space="preserve">IT Consulting and Outsourcing</t>
  </si>
  <si>
    <t xml:space="preserve">IT Consulting and Outsourcing*, Media and Information Services (B2B)</t>
  </si>
  <si>
    <t xml:space="preserve">TMT</t>
  </si>
  <si>
    <t xml:space="preserve">advisory service, business development, corporate consulting, corporate consulting firm, digital marketing, digital transformation support</t>
  </si>
  <si>
    <t xml:space="preserve">Private Equity-Backed</t>
  </si>
  <si>
    <t xml:space="preserve">Generating Revenue/Not Profitable</t>
  </si>
  <si>
    <t xml:space="preserve">Private Equity, Publicly Listed</t>
  </si>
  <si>
    <t xml:space="preserve">Duccio Vitali</t>
  </si>
  <si>
    <t xml:space="preserve">176178-52P</t>
  </si>
  <si>
    <t xml:space="preserve">+39 02 9289 41</t>
  </si>
  <si>
    <t xml:space="preserve">duccio.vitali@alkemy.com</t>
  </si>
  <si>
    <t xml:space="preserve">Mr. Duccio Vitali is a Co-Founder, Co-Owner &amp; serves as Chief Executive Officer and Managing Director at Alkemy. He serves as an Angel Investor.</t>
  </si>
  <si>
    <t xml:space="preserve">Actual</t>
  </si>
  <si>
    <t xml:space="preserve">Estimated</t>
  </si>
  <si>
    <t xml:space="preserve">IPO</t>
  </si>
  <si>
    <t xml:space="preserve">PIPE</t>
  </si>
  <si>
    <t xml:space="preserve">Public Investment</t>
  </si>
  <si>
    <t xml:space="preserve">The company raised EUR 30 million in its initial public offering on the Borsa Italia stock exchange under the ticker symbol of ALK on December 5, 2017. A total of 2,553,191 shares were sold at a price of EUR 11.75 per share. After the offering, the company was valued at EUR 66.37 million. The total proceeds, before expenses, to the company was EUR 20 million and to the selling shareholders was EUR 10 million.</t>
  </si>
  <si>
    <t xml:space="preserve">No</t>
  </si>
  <si>
    <t xml:space="preserve">Completed</t>
  </si>
  <si>
    <t xml:space="preserve">Generating Revenue</t>
  </si>
  <si>
    <t xml:space="preserve">Corporation</t>
  </si>
  <si>
    <t xml:space="preserve">Lappentrop, Tamburi Investment Partners</t>
  </si>
  <si>
    <t xml:space="preserve">Lappentrop (www.lappentrop.com), Tamburi Investment Partners (MIL: TIP) (www.tipspa.it)</t>
  </si>
  <si>
    <t xml:space="preserve">Lappentrop, Tamburi Investment Partners (MIL: TIP)</t>
  </si>
  <si>
    <t xml:space="preserve">BonelliErede (Legal Advisor to Company, Vittoria Giustiniani), IMI Corporate &amp; Investment Banking (Underwriter to Company), Intermonte (Underwriter to Company)</t>
  </si>
  <si>
    <t xml:space="preserve">Euros (EUR)</t>
  </si>
  <si>
    <t xml:space="preserve">Milan, Italy</t>
  </si>
  <si>
    <t xml:space="preserve">Europe</t>
  </si>
  <si>
    <t xml:space="preserve">Southern Europe</t>
  </si>
  <si>
    <t xml:space="preserve">Milan</t>
  </si>
  <si>
    <t xml:space="preserve">20124</t>
  </si>
  <si>
    <t xml:space="preserve">Italy</t>
  </si>
  <si>
    <t xml:space="preserve">260964-19T</t>
  </si>
  <si>
    <t xml:space="preserve">Buyout/LBO</t>
  </si>
  <si>
    <t xml:space="preserve">Private Equity</t>
  </si>
  <si>
    <t xml:space="preserve">Yes</t>
  </si>
  <si>
    <t xml:space="preserve">FSI (Italy)</t>
  </si>
  <si>
    <t xml:space="preserve">Retex (Milan)</t>
  </si>
  <si>
    <t xml:space="preserve">Profitable</t>
  </si>
  <si>
    <t xml:space="preserve">FSI (Italy) (www.fondofsi.it), Retex (Milan) (www.retex.com)</t>
  </si>
  <si>
    <t xml:space="preserve">FSI (Italy)(Barnaba Ravanne), Retex (Milan)</t>
  </si>
  <si>
    <t xml:space="preserve">FSI II Fund(FSI (Italy))</t>
  </si>
  <si>
    <t xml:space="preserve">Clairfield International (Advisor: General to Company), Equita Clairfield (Advisor: General to Company)</t>
  </si>
  <si>
    <t xml:space="preserve">210117-16T</t>
  </si>
  <si>
    <t xml:space="preserve">AlphaTime Acquisition (NAS: ATMC)</t>
  </si>
  <si>
    <t xml:space="preserve">515789-02</t>
  </si>
  <si>
    <t xml:space="preserve">AlphaTime Acquisition Corp is a blank check company in Cayman Islands. The company is incorporated of the purpose of effecting a merger, share exchange, asset acquisition, share purchase, reorganization or similar business combination with one or more businesses.</t>
  </si>
  <si>
    <t xml:space="preserve">The company reached a definitive agreement to be acquired by HCYC Group through a reverse merger, resulting in the combined entity trading on the NASDAQ Stock Exchange on January 5, 2024.</t>
  </si>
  <si>
    <t xml:space="preserve">Financial Services</t>
  </si>
  <si>
    <t xml:space="preserve">Other Financial Services</t>
  </si>
  <si>
    <t xml:space="preserve">Special Purpose Acquisition Company (SPAC)</t>
  </si>
  <si>
    <t xml:space="preserve">Special Purpose Acquisition Company (SPAC)*</t>
  </si>
  <si>
    <t xml:space="preserve">blank check company, blank check company operator, blank check firm, holding company, merger, spac, special purpose acquisition firm</t>
  </si>
  <si>
    <t xml:space="preserve">Pending Transaction (M&amp;A)</t>
  </si>
  <si>
    <t xml:space="preserve">M&amp;A, Publicly Listed</t>
  </si>
  <si>
    <t xml:space="preserve">Dajiang Guo</t>
  </si>
  <si>
    <t xml:space="preserve">276898-78P</t>
  </si>
  <si>
    <t xml:space="preserve">+1 (212) 688-2350</t>
  </si>
  <si>
    <t xml:space="preserve">dguo@reveresecurities.com</t>
  </si>
  <si>
    <t xml:space="preserve">Dr. Dajiang Guo serves as Chief executive officer and Head of Investment Banking at Revere Securities. Dr. Dajiang Guo serves as Chief Executive Officer at AlphaTime Acquisition Corp. Dr. Dajiang Guo serves as Chief Executive Officer at TMT Acquisition. Guo serves as Chief Executive Officer at TMT Acquisition. He serves as a Managing Director at Revere Securities LLC. Dr. Guo served as a Partner at Tiger Securities, developing the institutional securities business of investment banking, sales, and trading from 2019 to 2021. From 2017 to 2019, Dr. Guo served as a Partner at China Bridge Capital in financial advisory and private equity. From 2016 to 2017, he served as the Chief Strategy Officer at China Renaissance, where he was responsible for strategic planning, international expansion, and strategic investments. Dr. Guo served as the CEO of CITIC Securities International USA, COO of CITICS Investment Banking Division, and Head of CITICS Strategy and Planning, from 2011 to 2016. He has also held several executive positions at CICC HK/US from 2009 to 2011. Before venturing into cross-border financial services, Dr. Guo worked for more than ten years for Citigroup Global Markets from 2004 to 2009, RBS Greenwich Capital Markets from 2001 to 2004, and the Centre Re of Zurich Financial Services from 1996 to 2001, where he specialized in securitization and derivatives. Dr. Guo also taught at the College of Insurance and the University of Guelph as an assistant professor and has published numerous academic articles in peer-reviewed financial journals. Dr. Guo received his Ph.D. in Financial Economics from the University of Toronto. He is a CFA Charterholder.</t>
  </si>
  <si>
    <t xml:space="preserve">University of Toronto, Ph.D. (Doctor of Philosophy), Financial Economics</t>
  </si>
  <si>
    <t xml:space="preserve">The company raised $60 million in its initial public offering on the Nsadq stock exchange under the ticker symbol of ATMCU on January 3, 2023. A total of 6,000,000 units were sold at $10 per share. Each unit consists of one ordinary share, one redeemable warrant and one right to receive one-tenth of one common share. After the offering, there was a total of 7,870,500 outstanding shares at $10 per share, valuing the company at $78.71 million. The underwriters were granted an option to purchase up to an additional 6,900,000 units from the company to cover over-allotments, if any.</t>
  </si>
  <si>
    <t xml:space="preserve">B. Riley Securities (Underwriter to Company), Chardan Capital Markets (Underwriter to Company), Ogier (United Kingdom) (Legal Advisor to Company), Revere Securities (Advisor: General to Company), Winston &amp; Strawn (Legal Advisor to Company, Michael Blankenship JD)</t>
  </si>
  <si>
    <t xml:space="preserve">Revere Securities (Advisor: General to Company)</t>
  </si>
  <si>
    <t xml:space="preserve">US Dollars (USD)</t>
  </si>
  <si>
    <t xml:space="preserve">New York, NY</t>
  </si>
  <si>
    <t xml:space="preserve">Americas</t>
  </si>
  <si>
    <t xml:space="preserve">North America</t>
  </si>
  <si>
    <t xml:space="preserve">New York</t>
  </si>
  <si>
    <t xml:space="preserve">10110</t>
  </si>
  <si>
    <t xml:space="preserve">United States</t>
  </si>
  <si>
    <t xml:space="preserve">207786-61T</t>
  </si>
  <si>
    <t xml:space="preserve">AlphaVest Acquisition (NAS: ATMV)</t>
  </si>
  <si>
    <t xml:space="preserve">512907-94</t>
  </si>
  <si>
    <t xml:space="preserve">AlphaVest Acquisition Corp is a blank check company.</t>
  </si>
  <si>
    <t xml:space="preserve">The company reached a definitive agreement to be acquired by AMC Corporation through a reverse merger on August 16, 2024. This acquisition enables AMC Corporation to capitalize on the growing business security market and leveraging our proven and differentiated Vision AI solutions at scale. Previously, the company raised $60 million in its initial public offering on the Nasdaq stock exchange under the ticker symbol ATMVU on December 20, 2022. The company is being actively tracked by PitchBook.</t>
  </si>
  <si>
    <t xml:space="preserve">blank check, blank check company, shell company, spac, special purpose acquisition company, special purpose acquisition company operator, special purpose acquisition firm</t>
  </si>
  <si>
    <t xml:space="preserve">M&amp;A, Private Equity, Publicly Listed</t>
  </si>
  <si>
    <t xml:space="preserve">Yong Yan</t>
  </si>
  <si>
    <t xml:space="preserve">322653-70P</t>
  </si>
  <si>
    <t xml:space="preserve">+1 (203) 998-5540</t>
  </si>
  <si>
    <t xml:space="preserve">david.yan@alphavestacquisition.com</t>
  </si>
  <si>
    <t xml:space="preserve">Mr. Yong Yan serves as Chief Executive Officer &amp; Director at AlphaVest Acquisition. He has been a partner at the Shanghai-based V-Stone Capital since January 2014, where he oversees fundraising and private equity investments in FinTech, BlockChain, Big Data, Healthcare and other areas. Prior to joining V-Stone Capital, He was the General Manager and CIO of Hubei Hongtai Industrial Investment Fund, a private equity fund of funds. Previously, he was a Managing Director of Fosun Group, one of the largest private conglomerates in China, where he was in charge of investments in the financial sectors, such as online financial platform, securitization and fin-tech, as well as building an in-house P2P platform. Prior to joining the Fosun Group, he was the General Manager of New Product Development at Lufax, one of the world's largest fintech companies, owned by PingAn Group. Prior to moving to China in early 2014, he worked on Wall Street for almost 15 years, including 10 years at Credit Suisse, as the head of research of the global structured product market. He also worked at other financial firms such as Merrill Lynch. He is the ex-president of TCFA (The Chinese Finance Association) in New York. He is also a Vice President of Zhongguancun Private Equity &amp; Venture Capital Association (ZVCA) in Beijing. He holds a Ph.D. in Finance from the University of Alabama and is a CFA charter holder. He was selected to serve on the Board of Directors due to his fundraising and private equity experience.</t>
  </si>
  <si>
    <t xml:space="preserve">University of Alabama, Tuscaloosa, Ph.D. (Doctor of Philosophy), Finance</t>
  </si>
  <si>
    <t xml:space="preserve">The company raised $60 million in its initial public offering on the Nasdaq stock exchange under the ticker symbol of ATMVU on December 20, 2022. A total of 6,000,000 shares were sold at $10 per share. After the offering, there was a total of 8,015,000 outstanding shares at $10 per share, valuing the company at $80.15 million. The underwriters were granted an option to purchase up to an additional 900,000 shares from the company to cover over-allotments, if any.</t>
  </si>
  <si>
    <t xml:space="preserve">EarlyBirdCapital (Underwriter to Company), Ogier (United Kingdom) (Legal Advisor to Company, Nathan Powell), Revere Securities (Underwriter to Company), Winston &amp; Strawn (Legal Advisor to Company, Michael Blankenship JD)</t>
  </si>
  <si>
    <t xml:space="preserve">10170</t>
  </si>
  <si>
    <t xml:space="preserve">171003-97T</t>
  </si>
  <si>
    <t xml:space="preserve">Alphawave Semi (LON: AWE)</t>
  </si>
  <si>
    <t xml:space="preserve">432620-74</t>
  </si>
  <si>
    <t xml:space="preserve">13073661</t>
  </si>
  <si>
    <t xml:space="preserve">Alphawave IP Group PLC is a semiconductor company specializing in high-speed wired connectivity and computing technologies that enable data to travel faster, more reliably, and use lower power. It develops edge, high-speed connectivity solutions that are a critical part of the core infrastructure enabling next-generation services in data centers, artificial intelligence, data networking, data storage, 5G infrastructure, and autonomous vehicles. Its business is located in Canada.</t>
  </si>
  <si>
    <t xml:space="preserve">The company is in talks to be acquired by Qualcomm (NAS: QCOM) for an undisclosed amount on April 1, 2025. Previously, Wise Road Capital and Smart sold a 4.6% stake in the company to an undisclosed buyer for GBP 31.7 million on October 27, 2022. The company is being actively tracked by PitchBook.</t>
  </si>
  <si>
    <t xml:space="preserve">Semiconductors</t>
  </si>
  <si>
    <t xml:space="preserve">Application Specific Semiconductors</t>
  </si>
  <si>
    <t xml:space="preserve">Application Specific Semiconductors*</t>
  </si>
  <si>
    <t xml:space="preserve">Manufacturing</t>
  </si>
  <si>
    <t xml:space="preserve">connectivity solutions, data generation, data networking technology, data processing, ip cores developer, semiconductor, semiconductor ic, wireless infrastructure</t>
  </si>
  <si>
    <t xml:space="preserve">Antonios Pialis</t>
  </si>
  <si>
    <t xml:space="preserve">223520-59P</t>
  </si>
  <si>
    <t xml:space="preserve">+1 (416) 477-2113</t>
  </si>
  <si>
    <t xml:space="preserve">ap@awaveip.com</t>
  </si>
  <si>
    <t xml:space="preserve">Mr. Tony Pialis is a Co-Founder and serves as Chief Executive Officer, President and Board Member at Alphawave Semi. Mr. Pialis was a Co-Founder and served as Chief Executive Officer, Director &amp; President at V Semiconductor. He has extensive experience as an entrepreneur in the semiconductor industry, having co-founded three semiconductor IP companies, including Snowbush Microelectronics, which was sold in 2007 to Gennum/Semtech and is currently part of Rambus. He also founded V Semiconductor, where he served as President and CEO, and which was acquired by Intel Corporation in 2012. Tony served as Vice President of Analog and Mixed-Signal IP at Intel Corporation between 2012 and 2017. During his tenure at Intel, Tony and his team won the prestigious Intel Achievement Award for successfully delivering next-generation Ethernet and PCI-Express SerDes solutions on Intel's 22nm and 14nm process technologies. He holds a Bachelor of Science and Master of Engineering in Electrical Engineering from the University of Toronto.</t>
  </si>
  <si>
    <t xml:space="preserve">University of Toronto, BS (Bachelor of Science), Engineering, University of Toronto, MS (Master of Science), Engineering</t>
  </si>
  <si>
    <t xml:space="preserve">The company raised GBP 855.65 million in its initial public offering on the London Stock Exchange under the ticker symbol of AWE on May 13, 2021. A total of 208,695,652 shares were sold at GBP 4.10 per share. After the offering, there was a total of 664,965,934 outstanding shares at GBP 4.10 per share, valuing the company at GBP 2.73 billion. The total proceeds, before expenses, to the company was GBP 360.13 million and to the selling shareholders was GBP 495.52 million. In the offering, the company sold 87,835,796 shares and the selling shareholders sold 120,859,856 shares. The underwriters were granted an option to purchase up to an additional 31,304,348 shares from the selling shareholders to cover over-allotments, if any.</t>
  </si>
  <si>
    <t xml:space="preserve">BlackRock, Janus Henderson Investors</t>
  </si>
  <si>
    <t xml:space="preserve">BlackRock (NYS: BLK) (www.blackrock.com), Janus Henderson Investors (NYS: JHG) (www.janushenderson.com)</t>
  </si>
  <si>
    <t xml:space="preserve">BlackRock (NYS: BLK), Janus Henderson Investors (NYS: JHG)</t>
  </si>
  <si>
    <t xml:space="preserve">Barclays Investment Bank (Underwriter to Company), BMO Capital Markets (Underwriter to Company), J.P. Morgan Securities (Underwriter to Company), KPMG (Auditor to Company), Linklaters (Legal Advisor to Company, James Wootton)</t>
  </si>
  <si>
    <t xml:space="preserve">British Pounds (GBP)</t>
  </si>
  <si>
    <t xml:space="preserve">Leeds, United Kingdom</t>
  </si>
  <si>
    <t xml:space="preserve">Western Europe</t>
  </si>
  <si>
    <t xml:space="preserve">Leeds</t>
  </si>
  <si>
    <t xml:space="preserve">England</t>
  </si>
  <si>
    <t xml:space="preserve">LS1 4DL</t>
  </si>
  <si>
    <t xml:space="preserve">United Kingdom</t>
  </si>
  <si>
    <t xml:space="preserve">206946-19T</t>
  </si>
  <si>
    <t xml:space="preserve">Secondary Transaction - Private</t>
  </si>
  <si>
    <t xml:space="preserve">Corporate</t>
  </si>
  <si>
    <t xml:space="preserve">Wise Road Capital and Smart sold a 4.6% stake in the company to an undisclosed buyer for GBP 31.7 million on October 27, 2022.</t>
  </si>
  <si>
    <t xml:space="preserve">Smart (Financial Software), Wise Road Capital</t>
  </si>
  <si>
    <t xml:space="preserve">Barclays UK (Advisor: General to Company, Casey Bandman)</t>
  </si>
  <si>
    <t xml:space="preserve">71161-57T</t>
  </si>
  <si>
    <t xml:space="preserve">Amplitude (NAS: AMPL)</t>
  </si>
  <si>
    <t xml:space="preserve">61591-87</t>
  </si>
  <si>
    <t xml:space="preserve">Amplitude Inc is a Software company that provides a Digital Analytics Platform that helps companies analyze their customer behavior within digital products. The Company delivers its application over the Internet as a subscription service using a software-as-a-service (SaaS) model and also it offers customer support related to initial implementation setup, ongoing support services, and application training. The company generates revenue primarily through selling subscriptions to the platform. The company derives a majority of its revenue from the United States.</t>
  </si>
  <si>
    <t xml:space="preserve">The company completed its direct listing on the Nasdaq stock exchange under the ticker symbol of AMPL on September 28, 2021. A total of 35,398,389 class A shares were registered. Shares debuted at a price of $50 per share. The company was valued at $3.6 billion at a reference price of $35 per share. The company did not issue any shares and will not receive any proceeds from the offering.</t>
  </si>
  <si>
    <t xml:space="preserve">Software</t>
  </si>
  <si>
    <t xml:space="preserve">Business/Productivity Software</t>
  </si>
  <si>
    <t xml:space="preserve">Business/Productivity Software*, Media and Information Services (B2B)</t>
  </si>
  <si>
    <t xml:space="preserve">Big Data, SaaS, TMT</t>
  </si>
  <si>
    <t xml:space="preserve">analytics platform, behavioral analytics, business intelligence platform, data point, digital optimization, digital optimization platform, mobile analytics software, mobile analytics technology, product insights, user behavior analysis</t>
  </si>
  <si>
    <t xml:space="preserve">Formerly VC-backed</t>
  </si>
  <si>
    <t xml:space="preserve">Publicly Listed, Venture Capital</t>
  </si>
  <si>
    <t xml:space="preserve">Spenser Skates</t>
  </si>
  <si>
    <t xml:space="preserve">62033-68P</t>
  </si>
  <si>
    <t xml:space="preserve">+1 (617) 642-7091</t>
  </si>
  <si>
    <t xml:space="preserve">spenser@amplitude.com</t>
  </si>
  <si>
    <t xml:space="preserve">Mr. Spenser Skates is a Co-Founder and serves as Chief Executive Officer and Board Member at Amplitude. With a background in Bioengineering and a proven track record of success in algorithmic trading, Spenser is dedicated to helping companies build better products.</t>
  </si>
  <si>
    <t xml:space="preserve">Massachusetts Institute of Technology (MIT), BS (Bachelor of Science), 2010, Bioengineering</t>
  </si>
  <si>
    <t xml:space="preserve">2nd Round</t>
  </si>
  <si>
    <t xml:space="preserve">Up Round</t>
  </si>
  <si>
    <t xml:space="preserve">Series B</t>
  </si>
  <si>
    <t xml:space="preserve">Early Stage VC</t>
  </si>
  <si>
    <t xml:space="preserve">Venture Capital</t>
  </si>
  <si>
    <t xml:space="preserve">The company raised an estimated $15.89 million of Series B funding from lead investor Battery Ventures on June 8, 2016, putting the company's pre-money valuation at $69.10 million. Benchmark Capital, Data Collective, Merus Capital and Quest Venture Partners also participated. The company will use the funding to hire new people, to continue product development of its analytics platform and expand sales and marketing.</t>
  </si>
  <si>
    <t xml:space="preserve">Venture Capital-Backed</t>
  </si>
  <si>
    <t xml:space="preserve">Battery Ventures</t>
  </si>
  <si>
    <t xml:space="preserve">Benchmark Capital Holdings, DCVC, Merus Capital, Quest Venture Partners</t>
  </si>
  <si>
    <t xml:space="preserve">Battery Ventures (www.battery.com), Benchmark Capital Holdings (www.benchmark.com), DCVC (www.dcvc.com), Merus Capital (www.meruscap.com), Quest Venture Partners (www.questvp.com)</t>
  </si>
  <si>
    <t xml:space="preserve">Battery Ventures(Neeraj Agrawal), Benchmark Capital Holdings(Eric Vishria), DCVC, Merus Capital, Quest Venture Partners</t>
  </si>
  <si>
    <t xml:space="preserve">Battery Ventures(Neeraj Agrawal)</t>
  </si>
  <si>
    <t xml:space="preserve">Battery Investment Partners XI(Battery Ventures), Data Collective III(DCVC), Merus Capital Opportunity Fund(Merus Capital), Quest Venture Partners Fund II(Quest Venture Partners)</t>
  </si>
  <si>
    <t xml:space="preserve">Cooley (Legal Advisor to Battery Ventures)</t>
  </si>
  <si>
    <t xml:space="preserve">San Francisco, CA</t>
  </si>
  <si>
    <t xml:space="preserve">San Francisco</t>
  </si>
  <si>
    <t xml:space="preserve">California</t>
  </si>
  <si>
    <t xml:space="preserve">94103</t>
  </si>
  <si>
    <t xml:space="preserve">Computing arrangements based on specific computational models, Electric digital data processing, Information and communication technology [ict] specially adapted for administrative, commercial, financial, managerial or supervisory purposes</t>
  </si>
  <si>
    <t xml:space="preserve">Non-participating</t>
  </si>
  <si>
    <t xml:space="preserve">Weighted Average</t>
  </si>
  <si>
    <t xml:space="preserve">Non-Cumulative</t>
  </si>
  <si>
    <t xml:space="preserve">Pari Passu</t>
  </si>
  <si>
    <t xml:space="preserve">136858-69T</t>
  </si>
  <si>
    <t xml:space="preserve">5th Round</t>
  </si>
  <si>
    <t xml:space="preserve">Series E</t>
  </si>
  <si>
    <t xml:space="preserve">Later Stage VC</t>
  </si>
  <si>
    <t xml:space="preserve">The company raised $50 million of Series E venture funding in a deal led by the Government of Singapore Investment Corporation (GIC) on May 21, 2020, putting the company's pre-money valuation at $950 million. Sorenson Capital, Benchmark (San Francisco), Battery Ventures, IVP, Sequoia Capital, Tomer London and Lead Edge Capital also participated in the round. The funds will be used to accelerate machine learning innovation for AI-enabled analytics that help teams prioritize what to build next, personalize experiences, and predict outcomes.</t>
  </si>
  <si>
    <t xml:space="preserve">GIC Private, Sorenson Capital, Tomer London</t>
  </si>
  <si>
    <t xml:space="preserve">Battery Ventures, Benchmark Capital Holdings, IVP, Lead Edge Capital, Sequoia Capital</t>
  </si>
  <si>
    <t xml:space="preserve">Battery Ventures (www.battery.com), Benchmark Capital Holdings (www.benchmark.com), GIC Private (www.gic.com.sg), IVP (www.ivp.com), Lead Edge Capital (www.leadedge.com), Sequoia Capital (sequoiacap.com), Sorenson Capital (www.sorensoncapital.com)</t>
  </si>
  <si>
    <t xml:space="preserve">Battery Ventures(Neeraj Agrawal), Benchmark Capital Holdings(Eric Vishria), GIC Private, IVP, Lead Edge Capital, Sequoia Capital(Patrick Grady), Sorenson Capital, Tomer London(Tomer London)</t>
  </si>
  <si>
    <t xml:space="preserve">GIC Private</t>
  </si>
  <si>
    <t xml:space="preserve">Battery Ventures XI Side Fund(Battery Ventures), Benchmark Capital Partners VII - Annex(Benchmark Capital Holdings), GLP China Value-Add Venture II(GIC Private), Institutional Venture Partners XV(IVP), Lead Edge Partners Opportunity XII(Lead Edge Capital), Sequoia Capital India V(Sequoia Capital), Sorenson Ventures I(Sorenson Capital)</t>
  </si>
  <si>
    <t xml:space="preserve">Cooley (Legal Advisor to GIC Private), Goodwin Procter (Legal Advisor to Company, Craig Schmitz JD), Wilson Sonsini Goodrich &amp; Rosati (Legal Advisor to Sorenson Capital)</t>
  </si>
  <si>
    <t xml:space="preserve">Goodwin Procter (Legal Advisor to Company, Craig Schmitz JD)</t>
  </si>
  <si>
    <t xml:space="preserve">Cooley (Legal Advisor to GIC Private), Wilson Sonsini Goodrich &amp; Rosati (Legal Advisor to Sorenson Capital)</t>
  </si>
  <si>
    <t xml:space="preserve">174074-32T</t>
  </si>
  <si>
    <t xml:space="preserve">6th Round</t>
  </si>
  <si>
    <t xml:space="preserve">Series F</t>
  </si>
  <si>
    <t xml:space="preserve">The company raised $150 million of Series F venture funding in a deal led by Sequoia Capital on June 9, 2021, putting the company's pre-money valuation at $4 billion. Battery Ventures, IVP, Operator Collective, Covenant Venture Capital and Government of Singapore Investment Corporation (GIC), CD Capital Advisory also participated in the round.</t>
  </si>
  <si>
    <t xml:space="preserve">CD Capital Advisory, Covenant Venture Capital, Operator Collective, PFR Ventures</t>
  </si>
  <si>
    <t xml:space="preserve">Battery Ventures, GIC Private, IVP, Sequoia Capital</t>
  </si>
  <si>
    <t xml:space="preserve">Battery Ventures (www.battery.com), CD Capital Advisory (www.cdcapitaladvisory.com), Covenant Venture Capital (www.covenantventurecapital.com), GIC Private (www.gic.com.sg), IVP (www.ivp.com), Operator Collective (www.operatorcollective.com), PFR Ventures (www.pfrventures.pl), Sequoia Capital (sequoiacap.com)</t>
  </si>
  <si>
    <t xml:space="preserve">Battery Ventures(Neeraj Agrawal), CD Capital Advisory, Covenant Venture Capital, GIC Private, IVP(Somesh Dash), Operator Collective(Erica Schultz), PFR Ventures, Sequoia Capital(Patrick Grady)</t>
  </si>
  <si>
    <t xml:space="preserve">Sequoia Capital(Patrick Grady)</t>
  </si>
  <si>
    <t xml:space="preserve">Battery Ventures XII(Battery Ventures), Institutional Venture Partners XVI(IVP), Operator Collective Fund(Operator Collective), S Capital I(Sequoia Capital)</t>
  </si>
  <si>
    <t xml:space="preserve">Cooley (Legal Advisor to GIC Private), Goodwin Procter (Legal Advisor to Company, Craig Schmitz JD), Gunderson Dettmer (Legal Advisor to Sequoia Capital)</t>
  </si>
  <si>
    <t xml:space="preserve">Cooley (Legal Advisor to GIC Private), Gunderson Dettmer (Legal Advisor to Sequoia Capital)</t>
  </si>
  <si>
    <t xml:space="preserve">78568-03T</t>
  </si>
  <si>
    <t xml:space="preserve">Angus Energy (LON: ANGS)</t>
  </si>
  <si>
    <t xml:space="preserve">126246-70</t>
  </si>
  <si>
    <t xml:space="preserve">09616076</t>
  </si>
  <si>
    <t xml:space="preserve">Angus Energy PLC is an investment holding company. Along with its subsidiaries, it is engaged in the on-shore, conventional production and development of hydrocarbons in the United Kingdom. The group carries out its activities in the Saltfleetby gas field and also operates licenses in the Weald Basin in southern England, containing the Brockham, Lidsey, and Balcombe oil fields. It generates revenue through the sale of natural gas and oil. A majority of the group's revenue is generated from the sale of natural gas.</t>
  </si>
  <si>
    <t xml:space="preserve">The company (LON:ANGS) received GBP 7.1 million of development capital from Aleph Commodities and its affiliates along with counterparties on December 19, 2022 through a private placement. The Fundraising is being conducted in two tranches; 341,219,000 new Ordinary Shares , to raise gross proceeds of approximately £5.6 million in the first tranche and issuance of up to a further 89,781,000 new Ordinary Shares by way of direct subscriptions to raise gross proceeds of approximately a further £1.5 million in the Second Tranche. The net proceeds of the Fundraising will be utilised by the Company to fund operational activities, settle a liability that has recently arisen under the hedge and for the Group's general working capital purposes.</t>
  </si>
  <si>
    <t xml:space="preserve">Energy</t>
  </si>
  <si>
    <t xml:space="preserve">Exploration, Production and Refining</t>
  </si>
  <si>
    <t xml:space="preserve">Energy Exploration</t>
  </si>
  <si>
    <t xml:space="preserve">Energy Exploration*, Energy Production</t>
  </si>
  <si>
    <t xml:space="preserve">Oil &amp; Gas</t>
  </si>
  <si>
    <t xml:space="preserve">gas deposits, gas development company, gas development project, gas extraction, oil and gas development, onshore oil and gas</t>
  </si>
  <si>
    <t xml:space="preserve">Paul Vonk</t>
  </si>
  <si>
    <t xml:space="preserve">150174-19P</t>
  </si>
  <si>
    <t xml:space="preserve">Mr. Paul Vonk served as Managing Director, Director &amp; Chief Executive Officer at Angus Energy (London). Paul is an experienced oil and gas professional with strong financial skills, sector knowledge and relevant transaction experience across the entire oil and gas value chain. Before joining the Angus Group, Paul was an oil and gas investment banker at Nomura and RBS (formerly ABN AMRO) where he originated and executed mergers and acquisitions and equity/debt capital markets transactions. He has also worked directly for junior oil and gas companies on farm-outs and capital raisings. Prior to this Paul spent four years at Baker Hughes.</t>
  </si>
  <si>
    <t xml:space="preserve">Delft University of Technology, MS (Master of Science), Mining and Petroleum Engineering, University of Oxford, MBA (Master of Business Administration)</t>
  </si>
  <si>
    <t xml:space="preserve">The company raised GBP 3.5 million in its initial public offering on the AIM stock exchange under the ticker symbol of ANGS on November 14, 2016. A total of 58,333,333 shares were sold at a price of GBP 0.06 per share. After the offering, there was a total of 214,980,287 outstanding shares (excluding the over-allotment option) priced at GBP 0.06 per share, valuing the company at GBP 12.898 million. The total proceeds, before expenses, to the company was GBP 3.5 million.</t>
  </si>
  <si>
    <t xml:space="preserve">Beaumont Cornish (Advisor: General to Company), Crowe U.K. (Auditor to Company), Fladgate (Legal Advisor to Company, Paul Airley), Optiva Securities (Advisor: General to Company)</t>
  </si>
  <si>
    <t xml:space="preserve">Beaumont Cornish (Advisor: General to Company), Optiva Securities (Advisor: General to Company)</t>
  </si>
  <si>
    <t xml:space="preserve">London, United Kingdom</t>
  </si>
  <si>
    <t xml:space="preserve">London</t>
  </si>
  <si>
    <t xml:space="preserve">EC2N 2AT</t>
  </si>
  <si>
    <t xml:space="preserve">184559-23T</t>
  </si>
  <si>
    <t xml:space="preserve">George Lucan</t>
  </si>
  <si>
    <t xml:space="preserve">202389-49P</t>
  </si>
  <si>
    <t xml:space="preserve">+44 (0)20 7661 7006</t>
  </si>
  <si>
    <t xml:space="preserve">Mr. George Lucan served as Executive Chairman at Angus Energy. He served as Board Member at Net4. He served as Non-Executive Director at Houghton Lane. He serves as a Board Member at Upside.</t>
  </si>
  <si>
    <t xml:space="preserve">University of Cambridge, BA (Bachelor of Arts), 1989, English Literature</t>
  </si>
  <si>
    <t xml:space="preserve">The company (LON: ANGS) sold an 11% stake to undisclosed investors for GBP 750,000 on December 3, 2021, through a private placement. The net proceeds of the placing will be applied to deliver the company's work programme over the next 6-12 months as further detailed below.</t>
  </si>
  <si>
    <t xml:space="preserve">Fladgate (Legal Advisor to Company)</t>
  </si>
  <si>
    <t xml:space="preserve">97586-29T</t>
  </si>
  <si>
    <t xml:space="preserve">AppLovin (NAS: APP)</t>
  </si>
  <si>
    <t xml:space="preserve">60245-56</t>
  </si>
  <si>
    <t xml:space="preserve">AppLovin is a vertically integrated advertising technology company that acts as a demand-side platform for advertisers, a supply-side platform for publishers, and an exchange facilitating transactions between the two. About 80% of AppLovin's revenue comes from the DSP, AppDiscovery, while the remainder comes from the SSP, Max, and gaming studios, which develop mobile games. AppLovin announced in February 2025 its plans to divest from the lower-margin gaming studios to focus exclusively on the ad tech platform. AppLovin's primary tool for future growth is Axon 2, which is an ad optimizer operating within the DSP that allows advertisers to place ads according to specified return thresholds.</t>
  </si>
  <si>
    <t xml:space="preserve">The company completed a $600 million debt refinancing round on March 5, 2024. Previously, Kohlberg Kravis Roberts Denali Holdings sold a 6.03% stake in the company (NAS:APP) for $1.11 billion on March 4, 2024. A total of 19,866,397 class A shares were sold at a price of $56 per class A share. The company will not receive any proceeds from the offering.</t>
  </si>
  <si>
    <t xml:space="preserve">Application Software, Business/Productivity Software*, Media and Information Services (B2B)</t>
  </si>
  <si>
    <t xml:space="preserve">AdTech, Marketing Tech, Mobile, SaaS, TMT</t>
  </si>
  <si>
    <t xml:space="preserve">gaming monetization, marketing and advertising, marketing platform, marketing platform developer, marketing platform service, mobile advertising, mobile games advertising, mobile marketing, mobile marketing app, mobile marketing platform</t>
  </si>
  <si>
    <t xml:space="preserve">Formerly PE-Backed</t>
  </si>
  <si>
    <t xml:space="preserve">Debt Financed, Private Equity, Publicly Listed, Venture Capital</t>
  </si>
  <si>
    <t xml:space="preserve">Adam Foroughi</t>
  </si>
  <si>
    <t xml:space="preserve">40577-77P</t>
  </si>
  <si>
    <t xml:space="preserve">+1 (510) 851-1520</t>
  </si>
  <si>
    <t xml:space="preserve">adam@applovin.com</t>
  </si>
  <si>
    <t xml:space="preserve">Mr. Adam Foroughi is a Co-Founder and serves as Chief Executive Officer &amp; Board Member at AppLovin. Mr. Foroughi is an Angel Investor. He was Chief Executive Officer of Social Hour. Currently he, serves as Board Member at PlayPhone. Previously, he was CEO at Style Page; CEO, Co-Founder at Game Theory; Director of Business Development, Co-Founder at LifeStreet Corporation; Web Traffic Analyst at Claria Corporation; Associate Consultant at Keynote Systems and Trader at Cutler Group. He received BA, Business Administration from University of California, Berkeley and Bachelor's, Business from University of California, Berkeley - Walter A. Haas School of Business.</t>
  </si>
  <si>
    <t xml:space="preserve">UC Berkeley (Haas), BA (Bachelor of Arts), 2001, Business Administration</t>
  </si>
  <si>
    <t xml:space="preserve">PE Growth/Expansion</t>
  </si>
  <si>
    <t xml:space="preserve">The company received $140 million of development capital from Orient Hontai in January 2017.</t>
  </si>
  <si>
    <t xml:space="preserve">Orient Hontai Capital</t>
  </si>
  <si>
    <t xml:space="preserve">Orient Hontai Capital (www.dfham.com)</t>
  </si>
  <si>
    <t xml:space="preserve">Orient Hontai Capital(Tony Ma)</t>
  </si>
  <si>
    <t xml:space="preserve">Palo Alto, CA</t>
  </si>
  <si>
    <t xml:space="preserve">Palo Alto</t>
  </si>
  <si>
    <t xml:space="preserve">94304</t>
  </si>
  <si>
    <t xml:space="preserve">110695-06T</t>
  </si>
  <si>
    <t xml:space="preserve">The company recieved $399.99 million of development capital from Kohlberg Kravis Roberts and other undisclosed investors on August 21, 2018. Most of the transaction will be funded by the acquirer's $13.90 billion KKR Americas XII Fund.</t>
  </si>
  <si>
    <t xml:space="preserve">Term Loan B - (Syndicated, Cov-Lite; Floating)</t>
  </si>
  <si>
    <t xml:space="preserve">Kohlberg Kravis Roberts</t>
  </si>
  <si>
    <t xml:space="preserve">Bank of America (NYS: BAC), Kohlberg Kravis Roberts (NYS: KKR)</t>
  </si>
  <si>
    <t xml:space="preserve">Kohlberg Kravis Roberts (NYS: KKR) (www.kkr.com)</t>
  </si>
  <si>
    <t xml:space="preserve">Kohlberg Kravis Roberts (NYS: KKR)(Herald Chen)</t>
  </si>
  <si>
    <t xml:space="preserve">KKR Americas Fund XII(Kohlberg Kravis Roberts)</t>
  </si>
  <si>
    <t xml:space="preserve">BofA Securities (Advisor: General to Company), Fenwick &amp; West (Legal Advisor to Company, Michael Esquivel JD), The Raine Group (Advisor: General to Kohlberg Kravis Roberts), Wilson Sonsini Goodrich &amp; Rosati (Legal Advisor to Kohlberg Kravis Roberts)</t>
  </si>
  <si>
    <t xml:space="preserve">BofA Securities (Advisor: General to Company), Fenwick &amp; West (Legal Advisor to Company, Michael Esquivel JD)</t>
  </si>
  <si>
    <t xml:space="preserve">The Raine Group (Advisor: General to Kohlberg Kravis Roberts), Wilson Sonsini Goodrich &amp; Rosati (Legal Advisor to Kohlberg Kravis Roberts)</t>
  </si>
  <si>
    <t xml:space="preserve">Term Loan B (Kohlberg Kravis Roberts), Term Loan B (Bank of America)</t>
  </si>
  <si>
    <t xml:space="preserve">167717-80T</t>
  </si>
  <si>
    <t xml:space="preserve">The company raised $2 billion in its initial public offering on the Nasdaq stock exchange under the ticker symbol of APP on April 15, 2021. A total of 25,000,000 Class A shares were sold at a price of $80 per share. After the offering, there was a total of 357,955,309 outstanding shares at $80 per share, valuing the company at $28.64 billion. The total proceeds, before expenses, to the company was $1.80 billion and to the selling shareholders was $200 million. In the offering, the company sold 22,500,000 Class A shares and the selling shareholders sold 2,500,000 Class A shares. The underwriters were granted an option to purchase up to an additional 3,750,000 Class A shares from the selling shareholders to cover over-allotments, if any.</t>
  </si>
  <si>
    <t xml:space="preserve">ESO Fund, Griffin Gaming Partners, John Burbank, Kohlberg Kravis Roberts, Maynard Webb, Nimble Partners, Nimble Ventures, Novator Partners, Orient Hontai Capital, Streamlined Ventures, Synetro Group, Ullas Naik, Webb Investment Network</t>
  </si>
  <si>
    <t xml:space="preserve">Blaylock Van (Underwriter to Company), BofA Securities (Underwriter to Company), Citigroup (Underwriter to Company), Credit Suisse Securities (USA) (Underwriter to Company), Deloitte Touche Tohmatsu (Auditor to Company), Drexel Hamilton (Advisor: General to Company), Guzman &amp; Company (Underwriter to Company), J.P. Morgan (Underwriter to Company), Kohlberg Kravis Roberts (Underwriter to Company), LionTree (Underwriter to Company), Luma Partners (Underwriter to Company), Morgan Stanley (Underwriter to Company), Noerr (Legal Advisor to Company), Oppenheimer &amp; Company (Underwriter to Company), Paul, Weiss, Rifkind, Wharton &amp; Garrison (Legal Advisor to Company), R. Seelaus &amp; Co. (Underwriter to Company), Raine Securities (Underwriter to Company), Roberts &amp; Ryan (New York) (Underwriter to Company), Simpson Thacher &amp; Bartlett (Legal Advisor to Kohlberg Kravis Roberts, Joseph Kaufman JD), Stifel Financial (Underwriter to Company, Mark May), The Goldman Sachs Group (Underwriter to Company), The Raine Group (Advisor: General to Company), Truist Securities (Underwriter to Company), UBS Group (Underwriter to Company), William Blair &amp; Company (Underwriter to Company), Wilson Sonsini Goodrich &amp; Rosati (Legal Advisor to Company)</t>
  </si>
  <si>
    <t xml:space="preserve">Drexel Hamilton (Advisor: General to Company), Luma Partners (Underwriter to Company), Morgan Stanley (Underwriter to Company), The Goldman Sachs Group (Underwriter to Company)</t>
  </si>
  <si>
    <t xml:space="preserve">38665-81T</t>
  </si>
  <si>
    <t xml:space="preserve">Aquis Exchange (LON: AQX)</t>
  </si>
  <si>
    <t xml:space="preserve">98724-07</t>
  </si>
  <si>
    <t xml:space="preserve">07909192</t>
  </si>
  <si>
    <t xml:space="preserve">Aquis Exchange PLC is a United Kingdom-based company that engages in cash equities trading exchange. The company is a creator and facilitator of financial markets, through the provision of accessible, simple, and efficient stock exchanges, trading venues, and technology. The operating segments of the company are Aquis Exchange which operator of MTF and related services, Aquis Stock Exchange for primary listings and trading business, Aquis Technologies developer of exchange technology and services, and Aquis Data Market Data services across the MTF and recognized Investment Exchanges operated by Group entities.</t>
  </si>
  <si>
    <t xml:space="preserve">The company reached a definitive agreement to be acquired by SIX Group for GBP 225 million on November 11, 2024. The deal would be the biggest for SIX since its acquisition of Bolsas y Mercados Espanoles SA, the operator of Spain's stock exchange, for about €2.8 billion ($3 billion) in 2020. Previously, the company raised GBP 32.05 million in its initial public offering on the AIM stock exchange under the ticker symbol AQX on June 14, 2018. A total of 11,916,981 shares were sold for 269 pence per share. After the offering, there was a total of 27,149,559 outstanding shares (excluding the over-allotment option) priced at 269 pence per share, valuing the company at GBP 7.03 million. The total proceeds, before expenses, to the company was GBP 12 million. The company is being actively tracked by PitchBook.</t>
  </si>
  <si>
    <t xml:space="preserve">Financial Software, Other Commercial Services, Other Financial Services*, Specialized Finance</t>
  </si>
  <si>
    <t xml:space="preserve">FinTech, TMT</t>
  </si>
  <si>
    <t xml:space="preserve">capital market, cash equities trading, equities trading, multilateral trading facility, security broker, trading exchange, trading software</t>
  </si>
  <si>
    <t xml:space="preserve">M&amp;A, Publicly Listed, Venture Capital</t>
  </si>
  <si>
    <t xml:space="preserve">Alasdair Haynes</t>
  </si>
  <si>
    <t xml:space="preserve">55665-28P</t>
  </si>
  <si>
    <t xml:space="preserve">+44 (0)20 3597 6329</t>
  </si>
  <si>
    <t xml:space="preserve">alasdair.haynes@aquis.eu</t>
  </si>
  <si>
    <t xml:space="preserve">Mr. Alasdair Haynes is the Founder and served as Chief Executive Officer and Director at Aquis Exchange. He is the former CEO of Chi-X Europe and was responsible for growing the business into Europe's largest equities trading platform. Prior to 2011, He spent 11 years heading up ITG's international business, pioneering the introduction of electronic trading and crossing into the European and Asian marketplaces. He began his 30-plus-year career in the City with Morgan Grenfell and has held senior positions at a number of investment banks, including HSBC and UBS.</t>
  </si>
  <si>
    <t xml:space="preserve">Degree, 1977</t>
  </si>
  <si>
    <t xml:space="preserve">A 36.2% stake in the company was acquired by Gielda Papierow Wartosciowych w Warszawie for GBP 5 million on February 19, 2014.</t>
  </si>
  <si>
    <t xml:space="preserve">Corporate Backed or Acquired</t>
  </si>
  <si>
    <t xml:space="preserve">Gielda Papierow Wartosciowych w Warszawie</t>
  </si>
  <si>
    <t xml:space="preserve">Gielda Papierow Wartosciowych w Warszawie (www.gpw.pl)</t>
  </si>
  <si>
    <t xml:space="preserve">Gielda Papierow Wartosciowych w Warszawie(Wieslaw Rozlucki)</t>
  </si>
  <si>
    <t xml:space="preserve">EC4N 4UA</t>
  </si>
  <si>
    <t xml:space="preserve">107228-17T</t>
  </si>
  <si>
    <t xml:space="preserve">The company raised GBP 32.05 million in its initial public offering on the AIM stock exchange under the ticker symbol of AQX on June 14, 2018. A total of 11,916,981 shares were sold at a price of 269 pence per share. After the offering, there was a total of 27,149,559 outstanding shares (excluding the over-allotment option) priced at 269 pence per share, valuing the company at GBP 7.03 million. The total proceeds, before expenses, to the company was GBP 12 million.</t>
  </si>
  <si>
    <t xml:space="preserve">XTX Ventures</t>
  </si>
  <si>
    <t xml:space="preserve">XTX Ventures Fund(XTX Ventures)</t>
  </si>
  <si>
    <t xml:space="preserve">Gielda Papierow Wartosciowych w Warszawie, Trop-X (Seychelles) Limited</t>
  </si>
  <si>
    <t xml:space="preserve">BDO UK (Accounting to Company, Chris Searle), BDO USA (Auditor to Company), Haslams Estate Agents (Auditor to Company), Hazlems Fenton (Accounting to Company), K&amp;L Gates (Legal Advisor to Gielda Papierow Wartosciowych w Warszawie), Liberum (Advisor: General to Company, Clayton Bush), Slaughter and May (Legal Advisor to Company)</t>
  </si>
  <si>
    <t xml:space="preserve">Liberum (Advisor: General to Company, Clayton Bush)</t>
  </si>
  <si>
    <t xml:space="preserve">169273-45T</t>
  </si>
  <si>
    <t xml:space="preserve">Arrive AI (Logistics) (NAS: ARAI)</t>
  </si>
  <si>
    <t xml:space="preserve">442766-35</t>
  </si>
  <si>
    <t xml:space="preserve">Arrive AI Inc is a technology company. Its patented Autonomous Last Mile (ALM) platform enables secure, efficient delivery to and from a smart, AI-powered mailbox-whether by drone, ground robot, or human courier. The platform provides real-time tracking, smart logistics alerts, and advanced chain-of-custody controls to support shippers, delivery services, and autonomous networks. By combining artificial intelligence with autonomous technology, Arrive AI makes the exchange of goods between people, robots, and drones frictionless and convenient. Its system integrates with smart home devices such as doorbells, lighting, and security systems to streamline the entire last-mile delivery experience.</t>
  </si>
  <si>
    <t xml:space="preserve">The company (NAS: ARAI) is in talks to receive $40 million of development capital from Streeterville Capital through a private placement as of May 22, 2025. The funding will be used for production and company growth in the US and abroad. Concurrently, the company raised $3.2 million of an undisclosed targeted amount of equity crowdfunding via PicMii Crowdfunding as of April 09, 2025. The company is being actively tracked by PitchBook.</t>
  </si>
  <si>
    <t xml:space="preserve">Computer Hardware</t>
  </si>
  <si>
    <t xml:space="preserve">Other Hardware</t>
  </si>
  <si>
    <t xml:space="preserve">Logistics, Other Hardware*</t>
  </si>
  <si>
    <t xml:space="preserve">Artificial Intelligence &amp; Machine Learning, Robotics and Drones, Supply Chain Tech</t>
  </si>
  <si>
    <t xml:space="preserve">advances air mobility, automated delivery, drone delivery, drone delivery service, drones, drones logistics, evtol logistics, last mile delivery, mailbox systems, robotics machinery, smart mailbox, smart mailbox technology</t>
  </si>
  <si>
    <t xml:space="preserve">Daniel O'Toole</t>
  </si>
  <si>
    <t xml:space="preserve">244013-68P</t>
  </si>
  <si>
    <t xml:space="preserve">+1 (317) 564-8557</t>
  </si>
  <si>
    <t xml:space="preserve">dan@dronedek.com</t>
  </si>
  <si>
    <t xml:space="preserve">Mr. Daniel O'Toole is the Founder &amp; Owner and serves as Chief Executive Officer &amp; Chairman at Arrive AI.</t>
  </si>
  <si>
    <t xml:space="preserve">Equity Crowdfunding</t>
  </si>
  <si>
    <t xml:space="preserve">Individual</t>
  </si>
  <si>
    <t xml:space="preserve">The company raised $3.48 equity crowdfunding via Wefunder in September 2021, putting the company's pre-money valuation at $123 million. Cody Bartlett Heisinger and other undisclosed investors also participated in the round.</t>
  </si>
  <si>
    <t xml:space="preserve">Cody Heisinger</t>
  </si>
  <si>
    <t xml:space="preserve">Cody Heisinger(Cody Heisinger)</t>
  </si>
  <si>
    <t xml:space="preserve">Wefunder (Lead Manager or Arranger to Company)</t>
  </si>
  <si>
    <t xml:space="preserve">Indianapolis, IN</t>
  </si>
  <si>
    <t xml:space="preserve">Indianapolis</t>
  </si>
  <si>
    <t xml:space="preserve">Indiana</t>
  </si>
  <si>
    <t xml:space="preserve">46256</t>
  </si>
  <si>
    <t xml:space="preserve">205537-51T</t>
  </si>
  <si>
    <t xml:space="preserve">The company raised $1.34 million of equity funding via StartEngine investors on July 7, 2023, putting the company's pre-money valuation at $330.69 million.</t>
  </si>
  <si>
    <t xml:space="preserve">StartEngine (Lead Manager or Arranger to Company)</t>
  </si>
  <si>
    <t xml:space="preserve">180727-12T</t>
  </si>
  <si>
    <t xml:space="preserve">Astera Labs (NAS: ALAB)</t>
  </si>
  <si>
    <t xml:space="preserve">265215-34</t>
  </si>
  <si>
    <t xml:space="preserve">Astera Labs Inc designs and delivers semiconductor-based connectivity solutions for cloud and AI infrastructure. Its Intelligent Connectivity Platform integrates semiconductor technology, microcontrollers, sensors, and software to enhance performance, scalability, and data management. The company offers products such as integrated circuits (ICs), boards, and modules, catering to hyperscalers and system OEMs. The company's solutions focus on data, network, and memory management in AI-driven platforms.</t>
  </si>
  <si>
    <t xml:space="preserve">Accton Technology sold a stake in the company (NAS: ALAB) for $49.45 on November 26, 2024. A total of 492,000 shares were sold at a price of $100.5 per share. The company will not receive any proceeds from the offering. Previously, Mr. Dyckerhoff Stefan sold a stake in the company to an undisclosed investor for $4.85 million on November 22, 2024.</t>
  </si>
  <si>
    <t xml:space="preserve">Artificial Intelligence &amp; Machine Learning</t>
  </si>
  <si>
    <t xml:space="preserve">connectivity solutions provider, ethernet semiconductor, fabless semiconductor chips, fabless semiconductor designer, fabless semiconductor designing company, fabless semiconductor manufacturer, integrated circuits, processor design, semiconductor manufacturer, semiconductor manufacturing system</t>
  </si>
  <si>
    <t xml:space="preserve">Jitendra Mohan</t>
  </si>
  <si>
    <t xml:space="preserve">200466-55P</t>
  </si>
  <si>
    <t xml:space="preserve">jmohan@asteralabs.com</t>
  </si>
  <si>
    <t xml:space="preserve">Mr. Jitendra Mohan is a Co-Founder and serves as Chief Executive Officer at Astera Labs. Jitendra has more than two decades of engineering and general management experience in identifying and solving complex technical problems in data center and server markets. Prior to Astera Labs, he worked as the General Manager for Texas Instruments' High Speed Interface Business and Clocking Business. Earlier at National Semiconductor Corp, Jitendra led engineering teams in various technical leadership roles. Jitendra holds a BSEE from IIT-Bombay, an MSEE from Stanford University and over 35 granted patents. In addition to work, Jitendra enjoys outdoor activities and reading about the origins of the Universe.</t>
  </si>
  <si>
    <t xml:space="preserve">Indian Institute of Technology, Bombay, BE (Bachelor of Engineering), Stanford University, ME (Master of Engineering)</t>
  </si>
  <si>
    <t xml:space="preserve">4th Round</t>
  </si>
  <si>
    <t xml:space="preserve">Series C</t>
  </si>
  <si>
    <t xml:space="preserve">The company raised $50 million of Series C venture funding in a deal led by Fidelity Management &amp; Research on September 27, 2021, putting the company's pre-money valuation at $900 million. Intel Capital, GlobalLink1 Capital, Valor Equity Partners, VentureTech Alliance, Sutter Hill Ventures, Avigdor Willenz, and Atreides Management also participated in the round. The funds will be used to scale worldwide operations and launch multiple new product lines.</t>
  </si>
  <si>
    <t xml:space="preserve">Atreides Management, Fidelity Management &amp; Research Company, Valor Equity Partners</t>
  </si>
  <si>
    <t xml:space="preserve">Avigdor Willenz, GlobalLink1 Capital, Intel Capital, Sutter Hill Ventures, VentureTech Alliance</t>
  </si>
  <si>
    <t xml:space="preserve">Atreides Management (atreidesmgmt.com), GlobalLink1 Capital (www.globallink1capital.com), Intel Capital (www.intelcapital.com), Sutter Hill Ventures (www.shv.com), Valor Equity Partners (www.valorep.com), VentureTech Alliance (www.vtalliance.com)</t>
  </si>
  <si>
    <t xml:space="preserve">Atreides Management, Avigdor Willenz(Avigdor Willenz), Fidelity Management &amp; Research Company, GlobalLink1 Capital(Ronald Jankov), Intel Capital, Sutter Hill Ventures(Stefan Dyckerhoff), Valor Equity Partners, VentureTech Alliance</t>
  </si>
  <si>
    <t xml:space="preserve">Fidelity Management &amp; Research Company</t>
  </si>
  <si>
    <t xml:space="preserve">1962 Opportunity Fund I(Sutter Hill Ventures), Emerging Alliance Fund(VentureTech Alliance), Valor Siren Ventures I(Valor Equity Partners)</t>
  </si>
  <si>
    <t xml:space="preserve">Goodwin Procter (Legal Advisor to Company, John Hutar JD)</t>
  </si>
  <si>
    <t xml:space="preserve">Santa Clara, CA</t>
  </si>
  <si>
    <t xml:space="preserve">Santa Clara</t>
  </si>
  <si>
    <t xml:space="preserve">95054</t>
  </si>
  <si>
    <t xml:space="preserve">Coding, Electric digital data processing, Pulse technique, Semiconductor devices not covered by class h10, Transmission of digital information</t>
  </si>
  <si>
    <t xml:space="preserve">208639-27T</t>
  </si>
  <si>
    <t xml:space="preserve">Series D</t>
  </si>
  <si>
    <t xml:space="preserve">The company raised $150 million of Series D venture funding in a deal led by Fidelity Management &amp; Research on May 17, 2022, putting the company's pre-money valuation at $3 billion. Intel Capital, Sutter Hill Ventures, A&amp;E Investments, Nordurver, and Atreides Management also participated in the round. The funds will be used to support the continued growth of the company and help it get ready to become a public company someday.</t>
  </si>
  <si>
    <t xml:space="preserve">A&amp;E Investments, Nordurver</t>
  </si>
  <si>
    <t xml:space="preserve">Atreides Management, Fidelity Management &amp; Research Company, Intel Capital, Sutter Hill Ventures</t>
  </si>
  <si>
    <t xml:space="preserve">A&amp;E Investments (www.aeinvestments.com), Atreides Management (atreidesmgmt.com), Intel Capital (www.intelcapital.com), Nordurver (www.nordurver.com), Sutter Hill Ventures (www.shv.com)</t>
  </si>
  <si>
    <t xml:space="preserve">A&amp;E Investments, Atreides Management, Fidelity Management &amp; Research Company, Intel Capital, Nordurver, Sutter Hill Ventures(Stefan Dyckerhoff)</t>
  </si>
  <si>
    <t xml:space="preserve">248094-64T</t>
  </si>
  <si>
    <t xml:space="preserve">The company raised $819.72 million in its initial public offering on the Nasdaq stock exchange under the ticker symbol of ALAB on March 20, 2024. A total of 22,770,000 shares (including the over-allotment option) were sold at $36 per share. After the offering, there was a total of 155,473,008 outstanding shares (including the over-allotment option) at $36 per share, valuing the company at $5.49 billion. The total proceeds, before expenses, to the company was $711.32 million and to the selling shareholders was $108.4 million. In the offering, the company sold 19,758,903 shares and the selling shareholders sold 3,011,097 shares. The underwriters were granted an option to purchase up to an additional 2,970,000 shares from the company to cover over-allotments, if any. The over-allotment options were exercised in full by the underwriters.</t>
  </si>
  <si>
    <t xml:space="preserve">A&amp;E Investments, Atreides Management, Avigdor Willenz, Fidelity Management &amp; Research Company, GlobalLink1 Capital, Intel Capital, Nordurver, Ronald Jankov, Valor Equity Partners, VentureTech Alliance</t>
  </si>
  <si>
    <t xml:space="preserve">Barclays Investment Bank (Underwriter to Company), Craig-Hallum Capital Group (Underwriter to Company), Deutsche Bank Securities (Underwriter to Company), Evercore Group (Underwriter to Company), Goodwin Procter (Legal Advisor to Company, Julia White JD), Jefferies International (Underwriter to Company), JP Morgan Chase (Underwriter to Company), Loop Capital Markets (Underwriter to Company), Morgan Stanley (Underwriter to Company), Needham &amp; Company (Underwriter to Company), PwC (Auditor to Company), ROTH Capital Partners (Underwriter to Company, David Enzer JD), Siebert Williams Shank &amp; Company (Underwriter to Company), Stifel Financial (Underwriter to Company)</t>
  </si>
  <si>
    <t xml:space="preserve">JP Morgan Chase (Underwriter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</si>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</sst>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tru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t="s">
        <v>177</v>
      </c>
      <c r="E2" s="2" t="s">
        <v>178</v>
      </c>
      <c r="F2" s="2" t="s">
        <v>179</v>
      </c>
      <c r="G2" s="2" t="s">
        <v>180</v>
      </c>
      <c r="H2" s="2" t="s">
        <v>181</v>
      </c>
      <c r="I2" s="2" t="s">
        <v>182</v>
      </c>
      <c r="J2" s="2" t="s">
        <v>183</v>
      </c>
      <c r="K2" s="2" t="s">
        <v>184</v>
      </c>
      <c r="L2" s="2" t="s">
        <v>185</v>
      </c>
      <c r="M2" s="2" t="s">
        <v>186</v>
      </c>
      <c r="N2" s="2" t="s">
        <v>187</v>
      </c>
      <c r="O2" s="2" t="s">
        <v>188</v>
      </c>
      <c r="P2" s="2" t="s">
        <v>189</v>
      </c>
      <c r="Q2" s="2" t="s">
        <v>190</v>
      </c>
      <c r="R2" s="3" t="s">
        <v>191</v>
      </c>
      <c r="S2" s="2" t="s">
        <v>192</v>
      </c>
      <c r="T2" s="2" t="s">
        <v>193</v>
      </c>
      <c r="U2" s="2"/>
      <c r="V2" s="3" t="n">
        <v>1</v>
      </c>
      <c r="W2" s="4" t="n">
        <v>43055</v>
      </c>
      <c r="X2" s="4" t="n">
        <v>43074</v>
      </c>
      <c r="Y2" s="5" t="n">
        <v>30</v>
      </c>
      <c r="Z2" s="2" t="s">
        <v>194</v>
      </c>
      <c r="AA2" s="5" t="n">
        <v>46.37</v>
      </c>
      <c r="AB2" s="5" t="n">
        <v>66.37</v>
      </c>
      <c r="AC2" s="2" t="s">
        <v>195</v>
      </c>
      <c r="AD2" s="6"/>
      <c r="AE2" s="5" t="n">
        <v>20</v>
      </c>
      <c r="AF2" s="3"/>
      <c r="AG2" s="3"/>
      <c r="AH2" s="5" t="n">
        <v>11.75</v>
      </c>
      <c r="AI2" s="3"/>
      <c r="AJ2" s="2" t="s">
        <v>196</v>
      </c>
      <c r="AK2" s="2" t="s">
        <v>197</v>
      </c>
      <c r="AL2" s="2"/>
      <c r="AM2" s="2" t="s">
        <v>198</v>
      </c>
      <c r="AN2" s="2" t="s">
        <v>199</v>
      </c>
      <c r="AO2" s="5" t="n">
        <v>20</v>
      </c>
      <c r="AP2" s="2" t="s">
        <v>200</v>
      </c>
      <c r="AQ2" s="2"/>
      <c r="AR2" s="2"/>
      <c r="AS2" s="2"/>
      <c r="AT2" s="5"/>
      <c r="AU2" s="5"/>
      <c r="AV2" s="5"/>
      <c r="AW2" s="2" t="s">
        <v>201</v>
      </c>
      <c r="AX2" s="2" t="s">
        <v>202</v>
      </c>
      <c r="AY2" s="2" t="s">
        <v>203</v>
      </c>
      <c r="AZ2" s="7"/>
      <c r="BA2" s="3" t="n">
        <v>2</v>
      </c>
      <c r="BB2" s="2" t="s">
        <v>204</v>
      </c>
      <c r="BC2" s="3" t="n">
        <v>2</v>
      </c>
      <c r="BD2" s="2"/>
      <c r="BE2" s="3"/>
      <c r="BF2" s="2"/>
      <c r="BG2" s="2" t="s">
        <v>205</v>
      </c>
      <c r="BH2" s="8" t="s">
        <v>206</v>
      </c>
      <c r="BI2" s="2"/>
      <c r="BJ2" s="2"/>
      <c r="BK2" s="2"/>
      <c r="BL2" s="2"/>
      <c r="BM2" s="2"/>
      <c r="BN2" s="2" t="s">
        <v>207</v>
      </c>
      <c r="BO2" s="2" t="s">
        <v>207</v>
      </c>
      <c r="BP2" s="2"/>
      <c r="BQ2" s="2"/>
      <c r="BR2" s="2"/>
      <c r="BS2" s="5"/>
      <c r="BT2" s="9" t="n">
        <v>41.22</v>
      </c>
      <c r="BU2" s="6"/>
      <c r="BV2" s="9" t="n">
        <v>17.08</v>
      </c>
      <c r="BW2" s="9" t="n">
        <v>1.32</v>
      </c>
      <c r="BX2" s="9" t="n">
        <v>3.48</v>
      </c>
      <c r="BY2" s="9" t="n">
        <v>2.86</v>
      </c>
      <c r="BZ2" s="9" t="n">
        <v>4.22</v>
      </c>
      <c r="CA2" s="10" t="n">
        <v>2017</v>
      </c>
      <c r="CB2" s="9" t="n">
        <v>19.06</v>
      </c>
      <c r="CC2" s="9" t="n">
        <v>23.24</v>
      </c>
      <c r="CD2" s="9" t="n">
        <v>48.13</v>
      </c>
      <c r="CE2" s="9" t="n">
        <v>1.61</v>
      </c>
      <c r="CF2" s="9" t="n">
        <v>2.87</v>
      </c>
      <c r="CG2" s="9" t="n">
        <v>8.61</v>
      </c>
      <c r="CH2" s="9" t="n">
        <v>10.5</v>
      </c>
      <c r="CI2" s="9" t="n">
        <v>21.75</v>
      </c>
      <c r="CJ2" s="9" t="n">
        <v>0.73</v>
      </c>
      <c r="CK2" s="9" t="n">
        <v>1.3</v>
      </c>
      <c r="CL2" s="9"/>
      <c r="CM2" s="9"/>
      <c r="CN2" s="9"/>
      <c r="CO2" s="9"/>
      <c r="CP2" s="9"/>
      <c r="CQ2" s="9"/>
      <c r="CR2" s="9"/>
      <c r="CS2" s="6" t="n">
        <v>8.45</v>
      </c>
      <c r="CT2" s="7" t="n">
        <v>900</v>
      </c>
      <c r="CU2" s="2" t="s">
        <v>208</v>
      </c>
      <c r="CV2" s="2" t="s">
        <v>209</v>
      </c>
      <c r="CW2" s="2" t="s">
        <v>210</v>
      </c>
      <c r="CX2" s="2" t="s">
        <v>211</v>
      </c>
      <c r="CY2" s="2" t="s">
        <v>212</v>
      </c>
      <c r="CZ2" s="2"/>
      <c r="DA2" s="3" t="s">
        <v>213</v>
      </c>
      <c r="DB2" s="2" t="s">
        <v>214</v>
      </c>
      <c r="DC2" s="10" t="n">
        <v>2012</v>
      </c>
      <c r="DD2" s="11" t="str">
        <f aca="false">HYPERLINK("http://www.alkemy.com","www.alkemy.com")</f>
        <v>www.alkemy.com</v>
      </c>
      <c r="DE2" s="12"/>
      <c r="DF2" s="12"/>
      <c r="DG2" s="12"/>
      <c r="DH2" s="12"/>
      <c r="DI2" s="12"/>
      <c r="DJ2" s="12"/>
      <c r="DK2" s="2"/>
      <c r="DL2" s="2"/>
      <c r="DM2" s="3"/>
      <c r="DN2" s="3"/>
      <c r="DO2" s="2"/>
      <c r="DP2" s="2"/>
      <c r="DQ2" s="2"/>
      <c r="DR2" s="2"/>
      <c r="DS2" s="2"/>
      <c r="DT2" s="2"/>
      <c r="DU2" s="2"/>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200</v>
      </c>
      <c r="FC2" s="9"/>
      <c r="FD2" s="2"/>
      <c r="FE2" s="3"/>
      <c r="FF2" s="2"/>
      <c r="FG2" s="9"/>
      <c r="FH2" s="9"/>
      <c r="FI2" s="9"/>
      <c r="FJ2" s="9"/>
      <c r="FK2" s="9"/>
      <c r="FL2" s="9"/>
      <c r="FM2" s="9"/>
      <c r="FN2" s="9"/>
      <c r="FO2" s="9"/>
      <c r="FP2" s="9"/>
      <c r="FQ2" s="9"/>
      <c r="FR2" s="11" t="str">
        <f aca="false">HYPERLINK("https://my.pitchbook.com?c=98636-32T","View Company Online")</f>
        <v>View Company Online</v>
      </c>
    </row>
    <row r="3" customFormat="false" ht="15" hidden="false" customHeight="false" outlineLevel="0" collapsed="false">
      <c r="A3" s="13" t="s">
        <v>215</v>
      </c>
      <c r="B3" s="13" t="s">
        <v>175</v>
      </c>
      <c r="C3" s="13" t="s">
        <v>176</v>
      </c>
      <c r="D3" s="13" t="s">
        <v>177</v>
      </c>
      <c r="E3" s="13" t="s">
        <v>178</v>
      </c>
      <c r="F3" s="13" t="s">
        <v>179</v>
      </c>
      <c r="G3" s="13" t="s">
        <v>180</v>
      </c>
      <c r="H3" s="13" t="s">
        <v>181</v>
      </c>
      <c r="I3" s="13" t="s">
        <v>182</v>
      </c>
      <c r="J3" s="13" t="s">
        <v>183</v>
      </c>
      <c r="K3" s="13" t="s">
        <v>184</v>
      </c>
      <c r="L3" s="13" t="s">
        <v>185</v>
      </c>
      <c r="M3" s="13" t="s">
        <v>186</v>
      </c>
      <c r="N3" s="13" t="s">
        <v>187</v>
      </c>
      <c r="O3" s="13" t="s">
        <v>188</v>
      </c>
      <c r="P3" s="13" t="s">
        <v>189</v>
      </c>
      <c r="Q3" s="13" t="s">
        <v>190</v>
      </c>
      <c r="R3" s="14" t="s">
        <v>191</v>
      </c>
      <c r="S3" s="13" t="s">
        <v>192</v>
      </c>
      <c r="T3" s="13" t="s">
        <v>193</v>
      </c>
      <c r="U3" s="13"/>
      <c r="V3" s="14" t="n">
        <v>2</v>
      </c>
      <c r="W3" s="15"/>
      <c r="X3" s="15" t="n">
        <v>45446</v>
      </c>
      <c r="Y3" s="16" t="n">
        <v>39.36</v>
      </c>
      <c r="Z3" s="13" t="s">
        <v>194</v>
      </c>
      <c r="AA3" s="16"/>
      <c r="AB3" s="16" t="n">
        <v>68.23</v>
      </c>
      <c r="AC3" s="13" t="s">
        <v>195</v>
      </c>
      <c r="AD3" s="17" t="n">
        <v>57.69</v>
      </c>
      <c r="AE3" s="16" t="n">
        <v>20</v>
      </c>
      <c r="AF3" s="14"/>
      <c r="AG3" s="14"/>
      <c r="AH3" s="16" t="n">
        <v>12</v>
      </c>
      <c r="AI3" s="14"/>
      <c r="AJ3" s="13" t="s">
        <v>216</v>
      </c>
      <c r="AK3" s="13" t="s">
        <v>41</v>
      </c>
      <c r="AL3" s="13"/>
      <c r="AM3" s="13" t="s">
        <v>217</v>
      </c>
      <c r="AN3" s="13" t="s">
        <v>179</v>
      </c>
      <c r="AO3" s="16"/>
      <c r="AP3" s="13" t="s">
        <v>218</v>
      </c>
      <c r="AQ3" s="13" t="s">
        <v>219</v>
      </c>
      <c r="AR3" s="13" t="s">
        <v>220</v>
      </c>
      <c r="AS3" s="13"/>
      <c r="AT3" s="16"/>
      <c r="AU3" s="16"/>
      <c r="AV3" s="16"/>
      <c r="AW3" s="13" t="s">
        <v>201</v>
      </c>
      <c r="AX3" s="13" t="s">
        <v>221</v>
      </c>
      <c r="AY3" s="13" t="s">
        <v>186</v>
      </c>
      <c r="AZ3" s="18"/>
      <c r="BA3" s="14" t="n">
        <v>2</v>
      </c>
      <c r="BB3" s="13"/>
      <c r="BC3" s="14"/>
      <c r="BD3" s="13"/>
      <c r="BE3" s="14"/>
      <c r="BF3" s="13"/>
      <c r="BG3" s="13" t="s">
        <v>222</v>
      </c>
      <c r="BH3" s="19" t="s">
        <v>223</v>
      </c>
      <c r="BI3" s="13"/>
      <c r="BJ3" s="13" t="s">
        <v>224</v>
      </c>
      <c r="BK3" s="13"/>
      <c r="BL3" s="13"/>
      <c r="BM3" s="13"/>
      <c r="BN3" s="13" t="s">
        <v>225</v>
      </c>
      <c r="BO3" s="13" t="s">
        <v>225</v>
      </c>
      <c r="BP3" s="13" t="s">
        <v>225</v>
      </c>
      <c r="BQ3" s="13"/>
      <c r="BR3" s="13"/>
      <c r="BS3" s="16" t="n">
        <v>56.07</v>
      </c>
      <c r="BT3" s="20" t="n">
        <v>115.75</v>
      </c>
      <c r="BU3" s="17" t="n">
        <v>170.21</v>
      </c>
      <c r="BV3" s="20" t="n">
        <v>73.16</v>
      </c>
      <c r="BW3" s="20" t="n">
        <v>3.04</v>
      </c>
      <c r="BX3" s="20" t="n">
        <v>10.62</v>
      </c>
      <c r="BY3" s="20" t="n">
        <v>6.14</v>
      </c>
      <c r="BZ3" s="20" t="n">
        <v>6.28</v>
      </c>
      <c r="CA3" s="21" t="n">
        <v>2024</v>
      </c>
      <c r="CB3" s="20" t="n">
        <v>6.43</v>
      </c>
      <c r="CC3" s="20" t="n">
        <v>11.11</v>
      </c>
      <c r="CD3" s="20" t="n">
        <v>22.47</v>
      </c>
      <c r="CE3" s="20" t="n">
        <v>0.59</v>
      </c>
      <c r="CF3" s="20" t="n">
        <v>17.22</v>
      </c>
      <c r="CG3" s="20" t="n">
        <v>3.71</v>
      </c>
      <c r="CH3" s="20" t="n">
        <v>6.41</v>
      </c>
      <c r="CI3" s="20" t="n">
        <v>12.96</v>
      </c>
      <c r="CJ3" s="20" t="n">
        <v>0.34</v>
      </c>
      <c r="CK3" s="20" t="n">
        <v>9.94</v>
      </c>
      <c r="CL3" s="20"/>
      <c r="CM3" s="20"/>
      <c r="CN3" s="20" t="n">
        <v>5.28</v>
      </c>
      <c r="CO3" s="20" t="n">
        <v>9.13</v>
      </c>
      <c r="CP3" s="20" t="n">
        <v>18.46</v>
      </c>
      <c r="CQ3" s="20" t="n">
        <v>0.48</v>
      </c>
      <c r="CR3" s="20" t="n">
        <v>14.15</v>
      </c>
      <c r="CS3" s="17" t="n">
        <v>9.17</v>
      </c>
      <c r="CT3" s="18" t="n">
        <v>900</v>
      </c>
      <c r="CU3" s="13" t="s">
        <v>208</v>
      </c>
      <c r="CV3" s="13" t="s">
        <v>209</v>
      </c>
      <c r="CW3" s="13" t="s">
        <v>210</v>
      </c>
      <c r="CX3" s="13" t="s">
        <v>211</v>
      </c>
      <c r="CY3" s="13" t="s">
        <v>212</v>
      </c>
      <c r="CZ3" s="13"/>
      <c r="DA3" s="14" t="s">
        <v>213</v>
      </c>
      <c r="DB3" s="13" t="s">
        <v>214</v>
      </c>
      <c r="DC3" s="21" t="n">
        <v>2012</v>
      </c>
      <c r="DD3" s="22" t="str">
        <f aca="false">HYPERLINK("http://www.alkemy.com","www.alkemy.com")</f>
        <v>www.alkemy.com</v>
      </c>
      <c r="DE3" s="23"/>
      <c r="DF3" s="23"/>
      <c r="DG3" s="23"/>
      <c r="DH3" s="23"/>
      <c r="DI3" s="23"/>
      <c r="DJ3" s="23"/>
      <c r="DK3" s="13"/>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200</v>
      </c>
      <c r="FC3" s="20"/>
      <c r="FD3" s="13"/>
      <c r="FE3" s="14"/>
      <c r="FF3" s="13"/>
      <c r="FG3" s="20"/>
      <c r="FH3" s="20"/>
      <c r="FI3" s="20"/>
      <c r="FJ3" s="20"/>
      <c r="FK3" s="20"/>
      <c r="FL3" s="20"/>
      <c r="FM3" s="20"/>
      <c r="FN3" s="20"/>
      <c r="FO3" s="20"/>
      <c r="FP3" s="20"/>
      <c r="FQ3" s="20"/>
      <c r="FR3" s="22" t="str">
        <f aca="false">HYPERLINK("https://my.pitchbook.com?c=260964-19T","View Company Online")</f>
        <v>View Company Online</v>
      </c>
    </row>
    <row r="4" customFormat="false" ht="15" hidden="false" customHeight="false" outlineLevel="0" collapsed="false">
      <c r="A4" s="2" t="s">
        <v>226</v>
      </c>
      <c r="B4" s="2" t="s">
        <v>227</v>
      </c>
      <c r="C4" s="2" t="s">
        <v>228</v>
      </c>
      <c r="D4" s="2"/>
      <c r="E4" s="2" t="s">
        <v>229</v>
      </c>
      <c r="F4" s="2" t="s">
        <v>230</v>
      </c>
      <c r="G4" s="2" t="s">
        <v>231</v>
      </c>
      <c r="H4" s="2" t="s">
        <v>232</v>
      </c>
      <c r="I4" s="2" t="s">
        <v>233</v>
      </c>
      <c r="J4" s="2" t="s">
        <v>234</v>
      </c>
      <c r="K4" s="2"/>
      <c r="L4" s="2" t="s">
        <v>235</v>
      </c>
      <c r="M4" s="2" t="s">
        <v>236</v>
      </c>
      <c r="N4" s="2" t="s">
        <v>221</v>
      </c>
      <c r="O4" s="2" t="s">
        <v>237</v>
      </c>
      <c r="P4" s="2" t="s">
        <v>238</v>
      </c>
      <c r="Q4" s="2" t="s">
        <v>239</v>
      </c>
      <c r="R4" s="3" t="s">
        <v>240</v>
      </c>
      <c r="S4" s="2" t="s">
        <v>241</v>
      </c>
      <c r="T4" s="2" t="s">
        <v>242</v>
      </c>
      <c r="U4" s="2" t="s">
        <v>243</v>
      </c>
      <c r="V4" s="3" t="n">
        <v>1</v>
      </c>
      <c r="W4" s="4" t="n">
        <v>44902</v>
      </c>
      <c r="X4" s="4" t="n">
        <v>44929</v>
      </c>
      <c r="Y4" s="5" t="n">
        <v>56.57</v>
      </c>
      <c r="Z4" s="2" t="s">
        <v>194</v>
      </c>
      <c r="AA4" s="5" t="n">
        <v>17.63</v>
      </c>
      <c r="AB4" s="5" t="n">
        <v>74.2</v>
      </c>
      <c r="AC4" s="2" t="s">
        <v>195</v>
      </c>
      <c r="AD4" s="6" t="n">
        <v>76.23</v>
      </c>
      <c r="AE4" s="5" t="n">
        <v>56.57</v>
      </c>
      <c r="AF4" s="3"/>
      <c r="AG4" s="3"/>
      <c r="AH4" s="5" t="n">
        <v>9.43</v>
      </c>
      <c r="AI4" s="3"/>
      <c r="AJ4" s="2" t="s">
        <v>196</v>
      </c>
      <c r="AK4" s="2"/>
      <c r="AL4" s="2"/>
      <c r="AM4" s="2" t="s">
        <v>198</v>
      </c>
      <c r="AN4" s="2" t="s">
        <v>244</v>
      </c>
      <c r="AO4" s="5" t="n">
        <v>56.57</v>
      </c>
      <c r="AP4" s="2" t="s">
        <v>200</v>
      </c>
      <c r="AQ4" s="2"/>
      <c r="AR4" s="2"/>
      <c r="AS4" s="2"/>
      <c r="AT4" s="5"/>
      <c r="AU4" s="5"/>
      <c r="AV4" s="5"/>
      <c r="AW4" s="2" t="s">
        <v>201</v>
      </c>
      <c r="AX4" s="2" t="s">
        <v>202</v>
      </c>
      <c r="AY4" s="2" t="s">
        <v>203</v>
      </c>
      <c r="AZ4" s="7"/>
      <c r="BA4" s="3"/>
      <c r="BB4" s="2"/>
      <c r="BC4" s="3"/>
      <c r="BD4" s="2"/>
      <c r="BE4" s="3"/>
      <c r="BF4" s="2"/>
      <c r="BG4" s="2"/>
      <c r="BH4" s="8"/>
      <c r="BI4" s="2"/>
      <c r="BJ4" s="2"/>
      <c r="BK4" s="2"/>
      <c r="BL4" s="2"/>
      <c r="BM4" s="2"/>
      <c r="BN4" s="2" t="s">
        <v>245</v>
      </c>
      <c r="BO4" s="2" t="s">
        <v>245</v>
      </c>
      <c r="BP4" s="2" t="s">
        <v>246</v>
      </c>
      <c r="BQ4" s="2"/>
      <c r="BR4" s="2"/>
      <c r="BS4" s="5"/>
      <c r="BT4" s="9" t="n">
        <v>0</v>
      </c>
      <c r="BU4" s="6"/>
      <c r="BV4" s="9"/>
      <c r="BW4" s="9" t="n">
        <v>-0.01</v>
      </c>
      <c r="BX4" s="9"/>
      <c r="BY4" s="9" t="n">
        <v>-0.01</v>
      </c>
      <c r="BZ4" s="9" t="n">
        <v>0</v>
      </c>
      <c r="CA4" s="10" t="n">
        <v>2022</v>
      </c>
      <c r="CB4" s="9"/>
      <c r="CC4" s="9" t="n">
        <v>-99509.52</v>
      </c>
      <c r="CD4" s="9" t="n">
        <v>-99509.52</v>
      </c>
      <c r="CE4" s="9"/>
      <c r="CF4" s="9"/>
      <c r="CG4" s="9"/>
      <c r="CH4" s="9" t="n">
        <v>-75860.13</v>
      </c>
      <c r="CI4" s="9" t="n">
        <v>-75860.13</v>
      </c>
      <c r="CJ4" s="9"/>
      <c r="CK4" s="9"/>
      <c r="CL4" s="9"/>
      <c r="CM4" s="9"/>
      <c r="CN4" s="9"/>
      <c r="CO4" s="9"/>
      <c r="CP4" s="9"/>
      <c r="CQ4" s="9"/>
      <c r="CR4" s="9"/>
      <c r="CS4" s="6"/>
      <c r="CT4" s="7" t="n">
        <v>2</v>
      </c>
      <c r="CU4" s="2" t="s">
        <v>247</v>
      </c>
      <c r="CV4" s="2" t="s">
        <v>248</v>
      </c>
      <c r="CW4" s="2" t="s">
        <v>249</v>
      </c>
      <c r="CX4" s="2" t="s">
        <v>250</v>
      </c>
      <c r="CY4" s="2" t="s">
        <v>251</v>
      </c>
      <c r="CZ4" s="2" t="s">
        <v>251</v>
      </c>
      <c r="DA4" s="3" t="s">
        <v>252</v>
      </c>
      <c r="DB4" s="2" t="s">
        <v>253</v>
      </c>
      <c r="DC4" s="10" t="n">
        <v>2021</v>
      </c>
      <c r="DD4" s="11" t="str">
        <f aca="false">HYPERLINK("http://www.alphatimespac.com","www.alphatimespac.com")</f>
        <v>www.alphatimespac.com</v>
      </c>
      <c r="DE4" s="12"/>
      <c r="DF4" s="12"/>
      <c r="DG4" s="12"/>
      <c r="DH4" s="12"/>
      <c r="DI4" s="12"/>
      <c r="DJ4" s="12"/>
      <c r="DK4" s="2"/>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200</v>
      </c>
      <c r="FC4" s="9"/>
      <c r="FD4" s="2"/>
      <c r="FE4" s="3"/>
      <c r="FF4" s="2"/>
      <c r="FG4" s="9"/>
      <c r="FH4" s="9"/>
      <c r="FI4" s="9"/>
      <c r="FJ4" s="9"/>
      <c r="FK4" s="9"/>
      <c r="FL4" s="9"/>
      <c r="FM4" s="9"/>
      <c r="FN4" s="9"/>
      <c r="FO4" s="9"/>
      <c r="FP4" s="9"/>
      <c r="FQ4" s="9"/>
      <c r="FR4" s="11" t="str">
        <f aca="false">HYPERLINK("https://my.pitchbook.com?c=210117-16T","View Company Online")</f>
        <v>View Company Online</v>
      </c>
    </row>
    <row r="5" customFormat="false" ht="15" hidden="false" customHeight="false" outlineLevel="0" collapsed="false">
      <c r="A5" s="13" t="s">
        <v>254</v>
      </c>
      <c r="B5" s="13" t="s">
        <v>255</v>
      </c>
      <c r="C5" s="13" t="s">
        <v>256</v>
      </c>
      <c r="D5" s="13"/>
      <c r="E5" s="13" t="s">
        <v>257</v>
      </c>
      <c r="F5" s="13" t="s">
        <v>258</v>
      </c>
      <c r="G5" s="13" t="s">
        <v>231</v>
      </c>
      <c r="H5" s="13" t="s">
        <v>232</v>
      </c>
      <c r="I5" s="13" t="s">
        <v>233</v>
      </c>
      <c r="J5" s="13" t="s">
        <v>234</v>
      </c>
      <c r="K5" s="13"/>
      <c r="L5" s="13" t="s">
        <v>259</v>
      </c>
      <c r="M5" s="13" t="s">
        <v>203</v>
      </c>
      <c r="N5" s="13" t="s">
        <v>221</v>
      </c>
      <c r="O5" s="13" t="s">
        <v>260</v>
      </c>
      <c r="P5" s="13" t="s">
        <v>261</v>
      </c>
      <c r="Q5" s="13" t="s">
        <v>262</v>
      </c>
      <c r="R5" s="14" t="s">
        <v>263</v>
      </c>
      <c r="S5" s="13" t="s">
        <v>264</v>
      </c>
      <c r="T5" s="13" t="s">
        <v>265</v>
      </c>
      <c r="U5" s="13" t="s">
        <v>266</v>
      </c>
      <c r="V5" s="14" t="n">
        <v>1</v>
      </c>
      <c r="W5" s="15" t="n">
        <v>44869</v>
      </c>
      <c r="X5" s="15" t="n">
        <v>44915</v>
      </c>
      <c r="Y5" s="16" t="n">
        <v>57.25</v>
      </c>
      <c r="Z5" s="13" t="s">
        <v>195</v>
      </c>
      <c r="AA5" s="16" t="n">
        <v>19.23</v>
      </c>
      <c r="AB5" s="16" t="n">
        <v>76.48</v>
      </c>
      <c r="AC5" s="13" t="s">
        <v>195</v>
      </c>
      <c r="AD5" s="17" t="n">
        <v>74.86</v>
      </c>
      <c r="AE5" s="16" t="n">
        <v>57.25</v>
      </c>
      <c r="AF5" s="14"/>
      <c r="AG5" s="14"/>
      <c r="AH5" s="16" t="n">
        <v>9.54</v>
      </c>
      <c r="AI5" s="14"/>
      <c r="AJ5" s="13" t="s">
        <v>196</v>
      </c>
      <c r="AK5" s="13"/>
      <c r="AL5" s="13"/>
      <c r="AM5" s="13" t="s">
        <v>198</v>
      </c>
      <c r="AN5" s="13" t="s">
        <v>267</v>
      </c>
      <c r="AO5" s="16" t="n">
        <v>57.25</v>
      </c>
      <c r="AP5" s="13" t="s">
        <v>200</v>
      </c>
      <c r="AQ5" s="13"/>
      <c r="AR5" s="13"/>
      <c r="AS5" s="13"/>
      <c r="AT5" s="16"/>
      <c r="AU5" s="16"/>
      <c r="AV5" s="16"/>
      <c r="AW5" s="13" t="s">
        <v>201</v>
      </c>
      <c r="AX5" s="13" t="s">
        <v>202</v>
      </c>
      <c r="AY5" s="13" t="s">
        <v>203</v>
      </c>
      <c r="AZ5" s="18"/>
      <c r="BA5" s="14"/>
      <c r="BB5" s="13"/>
      <c r="BC5" s="14"/>
      <c r="BD5" s="13"/>
      <c r="BE5" s="14"/>
      <c r="BF5" s="13"/>
      <c r="BG5" s="13"/>
      <c r="BH5" s="19"/>
      <c r="BI5" s="13"/>
      <c r="BJ5" s="13"/>
      <c r="BK5" s="13"/>
      <c r="BL5" s="13"/>
      <c r="BM5" s="13"/>
      <c r="BN5" s="13" t="s">
        <v>268</v>
      </c>
      <c r="BO5" s="13" t="s">
        <v>268</v>
      </c>
      <c r="BP5" s="13"/>
      <c r="BQ5" s="13"/>
      <c r="BR5" s="13"/>
      <c r="BS5" s="16"/>
      <c r="BT5" s="20" t="n">
        <v>0</v>
      </c>
      <c r="BU5" s="17"/>
      <c r="BV5" s="20"/>
      <c r="BW5" s="20" t="n">
        <v>-0.04</v>
      </c>
      <c r="BX5" s="20"/>
      <c r="BY5" s="20" t="n">
        <v>-0.08</v>
      </c>
      <c r="BZ5" s="20" t="n">
        <v>0</v>
      </c>
      <c r="CA5" s="21" t="n">
        <v>2022</v>
      </c>
      <c r="CB5" s="20"/>
      <c r="CC5" s="20" t="n">
        <v>-995.07</v>
      </c>
      <c r="CD5" s="20" t="n">
        <v>-1888.48</v>
      </c>
      <c r="CE5" s="20"/>
      <c r="CF5" s="20" t="n">
        <v>116.04</v>
      </c>
      <c r="CG5" s="20"/>
      <c r="CH5" s="20" t="n">
        <v>-744.91</v>
      </c>
      <c r="CI5" s="20" t="n">
        <v>-1413.71</v>
      </c>
      <c r="CJ5" s="20"/>
      <c r="CK5" s="20" t="n">
        <v>86.87</v>
      </c>
      <c r="CL5" s="20"/>
      <c r="CM5" s="20"/>
      <c r="CN5" s="20"/>
      <c r="CO5" s="20"/>
      <c r="CP5" s="20"/>
      <c r="CQ5" s="20"/>
      <c r="CR5" s="20"/>
      <c r="CS5" s="17"/>
      <c r="CT5" s="18" t="n">
        <v>2</v>
      </c>
      <c r="CU5" s="13" t="s">
        <v>247</v>
      </c>
      <c r="CV5" s="13" t="s">
        <v>248</v>
      </c>
      <c r="CW5" s="13" t="s">
        <v>249</v>
      </c>
      <c r="CX5" s="13" t="s">
        <v>250</v>
      </c>
      <c r="CY5" s="13" t="s">
        <v>251</v>
      </c>
      <c r="CZ5" s="13" t="s">
        <v>251</v>
      </c>
      <c r="DA5" s="14" t="s">
        <v>269</v>
      </c>
      <c r="DB5" s="13" t="s">
        <v>253</v>
      </c>
      <c r="DC5" s="21" t="n">
        <v>2022</v>
      </c>
      <c r="DD5" s="22" t="str">
        <f aca="false">HYPERLINK("http://www.alphavestacquisition.com","www.alphavestacquisition.com")</f>
        <v>www.alphavestacquisition.com</v>
      </c>
      <c r="DE5" s="23"/>
      <c r="DF5" s="23"/>
      <c r="DG5" s="23"/>
      <c r="DH5" s="23"/>
      <c r="DI5" s="23"/>
      <c r="DJ5" s="23"/>
      <c r="DK5" s="13"/>
      <c r="DL5" s="13"/>
      <c r="DM5" s="14"/>
      <c r="DN5" s="14"/>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200</v>
      </c>
      <c r="FC5" s="20"/>
      <c r="FD5" s="13"/>
      <c r="FE5" s="14"/>
      <c r="FF5" s="13"/>
      <c r="FG5" s="20"/>
      <c r="FH5" s="20"/>
      <c r="FI5" s="20"/>
      <c r="FJ5" s="20"/>
      <c r="FK5" s="20"/>
      <c r="FL5" s="20"/>
      <c r="FM5" s="20"/>
      <c r="FN5" s="20"/>
      <c r="FO5" s="20"/>
      <c r="FP5" s="20"/>
      <c r="FQ5" s="20"/>
      <c r="FR5" s="22" t="str">
        <f aca="false">HYPERLINK("https://my.pitchbook.com?c=207786-61T","View Company Online")</f>
        <v>View Company Online</v>
      </c>
    </row>
    <row r="6" customFormat="false" ht="15" hidden="false" customHeight="false" outlineLevel="0" collapsed="false">
      <c r="A6" s="2" t="s">
        <v>270</v>
      </c>
      <c r="B6" s="2" t="s">
        <v>271</v>
      </c>
      <c r="C6" s="2" t="s">
        <v>272</v>
      </c>
      <c r="D6" s="2" t="s">
        <v>273</v>
      </c>
      <c r="E6" s="2" t="s">
        <v>274</v>
      </c>
      <c r="F6" s="2" t="s">
        <v>275</v>
      </c>
      <c r="G6" s="2" t="s">
        <v>180</v>
      </c>
      <c r="H6" s="2" t="s">
        <v>276</v>
      </c>
      <c r="I6" s="2" t="s">
        <v>277</v>
      </c>
      <c r="J6" s="2" t="s">
        <v>278</v>
      </c>
      <c r="K6" s="2" t="s">
        <v>279</v>
      </c>
      <c r="L6" s="2" t="s">
        <v>280</v>
      </c>
      <c r="M6" s="2" t="s">
        <v>203</v>
      </c>
      <c r="N6" s="2" t="s">
        <v>187</v>
      </c>
      <c r="O6" s="2" t="s">
        <v>260</v>
      </c>
      <c r="P6" s="2" t="s">
        <v>281</v>
      </c>
      <c r="Q6" s="2" t="s">
        <v>282</v>
      </c>
      <c r="R6" s="3" t="s">
        <v>283</v>
      </c>
      <c r="S6" s="2" t="s">
        <v>284</v>
      </c>
      <c r="T6" s="2" t="s">
        <v>285</v>
      </c>
      <c r="U6" s="2" t="s">
        <v>286</v>
      </c>
      <c r="V6" s="3" t="n">
        <v>1</v>
      </c>
      <c r="W6" s="4" t="n">
        <v>44308</v>
      </c>
      <c r="X6" s="4" t="n">
        <v>44329</v>
      </c>
      <c r="Y6" s="5" t="n">
        <v>986.78</v>
      </c>
      <c r="Z6" s="2" t="s">
        <v>194</v>
      </c>
      <c r="AA6" s="5" t="n">
        <v>2728.84</v>
      </c>
      <c r="AB6" s="5" t="n">
        <v>3144.16</v>
      </c>
      <c r="AC6" s="2" t="s">
        <v>195</v>
      </c>
      <c r="AD6" s="6" t="n">
        <v>31.38</v>
      </c>
      <c r="AE6" s="5" t="n">
        <v>415.31</v>
      </c>
      <c r="AF6" s="3"/>
      <c r="AG6" s="3"/>
      <c r="AH6" s="5" t="n">
        <v>4.73</v>
      </c>
      <c r="AI6" s="3"/>
      <c r="AJ6" s="2" t="s">
        <v>196</v>
      </c>
      <c r="AK6" s="2" t="s">
        <v>197</v>
      </c>
      <c r="AL6" s="2"/>
      <c r="AM6" s="2" t="s">
        <v>198</v>
      </c>
      <c r="AN6" s="2" t="s">
        <v>287</v>
      </c>
      <c r="AO6" s="5" t="n">
        <v>415.31</v>
      </c>
      <c r="AP6" s="2" t="s">
        <v>200</v>
      </c>
      <c r="AQ6" s="2"/>
      <c r="AR6" s="2"/>
      <c r="AS6" s="2"/>
      <c r="AT6" s="5"/>
      <c r="AU6" s="5"/>
      <c r="AV6" s="5"/>
      <c r="AW6" s="2" t="s">
        <v>201</v>
      </c>
      <c r="AX6" s="2" t="s">
        <v>202</v>
      </c>
      <c r="AY6" s="2" t="s">
        <v>203</v>
      </c>
      <c r="AZ6" s="7"/>
      <c r="BA6" s="3" t="n">
        <v>2</v>
      </c>
      <c r="BB6" s="2" t="s">
        <v>288</v>
      </c>
      <c r="BC6" s="3" t="n">
        <v>2</v>
      </c>
      <c r="BD6" s="2"/>
      <c r="BE6" s="3"/>
      <c r="BF6" s="2"/>
      <c r="BG6" s="2" t="s">
        <v>289</v>
      </c>
      <c r="BH6" s="8" t="s">
        <v>290</v>
      </c>
      <c r="BI6" s="2"/>
      <c r="BJ6" s="2"/>
      <c r="BK6" s="2"/>
      <c r="BL6" s="2"/>
      <c r="BM6" s="2"/>
      <c r="BN6" s="2" t="s">
        <v>291</v>
      </c>
      <c r="BO6" s="2" t="s">
        <v>291</v>
      </c>
      <c r="BP6" s="2"/>
      <c r="BQ6" s="2"/>
      <c r="BR6" s="2"/>
      <c r="BS6" s="5"/>
      <c r="BT6" s="9" t="n">
        <v>41.15</v>
      </c>
      <c r="BU6" s="6"/>
      <c r="BV6" s="9" t="n">
        <v>39.19</v>
      </c>
      <c r="BW6" s="9" t="n">
        <v>6.66</v>
      </c>
      <c r="BX6" s="9" t="n">
        <v>11.75</v>
      </c>
      <c r="BY6" s="9" t="n">
        <v>10.18</v>
      </c>
      <c r="BZ6" s="9" t="n">
        <v>5.68</v>
      </c>
      <c r="CA6" s="10" t="n">
        <v>2021</v>
      </c>
      <c r="CB6" s="9" t="n">
        <v>267.58</v>
      </c>
      <c r="CC6" s="9" t="n">
        <v>308.91</v>
      </c>
      <c r="CD6" s="9" t="n">
        <v>466.41</v>
      </c>
      <c r="CE6" s="9" t="n">
        <v>76.41</v>
      </c>
      <c r="CF6" s="9" t="n">
        <v>6</v>
      </c>
      <c r="CG6" s="9" t="n">
        <v>83.98</v>
      </c>
      <c r="CH6" s="9" t="n">
        <v>96.95</v>
      </c>
      <c r="CI6" s="9" t="n">
        <v>146.38</v>
      </c>
      <c r="CJ6" s="9" t="n">
        <v>23.98</v>
      </c>
      <c r="CK6" s="9" t="n">
        <v>1.88</v>
      </c>
      <c r="CL6" s="9"/>
      <c r="CM6" s="9"/>
      <c r="CN6" s="9"/>
      <c r="CO6" s="9"/>
      <c r="CP6" s="9"/>
      <c r="CQ6" s="9"/>
      <c r="CR6" s="9"/>
      <c r="CS6" s="6" t="n">
        <v>28.56</v>
      </c>
      <c r="CT6" s="7" t="n">
        <v>991</v>
      </c>
      <c r="CU6" s="2" t="s">
        <v>292</v>
      </c>
      <c r="CV6" s="2" t="s">
        <v>293</v>
      </c>
      <c r="CW6" s="2" t="s">
        <v>210</v>
      </c>
      <c r="CX6" s="2" t="s">
        <v>294</v>
      </c>
      <c r="CY6" s="2" t="s">
        <v>295</v>
      </c>
      <c r="CZ6" s="2" t="s">
        <v>296</v>
      </c>
      <c r="DA6" s="3" t="s">
        <v>297</v>
      </c>
      <c r="DB6" s="2" t="s">
        <v>298</v>
      </c>
      <c r="DC6" s="10" t="n">
        <v>2017</v>
      </c>
      <c r="DD6" s="11" t="str">
        <f aca="false">HYPERLINK("http://www.awavesemi.com","www.awavesemi.com")</f>
        <v>www.awavesemi.com</v>
      </c>
      <c r="DE6" s="12"/>
      <c r="DF6" s="12"/>
      <c r="DG6" s="12"/>
      <c r="DH6" s="12"/>
      <c r="DI6" s="12"/>
      <c r="DJ6" s="12"/>
      <c r="DK6" s="2"/>
      <c r="DL6" s="2"/>
      <c r="DM6" s="3"/>
      <c r="DN6" s="3"/>
      <c r="DO6" s="2"/>
      <c r="DP6" s="2"/>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200</v>
      </c>
      <c r="FC6" s="9"/>
      <c r="FD6" s="2"/>
      <c r="FE6" s="3"/>
      <c r="FF6" s="2"/>
      <c r="FG6" s="9"/>
      <c r="FH6" s="9"/>
      <c r="FI6" s="9"/>
      <c r="FJ6" s="9"/>
      <c r="FK6" s="9"/>
      <c r="FL6" s="9"/>
      <c r="FM6" s="9"/>
      <c r="FN6" s="9"/>
      <c r="FO6" s="9"/>
      <c r="FP6" s="9"/>
      <c r="FQ6" s="9"/>
      <c r="FR6" s="11" t="str">
        <f aca="false">HYPERLINK("https://my.pitchbook.com?c=171003-97T","View Company Online")</f>
        <v>View Company Online</v>
      </c>
    </row>
    <row r="7" customFormat="false" ht="15" hidden="false" customHeight="false" outlineLevel="0" collapsed="false">
      <c r="A7" s="13" t="s">
        <v>299</v>
      </c>
      <c r="B7" s="13" t="s">
        <v>271</v>
      </c>
      <c r="C7" s="13" t="s">
        <v>272</v>
      </c>
      <c r="D7" s="13" t="s">
        <v>273</v>
      </c>
      <c r="E7" s="13" t="s">
        <v>274</v>
      </c>
      <c r="F7" s="13" t="s">
        <v>275</v>
      </c>
      <c r="G7" s="13" t="s">
        <v>180</v>
      </c>
      <c r="H7" s="13" t="s">
        <v>276</v>
      </c>
      <c r="I7" s="13" t="s">
        <v>277</v>
      </c>
      <c r="J7" s="13" t="s">
        <v>278</v>
      </c>
      <c r="K7" s="13" t="s">
        <v>279</v>
      </c>
      <c r="L7" s="13" t="s">
        <v>280</v>
      </c>
      <c r="M7" s="13" t="s">
        <v>203</v>
      </c>
      <c r="N7" s="13" t="s">
        <v>187</v>
      </c>
      <c r="O7" s="13" t="s">
        <v>260</v>
      </c>
      <c r="P7" s="13" t="s">
        <v>281</v>
      </c>
      <c r="Q7" s="13" t="s">
        <v>282</v>
      </c>
      <c r="R7" s="14" t="s">
        <v>283</v>
      </c>
      <c r="S7" s="13" t="s">
        <v>284</v>
      </c>
      <c r="T7" s="13" t="s">
        <v>285</v>
      </c>
      <c r="U7" s="13" t="s">
        <v>286</v>
      </c>
      <c r="V7" s="14" t="n">
        <v>3</v>
      </c>
      <c r="W7" s="15"/>
      <c r="X7" s="15" t="n">
        <v>44861</v>
      </c>
      <c r="Y7" s="16" t="n">
        <v>36.24</v>
      </c>
      <c r="Z7" s="13" t="s">
        <v>194</v>
      </c>
      <c r="AA7" s="16"/>
      <c r="AB7" s="16" t="n">
        <v>787.87</v>
      </c>
      <c r="AC7" s="13" t="s">
        <v>195</v>
      </c>
      <c r="AD7" s="17" t="n">
        <v>4.6</v>
      </c>
      <c r="AE7" s="16" t="n">
        <v>415.31</v>
      </c>
      <c r="AF7" s="14"/>
      <c r="AG7" s="14"/>
      <c r="AH7" s="16" t="n">
        <v>1.19</v>
      </c>
      <c r="AI7" s="14"/>
      <c r="AJ7" s="13" t="s">
        <v>300</v>
      </c>
      <c r="AK7" s="13"/>
      <c r="AL7" s="13"/>
      <c r="AM7" s="13" t="s">
        <v>301</v>
      </c>
      <c r="AN7" s="13" t="s">
        <v>302</v>
      </c>
      <c r="AO7" s="16"/>
      <c r="AP7" s="13" t="s">
        <v>200</v>
      </c>
      <c r="AQ7" s="13"/>
      <c r="AR7" s="13"/>
      <c r="AS7" s="13"/>
      <c r="AT7" s="16"/>
      <c r="AU7" s="16"/>
      <c r="AV7" s="16"/>
      <c r="AW7" s="13" t="s">
        <v>201</v>
      </c>
      <c r="AX7" s="13" t="s">
        <v>202</v>
      </c>
      <c r="AY7" s="13" t="s">
        <v>203</v>
      </c>
      <c r="AZ7" s="18"/>
      <c r="BA7" s="14"/>
      <c r="BB7" s="13"/>
      <c r="BC7" s="14"/>
      <c r="BD7" s="13"/>
      <c r="BE7" s="14"/>
      <c r="BF7" s="13"/>
      <c r="BG7" s="13"/>
      <c r="BH7" s="19"/>
      <c r="BI7" s="13"/>
      <c r="BJ7" s="13"/>
      <c r="BK7" s="13" t="s">
        <v>303</v>
      </c>
      <c r="BL7" s="13"/>
      <c r="BM7" s="13"/>
      <c r="BN7" s="13" t="s">
        <v>304</v>
      </c>
      <c r="BO7" s="13" t="s">
        <v>304</v>
      </c>
      <c r="BP7" s="13"/>
      <c r="BQ7" s="13"/>
      <c r="BR7" s="13"/>
      <c r="BS7" s="16"/>
      <c r="BT7" s="20" t="n">
        <v>176.34</v>
      </c>
      <c r="BU7" s="17" t="n">
        <v>106.16</v>
      </c>
      <c r="BV7" s="20" t="n">
        <v>118.54</v>
      </c>
      <c r="BW7" s="20" t="n">
        <v>-1.11</v>
      </c>
      <c r="BX7" s="20" t="n">
        <v>29.31</v>
      </c>
      <c r="BY7" s="20" t="n">
        <v>18.21</v>
      </c>
      <c r="BZ7" s="20" t="n">
        <v>209.94</v>
      </c>
      <c r="CA7" s="21" t="n">
        <v>2022</v>
      </c>
      <c r="CB7" s="20" t="n">
        <v>26.88</v>
      </c>
      <c r="CC7" s="20" t="n">
        <v>43.27</v>
      </c>
      <c r="CD7" s="20" t="n">
        <v>-762.77</v>
      </c>
      <c r="CE7" s="20" t="n">
        <v>4.47</v>
      </c>
      <c r="CF7" s="20" t="n">
        <v>-3.28</v>
      </c>
      <c r="CG7" s="20" t="n">
        <v>1.24</v>
      </c>
      <c r="CH7" s="20" t="n">
        <v>1.99</v>
      </c>
      <c r="CI7" s="20" t="n">
        <v>-35.09</v>
      </c>
      <c r="CJ7" s="20" t="n">
        <v>0.21</v>
      </c>
      <c r="CK7" s="20" t="n">
        <v>-0.15</v>
      </c>
      <c r="CL7" s="20"/>
      <c r="CM7" s="20"/>
      <c r="CN7" s="20"/>
      <c r="CO7" s="20"/>
      <c r="CP7" s="20"/>
      <c r="CQ7" s="20"/>
      <c r="CR7" s="20"/>
      <c r="CS7" s="17" t="n">
        <v>16.62</v>
      </c>
      <c r="CT7" s="18" t="n">
        <v>991</v>
      </c>
      <c r="CU7" s="13" t="s">
        <v>292</v>
      </c>
      <c r="CV7" s="13" t="s">
        <v>293</v>
      </c>
      <c r="CW7" s="13" t="s">
        <v>210</v>
      </c>
      <c r="CX7" s="13" t="s">
        <v>294</v>
      </c>
      <c r="CY7" s="13" t="s">
        <v>295</v>
      </c>
      <c r="CZ7" s="13" t="s">
        <v>296</v>
      </c>
      <c r="DA7" s="14" t="s">
        <v>297</v>
      </c>
      <c r="DB7" s="13" t="s">
        <v>298</v>
      </c>
      <c r="DC7" s="21" t="n">
        <v>2017</v>
      </c>
      <c r="DD7" s="22" t="str">
        <f aca="false">HYPERLINK("http://www.awavesemi.com","www.awavesemi.com")</f>
        <v>www.awavesemi.com</v>
      </c>
      <c r="DE7" s="23"/>
      <c r="DF7" s="23"/>
      <c r="DG7" s="23"/>
      <c r="DH7" s="23"/>
      <c r="DI7" s="23"/>
      <c r="DJ7" s="23"/>
      <c r="DK7" s="13"/>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200</v>
      </c>
      <c r="FC7" s="20"/>
      <c r="FD7" s="13"/>
      <c r="FE7" s="14"/>
      <c r="FF7" s="13"/>
      <c r="FG7" s="20"/>
      <c r="FH7" s="20"/>
      <c r="FI7" s="20"/>
      <c r="FJ7" s="20"/>
      <c r="FK7" s="20"/>
      <c r="FL7" s="20"/>
      <c r="FM7" s="20"/>
      <c r="FN7" s="20"/>
      <c r="FO7" s="20"/>
      <c r="FP7" s="20"/>
      <c r="FQ7" s="20"/>
      <c r="FR7" s="22" t="str">
        <f aca="false">HYPERLINK("https://my.pitchbook.com?c=206946-19T","View Company Online")</f>
        <v>View Company Online</v>
      </c>
    </row>
    <row r="8" customFormat="false" ht="15" hidden="false" customHeight="false" outlineLevel="0" collapsed="false">
      <c r="A8" s="2" t="s">
        <v>305</v>
      </c>
      <c r="B8" s="2" t="s">
        <v>306</v>
      </c>
      <c r="C8" s="2" t="s">
        <v>307</v>
      </c>
      <c r="D8" s="2"/>
      <c r="E8" s="2" t="s">
        <v>308</v>
      </c>
      <c r="F8" s="2" t="s">
        <v>309</v>
      </c>
      <c r="G8" s="2" t="s">
        <v>180</v>
      </c>
      <c r="H8" s="2" t="s">
        <v>310</v>
      </c>
      <c r="I8" s="2" t="s">
        <v>311</v>
      </c>
      <c r="J8" s="2" t="s">
        <v>312</v>
      </c>
      <c r="K8" s="2" t="s">
        <v>313</v>
      </c>
      <c r="L8" s="2" t="s">
        <v>314</v>
      </c>
      <c r="M8" s="2" t="s">
        <v>315</v>
      </c>
      <c r="N8" s="2" t="s">
        <v>187</v>
      </c>
      <c r="O8" s="2" t="s">
        <v>316</v>
      </c>
      <c r="P8" s="2" t="s">
        <v>317</v>
      </c>
      <c r="Q8" s="2" t="s">
        <v>318</v>
      </c>
      <c r="R8" s="3" t="s">
        <v>319</v>
      </c>
      <c r="S8" s="2" t="s">
        <v>320</v>
      </c>
      <c r="T8" s="2" t="s">
        <v>321</v>
      </c>
      <c r="U8" s="2" t="s">
        <v>322</v>
      </c>
      <c r="V8" s="3" t="n">
        <v>3</v>
      </c>
      <c r="W8" s="4" t="n">
        <v>42489</v>
      </c>
      <c r="X8" s="4" t="n">
        <v>42845</v>
      </c>
      <c r="Y8" s="5" t="n">
        <v>14.87</v>
      </c>
      <c r="Z8" s="2" t="s">
        <v>195</v>
      </c>
      <c r="AA8" s="5" t="n">
        <v>64.64</v>
      </c>
      <c r="AB8" s="5" t="n">
        <v>79.51</v>
      </c>
      <c r="AC8" s="2" t="s">
        <v>194</v>
      </c>
      <c r="AD8" s="6" t="n">
        <v>18.71</v>
      </c>
      <c r="AE8" s="5" t="n">
        <v>23.07</v>
      </c>
      <c r="AF8" s="3" t="s">
        <v>323</v>
      </c>
      <c r="AG8" s="3" t="s">
        <v>324</v>
      </c>
      <c r="AH8" s="5" t="n">
        <v>1.96</v>
      </c>
      <c r="AI8" s="3" t="s">
        <v>325</v>
      </c>
      <c r="AJ8" s="2" t="s">
        <v>326</v>
      </c>
      <c r="AK8" s="2" t="s">
        <v>325</v>
      </c>
      <c r="AL8" s="2"/>
      <c r="AM8" s="2" t="s">
        <v>327</v>
      </c>
      <c r="AN8" s="2" t="s">
        <v>328</v>
      </c>
      <c r="AO8" s="5" t="n">
        <v>14.87</v>
      </c>
      <c r="AP8" s="2" t="s">
        <v>200</v>
      </c>
      <c r="AQ8" s="2"/>
      <c r="AR8" s="2"/>
      <c r="AS8" s="2"/>
      <c r="AT8" s="5"/>
      <c r="AU8" s="5"/>
      <c r="AV8" s="5"/>
      <c r="AW8" s="2" t="s">
        <v>201</v>
      </c>
      <c r="AX8" s="2" t="s">
        <v>202</v>
      </c>
      <c r="AY8" s="2" t="s">
        <v>329</v>
      </c>
      <c r="AZ8" s="7" t="n">
        <v>40</v>
      </c>
      <c r="BA8" s="3" t="n">
        <v>5</v>
      </c>
      <c r="BB8" s="2" t="s">
        <v>330</v>
      </c>
      <c r="BC8" s="3" t="n">
        <v>1</v>
      </c>
      <c r="BD8" s="2" t="s">
        <v>331</v>
      </c>
      <c r="BE8" s="3" t="n">
        <v>4</v>
      </c>
      <c r="BF8" s="2"/>
      <c r="BG8" s="2" t="s">
        <v>332</v>
      </c>
      <c r="BH8" s="8" t="s">
        <v>333</v>
      </c>
      <c r="BI8" s="2" t="s">
        <v>334</v>
      </c>
      <c r="BJ8" s="2" t="s">
        <v>335</v>
      </c>
      <c r="BK8" s="2"/>
      <c r="BL8" s="2"/>
      <c r="BM8" s="2"/>
      <c r="BN8" s="2" t="s">
        <v>336</v>
      </c>
      <c r="BO8" s="2"/>
      <c r="BP8" s="2"/>
      <c r="BQ8" s="2" t="s">
        <v>336</v>
      </c>
      <c r="BR8" s="2"/>
      <c r="BS8" s="5"/>
      <c r="BT8" s="9" t="n">
        <v>80.91</v>
      </c>
      <c r="BU8" s="6"/>
      <c r="BV8" s="9"/>
      <c r="BW8" s="9"/>
      <c r="BX8" s="9"/>
      <c r="BY8" s="9"/>
      <c r="BZ8" s="9"/>
      <c r="CA8" s="10" t="n">
        <v>2016</v>
      </c>
      <c r="CB8" s="9"/>
      <c r="CC8" s="9"/>
      <c r="CD8" s="9"/>
      <c r="CE8" s="9" t="n">
        <v>0.98</v>
      </c>
      <c r="CF8" s="9"/>
      <c r="CG8" s="9"/>
      <c r="CH8" s="9"/>
      <c r="CI8" s="9"/>
      <c r="CJ8" s="9" t="n">
        <v>0.18</v>
      </c>
      <c r="CK8" s="9"/>
      <c r="CL8" s="9"/>
      <c r="CM8" s="9"/>
      <c r="CN8" s="9"/>
      <c r="CO8" s="9"/>
      <c r="CP8" s="9"/>
      <c r="CQ8" s="9"/>
      <c r="CR8" s="9"/>
      <c r="CS8" s="6"/>
      <c r="CT8" s="7" t="n">
        <v>740</v>
      </c>
      <c r="CU8" s="2" t="s">
        <v>247</v>
      </c>
      <c r="CV8" s="2" t="s">
        <v>337</v>
      </c>
      <c r="CW8" s="2" t="s">
        <v>249</v>
      </c>
      <c r="CX8" s="2" t="s">
        <v>250</v>
      </c>
      <c r="CY8" s="2" t="s">
        <v>338</v>
      </c>
      <c r="CZ8" s="2" t="s">
        <v>339</v>
      </c>
      <c r="DA8" s="3" t="s">
        <v>340</v>
      </c>
      <c r="DB8" s="2" t="s">
        <v>253</v>
      </c>
      <c r="DC8" s="10" t="n">
        <v>2012</v>
      </c>
      <c r="DD8" s="11" t="str">
        <f aca="false">HYPERLINK("http://www.amplitude.com","www.amplitude.com")</f>
        <v>www.amplitude.com</v>
      </c>
      <c r="DE8" s="12" t="n">
        <v>20</v>
      </c>
      <c r="DF8" s="12" t="n">
        <v>6</v>
      </c>
      <c r="DG8" s="12" t="n">
        <v>9</v>
      </c>
      <c r="DH8" s="12" t="n">
        <v>11</v>
      </c>
      <c r="DI8" s="12"/>
      <c r="DJ8" s="12"/>
      <c r="DK8" s="2" t="s">
        <v>341</v>
      </c>
      <c r="DL8" s="2"/>
      <c r="DM8" s="3" t="n">
        <v>2.3</v>
      </c>
      <c r="DN8" s="3" t="n">
        <v>1.71</v>
      </c>
      <c r="DO8" s="2" t="s">
        <v>342</v>
      </c>
      <c r="DP8" s="2" t="s">
        <v>218</v>
      </c>
      <c r="DQ8" s="2" t="s">
        <v>343</v>
      </c>
      <c r="DR8" s="2" t="s">
        <v>218</v>
      </c>
      <c r="DS8" s="2" t="s">
        <v>218</v>
      </c>
      <c r="DT8" s="2" t="s">
        <v>344</v>
      </c>
      <c r="DU8" s="2" t="s">
        <v>345</v>
      </c>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200</v>
      </c>
      <c r="FC8" s="9"/>
      <c r="FD8" s="2"/>
      <c r="FE8" s="3"/>
      <c r="FF8" s="2"/>
      <c r="FG8" s="9"/>
      <c r="FH8" s="9"/>
      <c r="FI8" s="9"/>
      <c r="FJ8" s="9"/>
      <c r="FK8" s="9"/>
      <c r="FL8" s="9"/>
      <c r="FM8" s="9"/>
      <c r="FN8" s="9"/>
      <c r="FO8" s="9"/>
      <c r="FP8" s="9"/>
      <c r="FQ8" s="9"/>
      <c r="FR8" s="11" t="str">
        <f aca="false">HYPERLINK("https://my.pitchbook.com?c=71161-57T","View Company Online")</f>
        <v>View Company Online</v>
      </c>
    </row>
    <row r="9" customFormat="false" ht="15" hidden="false" customHeight="false" outlineLevel="0" collapsed="false">
      <c r="A9" s="13" t="s">
        <v>346</v>
      </c>
      <c r="B9" s="13" t="s">
        <v>306</v>
      </c>
      <c r="C9" s="13" t="s">
        <v>307</v>
      </c>
      <c r="D9" s="13"/>
      <c r="E9" s="13" t="s">
        <v>308</v>
      </c>
      <c r="F9" s="13" t="s">
        <v>309</v>
      </c>
      <c r="G9" s="13" t="s">
        <v>180</v>
      </c>
      <c r="H9" s="13" t="s">
        <v>310</v>
      </c>
      <c r="I9" s="13" t="s">
        <v>311</v>
      </c>
      <c r="J9" s="13" t="s">
        <v>312</v>
      </c>
      <c r="K9" s="13" t="s">
        <v>313</v>
      </c>
      <c r="L9" s="13" t="s">
        <v>314</v>
      </c>
      <c r="M9" s="13" t="s">
        <v>315</v>
      </c>
      <c r="N9" s="13" t="s">
        <v>187</v>
      </c>
      <c r="O9" s="13" t="s">
        <v>316</v>
      </c>
      <c r="P9" s="13" t="s">
        <v>317</v>
      </c>
      <c r="Q9" s="13" t="s">
        <v>318</v>
      </c>
      <c r="R9" s="14" t="s">
        <v>319</v>
      </c>
      <c r="S9" s="13" t="s">
        <v>320</v>
      </c>
      <c r="T9" s="13" t="s">
        <v>321</v>
      </c>
      <c r="U9" s="13" t="s">
        <v>322</v>
      </c>
      <c r="V9" s="14" t="n">
        <v>7</v>
      </c>
      <c r="W9" s="15"/>
      <c r="X9" s="15" t="n">
        <v>43972</v>
      </c>
      <c r="Y9" s="16" t="n">
        <v>45.98</v>
      </c>
      <c r="Z9" s="13" t="s">
        <v>194</v>
      </c>
      <c r="AA9" s="16" t="n">
        <v>873.71</v>
      </c>
      <c r="AB9" s="16" t="n">
        <v>919.69</v>
      </c>
      <c r="AC9" s="13" t="s">
        <v>194</v>
      </c>
      <c r="AD9" s="17" t="n">
        <v>5</v>
      </c>
      <c r="AE9" s="16" t="n">
        <v>165.3</v>
      </c>
      <c r="AF9" s="14" t="s">
        <v>347</v>
      </c>
      <c r="AG9" s="14" t="s">
        <v>324</v>
      </c>
      <c r="AH9" s="16" t="n">
        <v>8.46</v>
      </c>
      <c r="AI9" s="14" t="s">
        <v>348</v>
      </c>
      <c r="AJ9" s="13" t="s">
        <v>349</v>
      </c>
      <c r="AK9" s="13" t="s">
        <v>348</v>
      </c>
      <c r="AL9" s="13"/>
      <c r="AM9" s="13" t="s">
        <v>327</v>
      </c>
      <c r="AN9" s="13" t="s">
        <v>350</v>
      </c>
      <c r="AO9" s="16" t="n">
        <v>45.98</v>
      </c>
      <c r="AP9" s="13" t="s">
        <v>200</v>
      </c>
      <c r="AQ9" s="13"/>
      <c r="AR9" s="13"/>
      <c r="AS9" s="13"/>
      <c r="AT9" s="16"/>
      <c r="AU9" s="16"/>
      <c r="AV9" s="16"/>
      <c r="AW9" s="13" t="s">
        <v>201</v>
      </c>
      <c r="AX9" s="13" t="s">
        <v>202</v>
      </c>
      <c r="AY9" s="13" t="s">
        <v>329</v>
      </c>
      <c r="AZ9" s="18" t="n">
        <v>324</v>
      </c>
      <c r="BA9" s="14" t="n">
        <v>8</v>
      </c>
      <c r="BB9" s="13" t="s">
        <v>351</v>
      </c>
      <c r="BC9" s="14" t="n">
        <v>3</v>
      </c>
      <c r="BD9" s="13" t="s">
        <v>352</v>
      </c>
      <c r="BE9" s="14" t="n">
        <v>5</v>
      </c>
      <c r="BF9" s="13"/>
      <c r="BG9" s="13" t="s">
        <v>353</v>
      </c>
      <c r="BH9" s="19" t="s">
        <v>354</v>
      </c>
      <c r="BI9" s="13" t="s">
        <v>355</v>
      </c>
      <c r="BJ9" s="13" t="s">
        <v>356</v>
      </c>
      <c r="BK9" s="13"/>
      <c r="BL9" s="13"/>
      <c r="BM9" s="13"/>
      <c r="BN9" s="13" t="s">
        <v>357</v>
      </c>
      <c r="BO9" s="13" t="s">
        <v>358</v>
      </c>
      <c r="BP9" s="13"/>
      <c r="BQ9" s="13" t="s">
        <v>359</v>
      </c>
      <c r="BR9" s="13"/>
      <c r="BS9" s="16"/>
      <c r="BT9" s="20" t="n">
        <v>61.14</v>
      </c>
      <c r="BU9" s="17" t="n">
        <v>-23.53</v>
      </c>
      <c r="BV9" s="20" t="n">
        <v>41.4</v>
      </c>
      <c r="BW9" s="20" t="n">
        <v>-30.84</v>
      </c>
      <c r="BX9" s="20" t="n">
        <v>-28.74</v>
      </c>
      <c r="BY9" s="20" t="n">
        <v>-29.37</v>
      </c>
      <c r="BZ9" s="20" t="n">
        <v>0</v>
      </c>
      <c r="CA9" s="21" t="n">
        <v>2019</v>
      </c>
      <c r="CB9" s="20" t="n">
        <v>-32</v>
      </c>
      <c r="CC9" s="20" t="n">
        <v>-31.32</v>
      </c>
      <c r="CD9" s="20" t="n">
        <v>-30.7</v>
      </c>
      <c r="CE9" s="20" t="n">
        <v>15.04</v>
      </c>
      <c r="CF9" s="20" t="n">
        <v>-58.17</v>
      </c>
      <c r="CG9" s="20" t="n">
        <v>-1.6</v>
      </c>
      <c r="CH9" s="20" t="n">
        <v>-1.57</v>
      </c>
      <c r="CI9" s="20" t="n">
        <v>-1.53</v>
      </c>
      <c r="CJ9" s="20" t="n">
        <v>0.75</v>
      </c>
      <c r="CK9" s="20" t="n">
        <v>-2.91</v>
      </c>
      <c r="CL9" s="20"/>
      <c r="CM9" s="20"/>
      <c r="CN9" s="20"/>
      <c r="CO9" s="20"/>
      <c r="CP9" s="20"/>
      <c r="CQ9" s="20"/>
      <c r="CR9" s="20"/>
      <c r="CS9" s="17" t="n">
        <v>-47</v>
      </c>
      <c r="CT9" s="18" t="n">
        <v>740</v>
      </c>
      <c r="CU9" s="13" t="s">
        <v>247</v>
      </c>
      <c r="CV9" s="13" t="s">
        <v>337</v>
      </c>
      <c r="CW9" s="13" t="s">
        <v>249</v>
      </c>
      <c r="CX9" s="13" t="s">
        <v>250</v>
      </c>
      <c r="CY9" s="13" t="s">
        <v>338</v>
      </c>
      <c r="CZ9" s="13" t="s">
        <v>339</v>
      </c>
      <c r="DA9" s="14" t="s">
        <v>340</v>
      </c>
      <c r="DB9" s="13" t="s">
        <v>253</v>
      </c>
      <c r="DC9" s="21" t="n">
        <v>2012</v>
      </c>
      <c r="DD9" s="22" t="str">
        <f aca="false">HYPERLINK("http://www.amplitude.com","www.amplitude.com")</f>
        <v>www.amplitude.com</v>
      </c>
      <c r="DE9" s="23" t="n">
        <v>20</v>
      </c>
      <c r="DF9" s="23" t="n">
        <v>6</v>
      </c>
      <c r="DG9" s="23" t="n">
        <v>9</v>
      </c>
      <c r="DH9" s="23" t="n">
        <v>11</v>
      </c>
      <c r="DI9" s="23"/>
      <c r="DJ9" s="23"/>
      <c r="DK9" s="13" t="s">
        <v>341</v>
      </c>
      <c r="DL9" s="13"/>
      <c r="DM9" s="14" t="n">
        <v>1.17</v>
      </c>
      <c r="DN9" s="14" t="n">
        <v>1.46</v>
      </c>
      <c r="DO9" s="13" t="s">
        <v>342</v>
      </c>
      <c r="DP9" s="13" t="s">
        <v>218</v>
      </c>
      <c r="DQ9" s="13" t="s">
        <v>343</v>
      </c>
      <c r="DR9" s="13" t="s">
        <v>218</v>
      </c>
      <c r="DS9" s="13" t="s">
        <v>218</v>
      </c>
      <c r="DT9" s="13" t="s">
        <v>344</v>
      </c>
      <c r="DU9" s="13" t="s">
        <v>345</v>
      </c>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200</v>
      </c>
      <c r="FC9" s="20"/>
      <c r="FD9" s="13"/>
      <c r="FE9" s="14"/>
      <c r="FF9" s="13"/>
      <c r="FG9" s="20"/>
      <c r="FH9" s="20"/>
      <c r="FI9" s="20"/>
      <c r="FJ9" s="20"/>
      <c r="FK9" s="20"/>
      <c r="FL9" s="20"/>
      <c r="FM9" s="20"/>
      <c r="FN9" s="20"/>
      <c r="FO9" s="20"/>
      <c r="FP9" s="20"/>
      <c r="FQ9" s="20"/>
      <c r="FR9" s="22" t="str">
        <f aca="false">HYPERLINK("https://my.pitchbook.com?c=136858-69T","View Company Online")</f>
        <v>View Company Online</v>
      </c>
    </row>
    <row r="10" customFormat="false" ht="15" hidden="false" customHeight="false" outlineLevel="0" collapsed="false">
      <c r="A10" s="2" t="s">
        <v>360</v>
      </c>
      <c r="B10" s="2" t="s">
        <v>306</v>
      </c>
      <c r="C10" s="2" t="s">
        <v>307</v>
      </c>
      <c r="D10" s="2"/>
      <c r="E10" s="2" t="s">
        <v>308</v>
      </c>
      <c r="F10" s="2" t="s">
        <v>309</v>
      </c>
      <c r="G10" s="2" t="s">
        <v>180</v>
      </c>
      <c r="H10" s="2" t="s">
        <v>310</v>
      </c>
      <c r="I10" s="2" t="s">
        <v>311</v>
      </c>
      <c r="J10" s="2" t="s">
        <v>312</v>
      </c>
      <c r="K10" s="2" t="s">
        <v>313</v>
      </c>
      <c r="L10" s="2" t="s">
        <v>314</v>
      </c>
      <c r="M10" s="2" t="s">
        <v>315</v>
      </c>
      <c r="N10" s="2" t="s">
        <v>187</v>
      </c>
      <c r="O10" s="2" t="s">
        <v>316</v>
      </c>
      <c r="P10" s="2" t="s">
        <v>317</v>
      </c>
      <c r="Q10" s="2" t="s">
        <v>318</v>
      </c>
      <c r="R10" s="3" t="s">
        <v>319</v>
      </c>
      <c r="S10" s="2" t="s">
        <v>320</v>
      </c>
      <c r="T10" s="2" t="s">
        <v>321</v>
      </c>
      <c r="U10" s="2" t="s">
        <v>322</v>
      </c>
      <c r="V10" s="3" t="n">
        <v>8</v>
      </c>
      <c r="W10" s="4"/>
      <c r="X10" s="4" t="n">
        <v>44356</v>
      </c>
      <c r="Y10" s="5" t="n">
        <v>123.21</v>
      </c>
      <c r="Z10" s="2" t="s">
        <v>194</v>
      </c>
      <c r="AA10" s="5" t="n">
        <v>3285.5</v>
      </c>
      <c r="AB10" s="5" t="n">
        <v>3408.7</v>
      </c>
      <c r="AC10" s="2" t="s">
        <v>194</v>
      </c>
      <c r="AD10" s="6" t="n">
        <v>3.61</v>
      </c>
      <c r="AE10" s="5" t="n">
        <v>288.51</v>
      </c>
      <c r="AF10" s="3" t="s">
        <v>361</v>
      </c>
      <c r="AG10" s="3" t="s">
        <v>324</v>
      </c>
      <c r="AH10" s="5" t="n">
        <v>28.35</v>
      </c>
      <c r="AI10" s="3" t="s">
        <v>362</v>
      </c>
      <c r="AJ10" s="2" t="s">
        <v>349</v>
      </c>
      <c r="AK10" s="2" t="s">
        <v>362</v>
      </c>
      <c r="AL10" s="2"/>
      <c r="AM10" s="2" t="s">
        <v>327</v>
      </c>
      <c r="AN10" s="2" t="s">
        <v>363</v>
      </c>
      <c r="AO10" s="5" t="n">
        <v>123.21</v>
      </c>
      <c r="AP10" s="2" t="s">
        <v>200</v>
      </c>
      <c r="AQ10" s="2"/>
      <c r="AR10" s="2"/>
      <c r="AS10" s="2"/>
      <c r="AT10" s="5"/>
      <c r="AU10" s="5"/>
      <c r="AV10" s="5"/>
      <c r="AW10" s="2" t="s">
        <v>201</v>
      </c>
      <c r="AX10" s="2" t="s">
        <v>202</v>
      </c>
      <c r="AY10" s="2" t="s">
        <v>329</v>
      </c>
      <c r="AZ10" s="7"/>
      <c r="BA10" s="3" t="n">
        <v>8</v>
      </c>
      <c r="BB10" s="2" t="s">
        <v>364</v>
      </c>
      <c r="BC10" s="3" t="n">
        <v>4</v>
      </c>
      <c r="BD10" s="2" t="s">
        <v>365</v>
      </c>
      <c r="BE10" s="3" t="n">
        <v>4</v>
      </c>
      <c r="BF10" s="2"/>
      <c r="BG10" s="2" t="s">
        <v>366</v>
      </c>
      <c r="BH10" s="8" t="s">
        <v>367</v>
      </c>
      <c r="BI10" s="2" t="s">
        <v>368</v>
      </c>
      <c r="BJ10" s="2" t="s">
        <v>369</v>
      </c>
      <c r="BK10" s="2"/>
      <c r="BL10" s="2"/>
      <c r="BM10" s="2"/>
      <c r="BN10" s="2" t="s">
        <v>370</v>
      </c>
      <c r="BO10" s="2" t="s">
        <v>358</v>
      </c>
      <c r="BP10" s="2"/>
      <c r="BQ10" s="2" t="s">
        <v>371</v>
      </c>
      <c r="BR10" s="2"/>
      <c r="BS10" s="5"/>
      <c r="BT10" s="9" t="n">
        <v>108.05</v>
      </c>
      <c r="BU10" s="6" t="n">
        <v>88.2</v>
      </c>
      <c r="BV10" s="9" t="n">
        <v>75.04</v>
      </c>
      <c r="BW10" s="9" t="n">
        <v>-20.1</v>
      </c>
      <c r="BX10" s="9" t="n">
        <v>-17.61</v>
      </c>
      <c r="BY10" s="9" t="n">
        <v>-19.58</v>
      </c>
      <c r="BZ10" s="9" t="n">
        <v>0</v>
      </c>
      <c r="CA10" s="10" t="n">
        <v>2021</v>
      </c>
      <c r="CB10" s="9" t="n">
        <v>-193.52</v>
      </c>
      <c r="CC10" s="9" t="n">
        <v>-174.13</v>
      </c>
      <c r="CD10" s="9" t="n">
        <v>-166.08</v>
      </c>
      <c r="CE10" s="9" t="n">
        <v>31.55</v>
      </c>
      <c r="CF10" s="9" t="n">
        <v>19.42</v>
      </c>
      <c r="CG10" s="9" t="n">
        <v>-6.99</v>
      </c>
      <c r="CH10" s="9" t="n">
        <v>-6.29</v>
      </c>
      <c r="CI10" s="9" t="n">
        <v>-6</v>
      </c>
      <c r="CJ10" s="9" t="n">
        <v>1.14</v>
      </c>
      <c r="CK10" s="9" t="n">
        <v>0.7</v>
      </c>
      <c r="CL10" s="9"/>
      <c r="CM10" s="9"/>
      <c r="CN10" s="9"/>
      <c r="CO10" s="9"/>
      <c r="CP10" s="9"/>
      <c r="CQ10" s="9"/>
      <c r="CR10" s="9"/>
      <c r="CS10" s="6" t="n">
        <v>-16.3</v>
      </c>
      <c r="CT10" s="7" t="n">
        <v>740</v>
      </c>
      <c r="CU10" s="2" t="s">
        <v>247</v>
      </c>
      <c r="CV10" s="2" t="s">
        <v>337</v>
      </c>
      <c r="CW10" s="2" t="s">
        <v>249</v>
      </c>
      <c r="CX10" s="2" t="s">
        <v>250</v>
      </c>
      <c r="CY10" s="2" t="s">
        <v>338</v>
      </c>
      <c r="CZ10" s="2" t="s">
        <v>339</v>
      </c>
      <c r="DA10" s="3" t="s">
        <v>340</v>
      </c>
      <c r="DB10" s="2" t="s">
        <v>253</v>
      </c>
      <c r="DC10" s="10" t="n">
        <v>2012</v>
      </c>
      <c r="DD10" s="11" t="str">
        <f aca="false">HYPERLINK("http://www.amplitude.com","www.amplitude.com")</f>
        <v>www.amplitude.com</v>
      </c>
      <c r="DE10" s="12" t="n">
        <v>20</v>
      </c>
      <c r="DF10" s="12" t="n">
        <v>6</v>
      </c>
      <c r="DG10" s="12" t="n">
        <v>9</v>
      </c>
      <c r="DH10" s="12" t="n">
        <v>11</v>
      </c>
      <c r="DI10" s="12"/>
      <c r="DJ10" s="12"/>
      <c r="DK10" s="2" t="s">
        <v>341</v>
      </c>
      <c r="DL10" s="2"/>
      <c r="DM10" s="3" t="n">
        <v>3.57</v>
      </c>
      <c r="DN10" s="3" t="n">
        <v>1.05</v>
      </c>
      <c r="DO10" s="2" t="s">
        <v>342</v>
      </c>
      <c r="DP10" s="2" t="s">
        <v>218</v>
      </c>
      <c r="DQ10" s="2" t="s">
        <v>343</v>
      </c>
      <c r="DR10" s="2" t="s">
        <v>218</v>
      </c>
      <c r="DS10" s="2" t="s">
        <v>218</v>
      </c>
      <c r="DT10" s="2" t="s">
        <v>344</v>
      </c>
      <c r="DU10" s="2" t="s">
        <v>345</v>
      </c>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200</v>
      </c>
      <c r="FC10" s="9"/>
      <c r="FD10" s="2"/>
      <c r="FE10" s="3"/>
      <c r="FF10" s="2"/>
      <c r="FG10" s="9"/>
      <c r="FH10" s="9"/>
      <c r="FI10" s="9"/>
      <c r="FJ10" s="9"/>
      <c r="FK10" s="9"/>
      <c r="FL10" s="9"/>
      <c r="FM10" s="9"/>
      <c r="FN10" s="9"/>
      <c r="FO10" s="9"/>
      <c r="FP10" s="9"/>
      <c r="FQ10" s="9"/>
      <c r="FR10" s="11" t="str">
        <f aca="false">HYPERLINK("https://my.pitchbook.com?c=174074-32T","View Company Online")</f>
        <v>View Company Online</v>
      </c>
    </row>
    <row r="11" customFormat="false" ht="15" hidden="false" customHeight="false" outlineLevel="0" collapsed="false">
      <c r="A11" s="13" t="s">
        <v>372</v>
      </c>
      <c r="B11" s="13" t="s">
        <v>373</v>
      </c>
      <c r="C11" s="13" t="s">
        <v>374</v>
      </c>
      <c r="D11" s="13" t="s">
        <v>375</v>
      </c>
      <c r="E11" s="13" t="s">
        <v>376</v>
      </c>
      <c r="F11" s="13" t="s">
        <v>377</v>
      </c>
      <c r="G11" s="13" t="s">
        <v>378</v>
      </c>
      <c r="H11" s="13" t="s">
        <v>379</v>
      </c>
      <c r="I11" s="13" t="s">
        <v>380</v>
      </c>
      <c r="J11" s="13" t="s">
        <v>381</v>
      </c>
      <c r="K11" s="13" t="s">
        <v>382</v>
      </c>
      <c r="L11" s="13" t="s">
        <v>383</v>
      </c>
      <c r="M11" s="13" t="s">
        <v>203</v>
      </c>
      <c r="N11" s="13" t="s">
        <v>187</v>
      </c>
      <c r="O11" s="13" t="s">
        <v>237</v>
      </c>
      <c r="P11" s="13" t="s">
        <v>384</v>
      </c>
      <c r="Q11" s="13" t="s">
        <v>385</v>
      </c>
      <c r="R11" s="14"/>
      <c r="S11" s="13"/>
      <c r="T11" s="13" t="s">
        <v>386</v>
      </c>
      <c r="U11" s="13" t="s">
        <v>387</v>
      </c>
      <c r="V11" s="14" t="n">
        <v>1</v>
      </c>
      <c r="W11" s="15" t="n">
        <v>42671</v>
      </c>
      <c r="X11" s="15" t="n">
        <v>42688</v>
      </c>
      <c r="Y11" s="16" t="n">
        <v>3.95</v>
      </c>
      <c r="Z11" s="13" t="s">
        <v>194</v>
      </c>
      <c r="AA11" s="16" t="n">
        <v>10.6</v>
      </c>
      <c r="AB11" s="16" t="n">
        <v>14.55</v>
      </c>
      <c r="AC11" s="13" t="s">
        <v>195</v>
      </c>
      <c r="AD11" s="17"/>
      <c r="AE11" s="16" t="n">
        <v>3.95</v>
      </c>
      <c r="AF11" s="14"/>
      <c r="AG11" s="14"/>
      <c r="AH11" s="16" t="n">
        <v>0.07</v>
      </c>
      <c r="AI11" s="14"/>
      <c r="AJ11" s="13" t="s">
        <v>196</v>
      </c>
      <c r="AK11" s="13"/>
      <c r="AL11" s="13"/>
      <c r="AM11" s="13" t="s">
        <v>198</v>
      </c>
      <c r="AN11" s="13" t="s">
        <v>388</v>
      </c>
      <c r="AO11" s="16" t="n">
        <v>3.95</v>
      </c>
      <c r="AP11" s="13" t="s">
        <v>200</v>
      </c>
      <c r="AQ11" s="13"/>
      <c r="AR11" s="13"/>
      <c r="AS11" s="13"/>
      <c r="AT11" s="16"/>
      <c r="AU11" s="16"/>
      <c r="AV11" s="16"/>
      <c r="AW11" s="13" t="s">
        <v>201</v>
      </c>
      <c r="AX11" s="13" t="s">
        <v>202</v>
      </c>
      <c r="AY11" s="13" t="s">
        <v>203</v>
      </c>
      <c r="AZ11" s="18"/>
      <c r="BA11" s="14"/>
      <c r="BB11" s="13"/>
      <c r="BC11" s="14"/>
      <c r="BD11" s="13"/>
      <c r="BE11" s="14"/>
      <c r="BF11" s="13"/>
      <c r="BG11" s="13"/>
      <c r="BH11" s="19"/>
      <c r="BI11" s="13"/>
      <c r="BJ11" s="13"/>
      <c r="BK11" s="13"/>
      <c r="BL11" s="13"/>
      <c r="BM11" s="13"/>
      <c r="BN11" s="13" t="s">
        <v>389</v>
      </c>
      <c r="BO11" s="13" t="s">
        <v>389</v>
      </c>
      <c r="BP11" s="13" t="s">
        <v>390</v>
      </c>
      <c r="BQ11" s="13"/>
      <c r="BR11" s="13"/>
      <c r="BS11" s="16"/>
      <c r="BT11" s="20" t="n">
        <v>0.09</v>
      </c>
      <c r="BU11" s="17"/>
      <c r="BV11" s="20" t="n">
        <v>-0.02</v>
      </c>
      <c r="BW11" s="20" t="n">
        <v>0.2</v>
      </c>
      <c r="BX11" s="20" t="n">
        <v>0.14</v>
      </c>
      <c r="BY11" s="20" t="n">
        <v>0.14</v>
      </c>
      <c r="BZ11" s="20" t="n">
        <v>0</v>
      </c>
      <c r="CA11" s="21" t="n">
        <v>2016</v>
      </c>
      <c r="CB11" s="20" t="n">
        <v>101.02</v>
      </c>
      <c r="CC11" s="20" t="n">
        <v>107.69</v>
      </c>
      <c r="CD11" s="20" t="n">
        <v>75.1</v>
      </c>
      <c r="CE11" s="20" t="n">
        <v>156.37</v>
      </c>
      <c r="CF11" s="20" t="n">
        <v>856.29</v>
      </c>
      <c r="CG11" s="20" t="n">
        <v>27.41</v>
      </c>
      <c r="CH11" s="20" t="n">
        <v>29.22</v>
      </c>
      <c r="CI11" s="20" t="n">
        <v>20.38</v>
      </c>
      <c r="CJ11" s="20" t="n">
        <v>42.43</v>
      </c>
      <c r="CK11" s="20" t="n">
        <v>232.35</v>
      </c>
      <c r="CL11" s="20"/>
      <c r="CM11" s="20"/>
      <c r="CN11" s="20"/>
      <c r="CO11" s="20"/>
      <c r="CP11" s="20"/>
      <c r="CQ11" s="20"/>
      <c r="CR11" s="20"/>
      <c r="CS11" s="17" t="n">
        <v>154.79</v>
      </c>
      <c r="CT11" s="18" t="n">
        <v>23</v>
      </c>
      <c r="CU11" s="13" t="s">
        <v>292</v>
      </c>
      <c r="CV11" s="13" t="s">
        <v>391</v>
      </c>
      <c r="CW11" s="13" t="s">
        <v>210</v>
      </c>
      <c r="CX11" s="13" t="s">
        <v>294</v>
      </c>
      <c r="CY11" s="13" t="s">
        <v>392</v>
      </c>
      <c r="CZ11" s="13" t="s">
        <v>296</v>
      </c>
      <c r="DA11" s="14" t="s">
        <v>393</v>
      </c>
      <c r="DB11" s="13" t="s">
        <v>298</v>
      </c>
      <c r="DC11" s="21" t="n">
        <v>2013</v>
      </c>
      <c r="DD11" s="22" t="str">
        <f aca="false">HYPERLINK("http://www.angusenergy.co.uk","www.angusenergy.co.uk")</f>
        <v>www.angusenergy.co.uk</v>
      </c>
      <c r="DE11" s="23"/>
      <c r="DF11" s="23"/>
      <c r="DG11" s="23"/>
      <c r="DH11" s="23"/>
      <c r="DI11" s="23"/>
      <c r="DJ11" s="23"/>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200</v>
      </c>
      <c r="FC11" s="20"/>
      <c r="FD11" s="13"/>
      <c r="FE11" s="14"/>
      <c r="FF11" s="13"/>
      <c r="FG11" s="20"/>
      <c r="FH11" s="20"/>
      <c r="FI11" s="20"/>
      <c r="FJ11" s="20"/>
      <c r="FK11" s="20"/>
      <c r="FL11" s="20"/>
      <c r="FM11" s="20"/>
      <c r="FN11" s="20"/>
      <c r="FO11" s="20"/>
      <c r="FP11" s="20"/>
      <c r="FQ11" s="20"/>
      <c r="FR11" s="22" t="str">
        <f aca="false">HYPERLINK("https://my.pitchbook.com?c=78568-03T","View Company Online")</f>
        <v>View Company Online</v>
      </c>
    </row>
    <row r="12" customFormat="false" ht="15" hidden="false" customHeight="false" outlineLevel="0" collapsed="false">
      <c r="A12" s="2" t="s">
        <v>394</v>
      </c>
      <c r="B12" s="2" t="s">
        <v>373</v>
      </c>
      <c r="C12" s="2" t="s">
        <v>374</v>
      </c>
      <c r="D12" s="2" t="s">
        <v>375</v>
      </c>
      <c r="E12" s="2" t="s">
        <v>376</v>
      </c>
      <c r="F12" s="2" t="s">
        <v>377</v>
      </c>
      <c r="G12" s="2" t="s">
        <v>378</v>
      </c>
      <c r="H12" s="2" t="s">
        <v>379</v>
      </c>
      <c r="I12" s="2" t="s">
        <v>380</v>
      </c>
      <c r="J12" s="2" t="s">
        <v>381</v>
      </c>
      <c r="K12" s="2" t="s">
        <v>382</v>
      </c>
      <c r="L12" s="2" t="s">
        <v>383</v>
      </c>
      <c r="M12" s="2" t="s">
        <v>203</v>
      </c>
      <c r="N12" s="2" t="s">
        <v>187</v>
      </c>
      <c r="O12" s="2" t="s">
        <v>237</v>
      </c>
      <c r="P12" s="2" t="s">
        <v>395</v>
      </c>
      <c r="Q12" s="2" t="s">
        <v>396</v>
      </c>
      <c r="R12" s="3" t="s">
        <v>397</v>
      </c>
      <c r="S12" s="2"/>
      <c r="T12" s="2" t="s">
        <v>398</v>
      </c>
      <c r="U12" s="2" t="s">
        <v>399</v>
      </c>
      <c r="V12" s="3" t="n">
        <v>6</v>
      </c>
      <c r="W12" s="4"/>
      <c r="X12" s="4" t="n">
        <v>44533</v>
      </c>
      <c r="Y12" s="5" t="n">
        <v>0.88</v>
      </c>
      <c r="Z12" s="2" t="s">
        <v>194</v>
      </c>
      <c r="AA12" s="5" t="n">
        <v>7.15</v>
      </c>
      <c r="AB12" s="5" t="n">
        <v>8.04</v>
      </c>
      <c r="AC12" s="2" t="s">
        <v>195</v>
      </c>
      <c r="AD12" s="6" t="n">
        <v>11</v>
      </c>
      <c r="AE12" s="5" t="n">
        <v>17.54</v>
      </c>
      <c r="AF12" s="3"/>
      <c r="AG12" s="3"/>
      <c r="AH12" s="5" t="n">
        <v>0.01</v>
      </c>
      <c r="AI12" s="3"/>
      <c r="AJ12" s="2" t="s">
        <v>197</v>
      </c>
      <c r="AK12" s="2"/>
      <c r="AL12" s="2"/>
      <c r="AM12" s="2" t="s">
        <v>301</v>
      </c>
      <c r="AN12" s="2" t="s">
        <v>400</v>
      </c>
      <c r="AO12" s="5" t="n">
        <v>0.88</v>
      </c>
      <c r="AP12" s="2" t="s">
        <v>200</v>
      </c>
      <c r="AQ12" s="2"/>
      <c r="AR12" s="2"/>
      <c r="AS12" s="2"/>
      <c r="AT12" s="5"/>
      <c r="AU12" s="5"/>
      <c r="AV12" s="5"/>
      <c r="AW12" s="2" t="s">
        <v>201</v>
      </c>
      <c r="AX12" s="2" t="s">
        <v>202</v>
      </c>
      <c r="AY12" s="2" t="s">
        <v>203</v>
      </c>
      <c r="AZ12" s="7"/>
      <c r="BA12" s="3"/>
      <c r="BB12" s="2"/>
      <c r="BC12" s="3"/>
      <c r="BD12" s="2"/>
      <c r="BE12" s="3"/>
      <c r="BF12" s="2"/>
      <c r="BG12" s="2"/>
      <c r="BH12" s="8"/>
      <c r="BI12" s="2"/>
      <c r="BJ12" s="2"/>
      <c r="BK12" s="2"/>
      <c r="BL12" s="2"/>
      <c r="BM12" s="2"/>
      <c r="BN12" s="2" t="s">
        <v>401</v>
      </c>
      <c r="BO12" s="2" t="s">
        <v>401</v>
      </c>
      <c r="BP12" s="2"/>
      <c r="BQ12" s="2"/>
      <c r="BR12" s="2"/>
      <c r="BS12" s="5"/>
      <c r="BT12" s="9" t="n">
        <v>0</v>
      </c>
      <c r="BU12" s="6" t="n">
        <v>-100</v>
      </c>
      <c r="BV12" s="9" t="n">
        <v>-0.34</v>
      </c>
      <c r="BW12" s="9" t="n">
        <v>-18.72</v>
      </c>
      <c r="BX12" s="9" t="n">
        <v>-17.78</v>
      </c>
      <c r="BY12" s="9" t="n">
        <v>-17.79</v>
      </c>
      <c r="BZ12" s="9" t="n">
        <v>15.43</v>
      </c>
      <c r="CA12" s="10" t="n">
        <v>2021</v>
      </c>
      <c r="CB12" s="9" t="n">
        <v>-0.45</v>
      </c>
      <c r="CC12" s="9" t="n">
        <v>-0.45</v>
      </c>
      <c r="CD12" s="9" t="n">
        <v>-0.45</v>
      </c>
      <c r="CE12" s="9"/>
      <c r="CF12" s="9" t="n">
        <v>1.36</v>
      </c>
      <c r="CG12" s="9" t="n">
        <v>-0.05</v>
      </c>
      <c r="CH12" s="9" t="n">
        <v>-0.05</v>
      </c>
      <c r="CI12" s="9" t="n">
        <v>-0.05</v>
      </c>
      <c r="CJ12" s="9"/>
      <c r="CK12" s="9" t="n">
        <v>0.15</v>
      </c>
      <c r="CL12" s="9"/>
      <c r="CM12" s="9"/>
      <c r="CN12" s="9"/>
      <c r="CO12" s="9"/>
      <c r="CP12" s="9"/>
      <c r="CQ12" s="9"/>
      <c r="CR12" s="9"/>
      <c r="CS12" s="6"/>
      <c r="CT12" s="7" t="n">
        <v>23</v>
      </c>
      <c r="CU12" s="2" t="s">
        <v>292</v>
      </c>
      <c r="CV12" s="2" t="s">
        <v>391</v>
      </c>
      <c r="CW12" s="2" t="s">
        <v>210</v>
      </c>
      <c r="CX12" s="2" t="s">
        <v>294</v>
      </c>
      <c r="CY12" s="2" t="s">
        <v>392</v>
      </c>
      <c r="CZ12" s="2" t="s">
        <v>296</v>
      </c>
      <c r="DA12" s="3" t="s">
        <v>393</v>
      </c>
      <c r="DB12" s="2" t="s">
        <v>298</v>
      </c>
      <c r="DC12" s="10" t="n">
        <v>2013</v>
      </c>
      <c r="DD12" s="11" t="str">
        <f aca="false">HYPERLINK("http://www.angusenergy.co.uk","www.angusenergy.co.uk")</f>
        <v>www.angusenergy.co.uk</v>
      </c>
      <c r="DE12" s="12"/>
      <c r="DF12" s="12"/>
      <c r="DG12" s="12"/>
      <c r="DH12" s="12"/>
      <c r="DI12" s="12"/>
      <c r="DJ12" s="12"/>
      <c r="DK12" s="2"/>
      <c r="DL12" s="2"/>
      <c r="DM12" s="3"/>
      <c r="DN12" s="3"/>
      <c r="DO12" s="2"/>
      <c r="DP12" s="2"/>
      <c r="DQ12" s="2"/>
      <c r="DR12" s="2"/>
      <c r="DS12" s="2"/>
      <c r="DT12" s="2"/>
      <c r="DU12" s="2"/>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200</v>
      </c>
      <c r="FC12" s="9"/>
      <c r="FD12" s="2"/>
      <c r="FE12" s="3"/>
      <c r="FF12" s="2"/>
      <c r="FG12" s="9"/>
      <c r="FH12" s="9"/>
      <c r="FI12" s="9"/>
      <c r="FJ12" s="9"/>
      <c r="FK12" s="9"/>
      <c r="FL12" s="9"/>
      <c r="FM12" s="9"/>
      <c r="FN12" s="9"/>
      <c r="FO12" s="9"/>
      <c r="FP12" s="9"/>
      <c r="FQ12" s="9"/>
      <c r="FR12" s="11" t="str">
        <f aca="false">HYPERLINK("https://my.pitchbook.com?c=184559-23T","View Company Online")</f>
        <v>View Company Online</v>
      </c>
    </row>
    <row r="13" customFormat="false" ht="15" hidden="false" customHeight="false" outlineLevel="0" collapsed="false">
      <c r="A13" s="13" t="s">
        <v>402</v>
      </c>
      <c r="B13" s="13" t="s">
        <v>403</v>
      </c>
      <c r="C13" s="13" t="s">
        <v>404</v>
      </c>
      <c r="D13" s="13"/>
      <c r="E13" s="13" t="s">
        <v>405</v>
      </c>
      <c r="F13" s="13" t="s">
        <v>406</v>
      </c>
      <c r="G13" s="13" t="s">
        <v>180</v>
      </c>
      <c r="H13" s="13" t="s">
        <v>310</v>
      </c>
      <c r="I13" s="13" t="s">
        <v>311</v>
      </c>
      <c r="J13" s="13" t="s">
        <v>407</v>
      </c>
      <c r="K13" s="13" t="s">
        <v>408</v>
      </c>
      <c r="L13" s="13" t="s">
        <v>409</v>
      </c>
      <c r="M13" s="13" t="s">
        <v>410</v>
      </c>
      <c r="N13" s="13" t="s">
        <v>221</v>
      </c>
      <c r="O13" s="13" t="s">
        <v>411</v>
      </c>
      <c r="P13" s="13" t="s">
        <v>412</v>
      </c>
      <c r="Q13" s="13" t="s">
        <v>413</v>
      </c>
      <c r="R13" s="14" t="s">
        <v>414</v>
      </c>
      <c r="S13" s="13" t="s">
        <v>415</v>
      </c>
      <c r="T13" s="13" t="s">
        <v>416</v>
      </c>
      <c r="U13" s="13" t="s">
        <v>417</v>
      </c>
      <c r="V13" s="14" t="n">
        <v>3</v>
      </c>
      <c r="W13" s="15"/>
      <c r="X13" s="15" t="n">
        <v>42736</v>
      </c>
      <c r="Y13" s="16" t="n">
        <v>133.05</v>
      </c>
      <c r="Z13" s="13" t="s">
        <v>194</v>
      </c>
      <c r="AA13" s="16" t="n">
        <v>1200.16</v>
      </c>
      <c r="AB13" s="16" t="n">
        <v>1333.22</v>
      </c>
      <c r="AC13" s="13" t="s">
        <v>195</v>
      </c>
      <c r="AD13" s="17" t="n">
        <v>9.98</v>
      </c>
      <c r="AE13" s="16" t="n">
        <v>136.16</v>
      </c>
      <c r="AF13" s="14"/>
      <c r="AG13" s="14"/>
      <c r="AH13" s="16"/>
      <c r="AI13" s="14"/>
      <c r="AJ13" s="13" t="s">
        <v>418</v>
      </c>
      <c r="AK13" s="13"/>
      <c r="AL13" s="13"/>
      <c r="AM13" s="13" t="s">
        <v>217</v>
      </c>
      <c r="AN13" s="13" t="s">
        <v>419</v>
      </c>
      <c r="AO13" s="16" t="n">
        <v>133.05</v>
      </c>
      <c r="AP13" s="13" t="s">
        <v>200</v>
      </c>
      <c r="AQ13" s="13"/>
      <c r="AR13" s="13"/>
      <c r="AS13" s="13"/>
      <c r="AT13" s="16"/>
      <c r="AU13" s="16"/>
      <c r="AV13" s="16"/>
      <c r="AW13" s="13" t="s">
        <v>201</v>
      </c>
      <c r="AX13" s="13" t="s">
        <v>202</v>
      </c>
      <c r="AY13" s="13" t="s">
        <v>186</v>
      </c>
      <c r="AZ13" s="18"/>
      <c r="BA13" s="14" t="n">
        <v>1</v>
      </c>
      <c r="BB13" s="13" t="s">
        <v>420</v>
      </c>
      <c r="BC13" s="14" t="n">
        <v>1</v>
      </c>
      <c r="BD13" s="13"/>
      <c r="BE13" s="14"/>
      <c r="BF13" s="13"/>
      <c r="BG13" s="13" t="s">
        <v>421</v>
      </c>
      <c r="BH13" s="19" t="s">
        <v>422</v>
      </c>
      <c r="BI13" s="13"/>
      <c r="BJ13" s="13"/>
      <c r="BK13" s="13"/>
      <c r="BL13" s="13"/>
      <c r="BM13" s="13"/>
      <c r="BN13" s="13"/>
      <c r="BO13" s="13"/>
      <c r="BP13" s="13"/>
      <c r="BQ13" s="13"/>
      <c r="BR13" s="13"/>
      <c r="BS13" s="16"/>
      <c r="BT13" s="20" t="n">
        <v>211.73</v>
      </c>
      <c r="BU13" s="17" t="n">
        <v>4584</v>
      </c>
      <c r="BV13" s="20"/>
      <c r="BW13" s="20"/>
      <c r="BX13" s="20"/>
      <c r="BY13" s="20"/>
      <c r="BZ13" s="20"/>
      <c r="CA13" s="21" t="n">
        <v>2016</v>
      </c>
      <c r="CB13" s="20"/>
      <c r="CC13" s="20"/>
      <c r="CD13" s="20"/>
      <c r="CE13" s="20" t="n">
        <v>6.3</v>
      </c>
      <c r="CF13" s="20"/>
      <c r="CG13" s="20"/>
      <c r="CH13" s="20"/>
      <c r="CI13" s="20"/>
      <c r="CJ13" s="20" t="n">
        <v>0.63</v>
      </c>
      <c r="CK13" s="20"/>
      <c r="CL13" s="20"/>
      <c r="CM13" s="20"/>
      <c r="CN13" s="20"/>
      <c r="CO13" s="20"/>
      <c r="CP13" s="20"/>
      <c r="CQ13" s="20"/>
      <c r="CR13" s="20"/>
      <c r="CS13" s="17"/>
      <c r="CT13" s="18" t="n">
        <v>1563</v>
      </c>
      <c r="CU13" s="13" t="s">
        <v>247</v>
      </c>
      <c r="CV13" s="13" t="s">
        <v>423</v>
      </c>
      <c r="CW13" s="13" t="s">
        <v>249</v>
      </c>
      <c r="CX13" s="13" t="s">
        <v>250</v>
      </c>
      <c r="CY13" s="13" t="s">
        <v>424</v>
      </c>
      <c r="CZ13" s="13" t="s">
        <v>339</v>
      </c>
      <c r="DA13" s="14" t="s">
        <v>425</v>
      </c>
      <c r="DB13" s="13" t="s">
        <v>253</v>
      </c>
      <c r="DC13" s="21" t="n">
        <v>2012</v>
      </c>
      <c r="DD13" s="22" t="str">
        <f aca="false">HYPERLINK("http://www.applovin.com","www.applovin.com")</f>
        <v>www.applovin.com</v>
      </c>
      <c r="DE13" s="23" t="n">
        <v>1</v>
      </c>
      <c r="DF13" s="23" t="n">
        <v>1</v>
      </c>
      <c r="DG13" s="23"/>
      <c r="DH13" s="23"/>
      <c r="DI13" s="23" t="n">
        <v>1</v>
      </c>
      <c r="DJ13" s="23" t="n">
        <v>1</v>
      </c>
      <c r="DK13" s="13"/>
      <c r="DL13" s="13"/>
      <c r="DM13" s="14"/>
      <c r="DN13" s="14"/>
      <c r="DO13" s="13"/>
      <c r="DP13" s="13"/>
      <c r="DQ13" s="13"/>
      <c r="DR13" s="13"/>
      <c r="DS13" s="13"/>
      <c r="DT13" s="13"/>
      <c r="DU13" s="13"/>
      <c r="DV13" s="13" t="n">
        <v>26127</v>
      </c>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200</v>
      </c>
      <c r="FC13" s="20"/>
      <c r="FD13" s="13"/>
      <c r="FE13" s="14"/>
      <c r="FF13" s="13"/>
      <c r="FG13" s="20"/>
      <c r="FH13" s="20"/>
      <c r="FI13" s="20"/>
      <c r="FJ13" s="20"/>
      <c r="FK13" s="20"/>
      <c r="FL13" s="20"/>
      <c r="FM13" s="20"/>
      <c r="FN13" s="20"/>
      <c r="FO13" s="20"/>
      <c r="FP13" s="20"/>
      <c r="FQ13" s="20"/>
      <c r="FR13" s="22" t="str">
        <f aca="false">HYPERLINK("https://my.pitchbook.com?c=97586-29T","View Company Online")</f>
        <v>View Company Online</v>
      </c>
    </row>
    <row r="14" customFormat="false" ht="15" hidden="false" customHeight="false" outlineLevel="0" collapsed="false">
      <c r="A14" s="2" t="s">
        <v>426</v>
      </c>
      <c r="B14" s="2" t="s">
        <v>403</v>
      </c>
      <c r="C14" s="2" t="s">
        <v>404</v>
      </c>
      <c r="D14" s="2"/>
      <c r="E14" s="2" t="s">
        <v>405</v>
      </c>
      <c r="F14" s="2" t="s">
        <v>406</v>
      </c>
      <c r="G14" s="2" t="s">
        <v>180</v>
      </c>
      <c r="H14" s="2" t="s">
        <v>310</v>
      </c>
      <c r="I14" s="2" t="s">
        <v>311</v>
      </c>
      <c r="J14" s="2" t="s">
        <v>407</v>
      </c>
      <c r="K14" s="2" t="s">
        <v>408</v>
      </c>
      <c r="L14" s="2" t="s">
        <v>409</v>
      </c>
      <c r="M14" s="2" t="s">
        <v>410</v>
      </c>
      <c r="N14" s="2" t="s">
        <v>221</v>
      </c>
      <c r="O14" s="2" t="s">
        <v>411</v>
      </c>
      <c r="P14" s="2" t="s">
        <v>412</v>
      </c>
      <c r="Q14" s="2" t="s">
        <v>413</v>
      </c>
      <c r="R14" s="3" t="s">
        <v>414</v>
      </c>
      <c r="S14" s="2" t="s">
        <v>415</v>
      </c>
      <c r="T14" s="2" t="s">
        <v>416</v>
      </c>
      <c r="U14" s="2" t="s">
        <v>417</v>
      </c>
      <c r="V14" s="3" t="n">
        <v>8</v>
      </c>
      <c r="W14" s="4"/>
      <c r="X14" s="4" t="n">
        <v>43333</v>
      </c>
      <c r="Y14" s="5" t="n">
        <v>346.36</v>
      </c>
      <c r="Z14" s="2" t="s">
        <v>194</v>
      </c>
      <c r="AA14" s="5" t="n">
        <v>1385.43</v>
      </c>
      <c r="AB14" s="5" t="n">
        <v>1731.78</v>
      </c>
      <c r="AC14" s="2" t="s">
        <v>195</v>
      </c>
      <c r="AD14" s="6"/>
      <c r="AE14" s="5" t="n">
        <v>1947.31</v>
      </c>
      <c r="AF14" s="3"/>
      <c r="AG14" s="3"/>
      <c r="AH14" s="5"/>
      <c r="AI14" s="3"/>
      <c r="AJ14" s="2" t="s">
        <v>418</v>
      </c>
      <c r="AK14" s="2"/>
      <c r="AL14" s="2"/>
      <c r="AM14" s="2" t="s">
        <v>217</v>
      </c>
      <c r="AN14" s="2" t="s">
        <v>427</v>
      </c>
      <c r="AO14" s="5"/>
      <c r="AP14" s="2" t="s">
        <v>200</v>
      </c>
      <c r="AQ14" s="2"/>
      <c r="AR14" s="2"/>
      <c r="AS14" s="2" t="s">
        <v>428</v>
      </c>
      <c r="AT14" s="5"/>
      <c r="AU14" s="5"/>
      <c r="AV14" s="5"/>
      <c r="AW14" s="2" t="s">
        <v>201</v>
      </c>
      <c r="AX14" s="2" t="s">
        <v>202</v>
      </c>
      <c r="AY14" s="2" t="s">
        <v>186</v>
      </c>
      <c r="AZ14" s="7"/>
      <c r="BA14" s="3" t="n">
        <v>1</v>
      </c>
      <c r="BB14" s="2" t="s">
        <v>429</v>
      </c>
      <c r="BC14" s="3" t="n">
        <v>1</v>
      </c>
      <c r="BD14" s="2"/>
      <c r="BE14" s="3"/>
      <c r="BF14" s="2" t="s">
        <v>430</v>
      </c>
      <c r="BG14" s="2" t="s">
        <v>431</v>
      </c>
      <c r="BH14" s="8" t="s">
        <v>432</v>
      </c>
      <c r="BI14" s="2"/>
      <c r="BJ14" s="2" t="s">
        <v>433</v>
      </c>
      <c r="BK14" s="2"/>
      <c r="BL14" s="2"/>
      <c r="BM14" s="2"/>
      <c r="BN14" s="2" t="s">
        <v>434</v>
      </c>
      <c r="BO14" s="2" t="s">
        <v>435</v>
      </c>
      <c r="BP14" s="2"/>
      <c r="BQ14" s="2" t="s">
        <v>436</v>
      </c>
      <c r="BR14" s="2" t="s">
        <v>437</v>
      </c>
      <c r="BS14" s="5"/>
      <c r="BT14" s="9" t="n">
        <v>409.64</v>
      </c>
      <c r="BU14" s="6"/>
      <c r="BV14" s="9"/>
      <c r="BW14" s="9"/>
      <c r="BX14" s="9" t="n">
        <v>216.6</v>
      </c>
      <c r="BY14" s="9"/>
      <c r="BZ14" s="9"/>
      <c r="CA14" s="10" t="n">
        <v>2018</v>
      </c>
      <c r="CB14" s="9" t="n">
        <v>8</v>
      </c>
      <c r="CC14" s="9"/>
      <c r="CD14" s="9"/>
      <c r="CE14" s="9" t="n">
        <v>4.23</v>
      </c>
      <c r="CF14" s="9"/>
      <c r="CG14" s="9" t="n">
        <v>1.6</v>
      </c>
      <c r="CH14" s="9"/>
      <c r="CI14" s="9"/>
      <c r="CJ14" s="9" t="n">
        <v>0.85</v>
      </c>
      <c r="CK14" s="9"/>
      <c r="CL14" s="9"/>
      <c r="CM14" s="9"/>
      <c r="CN14" s="9"/>
      <c r="CO14" s="9"/>
      <c r="CP14" s="9"/>
      <c r="CQ14" s="9"/>
      <c r="CR14" s="9"/>
      <c r="CS14" s="6" t="n">
        <v>52.88</v>
      </c>
      <c r="CT14" s="7" t="n">
        <v>1563</v>
      </c>
      <c r="CU14" s="2" t="s">
        <v>247</v>
      </c>
      <c r="CV14" s="2" t="s">
        <v>423</v>
      </c>
      <c r="CW14" s="2" t="s">
        <v>249</v>
      </c>
      <c r="CX14" s="2" t="s">
        <v>250</v>
      </c>
      <c r="CY14" s="2" t="s">
        <v>424</v>
      </c>
      <c r="CZ14" s="2" t="s">
        <v>339</v>
      </c>
      <c r="DA14" s="3" t="s">
        <v>425</v>
      </c>
      <c r="DB14" s="2" t="s">
        <v>253</v>
      </c>
      <c r="DC14" s="10" t="n">
        <v>2012</v>
      </c>
      <c r="DD14" s="11" t="str">
        <f aca="false">HYPERLINK("http://www.applovin.com","www.applovin.com")</f>
        <v>www.applovin.com</v>
      </c>
      <c r="DE14" s="12" t="n">
        <v>1</v>
      </c>
      <c r="DF14" s="12" t="n">
        <v>1</v>
      </c>
      <c r="DG14" s="12"/>
      <c r="DH14" s="12"/>
      <c r="DI14" s="12" t="n">
        <v>1</v>
      </c>
      <c r="DJ14" s="12" t="n">
        <v>1</v>
      </c>
      <c r="DK14" s="2"/>
      <c r="DL14" s="2"/>
      <c r="DM14" s="3"/>
      <c r="DN14" s="3"/>
      <c r="DO14" s="2"/>
      <c r="DP14" s="2"/>
      <c r="DQ14" s="2"/>
      <c r="DR14" s="2"/>
      <c r="DS14" s="2"/>
      <c r="DT14" s="2"/>
      <c r="DU14" s="2"/>
      <c r="DV14" s="2" t="n">
        <v>26127</v>
      </c>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200</v>
      </c>
      <c r="FC14" s="9"/>
      <c r="FD14" s="2" t="s">
        <v>218</v>
      </c>
      <c r="FE14" s="3"/>
      <c r="FF14" s="2"/>
      <c r="FG14" s="9"/>
      <c r="FH14" s="9"/>
      <c r="FI14" s="9"/>
      <c r="FJ14" s="9"/>
      <c r="FK14" s="9"/>
      <c r="FL14" s="9"/>
      <c r="FM14" s="9"/>
      <c r="FN14" s="9"/>
      <c r="FO14" s="9"/>
      <c r="FP14" s="9"/>
      <c r="FQ14" s="9"/>
      <c r="FR14" s="11" t="str">
        <f aca="false">HYPERLINK("https://my.pitchbook.com?c=110695-06T","View Company Online")</f>
        <v>View Company Online</v>
      </c>
    </row>
    <row r="15" customFormat="false" ht="15" hidden="false" customHeight="false" outlineLevel="0" collapsed="false">
      <c r="A15" s="13" t="s">
        <v>438</v>
      </c>
      <c r="B15" s="13" t="s">
        <v>403</v>
      </c>
      <c r="C15" s="13" t="s">
        <v>404</v>
      </c>
      <c r="D15" s="13"/>
      <c r="E15" s="13" t="s">
        <v>405</v>
      </c>
      <c r="F15" s="13" t="s">
        <v>406</v>
      </c>
      <c r="G15" s="13" t="s">
        <v>180</v>
      </c>
      <c r="H15" s="13" t="s">
        <v>310</v>
      </c>
      <c r="I15" s="13" t="s">
        <v>311</v>
      </c>
      <c r="J15" s="13" t="s">
        <v>407</v>
      </c>
      <c r="K15" s="13" t="s">
        <v>408</v>
      </c>
      <c r="L15" s="13" t="s">
        <v>409</v>
      </c>
      <c r="M15" s="13" t="s">
        <v>410</v>
      </c>
      <c r="N15" s="13" t="s">
        <v>221</v>
      </c>
      <c r="O15" s="13" t="s">
        <v>411</v>
      </c>
      <c r="P15" s="13" t="s">
        <v>412</v>
      </c>
      <c r="Q15" s="13" t="s">
        <v>413</v>
      </c>
      <c r="R15" s="14" t="s">
        <v>414</v>
      </c>
      <c r="S15" s="13" t="s">
        <v>415</v>
      </c>
      <c r="T15" s="13" t="s">
        <v>416</v>
      </c>
      <c r="U15" s="13" t="s">
        <v>417</v>
      </c>
      <c r="V15" s="14" t="n">
        <v>16</v>
      </c>
      <c r="W15" s="15" t="n">
        <v>44257</v>
      </c>
      <c r="X15" s="15" t="n">
        <v>44301</v>
      </c>
      <c r="Y15" s="16" t="n">
        <v>1687.01</v>
      </c>
      <c r="Z15" s="13" t="s">
        <v>194</v>
      </c>
      <c r="AA15" s="16" t="n">
        <v>22636.69</v>
      </c>
      <c r="AB15" s="16" t="n">
        <v>24155</v>
      </c>
      <c r="AC15" s="13" t="s">
        <v>194</v>
      </c>
      <c r="AD15" s="17" t="n">
        <v>6.98</v>
      </c>
      <c r="AE15" s="16" t="n">
        <v>3640.51</v>
      </c>
      <c r="AF15" s="14"/>
      <c r="AG15" s="14"/>
      <c r="AH15" s="16" t="n">
        <v>67.48</v>
      </c>
      <c r="AI15" s="14"/>
      <c r="AJ15" s="13" t="s">
        <v>196</v>
      </c>
      <c r="AK15" s="13"/>
      <c r="AL15" s="13"/>
      <c r="AM15" s="13" t="s">
        <v>198</v>
      </c>
      <c r="AN15" s="13" t="s">
        <v>439</v>
      </c>
      <c r="AO15" s="16" t="n">
        <v>1687.01</v>
      </c>
      <c r="AP15" s="13" t="s">
        <v>200</v>
      </c>
      <c r="AQ15" s="13"/>
      <c r="AR15" s="13"/>
      <c r="AS15" s="13"/>
      <c r="AT15" s="16"/>
      <c r="AU15" s="16"/>
      <c r="AV15" s="16"/>
      <c r="AW15" s="13" t="s">
        <v>201</v>
      </c>
      <c r="AX15" s="13" t="s">
        <v>202</v>
      </c>
      <c r="AY15" s="13" t="s">
        <v>410</v>
      </c>
      <c r="AZ15" s="18"/>
      <c r="BA15" s="14"/>
      <c r="BB15" s="13"/>
      <c r="BC15" s="14"/>
      <c r="BD15" s="13"/>
      <c r="BE15" s="14"/>
      <c r="BF15" s="13"/>
      <c r="BG15" s="13"/>
      <c r="BH15" s="19"/>
      <c r="BI15" s="13"/>
      <c r="BJ15" s="13"/>
      <c r="BK15" s="13" t="s">
        <v>440</v>
      </c>
      <c r="BL15" s="13"/>
      <c r="BM15" s="13"/>
      <c r="BN15" s="13" t="s">
        <v>441</v>
      </c>
      <c r="BO15" s="13" t="s">
        <v>441</v>
      </c>
      <c r="BP15" s="13" t="s">
        <v>442</v>
      </c>
      <c r="BQ15" s="13"/>
      <c r="BR15" s="13"/>
      <c r="BS15" s="16"/>
      <c r="BT15" s="20" t="n">
        <v>1540.55</v>
      </c>
      <c r="BU15" s="17" t="n">
        <v>23.69</v>
      </c>
      <c r="BV15" s="20" t="n">
        <v>937.83</v>
      </c>
      <c r="BW15" s="20" t="n">
        <v>-118.4</v>
      </c>
      <c r="BX15" s="20" t="n">
        <v>213.52</v>
      </c>
      <c r="BY15" s="20" t="n">
        <v>-53.85</v>
      </c>
      <c r="BZ15" s="20" t="n">
        <v>1914.41</v>
      </c>
      <c r="CA15" s="21" t="n">
        <v>2021</v>
      </c>
      <c r="CB15" s="20" t="n">
        <v>113.13</v>
      </c>
      <c r="CC15" s="20" t="n">
        <v>-448.57</v>
      </c>
      <c r="CD15" s="20" t="n">
        <v>-200.48</v>
      </c>
      <c r="CE15" s="20" t="n">
        <v>15.68</v>
      </c>
      <c r="CF15" s="20" t="n">
        <v>70.98</v>
      </c>
      <c r="CG15" s="20" t="n">
        <v>7.9</v>
      </c>
      <c r="CH15" s="20" t="n">
        <v>-31.33</v>
      </c>
      <c r="CI15" s="20" t="n">
        <v>-14</v>
      </c>
      <c r="CJ15" s="20" t="n">
        <v>1.1</v>
      </c>
      <c r="CK15" s="20" t="n">
        <v>4.96</v>
      </c>
      <c r="CL15" s="20"/>
      <c r="CM15" s="20"/>
      <c r="CN15" s="20"/>
      <c r="CO15" s="20"/>
      <c r="CP15" s="20"/>
      <c r="CQ15" s="20"/>
      <c r="CR15" s="20"/>
      <c r="CS15" s="17" t="n">
        <v>13.86</v>
      </c>
      <c r="CT15" s="18" t="n">
        <v>1563</v>
      </c>
      <c r="CU15" s="13" t="s">
        <v>247</v>
      </c>
      <c r="CV15" s="13" t="s">
        <v>423</v>
      </c>
      <c r="CW15" s="13" t="s">
        <v>249</v>
      </c>
      <c r="CX15" s="13" t="s">
        <v>250</v>
      </c>
      <c r="CY15" s="13" t="s">
        <v>424</v>
      </c>
      <c r="CZ15" s="13" t="s">
        <v>339</v>
      </c>
      <c r="DA15" s="14" t="s">
        <v>425</v>
      </c>
      <c r="DB15" s="13" t="s">
        <v>253</v>
      </c>
      <c r="DC15" s="21" t="n">
        <v>2012</v>
      </c>
      <c r="DD15" s="22" t="str">
        <f aca="false">HYPERLINK("http://www.applovin.com","www.applovin.com")</f>
        <v>www.applovin.com</v>
      </c>
      <c r="DE15" s="23" t="n">
        <v>1</v>
      </c>
      <c r="DF15" s="23" t="n">
        <v>1</v>
      </c>
      <c r="DG15" s="23"/>
      <c r="DH15" s="23"/>
      <c r="DI15" s="23" t="n">
        <v>1</v>
      </c>
      <c r="DJ15" s="23" t="n">
        <v>1</v>
      </c>
      <c r="DK15" s="13"/>
      <c r="DL15" s="13"/>
      <c r="DM15" s="14"/>
      <c r="DN15" s="14"/>
      <c r="DO15" s="13"/>
      <c r="DP15" s="13"/>
      <c r="DQ15" s="13"/>
      <c r="DR15" s="13"/>
      <c r="DS15" s="13"/>
      <c r="DT15" s="13"/>
      <c r="DU15" s="13"/>
      <c r="DV15" s="13" t="n">
        <v>26127</v>
      </c>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200</v>
      </c>
      <c r="FC15" s="20"/>
      <c r="FD15" s="13"/>
      <c r="FE15" s="14"/>
      <c r="FF15" s="13"/>
      <c r="FG15" s="20"/>
      <c r="FH15" s="20"/>
      <c r="FI15" s="20"/>
      <c r="FJ15" s="20"/>
      <c r="FK15" s="20"/>
      <c r="FL15" s="20"/>
      <c r="FM15" s="20"/>
      <c r="FN15" s="20"/>
      <c r="FO15" s="20"/>
      <c r="FP15" s="20"/>
      <c r="FQ15" s="20"/>
      <c r="FR15" s="22" t="str">
        <f aca="false">HYPERLINK("https://my.pitchbook.com?c=167717-80T","View Company Online")</f>
        <v>View Company Online</v>
      </c>
    </row>
    <row r="16" customFormat="false" ht="15" hidden="false" customHeight="false" outlineLevel="0" collapsed="false">
      <c r="A16" s="2" t="s">
        <v>443</v>
      </c>
      <c r="B16" s="2" t="s">
        <v>444</v>
      </c>
      <c r="C16" s="2" t="s">
        <v>445</v>
      </c>
      <c r="D16" s="2" t="s">
        <v>446</v>
      </c>
      <c r="E16" s="2" t="s">
        <v>447</v>
      </c>
      <c r="F16" s="2" t="s">
        <v>448</v>
      </c>
      <c r="G16" s="2" t="s">
        <v>231</v>
      </c>
      <c r="H16" s="2" t="s">
        <v>232</v>
      </c>
      <c r="I16" s="2" t="s">
        <v>232</v>
      </c>
      <c r="J16" s="2" t="s">
        <v>449</v>
      </c>
      <c r="K16" s="2" t="s">
        <v>450</v>
      </c>
      <c r="L16" s="2" t="s">
        <v>451</v>
      </c>
      <c r="M16" s="2" t="s">
        <v>203</v>
      </c>
      <c r="N16" s="2" t="s">
        <v>187</v>
      </c>
      <c r="O16" s="2" t="s">
        <v>452</v>
      </c>
      <c r="P16" s="2" t="s">
        <v>453</v>
      </c>
      <c r="Q16" s="2" t="s">
        <v>454</v>
      </c>
      <c r="R16" s="3" t="s">
        <v>455</v>
      </c>
      <c r="S16" s="2" t="s">
        <v>456</v>
      </c>
      <c r="T16" s="2" t="s">
        <v>457</v>
      </c>
      <c r="U16" s="2" t="s">
        <v>458</v>
      </c>
      <c r="V16" s="3" t="n">
        <v>1</v>
      </c>
      <c r="W16" s="4" t="n">
        <v>41505</v>
      </c>
      <c r="X16" s="4" t="n">
        <v>41689</v>
      </c>
      <c r="Y16" s="5" t="n">
        <v>6.06</v>
      </c>
      <c r="Z16" s="2" t="s">
        <v>194</v>
      </c>
      <c r="AA16" s="5"/>
      <c r="AB16" s="5" t="n">
        <v>16.75</v>
      </c>
      <c r="AC16" s="2" t="s">
        <v>194</v>
      </c>
      <c r="AD16" s="6" t="n">
        <v>36.2</v>
      </c>
      <c r="AE16" s="5" t="n">
        <v>6.06</v>
      </c>
      <c r="AF16" s="3"/>
      <c r="AG16" s="3"/>
      <c r="AH16" s="5"/>
      <c r="AI16" s="3"/>
      <c r="AJ16" s="2" t="s">
        <v>301</v>
      </c>
      <c r="AK16" s="2" t="s">
        <v>301</v>
      </c>
      <c r="AL16" s="2"/>
      <c r="AM16" s="2" t="s">
        <v>301</v>
      </c>
      <c r="AN16" s="2" t="s">
        <v>459</v>
      </c>
      <c r="AO16" s="5" t="n">
        <v>6.06</v>
      </c>
      <c r="AP16" s="2" t="s">
        <v>200</v>
      </c>
      <c r="AQ16" s="2"/>
      <c r="AR16" s="2"/>
      <c r="AS16" s="2"/>
      <c r="AT16" s="5"/>
      <c r="AU16" s="5"/>
      <c r="AV16" s="5"/>
      <c r="AW16" s="2" t="s">
        <v>201</v>
      </c>
      <c r="AX16" s="2" t="s">
        <v>202</v>
      </c>
      <c r="AY16" s="2" t="s">
        <v>460</v>
      </c>
      <c r="AZ16" s="7"/>
      <c r="BA16" s="3" t="n">
        <v>1</v>
      </c>
      <c r="BB16" s="2" t="s">
        <v>461</v>
      </c>
      <c r="BC16" s="3" t="n">
        <v>1</v>
      </c>
      <c r="BD16" s="2"/>
      <c r="BE16" s="3"/>
      <c r="BF16" s="2"/>
      <c r="BG16" s="2" t="s">
        <v>462</v>
      </c>
      <c r="BH16" s="8" t="s">
        <v>463</v>
      </c>
      <c r="BI16" s="2" t="s">
        <v>463</v>
      </c>
      <c r="BJ16" s="2"/>
      <c r="BK16" s="2"/>
      <c r="BL16" s="2"/>
      <c r="BM16" s="2"/>
      <c r="BN16" s="2"/>
      <c r="BO16" s="2"/>
      <c r="BP16" s="2"/>
      <c r="BQ16" s="2"/>
      <c r="BR16" s="2"/>
      <c r="BS16" s="5"/>
      <c r="BT16" s="9" t="n">
        <v>0</v>
      </c>
      <c r="BU16" s="6"/>
      <c r="BV16" s="9" t="n">
        <v>-2.74</v>
      </c>
      <c r="BW16" s="9" t="n">
        <v>-3.77</v>
      </c>
      <c r="BX16" s="9" t="n">
        <v>-3.6</v>
      </c>
      <c r="BY16" s="9" t="n">
        <v>-3.77</v>
      </c>
      <c r="BZ16" s="9" t="n">
        <v>0</v>
      </c>
      <c r="CA16" s="10" t="n">
        <v>2013</v>
      </c>
      <c r="CB16" s="9" t="n">
        <v>-4.66</v>
      </c>
      <c r="CC16" s="9" t="n">
        <v>-4.44</v>
      </c>
      <c r="CD16" s="9" t="n">
        <v>-4.44</v>
      </c>
      <c r="CE16" s="9"/>
      <c r="CF16" s="9" t="n">
        <v>3.25</v>
      </c>
      <c r="CG16" s="9" t="n">
        <v>-1.69</v>
      </c>
      <c r="CH16" s="9" t="n">
        <v>-1.61</v>
      </c>
      <c r="CI16" s="9" t="n">
        <v>-1.61</v>
      </c>
      <c r="CJ16" s="9"/>
      <c r="CK16" s="9" t="n">
        <v>1.18</v>
      </c>
      <c r="CL16" s="9"/>
      <c r="CM16" s="9"/>
      <c r="CN16" s="9"/>
      <c r="CO16" s="9"/>
      <c r="CP16" s="9"/>
      <c r="CQ16" s="9"/>
      <c r="CR16" s="9"/>
      <c r="CS16" s="6"/>
      <c r="CT16" s="7" t="n">
        <v>91</v>
      </c>
      <c r="CU16" s="2" t="s">
        <v>292</v>
      </c>
      <c r="CV16" s="2" t="s">
        <v>391</v>
      </c>
      <c r="CW16" s="2" t="s">
        <v>210</v>
      </c>
      <c r="CX16" s="2" t="s">
        <v>294</v>
      </c>
      <c r="CY16" s="2" t="s">
        <v>392</v>
      </c>
      <c r="CZ16" s="2" t="s">
        <v>296</v>
      </c>
      <c r="DA16" s="3" t="s">
        <v>464</v>
      </c>
      <c r="DB16" s="2" t="s">
        <v>298</v>
      </c>
      <c r="DC16" s="10" t="n">
        <v>2012</v>
      </c>
      <c r="DD16" s="11" t="str">
        <f aca="false">HYPERLINK("http://www.aquis.eu","www.aquis.eu")</f>
        <v>www.aquis.eu</v>
      </c>
      <c r="DE16" s="12"/>
      <c r="DF16" s="12"/>
      <c r="DG16" s="12"/>
      <c r="DH16" s="12"/>
      <c r="DI16" s="12"/>
      <c r="DJ16" s="12"/>
      <c r="DK16" s="2"/>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200</v>
      </c>
      <c r="FC16" s="9"/>
      <c r="FD16" s="2"/>
      <c r="FE16" s="3"/>
      <c r="FF16" s="2"/>
      <c r="FG16" s="9"/>
      <c r="FH16" s="9"/>
      <c r="FI16" s="9"/>
      <c r="FJ16" s="9"/>
      <c r="FK16" s="9"/>
      <c r="FL16" s="9"/>
      <c r="FM16" s="9"/>
      <c r="FN16" s="9"/>
      <c r="FO16" s="9"/>
      <c r="FP16" s="9"/>
      <c r="FQ16" s="9"/>
      <c r="FR16" s="11" t="str">
        <f aca="false">HYPERLINK("https://my.pitchbook.com?c=38665-81T","View Company Online")</f>
        <v>View Company Online</v>
      </c>
    </row>
    <row r="17" customFormat="false" ht="15" hidden="false" customHeight="false" outlineLevel="0" collapsed="false">
      <c r="A17" s="13" t="s">
        <v>465</v>
      </c>
      <c r="B17" s="13" t="s">
        <v>444</v>
      </c>
      <c r="C17" s="13" t="s">
        <v>445</v>
      </c>
      <c r="D17" s="13" t="s">
        <v>446</v>
      </c>
      <c r="E17" s="13" t="s">
        <v>447</v>
      </c>
      <c r="F17" s="13" t="s">
        <v>448</v>
      </c>
      <c r="G17" s="13" t="s">
        <v>231</v>
      </c>
      <c r="H17" s="13" t="s">
        <v>232</v>
      </c>
      <c r="I17" s="13" t="s">
        <v>232</v>
      </c>
      <c r="J17" s="13" t="s">
        <v>449</v>
      </c>
      <c r="K17" s="13" t="s">
        <v>450</v>
      </c>
      <c r="L17" s="13" t="s">
        <v>451</v>
      </c>
      <c r="M17" s="13" t="s">
        <v>203</v>
      </c>
      <c r="N17" s="13" t="s">
        <v>187</v>
      </c>
      <c r="O17" s="13" t="s">
        <v>452</v>
      </c>
      <c r="P17" s="13" t="s">
        <v>453</v>
      </c>
      <c r="Q17" s="13" t="s">
        <v>454</v>
      </c>
      <c r="R17" s="14" t="s">
        <v>455</v>
      </c>
      <c r="S17" s="13" t="s">
        <v>456</v>
      </c>
      <c r="T17" s="13" t="s">
        <v>457</v>
      </c>
      <c r="U17" s="13" t="s">
        <v>458</v>
      </c>
      <c r="V17" s="14" t="n">
        <v>2</v>
      </c>
      <c r="W17" s="15" t="n">
        <v>43262</v>
      </c>
      <c r="X17" s="15" t="n">
        <v>43265</v>
      </c>
      <c r="Y17" s="16" t="n">
        <v>36.58</v>
      </c>
      <c r="Z17" s="13" t="s">
        <v>194</v>
      </c>
      <c r="AA17" s="16" t="n">
        <v>46.75</v>
      </c>
      <c r="AB17" s="16" t="n">
        <v>83.33</v>
      </c>
      <c r="AC17" s="13" t="s">
        <v>194</v>
      </c>
      <c r="AD17" s="17" t="n">
        <v>43.9</v>
      </c>
      <c r="AE17" s="16" t="n">
        <v>19.76</v>
      </c>
      <c r="AF17" s="14"/>
      <c r="AG17" s="14"/>
      <c r="AH17" s="16" t="n">
        <v>3.07</v>
      </c>
      <c r="AI17" s="14"/>
      <c r="AJ17" s="13" t="s">
        <v>196</v>
      </c>
      <c r="AK17" s="13"/>
      <c r="AL17" s="13"/>
      <c r="AM17" s="13" t="s">
        <v>198</v>
      </c>
      <c r="AN17" s="13" t="s">
        <v>466</v>
      </c>
      <c r="AO17" s="16" t="n">
        <v>13.69</v>
      </c>
      <c r="AP17" s="13" t="s">
        <v>200</v>
      </c>
      <c r="AQ17" s="13"/>
      <c r="AR17" s="13"/>
      <c r="AS17" s="13"/>
      <c r="AT17" s="16"/>
      <c r="AU17" s="16"/>
      <c r="AV17" s="16"/>
      <c r="AW17" s="13" t="s">
        <v>201</v>
      </c>
      <c r="AX17" s="13" t="s">
        <v>202</v>
      </c>
      <c r="AY17" s="13" t="s">
        <v>203</v>
      </c>
      <c r="AZ17" s="18" t="n">
        <v>31</v>
      </c>
      <c r="BA17" s="14" t="n">
        <v>1</v>
      </c>
      <c r="BB17" s="13" t="s">
        <v>467</v>
      </c>
      <c r="BC17" s="14" t="n">
        <v>1</v>
      </c>
      <c r="BD17" s="13"/>
      <c r="BE17" s="14"/>
      <c r="BF17" s="13"/>
      <c r="BG17" s="13"/>
      <c r="BH17" s="19" t="s">
        <v>467</v>
      </c>
      <c r="BI17" s="13"/>
      <c r="BJ17" s="13" t="s">
        <v>468</v>
      </c>
      <c r="BK17" s="13" t="s">
        <v>469</v>
      </c>
      <c r="BL17" s="13"/>
      <c r="BM17" s="13"/>
      <c r="BN17" s="13" t="s">
        <v>470</v>
      </c>
      <c r="BO17" s="13" t="s">
        <v>470</v>
      </c>
      <c r="BP17" s="13" t="s">
        <v>471</v>
      </c>
      <c r="BQ17" s="13"/>
      <c r="BR17" s="13"/>
      <c r="BS17" s="16"/>
      <c r="BT17" s="20" t="n">
        <v>2.62</v>
      </c>
      <c r="BU17" s="17"/>
      <c r="BV17" s="20" t="n">
        <v>-5.11</v>
      </c>
      <c r="BW17" s="20" t="n">
        <v>-5.41</v>
      </c>
      <c r="BX17" s="20" t="n">
        <v>-4</v>
      </c>
      <c r="BY17" s="20" t="n">
        <v>-4</v>
      </c>
      <c r="BZ17" s="20"/>
      <c r="CA17" s="21" t="n">
        <v>2018</v>
      </c>
      <c r="CB17" s="20" t="n">
        <v>-20.85</v>
      </c>
      <c r="CC17" s="20" t="n">
        <v>-20.85</v>
      </c>
      <c r="CD17" s="20" t="n">
        <v>-15.66</v>
      </c>
      <c r="CE17" s="20" t="n">
        <v>31.85</v>
      </c>
      <c r="CF17" s="20" t="n">
        <v>8.28</v>
      </c>
      <c r="CG17" s="20" t="n">
        <v>-9.15</v>
      </c>
      <c r="CH17" s="20" t="n">
        <v>-9.15</v>
      </c>
      <c r="CI17" s="20" t="n">
        <v>-6.87</v>
      </c>
      <c r="CJ17" s="20" t="n">
        <v>13.98</v>
      </c>
      <c r="CK17" s="20" t="n">
        <v>3.64</v>
      </c>
      <c r="CL17" s="20"/>
      <c r="CM17" s="20"/>
      <c r="CN17" s="20"/>
      <c r="CO17" s="20"/>
      <c r="CP17" s="20"/>
      <c r="CQ17" s="20"/>
      <c r="CR17" s="20"/>
      <c r="CS17" s="17" t="n">
        <v>-152.76</v>
      </c>
      <c r="CT17" s="18" t="n">
        <v>91</v>
      </c>
      <c r="CU17" s="13" t="s">
        <v>292</v>
      </c>
      <c r="CV17" s="13" t="s">
        <v>391</v>
      </c>
      <c r="CW17" s="13" t="s">
        <v>210</v>
      </c>
      <c r="CX17" s="13" t="s">
        <v>294</v>
      </c>
      <c r="CY17" s="13" t="s">
        <v>392</v>
      </c>
      <c r="CZ17" s="13" t="s">
        <v>296</v>
      </c>
      <c r="DA17" s="14" t="s">
        <v>464</v>
      </c>
      <c r="DB17" s="13" t="s">
        <v>298</v>
      </c>
      <c r="DC17" s="21" t="n">
        <v>2012</v>
      </c>
      <c r="DD17" s="22" t="str">
        <f aca="false">HYPERLINK("http://www.aquis.eu","www.aquis.eu")</f>
        <v>www.aquis.eu</v>
      </c>
      <c r="DE17" s="23"/>
      <c r="DF17" s="23"/>
      <c r="DG17" s="23"/>
      <c r="DH17" s="23"/>
      <c r="DI17" s="23"/>
      <c r="DJ17" s="23"/>
      <c r="DK17" s="13"/>
      <c r="DL17" s="13"/>
      <c r="DM17" s="14"/>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200</v>
      </c>
      <c r="FC17" s="20"/>
      <c r="FD17" s="13"/>
      <c r="FE17" s="14"/>
      <c r="FF17" s="13"/>
      <c r="FG17" s="20"/>
      <c r="FH17" s="20"/>
      <c r="FI17" s="20"/>
      <c r="FJ17" s="20"/>
      <c r="FK17" s="20"/>
      <c r="FL17" s="20"/>
      <c r="FM17" s="20"/>
      <c r="FN17" s="20"/>
      <c r="FO17" s="20"/>
      <c r="FP17" s="20"/>
      <c r="FQ17" s="20"/>
      <c r="FR17" s="22" t="str">
        <f aca="false">HYPERLINK("https://my.pitchbook.com?c=107228-17T","View Company Online")</f>
        <v>View Company Online</v>
      </c>
    </row>
    <row r="18" customFormat="false" ht="15" hidden="false" customHeight="false" outlineLevel="0" collapsed="false">
      <c r="A18" s="2" t="s">
        <v>472</v>
      </c>
      <c r="B18" s="2" t="s">
        <v>473</v>
      </c>
      <c r="C18" s="2" t="s">
        <v>474</v>
      </c>
      <c r="D18" s="2"/>
      <c r="E18" s="2" t="s">
        <v>475</v>
      </c>
      <c r="F18" s="2" t="s">
        <v>476</v>
      </c>
      <c r="G18" s="2" t="s">
        <v>180</v>
      </c>
      <c r="H18" s="2" t="s">
        <v>477</v>
      </c>
      <c r="I18" s="2" t="s">
        <v>478</v>
      </c>
      <c r="J18" s="2" t="s">
        <v>479</v>
      </c>
      <c r="K18" s="2" t="s">
        <v>480</v>
      </c>
      <c r="L18" s="2" t="s">
        <v>481</v>
      </c>
      <c r="M18" s="2" t="s">
        <v>315</v>
      </c>
      <c r="N18" s="2" t="s">
        <v>202</v>
      </c>
      <c r="O18" s="2" t="s">
        <v>452</v>
      </c>
      <c r="P18" s="2" t="s">
        <v>482</v>
      </c>
      <c r="Q18" s="2" t="s">
        <v>483</v>
      </c>
      <c r="R18" s="3" t="s">
        <v>484</v>
      </c>
      <c r="S18" s="2" t="s">
        <v>485</v>
      </c>
      <c r="T18" s="2" t="s">
        <v>486</v>
      </c>
      <c r="U18" s="2"/>
      <c r="V18" s="3" t="n">
        <v>3</v>
      </c>
      <c r="W18" s="4" t="n">
        <v>44236</v>
      </c>
      <c r="X18" s="4" t="n">
        <v>44440</v>
      </c>
      <c r="Y18" s="5" t="n">
        <v>2.95</v>
      </c>
      <c r="Z18" s="2" t="s">
        <v>194</v>
      </c>
      <c r="AA18" s="5" t="n">
        <v>104.56</v>
      </c>
      <c r="AB18" s="5" t="n">
        <v>107.51</v>
      </c>
      <c r="AC18" s="2" t="s">
        <v>195</v>
      </c>
      <c r="AD18" s="6" t="n">
        <v>2.75</v>
      </c>
      <c r="AE18" s="5" t="n">
        <v>5.12</v>
      </c>
      <c r="AF18" s="3"/>
      <c r="AG18" s="3"/>
      <c r="AH18" s="5" t="n">
        <v>1.77</v>
      </c>
      <c r="AI18" s="3"/>
      <c r="AJ18" s="2" t="s">
        <v>487</v>
      </c>
      <c r="AK18" s="2"/>
      <c r="AL18" s="2"/>
      <c r="AM18" s="2" t="s">
        <v>488</v>
      </c>
      <c r="AN18" s="2" t="s">
        <v>489</v>
      </c>
      <c r="AO18" s="5" t="n">
        <v>2.95</v>
      </c>
      <c r="AP18" s="2" t="s">
        <v>200</v>
      </c>
      <c r="AQ18" s="2"/>
      <c r="AR18" s="2"/>
      <c r="AS18" s="2"/>
      <c r="AT18" s="5"/>
      <c r="AU18" s="5"/>
      <c r="AV18" s="5"/>
      <c r="AW18" s="2" t="s">
        <v>201</v>
      </c>
      <c r="AX18" s="2" t="s">
        <v>202</v>
      </c>
      <c r="AY18" s="2" t="s">
        <v>329</v>
      </c>
      <c r="AZ18" s="7"/>
      <c r="BA18" s="3" t="n">
        <v>1</v>
      </c>
      <c r="BB18" s="2" t="s">
        <v>490</v>
      </c>
      <c r="BC18" s="3" t="n">
        <v>1</v>
      </c>
      <c r="BD18" s="2"/>
      <c r="BE18" s="3"/>
      <c r="BF18" s="2"/>
      <c r="BG18" s="2"/>
      <c r="BH18" s="8" t="s">
        <v>491</v>
      </c>
      <c r="BI18" s="2"/>
      <c r="BJ18" s="2"/>
      <c r="BK18" s="2"/>
      <c r="BL18" s="2"/>
      <c r="BM18" s="2"/>
      <c r="BN18" s="2" t="s">
        <v>492</v>
      </c>
      <c r="BO18" s="2" t="s">
        <v>492</v>
      </c>
      <c r="BP18" s="2"/>
      <c r="BQ18" s="2"/>
      <c r="BR18" s="2"/>
      <c r="BS18" s="5"/>
      <c r="BT18" s="9" t="n">
        <v>0</v>
      </c>
      <c r="BU18" s="6"/>
      <c r="BV18" s="9"/>
      <c r="BW18" s="9" t="n">
        <v>-1.3</v>
      </c>
      <c r="BX18" s="9" t="n">
        <v>-1.3</v>
      </c>
      <c r="BY18" s="9" t="n">
        <v>-1.3</v>
      </c>
      <c r="BZ18" s="9" t="n">
        <v>0</v>
      </c>
      <c r="CA18" s="10" t="n">
        <v>2021</v>
      </c>
      <c r="CB18" s="9" t="n">
        <v>-82.76</v>
      </c>
      <c r="CC18" s="9" t="n">
        <v>-82.76</v>
      </c>
      <c r="CD18" s="9" t="n">
        <v>-83.25</v>
      </c>
      <c r="CE18" s="9"/>
      <c r="CF18" s="9" t="n">
        <v>44.79</v>
      </c>
      <c r="CG18" s="9" t="n">
        <v>-2.27</v>
      </c>
      <c r="CH18" s="9" t="n">
        <v>-2.27</v>
      </c>
      <c r="CI18" s="9" t="n">
        <v>-2.29</v>
      </c>
      <c r="CJ18" s="9"/>
      <c r="CK18" s="9" t="n">
        <v>1.23</v>
      </c>
      <c r="CL18" s="9"/>
      <c r="CM18" s="9"/>
      <c r="CN18" s="9"/>
      <c r="CO18" s="9"/>
      <c r="CP18" s="9"/>
      <c r="CQ18" s="9"/>
      <c r="CR18" s="9"/>
      <c r="CS18" s="6"/>
      <c r="CT18" s="7" t="n">
        <v>30</v>
      </c>
      <c r="CU18" s="2" t="s">
        <v>247</v>
      </c>
      <c r="CV18" s="2" t="s">
        <v>493</v>
      </c>
      <c r="CW18" s="2" t="s">
        <v>249</v>
      </c>
      <c r="CX18" s="2" t="s">
        <v>250</v>
      </c>
      <c r="CY18" s="2" t="s">
        <v>494</v>
      </c>
      <c r="CZ18" s="2" t="s">
        <v>495</v>
      </c>
      <c r="DA18" s="3" t="s">
        <v>496</v>
      </c>
      <c r="DB18" s="2" t="s">
        <v>253</v>
      </c>
      <c r="DC18" s="10" t="n">
        <v>2014</v>
      </c>
      <c r="DD18" s="11" t="str">
        <f aca="false">HYPERLINK("http://www.arriveai.com","www.arriveai.com")</f>
        <v>www.arriveai.com</v>
      </c>
      <c r="DE18" s="12"/>
      <c r="DF18" s="12"/>
      <c r="DG18" s="12"/>
      <c r="DH18" s="12"/>
      <c r="DI18" s="12"/>
      <c r="DJ18" s="12"/>
      <c r="DK18" s="2"/>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200</v>
      </c>
      <c r="FC18" s="9"/>
      <c r="FD18" s="2"/>
      <c r="FE18" s="3"/>
      <c r="FF18" s="2"/>
      <c r="FG18" s="9"/>
      <c r="FH18" s="9"/>
      <c r="FI18" s="9"/>
      <c r="FJ18" s="9"/>
      <c r="FK18" s="9"/>
      <c r="FL18" s="9"/>
      <c r="FM18" s="9"/>
      <c r="FN18" s="9"/>
      <c r="FO18" s="9"/>
      <c r="FP18" s="9"/>
      <c r="FQ18" s="9"/>
      <c r="FR18" s="11" t="str">
        <f aca="false">HYPERLINK("https://my.pitchbook.com?c=169273-45T","View Company Online")</f>
        <v>View Company Online</v>
      </c>
    </row>
    <row r="19" customFormat="false" ht="15" hidden="false" customHeight="false" outlineLevel="0" collapsed="false">
      <c r="A19" s="13" t="s">
        <v>497</v>
      </c>
      <c r="B19" s="13" t="s">
        <v>473</v>
      </c>
      <c r="C19" s="13" t="s">
        <v>474</v>
      </c>
      <c r="D19" s="13"/>
      <c r="E19" s="13" t="s">
        <v>475</v>
      </c>
      <c r="F19" s="13" t="s">
        <v>476</v>
      </c>
      <c r="G19" s="13" t="s">
        <v>180</v>
      </c>
      <c r="H19" s="13" t="s">
        <v>477</v>
      </c>
      <c r="I19" s="13" t="s">
        <v>478</v>
      </c>
      <c r="J19" s="13" t="s">
        <v>479</v>
      </c>
      <c r="K19" s="13" t="s">
        <v>480</v>
      </c>
      <c r="L19" s="13" t="s">
        <v>481</v>
      </c>
      <c r="M19" s="13" t="s">
        <v>315</v>
      </c>
      <c r="N19" s="13" t="s">
        <v>202</v>
      </c>
      <c r="O19" s="13" t="s">
        <v>452</v>
      </c>
      <c r="P19" s="13" t="s">
        <v>482</v>
      </c>
      <c r="Q19" s="13" t="s">
        <v>483</v>
      </c>
      <c r="R19" s="14" t="s">
        <v>484</v>
      </c>
      <c r="S19" s="13" t="s">
        <v>485</v>
      </c>
      <c r="T19" s="13" t="s">
        <v>486</v>
      </c>
      <c r="U19" s="13"/>
      <c r="V19" s="14" t="n">
        <v>5</v>
      </c>
      <c r="W19" s="15" t="n">
        <v>44838</v>
      </c>
      <c r="X19" s="15" t="n">
        <v>45114</v>
      </c>
      <c r="Y19" s="16" t="n">
        <v>1.23</v>
      </c>
      <c r="Z19" s="13" t="s">
        <v>194</v>
      </c>
      <c r="AA19" s="16" t="n">
        <v>303.91</v>
      </c>
      <c r="AB19" s="16" t="n">
        <v>305.14</v>
      </c>
      <c r="AC19" s="13" t="s">
        <v>194</v>
      </c>
      <c r="AD19" s="17" t="n">
        <v>0.4</v>
      </c>
      <c r="AE19" s="16" t="n">
        <v>9.3</v>
      </c>
      <c r="AF19" s="14"/>
      <c r="AG19" s="14"/>
      <c r="AH19" s="16" t="n">
        <v>2.48</v>
      </c>
      <c r="AI19" s="14"/>
      <c r="AJ19" s="13" t="s">
        <v>487</v>
      </c>
      <c r="AK19" s="13"/>
      <c r="AL19" s="13"/>
      <c r="AM19" s="13" t="s">
        <v>488</v>
      </c>
      <c r="AN19" s="13" t="s">
        <v>498</v>
      </c>
      <c r="AO19" s="16" t="n">
        <v>1.23</v>
      </c>
      <c r="AP19" s="13" t="s">
        <v>200</v>
      </c>
      <c r="AQ19" s="13"/>
      <c r="AR19" s="13"/>
      <c r="AS19" s="13"/>
      <c r="AT19" s="16"/>
      <c r="AU19" s="16"/>
      <c r="AV19" s="16"/>
      <c r="AW19" s="13" t="s">
        <v>201</v>
      </c>
      <c r="AX19" s="13" t="s">
        <v>202</v>
      </c>
      <c r="AY19" s="13" t="s">
        <v>329</v>
      </c>
      <c r="AZ19" s="18" t="n">
        <v>13</v>
      </c>
      <c r="BA19" s="14"/>
      <c r="BB19" s="13"/>
      <c r="BC19" s="14"/>
      <c r="BD19" s="13"/>
      <c r="BE19" s="14"/>
      <c r="BF19" s="13"/>
      <c r="BG19" s="13"/>
      <c r="BH19" s="19"/>
      <c r="BI19" s="13"/>
      <c r="BJ19" s="13"/>
      <c r="BK19" s="13"/>
      <c r="BL19" s="13"/>
      <c r="BM19" s="13"/>
      <c r="BN19" s="13" t="s">
        <v>499</v>
      </c>
      <c r="BO19" s="13" t="s">
        <v>499</v>
      </c>
      <c r="BP19" s="13"/>
      <c r="BQ19" s="13"/>
      <c r="BR19" s="13"/>
      <c r="BS19" s="16"/>
      <c r="BT19" s="20" t="n">
        <v>0</v>
      </c>
      <c r="BU19" s="17"/>
      <c r="BV19" s="20"/>
      <c r="BW19" s="20" t="n">
        <v>-2.61</v>
      </c>
      <c r="BX19" s="20" t="n">
        <v>-2.64</v>
      </c>
      <c r="BY19" s="20" t="n">
        <v>-2.65</v>
      </c>
      <c r="BZ19" s="20" t="n">
        <v>0.03</v>
      </c>
      <c r="CA19" s="21" t="n">
        <v>2023</v>
      </c>
      <c r="CB19" s="20" t="n">
        <v>-115.74</v>
      </c>
      <c r="CC19" s="20" t="n">
        <v>-115.26</v>
      </c>
      <c r="CD19" s="20" t="n">
        <v>-114.82</v>
      </c>
      <c r="CE19" s="20"/>
      <c r="CF19" s="20" t="n">
        <v>-236.37</v>
      </c>
      <c r="CG19" s="20" t="n">
        <v>-0.47</v>
      </c>
      <c r="CH19" s="20" t="n">
        <v>-0.46</v>
      </c>
      <c r="CI19" s="20" t="n">
        <v>-0.46</v>
      </c>
      <c r="CJ19" s="20"/>
      <c r="CK19" s="20" t="n">
        <v>-0.95</v>
      </c>
      <c r="CL19" s="20"/>
      <c r="CM19" s="20"/>
      <c r="CN19" s="20"/>
      <c r="CO19" s="20"/>
      <c r="CP19" s="20"/>
      <c r="CQ19" s="20"/>
      <c r="CR19" s="20"/>
      <c r="CS19" s="17"/>
      <c r="CT19" s="18" t="n">
        <v>30</v>
      </c>
      <c r="CU19" s="13" t="s">
        <v>247</v>
      </c>
      <c r="CV19" s="13" t="s">
        <v>493</v>
      </c>
      <c r="CW19" s="13" t="s">
        <v>249</v>
      </c>
      <c r="CX19" s="13" t="s">
        <v>250</v>
      </c>
      <c r="CY19" s="13" t="s">
        <v>494</v>
      </c>
      <c r="CZ19" s="13" t="s">
        <v>495</v>
      </c>
      <c r="DA19" s="14" t="s">
        <v>496</v>
      </c>
      <c r="DB19" s="13" t="s">
        <v>253</v>
      </c>
      <c r="DC19" s="21" t="n">
        <v>2014</v>
      </c>
      <c r="DD19" s="22" t="str">
        <f aca="false">HYPERLINK("http://www.arriveai.com","www.arriveai.com")</f>
        <v>www.arriveai.com</v>
      </c>
      <c r="DE19" s="23"/>
      <c r="DF19" s="23"/>
      <c r="DG19" s="23"/>
      <c r="DH19" s="23"/>
      <c r="DI19" s="23"/>
      <c r="DJ19" s="23"/>
      <c r="DK19" s="13"/>
      <c r="DL19" s="13"/>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200</v>
      </c>
      <c r="FC19" s="20"/>
      <c r="FD19" s="13"/>
      <c r="FE19" s="14"/>
      <c r="FF19" s="13"/>
      <c r="FG19" s="20"/>
      <c r="FH19" s="20"/>
      <c r="FI19" s="20"/>
      <c r="FJ19" s="20"/>
      <c r="FK19" s="20"/>
      <c r="FL19" s="20"/>
      <c r="FM19" s="20"/>
      <c r="FN19" s="20"/>
      <c r="FO19" s="20"/>
      <c r="FP19" s="20"/>
      <c r="FQ19" s="20"/>
      <c r="FR19" s="22" t="str">
        <f aca="false">HYPERLINK("https://my.pitchbook.com?c=205537-51T","View Company Online")</f>
        <v>View Company Online</v>
      </c>
    </row>
    <row r="20" customFormat="false" ht="15" hidden="false" customHeight="false" outlineLevel="0" collapsed="false">
      <c r="A20" s="2" t="s">
        <v>500</v>
      </c>
      <c r="B20" s="2" t="s">
        <v>501</v>
      </c>
      <c r="C20" s="2" t="s">
        <v>502</v>
      </c>
      <c r="D20" s="2"/>
      <c r="E20" s="2" t="s">
        <v>503</v>
      </c>
      <c r="F20" s="2" t="s">
        <v>504</v>
      </c>
      <c r="G20" s="2" t="s">
        <v>180</v>
      </c>
      <c r="H20" s="2" t="s">
        <v>276</v>
      </c>
      <c r="I20" s="2" t="s">
        <v>277</v>
      </c>
      <c r="J20" s="2" t="s">
        <v>278</v>
      </c>
      <c r="K20" s="2" t="s">
        <v>505</v>
      </c>
      <c r="L20" s="2" t="s">
        <v>506</v>
      </c>
      <c r="M20" s="2" t="s">
        <v>315</v>
      </c>
      <c r="N20" s="2" t="s">
        <v>187</v>
      </c>
      <c r="O20" s="2" t="s">
        <v>316</v>
      </c>
      <c r="P20" s="2" t="s">
        <v>507</v>
      </c>
      <c r="Q20" s="2" t="s">
        <v>508</v>
      </c>
      <c r="R20" s="3"/>
      <c r="S20" s="2" t="s">
        <v>509</v>
      </c>
      <c r="T20" s="2" t="s">
        <v>510</v>
      </c>
      <c r="U20" s="2" t="s">
        <v>511</v>
      </c>
      <c r="V20" s="3" t="n">
        <v>4</v>
      </c>
      <c r="W20" s="4" t="n">
        <v>44432</v>
      </c>
      <c r="X20" s="4" t="n">
        <v>44466</v>
      </c>
      <c r="Y20" s="5" t="n">
        <v>42.4</v>
      </c>
      <c r="Z20" s="2" t="s">
        <v>194</v>
      </c>
      <c r="AA20" s="5" t="n">
        <v>763.17</v>
      </c>
      <c r="AB20" s="5" t="n">
        <v>805.57</v>
      </c>
      <c r="AC20" s="2" t="s">
        <v>194</v>
      </c>
      <c r="AD20" s="6" t="n">
        <v>5.26</v>
      </c>
      <c r="AE20" s="5" t="n">
        <v>72.14</v>
      </c>
      <c r="AF20" s="3" t="s">
        <v>512</v>
      </c>
      <c r="AG20" s="3" t="s">
        <v>324</v>
      </c>
      <c r="AH20" s="5" t="n">
        <v>2.98</v>
      </c>
      <c r="AI20" s="3" t="s">
        <v>513</v>
      </c>
      <c r="AJ20" s="2" t="s">
        <v>349</v>
      </c>
      <c r="AK20" s="2" t="s">
        <v>513</v>
      </c>
      <c r="AL20" s="2"/>
      <c r="AM20" s="2" t="s">
        <v>327</v>
      </c>
      <c r="AN20" s="2" t="s">
        <v>514</v>
      </c>
      <c r="AO20" s="5" t="n">
        <v>42.4</v>
      </c>
      <c r="AP20" s="2" t="s">
        <v>200</v>
      </c>
      <c r="AQ20" s="2"/>
      <c r="AR20" s="2"/>
      <c r="AS20" s="2"/>
      <c r="AT20" s="5"/>
      <c r="AU20" s="5"/>
      <c r="AV20" s="5"/>
      <c r="AW20" s="2" t="s">
        <v>201</v>
      </c>
      <c r="AX20" s="2" t="s">
        <v>202</v>
      </c>
      <c r="AY20" s="2" t="s">
        <v>329</v>
      </c>
      <c r="AZ20" s="7" t="n">
        <v>70</v>
      </c>
      <c r="BA20" s="3" t="n">
        <v>8</v>
      </c>
      <c r="BB20" s="2" t="s">
        <v>515</v>
      </c>
      <c r="BC20" s="3" t="n">
        <v>3</v>
      </c>
      <c r="BD20" s="2" t="s">
        <v>516</v>
      </c>
      <c r="BE20" s="3" t="n">
        <v>5</v>
      </c>
      <c r="BF20" s="2"/>
      <c r="BG20" s="2" t="s">
        <v>517</v>
      </c>
      <c r="BH20" s="8" t="s">
        <v>518</v>
      </c>
      <c r="BI20" s="2" t="s">
        <v>519</v>
      </c>
      <c r="BJ20" s="2" t="s">
        <v>520</v>
      </c>
      <c r="BK20" s="2"/>
      <c r="BL20" s="2"/>
      <c r="BM20" s="2"/>
      <c r="BN20" s="2" t="s">
        <v>521</v>
      </c>
      <c r="BO20" s="2" t="s">
        <v>521</v>
      </c>
      <c r="BP20" s="2"/>
      <c r="BQ20" s="2"/>
      <c r="BR20" s="2"/>
      <c r="BS20" s="5"/>
      <c r="BT20" s="9" t="n">
        <v>29.6</v>
      </c>
      <c r="BU20" s="6"/>
      <c r="BV20" s="9"/>
      <c r="BW20" s="9"/>
      <c r="BX20" s="9"/>
      <c r="BY20" s="9"/>
      <c r="BZ20" s="9"/>
      <c r="CA20" s="10" t="n">
        <v>2021</v>
      </c>
      <c r="CB20" s="9"/>
      <c r="CC20" s="9"/>
      <c r="CD20" s="9"/>
      <c r="CE20" s="9" t="n">
        <v>27.21</v>
      </c>
      <c r="CF20" s="9"/>
      <c r="CG20" s="9"/>
      <c r="CH20" s="9"/>
      <c r="CI20" s="9"/>
      <c r="CJ20" s="9" t="n">
        <v>1.43</v>
      </c>
      <c r="CK20" s="9"/>
      <c r="CL20" s="9"/>
      <c r="CM20" s="9"/>
      <c r="CN20" s="9"/>
      <c r="CO20" s="9"/>
      <c r="CP20" s="9"/>
      <c r="CQ20" s="9"/>
      <c r="CR20" s="9"/>
      <c r="CS20" s="6"/>
      <c r="CT20" s="7" t="n">
        <v>440</v>
      </c>
      <c r="CU20" s="2" t="s">
        <v>247</v>
      </c>
      <c r="CV20" s="2" t="s">
        <v>522</v>
      </c>
      <c r="CW20" s="2" t="s">
        <v>249</v>
      </c>
      <c r="CX20" s="2" t="s">
        <v>250</v>
      </c>
      <c r="CY20" s="2" t="s">
        <v>523</v>
      </c>
      <c r="CZ20" s="2" t="s">
        <v>339</v>
      </c>
      <c r="DA20" s="3" t="s">
        <v>524</v>
      </c>
      <c r="DB20" s="2" t="s">
        <v>253</v>
      </c>
      <c r="DC20" s="10" t="n">
        <v>2017</v>
      </c>
      <c r="DD20" s="11" t="str">
        <f aca="false">HYPERLINK("http://www.asteralabs.com","www.asteralabs.com")</f>
        <v>www.asteralabs.com</v>
      </c>
      <c r="DE20" s="12" t="n">
        <v>26</v>
      </c>
      <c r="DF20" s="12" t="n">
        <v>15</v>
      </c>
      <c r="DG20" s="12" t="n">
        <v>24</v>
      </c>
      <c r="DH20" s="12" t="n">
        <v>2</v>
      </c>
      <c r="DI20" s="12"/>
      <c r="DJ20" s="12"/>
      <c r="DK20" s="2" t="s">
        <v>525</v>
      </c>
      <c r="DL20" s="2"/>
      <c r="DM20" s="3" t="n">
        <v>9.45</v>
      </c>
      <c r="DN20" s="3" t="n">
        <v>1.13</v>
      </c>
      <c r="DO20" s="2" t="s">
        <v>342</v>
      </c>
      <c r="DP20" s="2" t="s">
        <v>218</v>
      </c>
      <c r="DQ20" s="2" t="s">
        <v>343</v>
      </c>
      <c r="DR20" s="2" t="s">
        <v>218</v>
      </c>
      <c r="DS20" s="2" t="s">
        <v>218</v>
      </c>
      <c r="DT20" s="2" t="s">
        <v>344</v>
      </c>
      <c r="DU20" s="2" t="s">
        <v>345</v>
      </c>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200</v>
      </c>
      <c r="FC20" s="9"/>
      <c r="FD20" s="2"/>
      <c r="FE20" s="3"/>
      <c r="FF20" s="2"/>
      <c r="FG20" s="9"/>
      <c r="FH20" s="9"/>
      <c r="FI20" s="9"/>
      <c r="FJ20" s="9"/>
      <c r="FK20" s="9"/>
      <c r="FL20" s="9"/>
      <c r="FM20" s="9"/>
      <c r="FN20" s="9"/>
      <c r="FO20" s="9"/>
      <c r="FP20" s="9"/>
      <c r="FQ20" s="9"/>
      <c r="FR20" s="11" t="str">
        <f aca="false">HYPERLINK("https://my.pitchbook.com?c=180727-12T","View Company Online")</f>
        <v>View Company Online</v>
      </c>
    </row>
    <row r="21" customFormat="false" ht="15" hidden="false" customHeight="false" outlineLevel="0" collapsed="false">
      <c r="A21" s="13" t="s">
        <v>526</v>
      </c>
      <c r="B21" s="13" t="s">
        <v>501</v>
      </c>
      <c r="C21" s="13" t="s">
        <v>502</v>
      </c>
      <c r="D21" s="13"/>
      <c r="E21" s="13" t="s">
        <v>503</v>
      </c>
      <c r="F21" s="13" t="s">
        <v>504</v>
      </c>
      <c r="G21" s="13" t="s">
        <v>180</v>
      </c>
      <c r="H21" s="13" t="s">
        <v>276</v>
      </c>
      <c r="I21" s="13" t="s">
        <v>277</v>
      </c>
      <c r="J21" s="13" t="s">
        <v>278</v>
      </c>
      <c r="K21" s="13" t="s">
        <v>505</v>
      </c>
      <c r="L21" s="13" t="s">
        <v>506</v>
      </c>
      <c r="M21" s="13" t="s">
        <v>315</v>
      </c>
      <c r="N21" s="13" t="s">
        <v>187</v>
      </c>
      <c r="O21" s="13" t="s">
        <v>316</v>
      </c>
      <c r="P21" s="13" t="s">
        <v>507</v>
      </c>
      <c r="Q21" s="13" t="s">
        <v>508</v>
      </c>
      <c r="R21" s="14"/>
      <c r="S21" s="13" t="s">
        <v>509</v>
      </c>
      <c r="T21" s="13" t="s">
        <v>510</v>
      </c>
      <c r="U21" s="13" t="s">
        <v>511</v>
      </c>
      <c r="V21" s="14" t="n">
        <v>5</v>
      </c>
      <c r="W21" s="15"/>
      <c r="X21" s="15" t="n">
        <v>44698</v>
      </c>
      <c r="Y21" s="16" t="n">
        <v>141.56</v>
      </c>
      <c r="Z21" s="13" t="s">
        <v>194</v>
      </c>
      <c r="AA21" s="16" t="n">
        <v>2831.2</v>
      </c>
      <c r="AB21" s="16" t="n">
        <v>2972.76</v>
      </c>
      <c r="AC21" s="13" t="s">
        <v>194</v>
      </c>
      <c r="AD21" s="17" t="n">
        <v>4.76</v>
      </c>
      <c r="AE21" s="16" t="n">
        <v>213.7</v>
      </c>
      <c r="AF21" s="14" t="s">
        <v>347</v>
      </c>
      <c r="AG21" s="14" t="s">
        <v>324</v>
      </c>
      <c r="AH21" s="16" t="n">
        <v>9</v>
      </c>
      <c r="AI21" s="14" t="s">
        <v>527</v>
      </c>
      <c r="AJ21" s="13" t="s">
        <v>349</v>
      </c>
      <c r="AK21" s="13" t="s">
        <v>527</v>
      </c>
      <c r="AL21" s="13"/>
      <c r="AM21" s="13" t="s">
        <v>327</v>
      </c>
      <c r="AN21" s="13" t="s">
        <v>528</v>
      </c>
      <c r="AO21" s="16" t="n">
        <v>141.56</v>
      </c>
      <c r="AP21" s="13" t="s">
        <v>200</v>
      </c>
      <c r="AQ21" s="13"/>
      <c r="AR21" s="13"/>
      <c r="AS21" s="13"/>
      <c r="AT21" s="16"/>
      <c r="AU21" s="16"/>
      <c r="AV21" s="16"/>
      <c r="AW21" s="13" t="s">
        <v>201</v>
      </c>
      <c r="AX21" s="13" t="s">
        <v>202</v>
      </c>
      <c r="AY21" s="13" t="s">
        <v>329</v>
      </c>
      <c r="AZ21" s="18"/>
      <c r="BA21" s="14" t="n">
        <v>6</v>
      </c>
      <c r="BB21" s="13" t="s">
        <v>529</v>
      </c>
      <c r="BC21" s="14" t="n">
        <v>2</v>
      </c>
      <c r="BD21" s="13" t="s">
        <v>530</v>
      </c>
      <c r="BE21" s="14" t="n">
        <v>4</v>
      </c>
      <c r="BF21" s="13"/>
      <c r="BG21" s="13" t="s">
        <v>531</v>
      </c>
      <c r="BH21" s="19" t="s">
        <v>532</v>
      </c>
      <c r="BI21" s="13" t="s">
        <v>519</v>
      </c>
      <c r="BJ21" s="13"/>
      <c r="BK21" s="13"/>
      <c r="BL21" s="13"/>
      <c r="BM21" s="13"/>
      <c r="BN21" s="13" t="s">
        <v>521</v>
      </c>
      <c r="BO21" s="13" t="s">
        <v>521</v>
      </c>
      <c r="BP21" s="13"/>
      <c r="BQ21" s="13"/>
      <c r="BR21" s="13"/>
      <c r="BS21" s="16"/>
      <c r="BT21" s="20" t="n">
        <v>29.6</v>
      </c>
      <c r="BU21" s="17"/>
      <c r="BV21" s="20"/>
      <c r="BW21" s="20"/>
      <c r="BX21" s="20"/>
      <c r="BY21" s="20"/>
      <c r="BZ21" s="20"/>
      <c r="CA21" s="21" t="n">
        <v>2021</v>
      </c>
      <c r="CB21" s="20"/>
      <c r="CC21" s="20"/>
      <c r="CD21" s="20"/>
      <c r="CE21" s="20" t="n">
        <v>100.42</v>
      </c>
      <c r="CF21" s="20"/>
      <c r="CG21" s="20"/>
      <c r="CH21" s="20"/>
      <c r="CI21" s="20"/>
      <c r="CJ21" s="20" t="n">
        <v>4.78</v>
      </c>
      <c r="CK21" s="20"/>
      <c r="CL21" s="20"/>
      <c r="CM21" s="20"/>
      <c r="CN21" s="20"/>
      <c r="CO21" s="20"/>
      <c r="CP21" s="20"/>
      <c r="CQ21" s="20"/>
      <c r="CR21" s="20"/>
      <c r="CS21" s="17"/>
      <c r="CT21" s="18" t="n">
        <v>440</v>
      </c>
      <c r="CU21" s="13" t="s">
        <v>247</v>
      </c>
      <c r="CV21" s="13" t="s">
        <v>522</v>
      </c>
      <c r="CW21" s="13" t="s">
        <v>249</v>
      </c>
      <c r="CX21" s="13" t="s">
        <v>250</v>
      </c>
      <c r="CY21" s="13" t="s">
        <v>523</v>
      </c>
      <c r="CZ21" s="13" t="s">
        <v>339</v>
      </c>
      <c r="DA21" s="14" t="s">
        <v>524</v>
      </c>
      <c r="DB21" s="13" t="s">
        <v>253</v>
      </c>
      <c r="DC21" s="21" t="n">
        <v>2017</v>
      </c>
      <c r="DD21" s="22" t="str">
        <f aca="false">HYPERLINK("http://www.asteralabs.com","www.asteralabs.com")</f>
        <v>www.asteralabs.com</v>
      </c>
      <c r="DE21" s="23" t="n">
        <v>26</v>
      </c>
      <c r="DF21" s="23" t="n">
        <v>15</v>
      </c>
      <c r="DG21" s="23" t="n">
        <v>24</v>
      </c>
      <c r="DH21" s="23" t="n">
        <v>2</v>
      </c>
      <c r="DI21" s="23"/>
      <c r="DJ21" s="23"/>
      <c r="DK21" s="13" t="s">
        <v>525</v>
      </c>
      <c r="DL21" s="13"/>
      <c r="DM21" s="14" t="n">
        <v>3.51</v>
      </c>
      <c r="DN21" s="14" t="n">
        <v>0.64</v>
      </c>
      <c r="DO21" s="13" t="s">
        <v>342</v>
      </c>
      <c r="DP21" s="13" t="s">
        <v>218</v>
      </c>
      <c r="DQ21" s="13" t="s">
        <v>343</v>
      </c>
      <c r="DR21" s="13" t="s">
        <v>218</v>
      </c>
      <c r="DS21" s="13" t="s">
        <v>218</v>
      </c>
      <c r="DT21" s="13" t="s">
        <v>344</v>
      </c>
      <c r="DU21" s="13" t="s">
        <v>345</v>
      </c>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200</v>
      </c>
      <c r="FC21" s="20"/>
      <c r="FD21" s="13"/>
      <c r="FE21" s="14"/>
      <c r="FF21" s="13"/>
      <c r="FG21" s="20"/>
      <c r="FH21" s="20"/>
      <c r="FI21" s="20"/>
      <c r="FJ21" s="20"/>
      <c r="FK21" s="20"/>
      <c r="FL21" s="20"/>
      <c r="FM21" s="20"/>
      <c r="FN21" s="20"/>
      <c r="FO21" s="20"/>
      <c r="FP21" s="20"/>
      <c r="FQ21" s="20"/>
      <c r="FR21" s="22" t="str">
        <f aca="false">HYPERLINK("https://my.pitchbook.com?c=208639-27T","View Company Online")</f>
        <v>View Company Online</v>
      </c>
    </row>
    <row r="22" customFormat="false" ht="15" hidden="false" customHeight="false" outlineLevel="0" collapsed="false">
      <c r="A22" s="2" t="s">
        <v>533</v>
      </c>
      <c r="B22" s="2" t="s">
        <v>501</v>
      </c>
      <c r="C22" s="2" t="s">
        <v>502</v>
      </c>
      <c r="D22" s="2"/>
      <c r="E22" s="2" t="s">
        <v>503</v>
      </c>
      <c r="F22" s="2" t="s">
        <v>504</v>
      </c>
      <c r="G22" s="2" t="s">
        <v>180</v>
      </c>
      <c r="H22" s="2" t="s">
        <v>276</v>
      </c>
      <c r="I22" s="2" t="s">
        <v>277</v>
      </c>
      <c r="J22" s="2" t="s">
        <v>278</v>
      </c>
      <c r="K22" s="2" t="s">
        <v>505</v>
      </c>
      <c r="L22" s="2" t="s">
        <v>506</v>
      </c>
      <c r="M22" s="2" t="s">
        <v>315</v>
      </c>
      <c r="N22" s="2" t="s">
        <v>187</v>
      </c>
      <c r="O22" s="2" t="s">
        <v>316</v>
      </c>
      <c r="P22" s="2" t="s">
        <v>507</v>
      </c>
      <c r="Q22" s="2" t="s">
        <v>508</v>
      </c>
      <c r="R22" s="3"/>
      <c r="S22" s="2" t="s">
        <v>509</v>
      </c>
      <c r="T22" s="2" t="s">
        <v>510</v>
      </c>
      <c r="U22" s="2" t="s">
        <v>511</v>
      </c>
      <c r="V22" s="3" t="n">
        <v>6</v>
      </c>
      <c r="W22" s="4" t="n">
        <v>45203</v>
      </c>
      <c r="X22" s="4" t="n">
        <v>45371</v>
      </c>
      <c r="Y22" s="5" t="n">
        <v>754.16</v>
      </c>
      <c r="Z22" s="2" t="s">
        <v>194</v>
      </c>
      <c r="AA22" s="5" t="n">
        <v>4494.98</v>
      </c>
      <c r="AB22" s="5" t="n">
        <v>5149.42</v>
      </c>
      <c r="AC22" s="2" t="s">
        <v>195</v>
      </c>
      <c r="AD22" s="6" t="n">
        <v>14.65</v>
      </c>
      <c r="AE22" s="5" t="n">
        <v>868.14</v>
      </c>
      <c r="AF22" s="3"/>
      <c r="AG22" s="3"/>
      <c r="AH22" s="5" t="n">
        <v>33.12</v>
      </c>
      <c r="AI22" s="3"/>
      <c r="AJ22" s="2" t="s">
        <v>196</v>
      </c>
      <c r="AK22" s="2"/>
      <c r="AL22" s="2"/>
      <c r="AM22" s="2" t="s">
        <v>198</v>
      </c>
      <c r="AN22" s="2" t="s">
        <v>534</v>
      </c>
      <c r="AO22" s="5" t="n">
        <v>654.43</v>
      </c>
      <c r="AP22" s="2" t="s">
        <v>200</v>
      </c>
      <c r="AQ22" s="2"/>
      <c r="AR22" s="2"/>
      <c r="AS22" s="2"/>
      <c r="AT22" s="5"/>
      <c r="AU22" s="5"/>
      <c r="AV22" s="5"/>
      <c r="AW22" s="2" t="s">
        <v>201</v>
      </c>
      <c r="AX22" s="2" t="s">
        <v>202</v>
      </c>
      <c r="AY22" s="2" t="s">
        <v>315</v>
      </c>
      <c r="AZ22" s="7"/>
      <c r="BA22" s="3"/>
      <c r="BB22" s="2"/>
      <c r="BC22" s="3"/>
      <c r="BD22" s="2"/>
      <c r="BE22" s="3"/>
      <c r="BF22" s="2"/>
      <c r="BG22" s="2"/>
      <c r="BH22" s="8"/>
      <c r="BI22" s="2"/>
      <c r="BJ22" s="2"/>
      <c r="BK22" s="2" t="s">
        <v>535</v>
      </c>
      <c r="BL22" s="2"/>
      <c r="BM22" s="2"/>
      <c r="BN22" s="2" t="s">
        <v>536</v>
      </c>
      <c r="BO22" s="2" t="s">
        <v>536</v>
      </c>
      <c r="BP22" s="2" t="s">
        <v>537</v>
      </c>
      <c r="BQ22" s="2"/>
      <c r="BR22" s="2"/>
      <c r="BS22" s="5"/>
      <c r="BT22" s="9" t="n">
        <v>107.01</v>
      </c>
      <c r="BU22" s="6" t="n">
        <v>230.84</v>
      </c>
      <c r="BV22" s="9" t="n">
        <v>73.77</v>
      </c>
      <c r="BW22" s="9" t="n">
        <v>-24.16</v>
      </c>
      <c r="BX22" s="9" t="n">
        <v>-25.61</v>
      </c>
      <c r="BY22" s="9" t="n">
        <v>-27.26</v>
      </c>
      <c r="BZ22" s="9" t="n">
        <v>1.95</v>
      </c>
      <c r="CA22" s="10" t="n">
        <v>2023</v>
      </c>
      <c r="CB22" s="9" t="n">
        <v>-201.04</v>
      </c>
      <c r="CC22" s="9" t="n">
        <v>-188.9</v>
      </c>
      <c r="CD22" s="9" t="n">
        <v>-212.21</v>
      </c>
      <c r="CE22" s="9" t="n">
        <v>48.12</v>
      </c>
      <c r="CF22" s="9" t="n">
        <v>-166.16</v>
      </c>
      <c r="CG22" s="9" t="n">
        <v>-29.44</v>
      </c>
      <c r="CH22" s="9" t="n">
        <v>-27.67</v>
      </c>
      <c r="CI22" s="9" t="n">
        <v>-31.08</v>
      </c>
      <c r="CJ22" s="9" t="n">
        <v>7.05</v>
      </c>
      <c r="CK22" s="9" t="n">
        <v>-24.34</v>
      </c>
      <c r="CL22" s="9"/>
      <c r="CM22" s="9"/>
      <c r="CN22" s="9"/>
      <c r="CO22" s="9"/>
      <c r="CP22" s="9"/>
      <c r="CQ22" s="9"/>
      <c r="CR22" s="9"/>
      <c r="CS22" s="6" t="n">
        <v>-23.94</v>
      </c>
      <c r="CT22" s="7" t="n">
        <v>440</v>
      </c>
      <c r="CU22" s="2" t="s">
        <v>247</v>
      </c>
      <c r="CV22" s="2" t="s">
        <v>522</v>
      </c>
      <c r="CW22" s="2" t="s">
        <v>249</v>
      </c>
      <c r="CX22" s="2" t="s">
        <v>250</v>
      </c>
      <c r="CY22" s="2" t="s">
        <v>523</v>
      </c>
      <c r="CZ22" s="2" t="s">
        <v>339</v>
      </c>
      <c r="DA22" s="3" t="s">
        <v>524</v>
      </c>
      <c r="DB22" s="2" t="s">
        <v>253</v>
      </c>
      <c r="DC22" s="10" t="n">
        <v>2017</v>
      </c>
      <c r="DD22" s="11" t="str">
        <f aca="false">HYPERLINK("http://www.asteralabs.com","www.asteralabs.com")</f>
        <v>www.asteralabs.com</v>
      </c>
      <c r="DE22" s="12" t="n">
        <v>26</v>
      </c>
      <c r="DF22" s="12" t="n">
        <v>15</v>
      </c>
      <c r="DG22" s="12" t="n">
        <v>24</v>
      </c>
      <c r="DH22" s="12" t="n">
        <v>2</v>
      </c>
      <c r="DI22" s="12"/>
      <c r="DJ22" s="12"/>
      <c r="DK22" s="2" t="s">
        <v>525</v>
      </c>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200</v>
      </c>
      <c r="FC22" s="9"/>
      <c r="FD22" s="2"/>
      <c r="FE22" s="3"/>
      <c r="FF22" s="2"/>
      <c r="FG22" s="9"/>
      <c r="FH22" s="9"/>
      <c r="FI22" s="9"/>
      <c r="FJ22" s="9"/>
      <c r="FK22" s="9"/>
      <c r="FL22" s="9"/>
      <c r="FM22" s="9"/>
      <c r="FN22" s="9"/>
      <c r="FO22" s="9"/>
      <c r="FP22" s="9"/>
      <c r="FQ22" s="9"/>
      <c r="FR22" s="11" t="str">
        <f aca="false">HYPERLINK("https://my.pitchbook.com?c=248094-64T","View Company Online")</f>
        <v>View Company Online</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538</v>
      </c>
    </row>
    <row r="3" customFormat="false" ht="15" hidden="false" customHeight="false" outlineLevel="0" collapsed="false">
      <c r="A3" s="25" t="s">
        <v>539</v>
      </c>
    </row>
    <row r="4" customFormat="false" ht="15" hidden="false" customHeight="false" outlineLevel="0" collapsed="false">
      <c r="A4" s="26" t="s">
        <v>540</v>
      </c>
    </row>
    <row r="6" customFormat="false" ht="15" hidden="false" customHeight="false" outlineLevel="0" collapsed="false">
      <c r="A6" s="25" t="s">
        <v>541</v>
      </c>
      <c r="C6" s="26" t="s">
        <v>542</v>
      </c>
      <c r="E6" s="25" t="s">
        <v>543</v>
      </c>
    </row>
    <row r="8" customFormat="false" ht="15" hidden="false" customHeight="false" outlineLevel="0" collapsed="false">
      <c r="A8" s="25" t="s">
        <v>544</v>
      </c>
    </row>
    <row r="9" customFormat="false" ht="15" hidden="false" customHeight="false" outlineLevel="0" collapsed="false">
      <c r="A9" s="27" t="s">
        <v>545</v>
      </c>
      <c r="B9" s="25" t="s">
        <v>546</v>
      </c>
    </row>
    <row r="10" customFormat="false" ht="15" hidden="false" customHeight="false" outlineLevel="0" collapsed="false">
      <c r="A10" s="27" t="s">
        <v>547</v>
      </c>
      <c r="B10" s="25" t="s">
        <v>548</v>
      </c>
    </row>
    <row r="11" customFormat="false" ht="15" hidden="false" customHeight="false" outlineLevel="0" collapsed="false">
      <c r="A11" s="27" t="s">
        <v>549</v>
      </c>
      <c r="B11" s="25" t="s">
        <v>550</v>
      </c>
    </row>
    <row r="13" customFormat="false" ht="15" hidden="false" customHeight="false" outlineLevel="0" collapsed="false">
      <c r="A13" s="25" t="s">
        <v>551</v>
      </c>
      <c r="B13" s="26" t="s">
        <v>540</v>
      </c>
    </row>
    <row r="15" customFormat="false" ht="15" hidden="false" customHeight="false" outlineLevel="0" collapsed="false">
      <c r="A15" s="28" t="s">
        <v>552</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2025-06-11T14:34:59Z</dcterms:modified>
  <cp:revision>1</cp:revision>
  <dc:subject/>
  <dc:title/>
</cp:coreProperties>
</file>