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<sst xmlns="http://schemas.openxmlformats.org/spreadsheetml/2006/main" count="1446" uniqueCount="619">
  <si>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</si>
  <si>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</si>
  <si>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</si>
  <si>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</si>
  <si>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</si>
  <si>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</si>
  <si>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</si>
  <si>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</si>
  <si>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</si>
  <si>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</si>
  <si>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</si>
  <si>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</si>
  <si>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</si>
  <si>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</si>
  <si>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</si>
  <si>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</si>
  <si>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</si>
  <si>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</si>
  <si>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</si>
  <si>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</si>
  <si>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</si>
  <si>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</si>
  <si>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</si>
  <si>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</si>
  <si>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</si>
  <si>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</si>
  <si>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</si>
  <si>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</si>
  <si>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</si>
  <si>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</si>
  <si>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</si>
  <si>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</si>
  <si>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</si>
  <si>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</si>
  <si>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</si>
  <si>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</si>
  <si>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</si>
  <si>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</si>
  <si>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</si>
  <si>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</si>
  <si>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</si>
  <si>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</si>
  <si>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</si>
  <si>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</si>
  <si>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</si>
  <si>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</si>
  <si>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</si>
  <si>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</si>
  <si>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</si>
  <si>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</si>
  <si>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</si>
  <si>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</si>
  <si>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</si>
  <si>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</si>
  <si>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</si>
  <si>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</si>
  <si>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</si>
  <si>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</si>
  <si>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</si>
  <si>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</si>
  <si>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</si>
  <si>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</si>
  <si>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</si>
  <si>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</si>
  <si>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</si>
  <si>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</si>
  <si>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</si>
  <si>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</si>
  <si>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</si>
  <si>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</si>
  <si>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</si>
  <si>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</si>
  <si>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</si>
  <si>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</si>
  <si>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</si>
  <si>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</si>
  <si>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</si>
  <si>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</si>
  <si>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</si>
  <si>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</si>
  <si>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</si>
  <si>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</si>
  <si>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</si>
  <si>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</si>
  <si>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</si>
  <si>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</si>
  <si>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</si>
  <si>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</si>
  <si>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</si>
  <si>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</si>
  <si>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</si>
  <si>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</si>
  <si>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</si>
  <si>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</si>
  <si>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</si>
  <si>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</si>
  <si>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</si>
  <si>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</si>
  <si>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</si>
  <si>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</si>
  <si>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</si>
  <si>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</si>
  <si>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</si>
  <si>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</si>
  <si>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</si>
  <si>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</si>
  <si>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</si>
  <si>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</si>
  <si>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</si>
  <si>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</si>
  <si>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</si>
  <si>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</si>
  <si>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</si>
  <si>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</si>
  <si>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</si>
  <si>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</si>
  <si>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</si>
  <si>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</si>
  <si>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</si>
  <si>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</si>
  <si>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</si>
  <si>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</si>
  <si>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</si>
  <si>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</si>
  <si>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</si>
  <si>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</si>
  <si>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</si>
  <si>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</si>
  <si>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</si>
  <si>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</si>
  <si>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</si>
  <si>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</si>
  <si>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</si>
  <si>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</si>
  <si>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</si>
  <si>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</si>
  <si>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</si>
  <si>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</si>
  <si>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</si>
  <si>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</si>
  <si>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</si>
  <si>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</si>
  <si>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</si>
  <si>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</si>
  <si>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</si>
  <si>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</si>
  <si>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</si>
  <si>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</si>
  <si>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</si>
  <si>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</si>
  <si>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</si>
  <si>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</si>
  <si>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</si>
  <si>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</si>
  <si>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</si>
  <si>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</si>
  <si>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</si>
  <si>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</si>
  <si>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</si>
  <si>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</si>
  <si>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</si>
  <si>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</si>
  <si>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</si>
  <si>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</si>
  <si>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</si>
  <si>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</si>
  <si>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</si>
  <si>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</si>
  <si>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</si>
  <si>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</si>
  <si>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</si>
  <si>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</si>
  <si>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</si>
  <si>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</si>
  <si>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114503-77T</t>
  </si>
  <si>
    <t xml:space="preserve">Aterian (NAS: ATER)</t>
  </si>
  <si>
    <t xml:space="preserve">65091-16</t>
  </si>
  <si>
    <t xml:space="preserve">Aterian Inc is a technology-enabled consumer products company. Its product categories include home and kitchen appliances, kitchenware, environmental appliances (dehumidifiers and air conditioners), beauty-related products and, consumer electronics. It has various owned and operates brands, including HomeLabs, Squatty Potty, Healing Solutions, PurSteam, and others. The company generates revenue through the online sales of various consumer products that are sold online.</t>
  </si>
  <si>
    <t xml:space="preserve">The company (NAS: ATER) received $19.9 million of development capital from Mr. Roi Zahut, Mr. Joe Risico, Mr. Arturo Rodriguez, Mr. Yaniv Sarig and other undisclosed investors on October 4, 2022, through a private placement. The net proceeds from the offering will be used for working capital purposes, the conduct of the company's business and other general corporate purposes, which may include acquisitions, investments in or licenses of complementary products, technologies or businesses.</t>
  </si>
  <si>
    <t xml:space="preserve">Information Technology</t>
  </si>
  <si>
    <t xml:space="preserve">Software</t>
  </si>
  <si>
    <t xml:space="preserve">Business/Productivity Software</t>
  </si>
  <si>
    <t xml:space="preserve">Business/Productivity Software*, Media and Information Services (B2B)</t>
  </si>
  <si>
    <t xml:space="preserve">Artificial Intelligence &amp; Machine Learning, Big Data, E-Commerce</t>
  </si>
  <si>
    <t xml:space="preserve">ai automation platform, ai platform, analytics platform, customer platform, data science platform, ecommerce service, ecommerce solutions, ecommerce technology, media placement, media placement services, product development</t>
  </si>
  <si>
    <t xml:space="preserve">Formerly VC-backed</t>
  </si>
  <si>
    <t xml:space="preserve">Generating Revenue/Not Profitable</t>
  </si>
  <si>
    <t xml:space="preserve">Debt Financed, Publicly Listed, Venture Capital</t>
  </si>
  <si>
    <t xml:space="preserve">Yaniv Sarig</t>
  </si>
  <si>
    <t xml:space="preserve">81164-17P</t>
  </si>
  <si>
    <t xml:space="preserve">+1 (201) 379-4900</t>
  </si>
  <si>
    <t xml:space="preserve">yaniv@mohawkgp.com</t>
  </si>
  <si>
    <t xml:space="preserve">Mr. Yaniv Sarig is a Co-Founder and serves as Chief Executive Officer, President &amp; Board Member at Mohawk. He is the Founder of RIF6 and also serves as Chief Executive Officer. Prior to co-founding Mohawk, Mr. Sarig led the Financial Services Engineering department at Coverity, a leading software startup providing code quality and security solutions for top financial institutions and hedge funds in New York including NYSE, Nasdaq, JPMC and Barclays, from April 2012 to April 2014. Before joining Coverity, Mr. Sarig held lead technical roles at Bloomberg from October 2011 to April 2012 and EPIQ Systems, Inc. (Nasdaq: EPIQ), a legal process outsourcing company, from February 2006 to October 2011. Prior to moving to New York City, Mr. Sarig lived in Israel where he held various software engineering roles at startups from various industries including companies involved in digital printing solutions and military navigation systems. Mr. Sarig also served in the IDF Special Forces from November 1995 to November 1998, where he obtained the rank of Sergeant First Class. Mr. Sarig holds a Bachelor of Science in Computer Science from Touro College, is fluent in English, French, Hebrew and C++.</t>
  </si>
  <si>
    <t xml:space="preserve">Actual</t>
  </si>
  <si>
    <t xml:space="preserve">3rd Round</t>
  </si>
  <si>
    <t xml:space="preserve">Up Round</t>
  </si>
  <si>
    <t xml:space="preserve">Series C</t>
  </si>
  <si>
    <t xml:space="preserve">Later Stage VC</t>
  </si>
  <si>
    <t xml:space="preserve">Venture Capital</t>
  </si>
  <si>
    <t xml:space="preserve">The company raised $26.27 million of Series C venture funding from GV, Azafran Capital Partners and other undisclosed investors on April 23, 2018, putting the company's pre-money valuation at $127.5 million.</t>
  </si>
  <si>
    <t xml:space="preserve">No</t>
  </si>
  <si>
    <t xml:space="preserve">Completed</t>
  </si>
  <si>
    <t xml:space="preserve">Generating Revenue</t>
  </si>
  <si>
    <t xml:space="preserve">Venture Capital-Backed</t>
  </si>
  <si>
    <t xml:space="preserve">Azafran Capital Partners, GV</t>
  </si>
  <si>
    <t xml:space="preserve">Azafran Capital Partners (www.azafranpartners.com), GV (www.gv.com)</t>
  </si>
  <si>
    <t xml:space="preserve">Azafran Fund II(Azafran Capital Partners)</t>
  </si>
  <si>
    <t xml:space="preserve">American Portfolios Financial Services (Advisor: General to Company), Dinosaur Financial Group (Advisor: General to Company), Fenwick &amp; West (Legal Advisor to Company), Katalyst Securities (Advisor: General to Company)</t>
  </si>
  <si>
    <t xml:space="preserve">Dinosaur Financial Group (Advisor: General to Company), Katalyst Securities (Advisor: General to Company)</t>
  </si>
  <si>
    <t xml:space="preserve">US Dollars (USD)</t>
  </si>
  <si>
    <t xml:space="preserve">Summit, NJ</t>
  </si>
  <si>
    <t xml:space="preserve">Americas</t>
  </si>
  <si>
    <t xml:space="preserve">North America</t>
  </si>
  <si>
    <t xml:space="preserve">Summit</t>
  </si>
  <si>
    <t xml:space="preserve">New Jersey</t>
  </si>
  <si>
    <t xml:space="preserve">07901</t>
  </si>
  <si>
    <t xml:space="preserve">United States</t>
  </si>
  <si>
    <t xml:space="preserve">Non-participating</t>
  </si>
  <si>
    <t xml:space="preserve">Yes</t>
  </si>
  <si>
    <t xml:space="preserve">Weighted Average</t>
  </si>
  <si>
    <t xml:space="preserve">Non-Cumulative</t>
  </si>
  <si>
    <t xml:space="preserve">Pari Passu</t>
  </si>
  <si>
    <t xml:space="preserve">118828-09T</t>
  </si>
  <si>
    <t xml:space="preserve">Estimated</t>
  </si>
  <si>
    <t xml:space="preserve">IPO</t>
  </si>
  <si>
    <t xml:space="preserve">Public Investment</t>
  </si>
  <si>
    <t xml:space="preserve">The company raised $36 million in its initial public offering on the Nasdaq stock exchange under the ticker symbol of MWK on June 12, 2019. A total of 3,600,000 shares were sold at a price of $10 per share. After the offering, there was a total of 17,540,808 outstanding shares (excluding the over-allotment option) priced at $10 per share, valuing the company at $175.41 million. The underwriters were granted an option to purchase up to an additional 540,000 shares from the company to cover over-allotments, if any.</t>
  </si>
  <si>
    <t xml:space="preserve">ATW Partners, Azafran Capital Partners, BoxGroup, GV, Interplay Ventures</t>
  </si>
  <si>
    <t xml:space="preserve">Alliance Global Partners (Underwriter to Company), Deloitte Touche Tohmatsu (Auditor to Company), National Holdings (Underwriter to Company), Paul Hastings (Legal Advisor to Company, Jeff Hartlin JD), ROTH Capital Partners (Underwriter to Company)</t>
  </si>
  <si>
    <t xml:space="preserve">185082-04T</t>
  </si>
  <si>
    <t xml:space="preserve">Atome (England) (LON: ATOM)</t>
  </si>
  <si>
    <t xml:space="preserve">489078-82</t>
  </si>
  <si>
    <t xml:space="preserve">13691713</t>
  </si>
  <si>
    <t xml:space="preserve">Atome PLC produces, markets, and distributes green hydrogen and ammonia. The company's subsidiaries have commenced operational planning, sourcing and negotiations with green electricity suppliers, equipment providers and offtake partners. The Company currently has projects in two geographical markets such as the Paraguay and Iceland.</t>
  </si>
  <si>
    <t xml:space="preserve">The company (LON: ATOM) received GBP 1.8 million of development capital from undisclosed investors on February 19, 2024, through a private placement. The company will use the funds raised from the fundraising to further expedite its growth and development of the green fertilizer Villeta Project in Paraguay including engineering and design works as well as for working capital.</t>
  </si>
  <si>
    <t xml:space="preserve">Energy</t>
  </si>
  <si>
    <t xml:space="preserve">Other Energy</t>
  </si>
  <si>
    <t xml:space="preserve">Other Agriculture, Other Energy*</t>
  </si>
  <si>
    <t xml:space="preserve">CleanTech</t>
  </si>
  <si>
    <t xml:space="preserve">ammonia production, energy and fertilisers, green hydrogen, green hydrogen plant, renewable energy sources</t>
  </si>
  <si>
    <t xml:space="preserve">Corporation</t>
  </si>
  <si>
    <t xml:space="preserve">Product Development</t>
  </si>
  <si>
    <t xml:space="preserve">Publicly Listed</t>
  </si>
  <si>
    <t xml:space="preserve">Olivier Mussat</t>
  </si>
  <si>
    <t xml:space="preserve">205004-35P</t>
  </si>
  <si>
    <t xml:space="preserve">+44 (0)11 3337 2210</t>
  </si>
  <si>
    <t xml:space="preserve">olivier.mussat@atomeplc.com</t>
  </si>
  <si>
    <t xml:space="preserve">Mr. Olivier Mussat serves as Chief Executive Officer &amp; Board Member at Atome. He served as a Board Member at Apex International Energy Management. He was Chief Investment Officer - Energy, at the International Finance Corporation in Washington D.C., part of the World Bank Company, where he had been for 9 years, he is experienced in funding and managing energy infrastructure assets and early to late-stage companies, leading over US$500 million of direct equity investments and over US$30 billion of corporate and structured finance debt. Previously, he was co-head of Oil &amp; Gas Project Finance at Standard Chartered Bank in London and started his career as a field engineer in the power sector with Ecolochem International (a GE company). He graduated with a B.A., in International Studies, from Virginia Wesleyan University in 2000 and an M.S., in Technology and Management from Ecole Centrale Supelec, Paris in 2004 and has been a member of the Society of Petroleum Engineers since 2008.</t>
  </si>
  <si>
    <t xml:space="preserve">Spin-Off</t>
  </si>
  <si>
    <t xml:space="preserve">The company was spun out of President Energy (LON: PPC) and raised GBP 6 million through an initial public offering on the London stock exchange under the ticker symbol of ATOM on December 10, 2021. A total of 7,500,000 shares were sold at GBP 0.8 per share. After the offering, there was a total of 32,500,000 outstanding shares at GBP 0.8 per share, valuing the company at GBP 26 million.</t>
  </si>
  <si>
    <t xml:space="preserve">British Pounds (GBP)</t>
  </si>
  <si>
    <t xml:space="preserve">Leeds, United Kingdom</t>
  </si>
  <si>
    <t xml:space="preserve">Europe</t>
  </si>
  <si>
    <t xml:space="preserve">Western Europe</t>
  </si>
  <si>
    <t xml:space="preserve">Leeds</t>
  </si>
  <si>
    <t xml:space="preserve">England</t>
  </si>
  <si>
    <t xml:space="preserve">LS15 4LG</t>
  </si>
  <si>
    <t xml:space="preserve">United Kingdom</t>
  </si>
  <si>
    <t xml:space="preserve">265365-28T</t>
  </si>
  <si>
    <t xml:space="preserve">PIPE</t>
  </si>
  <si>
    <t xml:space="preserve">Corporate</t>
  </si>
  <si>
    <t xml:space="preserve">Baker Hughes acquired a 6.6% stake in the company (LON:ATOM) in May, 2023 through a private placement.</t>
  </si>
  <si>
    <t xml:space="preserve">Baker Hughes (NAS: BKR) (www.bakerhughes.com)</t>
  </si>
  <si>
    <t xml:space="preserve">Baker Hughes (NAS: BKR)</t>
  </si>
  <si>
    <t xml:space="preserve">129651-40T</t>
  </si>
  <si>
    <t xml:space="preserve">Auddia (NAS: AUUD)</t>
  </si>
  <si>
    <t xml:space="preserve">58441-15</t>
  </si>
  <si>
    <t xml:space="preserve">Auddia Inc is a technology company that is engaged in radio broadcasts and streaming audio content digitally. Its products includes Auddia App which is a subscription-based commercial-free AM/FM software application, and Vodacast an interactive podcasting platform and application. The company generates revenue through subscription fees from customers accessing the company's cloud-based computing services and advertisement services.</t>
  </si>
  <si>
    <t xml:space="preserve">The company filed for a second public offering on the Nasdaq stock exchange under the ticker symbol of AUUD on April 11, 2022. They intend to sell 3,290,722 shares at a price of $0.7901 per share. The expected offering amount is $2.6 million. Previously, The company (NAS:AUUD) received $5.8 million of development capital from undisclosed investors on April 29, 2024 through a private placement. The company will use the proceeds from this private placement. Together with other available cash resources to repay $2.75 million of existing debt and bring the company back into compliance with the Nasdaq stockholders' equity requirement for continued listing. The company is being actively tracked by PitchBook.</t>
  </si>
  <si>
    <t xml:space="preserve">Entertainment Software</t>
  </si>
  <si>
    <t xml:space="preserve">Entertainment Software*</t>
  </si>
  <si>
    <t xml:space="preserve">AdTech, Mobile, SaaS, TMT</t>
  </si>
  <si>
    <t xml:space="preserve">ai platform, ai platform developer, ai platform service, ai platform technology, audio technology, content saving, free music download, listener interaction, mobile music, mobile promotion, online platform, technology company</t>
  </si>
  <si>
    <t xml:space="preserve">Debt Financed, M&amp;A, Publicly Listed, Venture Capital</t>
  </si>
  <si>
    <t xml:space="preserve">Michael Lawless</t>
  </si>
  <si>
    <t xml:space="preserve">53424-10P</t>
  </si>
  <si>
    <t xml:space="preserve">+1 (303) 886-7867</t>
  </si>
  <si>
    <t xml:space="preserve">mlawless@clipinteractive.com</t>
  </si>
  <si>
    <t xml:space="preserve">Mr. Michael Lawless serves as Chief Executive Officer &amp; Board Member at Auddia. Prior to this,he has been the Vice President of Engineering and Operations at Trada, Inc., Vice President of Engineering at Newmerix, Director of Engineering at Hart InterCivic, SmartTalk.com, NETdelivery, Printrak International and a Software Engineering Manager at SCC.</t>
  </si>
  <si>
    <t xml:space="preserve">University of Dayton, MA (Master of Arts), 1990, Experimental Psychology, U.S. Air Force Academy, BS (Bachelor of Science), 1985, Engineering</t>
  </si>
  <si>
    <t xml:space="preserve">The company raised $22.93 million in its initial public offering on the Nasdaq stock exchange under the ticker symbol of AUUD on February 17, 2021. A total of 3,151,515 units by the company and 1,568,182 shares by the selling shareholders were sold at $4.125 per share. Each unit consists of one share of common stock and one Series A Warrant. After the offering, there was a total of 11,291,829 outstanding shares (excluding the over-allotment option) priced at $4.125 per share, valuing the company at $46.58 million. The total proceeds, before expenses, to the company was $16.46 million and to the selling shareholders was $7.90 million. . The underwriters were granted an option to purchase up to an additional 598,772 shares from the company to cover over-allotments, if any.</t>
  </si>
  <si>
    <t xml:space="preserve">Goldwing Capital, Indy MD Angels</t>
  </si>
  <si>
    <t xml:space="preserve">Bingham (Legal Advisor to Company, Stanley Moskowitz), Daszkal Bolton (Auditor to Company), Maxim Group (Underwriter to Company)</t>
  </si>
  <si>
    <t xml:space="preserve">Boulder, CO</t>
  </si>
  <si>
    <t xml:space="preserve">Boulder</t>
  </si>
  <si>
    <t xml:space="preserve">Colorado</t>
  </si>
  <si>
    <t xml:space="preserve">80301</t>
  </si>
  <si>
    <t xml:space="preserve">Broadcast communication, Computing arrangements based on specific computational models, Information and communication technology [ict] specially adapted for administrative, commercial, financial, managerial or supervisory purposes, Speech analysis techniques or speech synthesis, Transmission of digital information</t>
  </si>
  <si>
    <t xml:space="preserve">226370-17T</t>
  </si>
  <si>
    <t xml:space="preserve">The company (NAS: AUUD) sold a 24% stake to undisclosed investors on June 15, 2023, through a private placement.</t>
  </si>
  <si>
    <t xml:space="preserve">Ladenburg Thalmann &amp; Co. (Advisor: General to Company), Maxim Group (Placement Agent to Company)</t>
  </si>
  <si>
    <t xml:space="preserve">96979-69T</t>
  </si>
  <si>
    <t xml:space="preserve">Avanti Helium (TSX: AVN)</t>
  </si>
  <si>
    <t xml:space="preserve">57966-40</t>
  </si>
  <si>
    <t xml:space="preserve">Avanti Helium Corp is principally focused on the exploration, development, and production of helium across Western Canada and the United States. Its project include The Greater Knappen.</t>
  </si>
  <si>
    <t xml:space="preserve">The company (TSX: AVN) received CAD 1.53 million of development capital from Mr. Chris Bakker and other undisclosed investors on January 20, 2025 through a private placement. Each unit under the offering will consist of one common share and one share purchase warrant. The proceeds of the offering will be used for ongoing costs associated with the company's projects and general working capital requirements.</t>
  </si>
  <si>
    <t xml:space="preserve">Exploration, Production and Refining</t>
  </si>
  <si>
    <t xml:space="preserve">Energy Production</t>
  </si>
  <si>
    <t xml:space="preserve">Energy Exploration, Energy Production*</t>
  </si>
  <si>
    <t xml:space="preserve">Oil &amp; Gas</t>
  </si>
  <si>
    <t xml:space="preserve">energy exploration, energy field, energy production, energy production site, exploration site, helium gas, helium production, oil exploration service</t>
  </si>
  <si>
    <t xml:space="preserve">M&amp;A, Publicly Listed</t>
  </si>
  <si>
    <t xml:space="preserve">Brent Lokash</t>
  </si>
  <si>
    <t xml:space="preserve">174144-88P</t>
  </si>
  <si>
    <t xml:space="preserve">+1 (604) 862-5190</t>
  </si>
  <si>
    <t xml:space="preserve">Mr. Lokash graduated in 1990 with a Hon. B.A. from McGill University and earned his L.L.B. (Law) degree from the University of British Columbia in 1994. Since 1996, Mr. Lokash has practiced administrative and commercial law. From October 2005 to February 2008, Mr. Lokash was CEO and President of Clearly Canadian Beverage Corporation, then publicly listed on the OTCBB. From September 2008 to April 2014, Mr. Lokash was a Director and Officer, including the positions of CEO, CFO, Secretary and EVP, of Strata Minerals Inc. (now Revival Gold Inc.) (TSXV: RVG). From September 2011 to December 2013, Mr. Lokash was a Director and Officer, including the positions of CEO, President and Secretary, of Avanti Energy Inc. (TSXV:AVN). From February 2013 to May 2016, Mr. Lokash was a Director and President of Jemi Fibre Corp. then publicly listed on the TSXV (TSXV:JFI). Mr. Lokash will devote sufficient time to the Company required to complete a Qualifying Transaction.</t>
  </si>
  <si>
    <t xml:space="preserve">The company raised CAD 200,000 in its initial public offering on the TSX stock exchange under the ticker symbol of OVD.P on April 30, 2012. A total of 2,000,000 shares were sold at a price of CAD 0.1 per share. After the offering, there was a total of 4,000,000 outstanding shares (excluding the over-allotment option) priced at CAD 0.1 per share, valuing the company at CAD 400,000. The total proceeds, before expenses, to the company was CAD 200,000. The underwriters were granted an option to purchase up to an additional 200,000 shares from the company to cover over-allotments, if any.</t>
  </si>
  <si>
    <t xml:space="preserve">Brent Lokash Law (Legal Advisor to Company), Canaccord Genuity (Underwriter to Company, Frank Sullivan)</t>
  </si>
  <si>
    <t xml:space="preserve">Canadian Dollars (CAD)</t>
  </si>
  <si>
    <t xml:space="preserve">Calgary, Canada</t>
  </si>
  <si>
    <t xml:space="preserve">Calgary</t>
  </si>
  <si>
    <t xml:space="preserve">Alberta</t>
  </si>
  <si>
    <t xml:space="preserve">T2P 3G2</t>
  </si>
  <si>
    <t xml:space="preserve">Canada</t>
  </si>
  <si>
    <t xml:space="preserve">234135-19T</t>
  </si>
  <si>
    <t xml:space="preserve">Chris Bakker</t>
  </si>
  <si>
    <t xml:space="preserve">262058-32P</t>
  </si>
  <si>
    <t xml:space="preserve">+1 (403) 384-0410</t>
  </si>
  <si>
    <t xml:space="preserve">chris@avantihelium.com</t>
  </si>
  <si>
    <t xml:space="preserve">Mr. Chris Bakker serves as Chief Executive Officer at Avanti Helium. He is a Co-Founder and serves as Chief Executive Officer at Terrelium Resources. He has over two decades of experience in oil and gas, most recently working as a commercial negotiator with Encana/Ovintiv for major facilities and pipelines in the Montney gas play. His expertise includes all facets of Natural Gas Exploration like land acquisition, exploration, drilling, well production and facility integration and construction. He also has start-up experience taking a tech gaming company from conception to market as well as acting as an advisor for start-ups.</t>
  </si>
  <si>
    <t xml:space="preserve">Queen's University, BA (Bachelor of Arts) Honors, 1992, Economics, University of Calgary, MBA (Master of Business Administration), 2009, Leadership and Strategy, University of Victoria, MA (Master of Arts), 1994, Economics</t>
  </si>
  <si>
    <t xml:space="preserve">The company (TSX:AVN) received CAD 1.87 million of development capital from undisclosed investors on November 30, 2023 through a private placement. The proceeds will be used for various work related to the company's Helium Recovery Plant and for general working capital requirements.</t>
  </si>
  <si>
    <t xml:space="preserve">97813-99T</t>
  </si>
  <si>
    <t xml:space="preserve">Beeks Financial Cloud Group (LON: BKS)</t>
  </si>
  <si>
    <t xml:space="preserve">124275-88</t>
  </si>
  <si>
    <t xml:space="preserve">SC379602</t>
  </si>
  <si>
    <t xml:space="preserve">Beeks Financial Cloud Group PLC is a technology company that provides services like Trading Infrastructure, Managed Cloud, On Demand compute, Connectivity, Analytics and Open Finance to enterprises functioning in capital markets and financial services industry. The operating segments of the company are Public/Private Cloud and Proximity Cloud/Exchange Cloud with the majority of the revenue being generated from the Public/Private Cloud segment. Geographically, the company operates in United Kingdom, Europe, United States and Rest of the world. A substantial portion of its overall revenue is generated from its business in United States.</t>
  </si>
  <si>
    <t xml:space="preserve">The company (LON: BKS) received GBP 15 million of development capital from undisclosed investors on April 5, 2022, through a private placement. The company will use the funds raised to capitalize on the Group's market opportunity, sales pipeline and growth strategy, to provide additional infrastructure capacity and product development, investment into recent contract wins and additional working capital, including advanced purchases of IT, rack capacity, computer servers and other associated hardware to help minimize impact from global supply chain issues and for transaction costs.</t>
  </si>
  <si>
    <t xml:space="preserve">IT Services</t>
  </si>
  <si>
    <t xml:space="preserve">Systems and Information Management</t>
  </si>
  <si>
    <t xml:space="preserve">Systems and Information Management*</t>
  </si>
  <si>
    <t xml:space="preserve">TMT</t>
  </si>
  <si>
    <t xml:space="preserve">cloud computing security, cloud computing server, cloud computing suites, cloud connectivity services, financial analytics services, virtual private network servers</t>
  </si>
  <si>
    <t xml:space="preserve">Profitable</t>
  </si>
  <si>
    <t xml:space="preserve">Gordon McArthur</t>
  </si>
  <si>
    <t xml:space="preserve">114271-21P</t>
  </si>
  <si>
    <t xml:space="preserve">gordon@beeksfinancialcloud.com</t>
  </si>
  <si>
    <t xml:space="preserve">Mr. Gordon McArthur is the Founder and serves as a Chief Executive Officer and Board Member at Beeks Financial Cloud. He has held pivotal roles at industry giant, IBM. He holds a Bachelor of Arts (Hons) in Risk Management and a Master's in Business Information Management from Glasgow Caledonian University.</t>
  </si>
  <si>
    <t xml:space="preserve">Glasgow Caledonian University, BA (Bachelor of Arts) Honors, 2001, Risk Management, Glasgow Caledonian University, Master's, 2001, Business Management and Information Tech</t>
  </si>
  <si>
    <t xml:space="preserve">The company raised GBP 7 million in its initial public offering on the AIM stock exchange under the ticker symbol of BKS on November 27, 2017. A total of 14,000,000 shares were sold at at a price of GBP 0.5 per share. After the offering, there was a total of 49,000,000 outstanding shares (excluding the over-allotment option) priced at GBP 0.5 per share, valuing the company at GBP 24.5 million. The total proceeds, before expenses, to the company was GBP 7 million. The company intends to use the net proceeds to accelerate growth and take advantage of new opportunities within the existing Beeks' business.</t>
  </si>
  <si>
    <t xml:space="preserve">Renfrew, United Kingdom</t>
  </si>
  <si>
    <t xml:space="preserve">Renfrew</t>
  </si>
  <si>
    <t xml:space="preserve">Scotland</t>
  </si>
  <si>
    <t xml:space="preserve">PA4 8YU</t>
  </si>
  <si>
    <t xml:space="preserve">170081-11T</t>
  </si>
  <si>
    <t xml:space="preserve">The company (LON: BKS) sold an 8.4% stake for GBP 5 million to undisclosed investors on April 7, 2021 through a private placement.</t>
  </si>
  <si>
    <t xml:space="preserve">169066-00T</t>
  </si>
  <si>
    <t xml:space="preserve">Belluscura (LON: BELL)</t>
  </si>
  <si>
    <t xml:space="preserve">157123-63</t>
  </si>
  <si>
    <t xml:space="preserve">09910883</t>
  </si>
  <si>
    <t xml:space="preserve">Belluscura PLC is a medical device company. Its first product, the X-PLOR, is a lightweight FDA-cleared portable oxygen concentrator designed to replace larger, metal oxygen tanks and heavier portable oxygen concentrator devices. The company has only one operating segment being the sale of oxygen concentrators in the United States. The X-PLO2R weighs less than 1.5kg (3.25 lbs) and it is the first modular portable oxygen concentrator it will generate more oxygen by weight than any other FDA-cleared POC in its class. It either owns or exclusively licenses a total of 26 patents and applications relating to oxygen enrichment devices and treatments.</t>
  </si>
  <si>
    <t xml:space="preserve">The company filed for a second public offering on the London Stock Exchange under the ticker symbol of BELL on February 6, 2025. They intend to sell 25,000,000 shares at a price of GBP 0.02 per share. The expected offering amount is GBP 500,000. Subsequently, the company (LON: BELL) is in talks to receive approximately GBP 3.8 million of development capital from undisclosed investors on February 6, 2025, over 2 tranches through a private placement. The net proceeds will be used to purchase product inventory, for general working capital purposes and to bolster the Company's balance sheet. Previously, the company (LON: BELL) received GBP 206,350 of development capital from undisclosed investors on July 2, 2024, through a private placement. The company is being actively tracked by PitchBook.</t>
  </si>
  <si>
    <t xml:space="preserve">Healthcare</t>
  </si>
  <si>
    <t xml:space="preserve">Healthcare Devices and Supplies</t>
  </si>
  <si>
    <t xml:space="preserve">Therapeutic Devices</t>
  </si>
  <si>
    <t xml:space="preserve">Therapeutic Devices*</t>
  </si>
  <si>
    <t xml:space="preserve">Manufacturing</t>
  </si>
  <si>
    <t xml:space="preserve">medical devices repair, medical devices tech, medical supply, other devices and supplies maker, portable therapy, premium medical device, proprietary medical equipment</t>
  </si>
  <si>
    <t xml:space="preserve">M&amp;A, Publicly Listed, Venture Capital</t>
  </si>
  <si>
    <t xml:space="preserve">Alexander Inglis</t>
  </si>
  <si>
    <t xml:space="preserve">132903-55P</t>
  </si>
  <si>
    <t xml:space="preserve">Mr. Alexander Inglis served as Board Member at Belluscura. Max Inglis has extensive legal and commercial experience. His career began in legal private practice at the pre-eminent law firms of Linklaters and then Clifford Chance where he worked on multi-billion pound transactions for private equity firms, financial institutions and FTSE 100 companies. Max serves as the General counsel of Tekcapital plc and has practiced in a wide variety of disciplines. Max has been awarded an MBA from the University of Oxford with Distinction, a Bachelor of Science from the University of Southampton and a Diplôme from the Université de Grenoble. He attended the College of Law, London where he gained a Postgraduate Diploma in Law with Commendation and a Distinction on the Legal Practice Course.</t>
  </si>
  <si>
    <t xml:space="preserve">Diploma, Postgraduate Diploma, Law, University of Oxford, MBA (Master of Business Administration), Distinction, University of Southampton, BS (Bachelor of Science)</t>
  </si>
  <si>
    <t xml:space="preserve">Angel</t>
  </si>
  <si>
    <t xml:space="preserve">Angel (individual)</t>
  </si>
  <si>
    <t xml:space="preserve">Individual</t>
  </si>
  <si>
    <t xml:space="preserve">The company raised GBP 1.61 million of angel funding from Tekcapital and Stryker on October 25, 2016, putting the company's pre-money valuation at GBP 2.22 million. Other undisclosed angel investors also participated in this round.</t>
  </si>
  <si>
    <t xml:space="preserve">Startup</t>
  </si>
  <si>
    <t xml:space="preserve">Angel-Backed</t>
  </si>
  <si>
    <t xml:space="preserve">Stryker, Tekcapital</t>
  </si>
  <si>
    <t xml:space="preserve">Stryker (NYS: SYK) (www.stryker.com), Tekcapital (LON: TEK) (www.tekcapital.com)</t>
  </si>
  <si>
    <t xml:space="preserve">Stryker (NYS: SYK), Tekcapital (LON: TEK)</t>
  </si>
  <si>
    <t xml:space="preserve">London, United Kingdom</t>
  </si>
  <si>
    <t xml:space="preserve">London</t>
  </si>
  <si>
    <t xml:space="preserve">EC1M 4JN</t>
  </si>
  <si>
    <t xml:space="preserve">Devices for introducing media into, or onto, the body, Investigating or analysing materials by determining their chemical or physical properties</t>
  </si>
  <si>
    <t xml:space="preserve">Participating</t>
  </si>
  <si>
    <t xml:space="preserve">169067-80T</t>
  </si>
  <si>
    <t xml:space="preserve">1st Round</t>
  </si>
  <si>
    <t xml:space="preserve">Down Round</t>
  </si>
  <si>
    <t xml:space="preserve">Early Stage VC</t>
  </si>
  <si>
    <t xml:space="preserve">The company raised GBP 2.74 million of venture funding from Euroblue Investments and other undisclosed investors on December 4, 2018, putting the company's pre-money valuation at an estimated GBP 1.47 million.</t>
  </si>
  <si>
    <t xml:space="preserve">Euroblue Investments</t>
  </si>
  <si>
    <t xml:space="preserve">169068-25T</t>
  </si>
  <si>
    <t xml:space="preserve">2nd Round</t>
  </si>
  <si>
    <t xml:space="preserve">The company raised GBP 2.30 million of angel funding from Crowdcube and other undisclosed angel investors on October 31, 2019, putting the company's pre-money valuation at GBP 5.07 million.</t>
  </si>
  <si>
    <t xml:space="preserve">Crowdcube (Lead Manager or Arranger to Company)</t>
  </si>
  <si>
    <t xml:space="preserve">169069-06T</t>
  </si>
  <si>
    <t xml:space="preserve">Flat Round</t>
  </si>
  <si>
    <t xml:space="preserve">The company raised GBP 1.47 million of angel funding from undisclosed investors on June 10, 2020, putting the company's pre-money valuation at GBP 7.37 million.</t>
  </si>
  <si>
    <t xml:space="preserve">171780-40T</t>
  </si>
  <si>
    <t xml:space="preserve">Robert Rauker</t>
  </si>
  <si>
    <t xml:space="preserve">161819-29P</t>
  </si>
  <si>
    <t xml:space="preserve">+1 (214) 396-8313</t>
  </si>
  <si>
    <t xml:space="preserve">rrauker@belluscura.com</t>
  </si>
  <si>
    <t xml:space="preserve">Mr. Robert Rauker serves as Chief Executive Officer and Board Member at Belluscura. Over his extensive career, he has been responsible for the acquisition and sale of multiple medical device companies and portfolios.He has served as Head of Medical Device &amp; Life Sciences Group for Acacia Research Group (NASDAQ) in the role of Sr. VP, where he built a successful medical device business. Previously he served as global chief IP counsel for Synthes Inc. (SIX) and Boston Scientific (NYSE) Endoscopy, both multi-billion-dollar companies, where he managed the medical products acquisition and licensing transactions along with other senior management roles. He has a bachelor's degree in mechanical engineering and an MBA from the University of Massachusetts and a Juris Doctorate from the New Hampshire School of Law. Additionally, he is a registered patent attorney and a named inventor on 12 US patents and pending applications in the medical device sector and joint inventor of the X-PLO2R portable oxygen concentrator.</t>
  </si>
  <si>
    <t xml:space="preserve">University of Massachusetts, Amherst, Bachelor's, Mechanical Engineerng, University of Massachusetts, Amherst, MBA (Master of Business Administration), University of New Hampshire, Durham, JD (Doctor of Law)</t>
  </si>
  <si>
    <t xml:space="preserve">The company raised GBP 17.5 million in its initial public offering on the London Stock Exchange under the ticker symbol of BELL on May 28, 2021. A total of 38,888,888 shares were sold at GBP 0.45 per share. After the offering, there was a total of 113,240,735 outstanding shares (excluding the over-allotment option) priced at GBP 0.45 per share, valuing the company at GBP 50.96 million.</t>
  </si>
  <si>
    <t xml:space="preserve">Dowgate Capital (Brokerage), Stryker, Tekcapital</t>
  </si>
  <si>
    <t xml:space="preserve">Bell Nunally &amp; Martin LLP (Legal Advisor to Company), Dowgate Capital Advisers (Underwriter to Company), Forvis Mazars (Auditor to Company), Panitch Schwarze Belisario &amp; Nadel (Legal Advisor to Company), Perivan (Advisor: General to Company), Spark Advisory Partners (Underwriter to Company)</t>
  </si>
  <si>
    <t xml:space="preserve">Perivan (Advisor: General to Company)</t>
  </si>
  <si>
    <t xml:space="preserve">104663-35T</t>
  </si>
  <si>
    <t xml:space="preserve">BenevolentAI</t>
  </si>
  <si>
    <t xml:space="preserve">170182-81</t>
  </si>
  <si>
    <t xml:space="preserve">09781806</t>
  </si>
  <si>
    <t xml:space="preserve">Benevolent AI is a clinical-stage AI-enabled drug discovery company. It delivers novel drug candidates with a higher probability of clinical success than those developed using traditional methods. The Benevolent Platform powers a growing in-house pipeline of over 20 drug programmes, spanning from target discovery to clinical studies, and it maintains commercial collaborations with pharmaceutical companies.</t>
  </si>
  <si>
    <t xml:space="preserve">The company is in talks to be acquired by Osaka Holdings for an undisclosed amount on February 6, 2025. By eliminating the significant costs associated with its public status, including legal, regulatory, financial, and administrative overheads, the Company can redeploy this capital towards core business activities that drive innovation and product development. Previously, AstraZeneca, Ally Bridge Group, The Invus Group, and Temasek Holdings acquired a 9% stake in the company on April 22, 2022, through a private placement. The company is being actively tracked by PitchBook.</t>
  </si>
  <si>
    <t xml:space="preserve">Healthcare Technology Systems</t>
  </si>
  <si>
    <t xml:space="preserve">Other Healthcare Technology Systems</t>
  </si>
  <si>
    <t xml:space="preserve">Biotechnology, Drug Discovery, Other Healthcare Technology Systems*</t>
  </si>
  <si>
    <t xml:space="preserve">Artificial Intelligence &amp; Machine Learning</t>
  </si>
  <si>
    <t xml:space="preserve">ai medical development, ai-powered drug discovery, artificial intelligence technology, drug discovery, machine learning capabilities, pharmaceutical research, preclinical pharma cro</t>
  </si>
  <si>
    <t xml:space="preserve">Formerly PE-Backed</t>
  </si>
  <si>
    <t xml:space="preserve">M&amp;A, Private Equity, Publicly Listed</t>
  </si>
  <si>
    <t xml:space="preserve">Kenneth Mulvany</t>
  </si>
  <si>
    <t xml:space="preserve">94300-57P</t>
  </si>
  <si>
    <t xml:space="preserve">Mr. Kenneth Mulvany co-founded and also served as Chairman at BenevolentAI. Serial entrepreneur, investor and healthcare and technology veteran with more than 20 years of business leadership experience. He is currently a Director of BenevolentAI, a technology company he founded, which is developing and using Artificial Intelligence to change the way knowledge is created and applied in Life Sciences. He was previously CEO of Proximagen, a UK-based biotech company committed to delivering novel drugs and innovative new treatments for central nervous system (CNS) disorders.</t>
  </si>
  <si>
    <t xml:space="preserve">PE Growth/Expansion</t>
  </si>
  <si>
    <t xml:space="preserve">Private Equity</t>
  </si>
  <si>
    <t xml:space="preserve">The company received GBP 85.55 million of development capital from Lundbeck, Upsher-Smith Laboratories, Lansdowne Partners, Nortrust Nominees and Woodford Investment Management on April 19, 2018. The transaction values the company at GBP 1.49 billion. The company will use the funds to significantly scale its drug development activities, broaden the disease areas on which it focuses, and extend its AI platform capabilities even further.</t>
  </si>
  <si>
    <t xml:space="preserve">Private Equity-Backed</t>
  </si>
  <si>
    <t xml:space="preserve">H. Lundbeck, Lansdowne Partners, Nortrust Nominees, Upsher-Smith Laboratories, Woodford Investment Management</t>
  </si>
  <si>
    <t xml:space="preserve">H. Lundbeck (CSE: HLUN A) (www.lundbeck.com), Lansdowne Partners (www.lansdownepartners.com), Nortrust Nominees (brookwelllimited.com), Upsher-Smith Laboratories (www.upsher-smith.com), Woodford Investment Management (woodfordfunds.com)</t>
  </si>
  <si>
    <t xml:space="preserve">H. Lundbeck (CSE: HLUN A), Lansdowne Partners, Nortrust Nominees, Upsher-Smith Laboratories, Woodford Investment Management</t>
  </si>
  <si>
    <t xml:space="preserve">Lansdowne Princay Master Fund(Lansdowne Partners)</t>
  </si>
  <si>
    <t xml:space="preserve">Covington &amp; Burling (Legal Advisor to Company, Simon Amies JD), Credit Suisse (Placement Agent to Company)</t>
  </si>
  <si>
    <t xml:space="preserve">W1T 5HD</t>
  </si>
  <si>
    <t xml:space="preserve">Bioinformatics, Computing arrangements based on specific computational models, Electric digital data processing, Heterocyclic compounds, Preparations for medical, dental or toiletry purposes</t>
  </si>
  <si>
    <t xml:space="preserve">AI-powered Drug Discovery</t>
  </si>
  <si>
    <t xml:space="preserve">123762-97T</t>
  </si>
  <si>
    <t xml:space="preserve">Joanna Shields</t>
  </si>
  <si>
    <t xml:space="preserve">39578-95P</t>
  </si>
  <si>
    <t xml:space="preserve">+972 (0)54 434 3365</t>
  </si>
  <si>
    <t xml:space="preserve">joanna@wekix.com</t>
  </si>
  <si>
    <t xml:space="preserve">Ms. Joanna Shields served as Advisor at Wekix. She was a Board Member and served as a Chief Executive Officer at BenevolentAI. She served as Board Member at TalkTalk Telecom Group. Ms. Shields has served as Vice President EMEA at Facebook, as Non-Executive Director at London Stock Exchange Group, served in UK Government as Under Secretary of State and Minister for Internet Safety &amp; Security, Digital Economy Adviser and Chair and CEO of TechCityUK. She holds B.Sc. from Pennsylvania State University and MBA from George Washington University.</t>
  </si>
  <si>
    <t xml:space="preserve">George Washington University, MBA (Master of Business Administration), Pennsylvania State University (Penn State), BS (Bachelor of Science)</t>
  </si>
  <si>
    <t xml:space="preserve">The company received GBP 86.71 million of development capital from Temasek Holdings on September 17, 2019. The transaction values the company at GBP 779.93 million. Other undisclosed investors also participated in this round.</t>
  </si>
  <si>
    <t xml:space="preserve">Temasek Holdings</t>
  </si>
  <si>
    <t xml:space="preserve">Temasek Holdings (www.temasek.com.sg)</t>
  </si>
  <si>
    <t xml:space="preserve">Covington &amp; Burling (Legal Advisor to Company, Simon Amies JD), The Raine Group (Advisor: General to Company)</t>
  </si>
  <si>
    <t xml:space="preserve">184657-06T</t>
  </si>
  <si>
    <t xml:space="preserve">Reverse Merger</t>
  </si>
  <si>
    <t xml:space="preserve">The company was acquired by Odyssey Acquisition through a reverse merger, resulting in the combined entity trading on the Euronext Stock Exchange under the ticker symbol "BAI" on April 22, 2022. The transaction values the company at an estimated GBP 1.5 billion.</t>
  </si>
  <si>
    <t xml:space="preserve">Odyssey Acquisition</t>
  </si>
  <si>
    <t xml:space="preserve">Odyssey Acquisition (www.odyssey-acquisition.com)</t>
  </si>
  <si>
    <t xml:space="preserve">H. Lundbeck, Lansdowne Partners, Nortrust Nominees, Upsher-Smith Laboratories</t>
  </si>
  <si>
    <t xml:space="preserve">Arsene Taxand (Legal Advisor to Odyssey Acquisition), Elvinger Hoss &amp; Prussen (Legal Advisor to Odyssey Acquisition), J.P. Morgan (Advisor: General to Odyssey Acquisition), Latham &amp; Watkins (Legal Advisor to Company, Robbie McLaren), Skadden, Arps, Slate, Meagher &amp; Flom (Legal Advisor to Odyssey Acquisition), Stibbe (Legal Advisor to Odyssey Acquisition), The Goldman Sachs Group (Advisor: General to Company), Zaoui &amp; Co. (Advisor: General to Odyssey Acquisition)</t>
  </si>
  <si>
    <t xml:space="preserve">Latham &amp; Watkins (Legal Advisor to Company, Robbie McLaren), The Goldman Sachs Group (Advisor: General to Company)</t>
  </si>
  <si>
    <t xml:space="preserve">The Goldman Sachs Group (Advisor: General to Company)</t>
  </si>
  <si>
    <t xml:space="preserve">Arsene Taxand (Legal Advisor to Odyssey Acquisition), Elvinger Hoss &amp; Prussen (Legal Advisor to Odyssey Acquisition), J.P. Morgan (Advisor: General to Odyssey Acquisition), Skadden, Arps, Slate, Meagher &amp; Flom (Legal Advisor to Odyssey Acquisition), Stibbe (Legal Advisor to Odyssey Acquisition), Zaoui &amp; Co. (Advisor: General to Odyssey Acquisition)</t>
  </si>
  <si>
    <t xml:space="preserve">184659-67T</t>
  </si>
  <si>
    <t xml:space="preserve">AstraZeneca, Ally Bridge Group, The Invus Group and Temasek Holdings acquired a 9% stake in the company on April 22, 2022 through a private placement.</t>
  </si>
  <si>
    <t xml:space="preserve">Ally Bridge Group, AstraZeneca, The Invus Group</t>
  </si>
  <si>
    <t xml:space="preserve">Ally Bridge Group (www.ally-bridge.com), AstraZeneca (LON: AZN) (www.astrazeneca.com), Temasek Holdings (www.temasek.com.sg), The Invus Group (www.invus.com)</t>
  </si>
  <si>
    <t xml:space="preserve">Ally Bridge Group, AstraZeneca (LON: AZN), Temasek Holdings(Ethan Park), The Invus Group</t>
  </si>
  <si>
    <t xml:space="preserve">Houthoff (Legal Advisor to Ally Bridge Group, Bram Caudri), J.P. Morgan (Placement Agent to Company), Linklaters (Legal Advisor to Company), The Goldman Sachs Group (Placement Agent to Company)</t>
  </si>
  <si>
    <t xml:space="preserve">J.P. Morgan (Placement Agent to Company), Linklaters (Legal Advisor to Company), The Goldman Sachs Group (Placement Agent to Company)</t>
  </si>
  <si>
    <t xml:space="preserve">J.P. Morgan (Placement Agent to Company), The Goldman Sachs Group (Placement Agent to Company)</t>
  </si>
  <si>
    <t xml:space="preserve">Houthoff (Legal Advisor to Ally Bridge Group, Bram Caudri)</t>
  </si>
  <si>
    <t xml:space="preserve">234947-89T</t>
  </si>
  <si>
    <t xml:space="preserve">Beta Bionics (NAS: BBNX)</t>
  </si>
  <si>
    <t xml:space="preserve">163980-82</t>
  </si>
  <si>
    <t xml:space="preserve">Beta Bionics Inc is a commercial-stage medical device company engaged in the design, development, and commercialization of solutions to improve the health and quality of life of insulin-requiring people with diabetes (PWD) by utilizing adaptive closed-loop algorithms to simplify and improve the treatment of their disease. The company product includes the iLet Bionic Pancreas (iLet). The Company operates as a single segment, focused on the development, manufacture and sale of the iLet.</t>
  </si>
  <si>
    <t xml:space="preserve">The company (NAS: BBNX) received $17 million of development capital from Wellington Management on January 31, 2025, through a private placement. The proceeds will be used for the development of the bihormonal configuration of the iLet through regulatory submissions, clearance of the bihormonal configuration and approval of the glucagon product. Previously, The company raised $204 million in its initial public offering on the Nasdaq stock exchange under the ticker symbol of BBNX on January 30, 2025. A total of 12,000,000 shares were sold at $17 per share. After the offering, there was a total of 42,859,341 outstanding shares at $17 per share, valuing the company at $728.61 million. The underwriters were granted an option to purchase up to an additional 1,800,000 shares from the company to cover over-allotments, if any.</t>
  </si>
  <si>
    <t xml:space="preserve">Drug Delivery, Other Healthcare Technology Systems, Therapeutic Devices*</t>
  </si>
  <si>
    <t xml:space="preserve">HealthTech</t>
  </si>
  <si>
    <t xml:space="preserve">automated insulin delivery, bionics research, diabetes cure, diabetes treatment, insulin drugs, pancreas technology platform</t>
  </si>
  <si>
    <t xml:space="preserve">Private Equity, Publicly Listed, Venture Capital</t>
  </si>
  <si>
    <t xml:space="preserve">Sean Saint</t>
  </si>
  <si>
    <t xml:space="preserve">312850-27P</t>
  </si>
  <si>
    <t xml:space="preserve">+1 (855) 745-3800</t>
  </si>
  <si>
    <t xml:space="preserve">ssaint@betabionics.com</t>
  </si>
  <si>
    <t xml:space="preserve">Mr. Sean Saint serves as Chief Executive Officer and Board Member at Beta Bionics. He earned a Bachelor of Science degree in Mechanical Engineering from California Polytechnic State University - San Luis Obispo and is a registered Professional Engineer in California. He has over 175 issued and pending patent applications.</t>
  </si>
  <si>
    <t xml:space="preserve">6th Round</t>
  </si>
  <si>
    <t xml:space="preserve">Series D</t>
  </si>
  <si>
    <t xml:space="preserve">The company raised $100 million of Series D venture funding in a deal led by Sands Capital and Omega Funds on August 30, 2023, putting the company's pre-money valuation at $400 million. LifeSci Venture Partners, Soleus Capital, MedVenture Partners, Eventide Asset Management, ArrowMark Partners, Perceptive Advisors, Farallon Capital Management, Pura Vida Investments, Marshall Wace, RTW Investments and other undisclosed investors also participated in the round.</t>
  </si>
  <si>
    <t xml:space="preserve">Marshall Wace, MedVenture Partners (Japan), Omega Funds, Sands Capital</t>
  </si>
  <si>
    <t xml:space="preserve">ArrowMark Partners, Eventide Asset Management, Farallon Capital Management, LifeSci Venture Partners, Perceptive Advisors, Pura Vida Investments, RTW Investments, Soleus Capital</t>
  </si>
  <si>
    <t xml:space="preserve">ArrowMark Partners (www.arrowmarkpartners.com), Eventide Asset Management (www.eventideinvestments.com), Farallon Capital Management (www.faralloncapital.com), LifeSci Venture Partners (www.lifesciventure.com), Marshall Wace (www.mwam.com), MedVenture Partners (Japan) (www.medvp.co.jp), Omega Funds (www.omegafunds.com), Perceptive Advisors (www.perceptivelife.com), Pura Vida Investments (www.puravidainvestments.com), RTW Investments (www.rtwfunds.com), Sands Capital (www.sandscapital.com), Soleus Capital (www.soleuscapital.com)</t>
  </si>
  <si>
    <t xml:space="preserve">ArrowMark Partners, Eventide Asset Management(Finny Kuruvilla), Farallon Capital Management(Amanda Black), LifeSci Venture Partners, Marshall Wace, MedVenture Partners (Japan), Omega Funds(Francesco Draetta), Perceptive Advisors, Pura Vida Investments, RTW Investments, Sands Capital(Parker Cassidy), Soleus Capital</t>
  </si>
  <si>
    <t xml:space="preserve">Omega Funds(Francesco Draetta), Sands Capital(Parker Cassidy)</t>
  </si>
  <si>
    <t xml:space="preserve">MPI-2 Investment(MedVenture Partners (Japan))</t>
  </si>
  <si>
    <t xml:space="preserve">Irvine, CA</t>
  </si>
  <si>
    <t xml:space="preserve">Irvine</t>
  </si>
  <si>
    <t xml:space="preserve">California</t>
  </si>
  <si>
    <t xml:space="preserve">92618</t>
  </si>
  <si>
    <t xml:space="preserve">Devices for introducing media into, or onto, the body, Diagnosis, Electric digital data processing, Healthcare informatics, Wireless communication networks</t>
  </si>
  <si>
    <t xml:space="preserve">Senior</t>
  </si>
  <si>
    <t xml:space="preserve">281376-10T</t>
  </si>
  <si>
    <t xml:space="preserve">The company raised $204 million in its initial public offering on the Nasdaq stock exchange under the ticker symbol of BBNX on January 30, 2025. A total of 12,000,000 shares were sold at $17 per share. After the offering, there was a total of 42,859,341 outstanding shares at $17 per share, valuing the company at $728.61 million. The underwriters were granted an option to purchase up to an additional 1,800,000 shares from the company to cover over-allotments, if any.</t>
  </si>
  <si>
    <t xml:space="preserve">Abhishek Kumar, Andrew Hanna, ArrowMark Partners, Brett Casbeer, Colt Ventures, Daniel Zou, DexCom, Dylan Enright, Eli Lilly, Eventide Asset Management, Farallon Capital Management, Five Stones Investment Group, KrowdMentor, LifeSci Venture Partners, Marshall Wace, MedVenture Partners (Japan), National Institutes of Health, New Zealand Pharmaceuticals, Novo Nordisk, Omega Funds, Perceptive Advisors, Pura Vida Investments, Rem Darbinyan, RTW Investments, Saad AlSogair, Sands Capital, Shshank Karn, Soleus Capital, U.S. Department of Health and Human Services, Vincent Cheng, Vivek Dixit, Wellington Management, Yasar Corporation</t>
  </si>
  <si>
    <t xml:space="preserve">BofA Securities (Underwriter to Company), Cooley (Legal Advisor to Company, Carlos Ramirez JD), Ernst &amp; Young Capital Advisors (Auditor to Company), Lake Street Capital Markets (Underwriter to Company, Andrew Pafko), Leerink Partners (Underwriter to Company), Piper Sandler (Underwriter to Company), Stifel Financial (Underwriter to Company)</t>
  </si>
  <si>
    <t xml:space="preserve">82186-84T</t>
  </si>
  <si>
    <t xml:space="preserve">Better Home &amp; Finance Holding Company (NAS: BETR)</t>
  </si>
  <si>
    <t xml:space="preserve">126271-54</t>
  </si>
  <si>
    <t xml:space="preserve">Better Home &amp; Finance Holding Co is a digital-first homeownership company whose services include mortgage, real estate, title, and homeowners insurance. The company has combined technology innovation and fresh thinking with a deep customer focus with the goal of revolutionizing the homeownership industry.</t>
  </si>
  <si>
    <t xml:space="preserve">The company (NAS:BETR) received $568 million of development capital from Novator Partners, SoftBank Investment Advisers, Unbound Group and Activant Capital on August 22, 2023 through a private placement.</t>
  </si>
  <si>
    <t xml:space="preserve">Financial Services</t>
  </si>
  <si>
    <t xml:space="preserve">Commercial Banks</t>
  </si>
  <si>
    <t xml:space="preserve">Thrifts and Mortgage Finance</t>
  </si>
  <si>
    <t xml:space="preserve">Consumer Finance, Financial Software, Real Estate Services (B2C), Thrifts and Mortgage Finance*</t>
  </si>
  <si>
    <t xml:space="preserve">FinTech, Mortgage Tech, Real Estate Technology, SaaS</t>
  </si>
  <si>
    <t xml:space="preserve">alternative lending, digital mortgage, financial technology, fintech financing platform, fintech services, home finance, lending finance company, mortgage banking service, real estate lending</t>
  </si>
  <si>
    <t xml:space="preserve">Publicly Listed, Venture Capital</t>
  </si>
  <si>
    <t xml:space="preserve">Vishal Garg</t>
  </si>
  <si>
    <t xml:space="preserve">44066-44P</t>
  </si>
  <si>
    <t xml:space="preserve">+1 (646) 839-0086</t>
  </si>
  <si>
    <t xml:space="preserve">vgarg@better.com</t>
  </si>
  <si>
    <t xml:space="preserve">Mr. Vishal Garg is a Co-Founder and serves as Chief Executive Officer and Board Member at Better Home &amp; Finance Holding Company. Mr. Garg is a Co-Founder and serves as Chairman at TheNumber. He served as an Executive Council Member at Long Ridge Equity Partners. He co-founded and served as Chairman at Penguin Pay. He also is a Co-founder and serves as Board Member at Climb. He had served as a Founding Partner at 1/0 Capital. He was Co-head and Managing Partner, of ARAM ABS Group ($6B+ assets) and the Founder President &amp; CFO of MyRichUncle (2005 NASDAQ IPO). He previously co-founded Future Finance, and he also co-founded and served as President at MRU Holdings. He also served as Industry Advisor at Long Ridge Equity Partners. He has a BS degree in Finance and International Business from New York University (Stern) in 1998.</t>
  </si>
  <si>
    <t xml:space="preserve">New York University (Stern), BS (Bachelor of Science), 1998, Finance and International Business</t>
  </si>
  <si>
    <t xml:space="preserve">4th Round</t>
  </si>
  <si>
    <t xml:space="preserve">Series B</t>
  </si>
  <si>
    <t xml:space="preserve">The company raised $15 million of Series B venture funding from Kleiner Perkins Caufield &amp; Byers,Goldman Sachs Growth and Pine Brook on December 28, 2016, putting the company's pre-money valuation at $205 million. The company intends to use the new capital for the launch and expansion of its home purchase finance product on Better.com.</t>
  </si>
  <si>
    <t xml:space="preserve">Goldman Sachs Growth Equity, Kleiner Perkins</t>
  </si>
  <si>
    <t xml:space="preserve">Pine Brook Partners</t>
  </si>
  <si>
    <t xml:space="preserve">Goldman Sachs Growth Equity (www.growth.gs.com), Kleiner Perkins (www.kleinerperkins.com), Pine Brook Partners (www.pinebrookpartners.com)</t>
  </si>
  <si>
    <t xml:space="preserve">Goldman Sachs Growth Equity, Kleiner Perkins(Noah Knauf), Pine Brook Partners(Nicholaos Krenteras)</t>
  </si>
  <si>
    <t xml:space="preserve">KPCB Digital Growth Fund III(Kleiner Perkins), Pine Brook Capital Partners II(Pine Brook Partners)</t>
  </si>
  <si>
    <t xml:space="preserve">Gunderson Dettmer (Legal Advisor to Kleiner Perkins)</t>
  </si>
  <si>
    <t xml:space="preserve">New York, NY</t>
  </si>
  <si>
    <t xml:space="preserve">New York</t>
  </si>
  <si>
    <t xml:space="preserve">10007</t>
  </si>
  <si>
    <t xml:space="preserve">Electric digital data processing, Information and communication technology [ict] specially adapted for administrative, commercial, financial, managerial or supervisory purposes, Telephonic communication</t>
  </si>
  <si>
    <t xml:space="preserve">99745-93T</t>
  </si>
  <si>
    <t xml:space="preserve">5th Round</t>
  </si>
  <si>
    <t xml:space="preserve">The company raised $160 million of Series C venture funding in a deal led by American Express Ventures, Ally Ventures, Healthcare of Ontario Pension Plan Citigroup, Activant Capital, Citigroup, AGNC Investment and Ping An Insurance (Group) Company of China on August 12, 2019, putting the company's pre-money valuation at $724.47 million. 7 other investors also participated in the round. The funds will be used to accelerate its investment in product development, grow its strategic partnerships, expand the team, and scale the platform.</t>
  </si>
  <si>
    <t xml:space="preserve">Term Loan - (1st Lien)</t>
  </si>
  <si>
    <t xml:space="preserve">9Yards Capital, Activant Capital, AGNC Investment, Ally Ventures, Alumni Ventures, AMEX Ventures, Citigroup, GrayArch Partners, Healthcare of Ontario Pension Plan, L Catterton, Ping An Voyager Partners</t>
  </si>
  <si>
    <t xml:space="preserve">Kleiner Perkins, Pine Brook Partners, The Goldman Sachs Group</t>
  </si>
  <si>
    <t xml:space="preserve">Axos Financial (NYS: AX)</t>
  </si>
  <si>
    <t xml:space="preserve">9Yards Capital (www.9yardscapital.com), Activant Capital (www.activantcapital.com), AGNC Investment (NAS: AGNC) (www.agnc.com), Ally Ventures (www.allyventures.com), Alumni Ventures (www.av.vc), AMEX Ventures (www.amexventures.com), Citigroup (NYS: C) (www.citigroup.com), GrayArch Partners (www.grayarchpartners.com), Healthcare of Ontario Pension Plan (www.hoopp.com), Kleiner Perkins (www.kleinerperkins.com), L Catterton (www.lcatterton.com), Pine Brook Partners (www.pinebrookpartners.com), The Goldman Sachs Group (NYS: GS) (www.goldmansachs.com)</t>
  </si>
  <si>
    <t xml:space="preserve">9Yards Capital, Activant Capital(Steven Sarracino), AGNC Investment (NAS: AGNC), Ally Ventures, Alumni Ventures(Ludwig Schulze), AMEX Ventures(Lindsay Fitzgerald), Citigroup (NYS: C), GrayArch Partners, Healthcare of Ontario Pension Plan, Kleiner Perkins(Noah Knauf), L Catterton, Pine Brook Partners(William Spiegel), Ping An Voyager Partners, The Goldman Sachs Group (NYS: GS)</t>
  </si>
  <si>
    <t xml:space="preserve">Activant Capital(Steven Sarracino), AGNC Investment (NAS: AGNC), Ally Ventures, AMEX Ventures(Lindsay Fitzgerald), Citigroup (NYS: C), Healthcare of Ontario Pension Plan, Ping An Voyager Partners</t>
  </si>
  <si>
    <t xml:space="preserve">9Yards Capital Fund I(9Yards Capital), Activant Ventures II(Activant Capital), Activant Ventures III(Activant Capital), AVG Seed Fund 5(Alumni Ventures), AVG Select Fund(Alumni Ventures), Kleiner Perkins Caufield &amp; Byers XVII(Kleiner Perkins), Pine Brook BXP Intermediate Fund(Pine Brook Partners)</t>
  </si>
  <si>
    <t xml:space="preserve">Axos Financial (Debt Financing to Company), Fenwick &amp; West (Legal Advisor to AMEX Ventures), Financial Technology Partners (Advisor: General to Company), Latham &amp; Watkins (Legal Advisor to Activant Capital, Jane Greyf JD), Wilson Sonsini Goodrich &amp; Rosati (Legal Advisor to Company)</t>
  </si>
  <si>
    <t xml:space="preserve">Axos Financial (Debt Financing to Company), Financial Technology Partners (Advisor: General to Company), Wilson Sonsini Goodrich &amp; Rosati (Legal Advisor to Company)</t>
  </si>
  <si>
    <t xml:space="preserve">Financial Technology Partners (Advisor: General to Company)</t>
  </si>
  <si>
    <t xml:space="preserve">Fenwick &amp; West (Legal Advisor to AMEX Ventures), Latham &amp; Watkins (Legal Advisor to Activant Capital, Jane Greyf JD)</t>
  </si>
  <si>
    <t xml:space="preserve">Term Loan (Axos Financial)</t>
  </si>
  <si>
    <t xml:space="preserve">156612-25T</t>
  </si>
  <si>
    <t xml:space="preserve">The company raised $200 million of Series D venture funding in a deal led by L Catterton on November 9, 2020, putting the company's pre-money valuation at $3.8 billion. Ping An Voyager Partners and 11 other investors also participated in the round. The funds will be used to grow the company's team and technology products at a time when mortgage demand is booming.</t>
  </si>
  <si>
    <t xml:space="preserve">Ally Financial, Arceau Capital, Artfo Holdings, Fenway Summer, Gaingels, Millennia Capital, SiO Capital (Texas)</t>
  </si>
  <si>
    <t xml:space="preserve">9Yards Capital, Activant Capital, AMEX Ventures, L Catterton, Ping An Voyager Partners</t>
  </si>
  <si>
    <t xml:space="preserve">9Yards Capital (www.9yardscapital.com), Activant Capital (www.activantcapital.com), Ally Financial (NYS: ALLY) (www.ally.com), AMEX Ventures (www.amexventures.com), Arceau Capital (www.arceau.com), Artfo Holdings (www.artfoholdings.com), Fenway Summer (www.fenwaysummer.com), Gaingels (www.gaingels.com), L Catterton (www.lcatterton.com), Millennia Capital (www.millenniallp.com), SiO Capital (Texas) (capital.sioinvest.com)</t>
  </si>
  <si>
    <t xml:space="preserve">9Yards Capital, Activant Capital, Ally Financial (NYS: ALLY), AMEX Ventures(Lindsay Fitzgerald), Arceau Capital, Artfo Holdings, Fenway Summer(Rajeev Date), Gaingels, L Catterton(Michael Farello), Millennia Capital, Ping An Voyager Partners, SiO Capital (Texas)</t>
  </si>
  <si>
    <t xml:space="preserve">L Catterton(Michael Farello)</t>
  </si>
  <si>
    <t xml:space="preserve">9Yards Capital Fund I(9Yards Capital), Activant Ventures III Opportunities Fund(Activant Capital), FS Venture Capital(Fenway Summer), L Catterton VIII(L Catterton)</t>
  </si>
  <si>
    <t xml:space="preserve">Finn Dixon &amp; Herling (Legal Advisor to L Catterton), Latham &amp; Watkins (Legal Advisor to Activant Capital, Jane Greyf JD), Mayer Brown (Legal Advisor to Ally Financial), Silicon Legal Strategy (Legal Advisor to 9Yards Capital, Gaurav Mathur JD), Wilson Sonsini Goodrich &amp; Rosati (Legal Advisor to Company, Damien Weiss JD)</t>
  </si>
  <si>
    <t xml:space="preserve">Wilson Sonsini Goodrich &amp; Rosati (Legal Advisor to Company, Damien Weiss JD)</t>
  </si>
  <si>
    <t xml:space="preserve">Finn Dixon &amp; Herling (Legal Advisor to L Catterton), Latham &amp; Watkins (Legal Advisor to Activant Capital, Jane Greyf JD), Mayer Brown (Legal Advisor to Ally Financial), Silicon Legal Strategy (Legal Advisor to 9Yards Capital, Gaurav Mathur JD)</t>
  </si>
  <si>
    <t xml:space="preserve">170100-64T</t>
  </si>
  <si>
    <t xml:space="preserve">8th Round</t>
  </si>
  <si>
    <t xml:space="preserve">Series F</t>
  </si>
  <si>
    <t xml:space="preserve">The company raised $750 million of Series F venture funding from SoftBank Investment Advisers, Mango.vc and Empede Capital Partners on November 30, 2021, putting the company's pre-money valuation at $6.15 billion. Parkway Venture Capital, Calm Ventures, Sparq Capital, Fantail Ventures, 10X Capital, Esalen Ventures, Raison Asset Management, Makai VC, Montauk Ventures, 369 Growth Partners, EQUIAM, Manhattan West Asset Management and Alpha Leonis Partners also participated in the round.</t>
  </si>
  <si>
    <t xml:space="preserve">10X Capital, 369 Growth Partners, Alpha Leonis Partners, Calm Ventures, Empede Capital Partners, EQUIAM, Esalen Ventures, Fantail Ventures, KCK Global, Makai VC, Mango.vc, Manhattan West Asset Management, Montauk Ventures, Parkway Venture Capital, Raison Asset Management, Sparq Capital (United States)</t>
  </si>
  <si>
    <t xml:space="preserve">SoftBank Investment Advisers</t>
  </si>
  <si>
    <t xml:space="preserve">10X Capital (www.10xcapital.com), 369 Growth Partners (www.369growth.com), Alpha Leonis Partners (www.alphaleonispartners.com), Calm Ventures (www.calmvc.com), Empede Capital Partners (www.empede.capital), EQUIAM (equiam.com), Esalen Ventures (www.esven.us), Fantail Ventures (www.fantailventures.com), KCK Global (www.kckglobal.com), Makai VC (www.makaivc.com), Mango.vc (www.mango.vc), Manhattan West Asset Management (www.manhattanwest.com), Montauk Ventures (montaukventures.com), Parkway Venture Capital (www.parkway.vc), Raison Asset Management (raison.am), SoftBank Investment Advisers (visionfund.com), Sparq Capital (United States) (www.sparq-capital.com)</t>
  </si>
  <si>
    <t xml:space="preserve">10X Capital, 369 Growth Partners, Alpha Leonis Partners, Calm Ventures, Empede Capital Partners, EQUIAM, Esalen Ventures, Fantail Ventures, KCK Global, Makai VC, Mango.vc, Manhattan West Asset Management, Montauk Ventures, Parkway Venture Capital, Raison Asset Management, SoftBank Investment Advisers(Masayoshi Son), Sparq Capital (United States)</t>
  </si>
  <si>
    <t xml:space="preserve">ALP Pre-Fund(Alpha Leonis Partners), Equiam Private Alpha Fund(EQUIAM), SoftBank Vision Fund(SoftBank Investment Advisers)</t>
  </si>
  <si>
    <t xml:space="preserve">171924-85T</t>
  </si>
  <si>
    <t xml:space="preserve">The company acquired Aurora Acquisition through a reverse merger for $5 billions, resulting in the combined entity trading on the Nasdaq Stock Exchange under the ticker symbol BETR on March 9, 2023.</t>
  </si>
  <si>
    <t xml:space="preserve">Aurora Acquisition</t>
  </si>
  <si>
    <t xml:space="preserve">Aurora Acquisition (www.aurora-acquisition.com)</t>
  </si>
  <si>
    <t xml:space="preserve">Aurora Acquisition(Prabhu Narasimhan)</t>
  </si>
  <si>
    <t xml:space="preserve">1/0 Capital, 10X Capital, 369 Growth Partners, 9Yards Capital, AGNC Investment, Aliya Capital Partners, Ally Financial, Ally Ventures, Alpha Leonis Partners, Alumni Ventures, AMEX Ventures, Arceau Capital, Artfo Holdings, Calm Ventures, Citigroup, Empede Capital Partners, EQUIAM, Esalen Ventures, ESO Fund, Fantail Ventures, Fenway Summer, G Squared, Gaingels, Goldman Sachs Growth Equity, GrayArch Partners, HBS Alumni Angels of Brazil, Healthcare of Ontario Pension Plan, IA Ventures, KCK Global, KCK Group, Kleiner Perkins, L Catterton, Makai VC, Mango.vc, Manhattan West Asset Management, Millennia Capital, Moderne Ventures, Montauk Ventures, Parkway Venture Capital, Pine Brook Partners, Ping An Voyager Partners, Raison Asset Management, Sax Capital, SiO Capital (Texas), Sparq Capital (United States), The Goldman Sachs Group</t>
  </si>
  <si>
    <t xml:space="preserve">Barclays (Advisor: General to Aurora Acquisition), BofA Securities (Advisor: General to Company), Sullivan &amp; Cromwell (Legal Advisor to Company, Jared Fishman JD)</t>
  </si>
  <si>
    <t xml:space="preserve">BofA Securities (Advisor: General to Company), Sullivan &amp; Cromwell (Legal Advisor to Company, Jared Fishman JD)</t>
  </si>
  <si>
    <t xml:space="preserve">BofA Securities (Advisor: General to Company)</t>
  </si>
  <si>
    <t xml:space="preserve">Barclays (Advisor: General to Aurora Acquisition)</t>
  </si>
  <si>
    <t xml:space="preserve">93431-35T</t>
  </si>
  <si>
    <t xml:space="preserve">BiBBInstruments (SAT: BIBB)</t>
  </si>
  <si>
    <t xml:space="preserve">99970-93</t>
  </si>
  <si>
    <t xml:space="preserve">5569389512</t>
  </si>
  <si>
    <t xml:space="preserve">BibbInstruments AB develops disposable biopsy instrumentation under the brand EndoDrill for early detection of cancer tumors, especially in deep-tissue tumors. The product portfolio includes six disposable instruments based on the patented EndoDrill technology and a novel biopsy method still under development. The instruments will be used for tissue sampling (biopsy) of the most common types of cancer, for example; lung, breast, colorectal, prostate and stomach cancer.</t>
  </si>
  <si>
    <t xml:space="preserve">The company raised SEK 13.02 million in its initial public offering on the Nasdaq OMX Nordic Exchange - AktieTorget under the ticker symbol of BIBB on October 27, 2017. A total of 2,225,000 shares were sold at SEK 5.85 per share. After the offering, there was a total of 8,230,475 outstanding shares at SEK 5.85 per share, valuing the company at SEK 48.15 million.</t>
  </si>
  <si>
    <t xml:space="preserve">Diagnostic Equipment</t>
  </si>
  <si>
    <t xml:space="preserve">Diagnostic Equipment*, Other Devices and Supplies</t>
  </si>
  <si>
    <t xml:space="preserve">Life Sciences, Oncology</t>
  </si>
  <si>
    <t xml:space="preserve">biopsy instrument developer, detect tumor, endoscopic accessories, endoscopic instruments</t>
  </si>
  <si>
    <t xml:space="preserve">Charles Walther</t>
  </si>
  <si>
    <t xml:space="preserve">90034-21P</t>
  </si>
  <si>
    <t xml:space="preserve">+46 (0)556938-9512</t>
  </si>
  <si>
    <t xml:space="preserve">charles.walther@bibbinstruments.com</t>
  </si>
  <si>
    <t xml:space="preserve">Dr. Charles Walther is the Founder and serves as Chief Medical Officer &amp; Board Member at BiBBInstruments. He is a specialist in pathology and clinical cytology at Skåne University hospital in Lund, Sweden. He is the inventor of the EndoDrill instrument and other tumor biopsy devices. In clinical practice his main field is cytology and fine needle aspiration biopsies. Dr Walther is a researcher and has performed his PhD in tumor genetics at the department of clinical genetics at Lund University. As a result of his clinical work and research projects he has developed new unique methods and instruments for cancer diagnostics. Dr Walther recently won TV4's nationwide inventor competition "Uppfinnarna" ("The Inventors").</t>
  </si>
  <si>
    <t xml:space="preserve">Lund University, Ph.D. (Doctor of Philosophy), Tumor Genetics, MD (Doctor of Medicine)</t>
  </si>
  <si>
    <t xml:space="preserve">The company raised SEK 750,000 of venture funding in a deal led by Almi Invest on May 10, 2016, putting the company's pre-money valuation at SEK 10 million. Other undisclosed investors also participated in the round.</t>
  </si>
  <si>
    <t xml:space="preserve">Almi Invest</t>
  </si>
  <si>
    <t xml:space="preserve">Almi Invest (www.almiinvest.se)</t>
  </si>
  <si>
    <t xml:space="preserve">Swedish Krona (SEK)</t>
  </si>
  <si>
    <t xml:space="preserve">Lund, Sweden</t>
  </si>
  <si>
    <t xml:space="preserve">Northern Europe</t>
  </si>
  <si>
    <t xml:space="preserve">Lund</t>
  </si>
  <si>
    <t xml:space="preserve">223 81</t>
  </si>
  <si>
    <t xml:space="preserve">Sweden</t>
  </si>
  <si>
    <t xml:space="preserve">Diagnosis</t>
  </si>
  <si>
    <t xml:space="preserve">131225-23T</t>
  </si>
  <si>
    <t xml:space="preserve">Fredrik Lindblad</t>
  </si>
  <si>
    <t xml:space="preserve">90040-87P</t>
  </si>
  <si>
    <t xml:space="preserve">+46 (0)70 89 99 486</t>
  </si>
  <si>
    <t xml:space="preserve">flindblad@bibbinstruments.com</t>
  </si>
  <si>
    <t xml:space="preserve">Mr. Fredrik Lindblad serves as Chief Executive Officer at BiBBInstruments. Mr. Fredrik Lindblad, born 1967, has since August 2016 been CEO of BiBBInstruments and a member of the Board from September 2013 to August 2016. Lindblad has a background in marketing and business development focusing on life science companies in the early stages. Fredrik Lindblad is also a member of Board of Directors of QuickCool AB and former CEO of BioActive Polymers 2011-2017 and CEO of QuickCool AB 2004-2010. Lindblad served as Marketing Manager for medical technology company Jostra AB (included in the Getinge Group) 2000-2004. Fredrik Lindblad owns 259 556 shares in BiBBInstruments, corresponding to approximately 3.2 % of votes and capital in the Company.</t>
  </si>
  <si>
    <t xml:space="preserve">Lund University, BS (Bachelor of Science), 1995, Business Administration, MBA (Master of Business Administration), MS (Master of Science), 1992, Mechanical Engineering</t>
  </si>
  <si>
    <t xml:space="preserve">Almi Invest, Fårö Capital, LU Innovation (Lund), SmiLe Incubator, Svanberg &amp; Co Invest, Swedish Growth Fund</t>
  </si>
  <si>
    <t xml:space="preserve">Sedermera Fondkommission (Underwriter to Company)</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</si>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</sst>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tru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tru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fals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c r="E2" s="2" t="s">
        <v>177</v>
      </c>
      <c r="F2" s="2" t="s">
        <v>178</v>
      </c>
      <c r="G2" s="2" t="s">
        <v>179</v>
      </c>
      <c r="H2" s="2" t="s">
        <v>180</v>
      </c>
      <c r="I2" s="2" t="s">
        <v>181</v>
      </c>
      <c r="J2" s="2" t="s">
        <v>182</v>
      </c>
      <c r="K2" s="2" t="s">
        <v>183</v>
      </c>
      <c r="L2" s="2" t="s">
        <v>184</v>
      </c>
      <c r="M2" s="2" t="s">
        <v>185</v>
      </c>
      <c r="N2" s="2" t="s">
        <v>186</v>
      </c>
      <c r="O2" s="2" t="s">
        <v>187</v>
      </c>
      <c r="P2" s="2" t="s">
        <v>188</v>
      </c>
      <c r="Q2" s="2" t="s">
        <v>189</v>
      </c>
      <c r="R2" s="3" t="s">
        <v>190</v>
      </c>
      <c r="S2" s="2" t="s">
        <v>191</v>
      </c>
      <c r="T2" s="2" t="s">
        <v>192</v>
      </c>
      <c r="U2" s="2"/>
      <c r="V2" s="3" t="n">
        <v>3</v>
      </c>
      <c r="W2" s="4" t="n">
        <v>43160</v>
      </c>
      <c r="X2" s="4" t="n">
        <v>43213</v>
      </c>
      <c r="Y2" s="5" t="n">
        <v>21.31</v>
      </c>
      <c r="Z2" s="2" t="s">
        <v>193</v>
      </c>
      <c r="AA2" s="5" t="n">
        <v>103.44</v>
      </c>
      <c r="AB2" s="5" t="n">
        <v>124.75</v>
      </c>
      <c r="AC2" s="2" t="s">
        <v>193</v>
      </c>
      <c r="AD2" s="6" t="n">
        <v>17.08</v>
      </c>
      <c r="AE2" s="5" t="n">
        <v>58.71</v>
      </c>
      <c r="AF2" s="3" t="s">
        <v>194</v>
      </c>
      <c r="AG2" s="3" t="s">
        <v>195</v>
      </c>
      <c r="AH2" s="5" t="n">
        <v>3.54</v>
      </c>
      <c r="AI2" s="3" t="s">
        <v>196</v>
      </c>
      <c r="AJ2" s="2" t="s">
        <v>197</v>
      </c>
      <c r="AK2" s="2" t="s">
        <v>196</v>
      </c>
      <c r="AL2" s="2"/>
      <c r="AM2" s="2" t="s">
        <v>198</v>
      </c>
      <c r="AN2" s="2" t="s">
        <v>199</v>
      </c>
      <c r="AO2" s="5" t="n">
        <v>21.31</v>
      </c>
      <c r="AP2" s="2" t="s">
        <v>200</v>
      </c>
      <c r="AQ2" s="2"/>
      <c r="AR2" s="2"/>
      <c r="AS2" s="2"/>
      <c r="AT2" s="5"/>
      <c r="AU2" s="5"/>
      <c r="AV2" s="5"/>
      <c r="AW2" s="2" t="s">
        <v>201</v>
      </c>
      <c r="AX2" s="2" t="s">
        <v>202</v>
      </c>
      <c r="AY2" s="2" t="s">
        <v>203</v>
      </c>
      <c r="AZ2" s="7"/>
      <c r="BA2" s="3" t="n">
        <v>2</v>
      </c>
      <c r="BB2" s="2" t="s">
        <v>204</v>
      </c>
      <c r="BC2" s="3" t="n">
        <v>2</v>
      </c>
      <c r="BD2" s="2"/>
      <c r="BE2" s="3"/>
      <c r="BF2" s="2"/>
      <c r="BG2" s="2" t="s">
        <v>205</v>
      </c>
      <c r="BH2" s="8" t="s">
        <v>204</v>
      </c>
      <c r="BI2" s="2"/>
      <c r="BJ2" s="2" t="s">
        <v>206</v>
      </c>
      <c r="BK2" s="2"/>
      <c r="BL2" s="2"/>
      <c r="BM2" s="2"/>
      <c r="BN2" s="2" t="s">
        <v>207</v>
      </c>
      <c r="BO2" s="2" t="s">
        <v>207</v>
      </c>
      <c r="BP2" s="2" t="s">
        <v>208</v>
      </c>
      <c r="BQ2" s="2"/>
      <c r="BR2" s="2"/>
      <c r="BS2" s="5"/>
      <c r="BT2" s="9" t="n">
        <v>32.33</v>
      </c>
      <c r="BU2" s="6"/>
      <c r="BV2" s="9" t="n">
        <v>12.13</v>
      </c>
      <c r="BW2" s="9" t="n">
        <v>-18.71</v>
      </c>
      <c r="BX2" s="9" t="n">
        <v>-19.83</v>
      </c>
      <c r="BY2" s="9" t="n">
        <v>-20.05</v>
      </c>
      <c r="BZ2" s="9" t="n">
        <v>8.55</v>
      </c>
      <c r="CA2" s="10" t="n">
        <v>2017</v>
      </c>
      <c r="CB2" s="9" t="n">
        <v>-6.29</v>
      </c>
      <c r="CC2" s="9" t="n">
        <v>-6.22</v>
      </c>
      <c r="CD2" s="9" t="n">
        <v>-6.1</v>
      </c>
      <c r="CE2" s="9" t="n">
        <v>3.86</v>
      </c>
      <c r="CF2" s="9" t="n">
        <v>-433.17</v>
      </c>
      <c r="CG2" s="9" t="n">
        <v>-1.07</v>
      </c>
      <c r="CH2" s="9" t="n">
        <v>-1.06</v>
      </c>
      <c r="CI2" s="9" t="n">
        <v>-1.04</v>
      </c>
      <c r="CJ2" s="9" t="n">
        <v>0.66</v>
      </c>
      <c r="CK2" s="9" t="n">
        <v>-74</v>
      </c>
      <c r="CL2" s="9"/>
      <c r="CM2" s="9"/>
      <c r="CN2" s="9"/>
      <c r="CO2" s="9"/>
      <c r="CP2" s="9"/>
      <c r="CQ2" s="9"/>
      <c r="CR2" s="9"/>
      <c r="CS2" s="6" t="n">
        <v>-61.33</v>
      </c>
      <c r="CT2" s="7" t="n">
        <v>97</v>
      </c>
      <c r="CU2" s="2" t="s">
        <v>209</v>
      </c>
      <c r="CV2" s="2" t="s">
        <v>210</v>
      </c>
      <c r="CW2" s="2" t="s">
        <v>211</v>
      </c>
      <c r="CX2" s="2" t="s">
        <v>212</v>
      </c>
      <c r="CY2" s="2" t="s">
        <v>213</v>
      </c>
      <c r="CZ2" s="2" t="s">
        <v>214</v>
      </c>
      <c r="DA2" s="3" t="s">
        <v>215</v>
      </c>
      <c r="DB2" s="2" t="s">
        <v>216</v>
      </c>
      <c r="DC2" s="10" t="n">
        <v>2014</v>
      </c>
      <c r="DD2" s="11" t="str">
        <f aca="false">HYPERLINK("http://www.aterian.io","www.aterian.io")</f>
        <v>www.aterian.io</v>
      </c>
      <c r="DE2" s="12"/>
      <c r="DF2" s="12"/>
      <c r="DG2" s="12"/>
      <c r="DH2" s="12"/>
      <c r="DI2" s="12"/>
      <c r="DJ2" s="12"/>
      <c r="DK2" s="2"/>
      <c r="DL2" s="2"/>
      <c r="DM2" s="3" t="n">
        <v>1.16</v>
      </c>
      <c r="DN2" s="3" t="n">
        <v>1.11</v>
      </c>
      <c r="DO2" s="2" t="s">
        <v>217</v>
      </c>
      <c r="DP2" s="2" t="s">
        <v>218</v>
      </c>
      <c r="DQ2" s="2" t="s">
        <v>219</v>
      </c>
      <c r="DR2" s="2" t="s">
        <v>218</v>
      </c>
      <c r="DS2" s="2" t="s">
        <v>218</v>
      </c>
      <c r="DT2" s="2" t="s">
        <v>220</v>
      </c>
      <c r="DU2" s="2" t="s">
        <v>221</v>
      </c>
      <c r="DV2" s="2" t="n">
        <v>32098</v>
      </c>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200</v>
      </c>
      <c r="FC2" s="9"/>
      <c r="FD2" s="2"/>
      <c r="FE2" s="3"/>
      <c r="FF2" s="2"/>
      <c r="FG2" s="9"/>
      <c r="FH2" s="9"/>
      <c r="FI2" s="9"/>
      <c r="FJ2" s="9"/>
      <c r="FK2" s="9"/>
      <c r="FL2" s="9"/>
      <c r="FM2" s="9"/>
      <c r="FN2" s="9"/>
      <c r="FO2" s="9"/>
      <c r="FP2" s="9"/>
      <c r="FQ2" s="9"/>
      <c r="FR2" s="11" t="str">
        <f aca="false">HYPERLINK("https://my.pitchbook.com?c=114503-77T","View Company Online")</f>
        <v>View Company Online</v>
      </c>
    </row>
    <row r="3" customFormat="false" ht="15" hidden="false" customHeight="false" outlineLevel="0" collapsed="false">
      <c r="A3" s="13" t="s">
        <v>222</v>
      </c>
      <c r="B3" s="13" t="s">
        <v>175</v>
      </c>
      <c r="C3" s="13" t="s">
        <v>176</v>
      </c>
      <c r="D3" s="13"/>
      <c r="E3" s="13" t="s">
        <v>177</v>
      </c>
      <c r="F3" s="13" t="s">
        <v>178</v>
      </c>
      <c r="G3" s="13" t="s">
        <v>179</v>
      </c>
      <c r="H3" s="13" t="s">
        <v>180</v>
      </c>
      <c r="I3" s="13" t="s">
        <v>181</v>
      </c>
      <c r="J3" s="13" t="s">
        <v>182</v>
      </c>
      <c r="K3" s="13" t="s">
        <v>183</v>
      </c>
      <c r="L3" s="13" t="s">
        <v>184</v>
      </c>
      <c r="M3" s="13" t="s">
        <v>185</v>
      </c>
      <c r="N3" s="13" t="s">
        <v>186</v>
      </c>
      <c r="O3" s="13" t="s">
        <v>187</v>
      </c>
      <c r="P3" s="13" t="s">
        <v>188</v>
      </c>
      <c r="Q3" s="13" t="s">
        <v>189</v>
      </c>
      <c r="R3" s="14" t="s">
        <v>190</v>
      </c>
      <c r="S3" s="13" t="s">
        <v>191</v>
      </c>
      <c r="T3" s="13" t="s">
        <v>192</v>
      </c>
      <c r="U3" s="13"/>
      <c r="V3" s="14" t="n">
        <v>4</v>
      </c>
      <c r="W3" s="15" t="n">
        <v>43595</v>
      </c>
      <c r="X3" s="15" t="n">
        <v>43628</v>
      </c>
      <c r="Y3" s="16" t="n">
        <v>32.12</v>
      </c>
      <c r="Z3" s="13" t="s">
        <v>193</v>
      </c>
      <c r="AA3" s="16" t="n">
        <v>124.39</v>
      </c>
      <c r="AB3" s="16" t="n">
        <v>156.51</v>
      </c>
      <c r="AC3" s="13" t="s">
        <v>223</v>
      </c>
      <c r="AD3" s="17" t="n">
        <v>20.52</v>
      </c>
      <c r="AE3" s="16" t="n">
        <v>90.83</v>
      </c>
      <c r="AF3" s="14"/>
      <c r="AG3" s="14"/>
      <c r="AH3" s="16" t="n">
        <v>8.92</v>
      </c>
      <c r="AI3" s="14"/>
      <c r="AJ3" s="13" t="s">
        <v>224</v>
      </c>
      <c r="AK3" s="13"/>
      <c r="AL3" s="13"/>
      <c r="AM3" s="13" t="s">
        <v>225</v>
      </c>
      <c r="AN3" s="13" t="s">
        <v>226</v>
      </c>
      <c r="AO3" s="16" t="n">
        <v>32.12</v>
      </c>
      <c r="AP3" s="13" t="s">
        <v>200</v>
      </c>
      <c r="AQ3" s="13"/>
      <c r="AR3" s="13"/>
      <c r="AS3" s="13"/>
      <c r="AT3" s="16"/>
      <c r="AU3" s="16"/>
      <c r="AV3" s="16"/>
      <c r="AW3" s="13" t="s">
        <v>201</v>
      </c>
      <c r="AX3" s="13" t="s">
        <v>202</v>
      </c>
      <c r="AY3" s="13" t="s">
        <v>185</v>
      </c>
      <c r="AZ3" s="18"/>
      <c r="BA3" s="14"/>
      <c r="BB3" s="13"/>
      <c r="BC3" s="14"/>
      <c r="BD3" s="13"/>
      <c r="BE3" s="14"/>
      <c r="BF3" s="13"/>
      <c r="BG3" s="13"/>
      <c r="BH3" s="19"/>
      <c r="BI3" s="13"/>
      <c r="BJ3" s="13"/>
      <c r="BK3" s="13" t="s">
        <v>227</v>
      </c>
      <c r="BL3" s="13"/>
      <c r="BM3" s="13"/>
      <c r="BN3" s="13" t="s">
        <v>228</v>
      </c>
      <c r="BO3" s="13" t="s">
        <v>228</v>
      </c>
      <c r="BP3" s="13"/>
      <c r="BQ3" s="13"/>
      <c r="BR3" s="13"/>
      <c r="BS3" s="16"/>
      <c r="BT3" s="20" t="n">
        <v>66.35</v>
      </c>
      <c r="BU3" s="17" t="n">
        <v>110.67</v>
      </c>
      <c r="BV3" s="20" t="n">
        <v>25.21</v>
      </c>
      <c r="BW3" s="20" t="n">
        <v>-27.7</v>
      </c>
      <c r="BX3" s="20" t="n">
        <v>-23.96</v>
      </c>
      <c r="BY3" s="20" t="n">
        <v>-24.17</v>
      </c>
      <c r="BZ3" s="20" t="n">
        <v>29.59</v>
      </c>
      <c r="CA3" s="21" t="n">
        <v>2019</v>
      </c>
      <c r="CB3" s="20" t="n">
        <v>-6.53</v>
      </c>
      <c r="CC3" s="20" t="n">
        <v>-6.48</v>
      </c>
      <c r="CD3" s="20" t="n">
        <v>-5.84</v>
      </c>
      <c r="CE3" s="20" t="n">
        <v>2.36</v>
      </c>
      <c r="CF3" s="20" t="n">
        <v>15.7</v>
      </c>
      <c r="CG3" s="20" t="n">
        <v>-1.34</v>
      </c>
      <c r="CH3" s="20" t="n">
        <v>-1.33</v>
      </c>
      <c r="CI3" s="20" t="n">
        <v>-1.2</v>
      </c>
      <c r="CJ3" s="20" t="n">
        <v>0.48</v>
      </c>
      <c r="CK3" s="20" t="n">
        <v>3.22</v>
      </c>
      <c r="CL3" s="20"/>
      <c r="CM3" s="20"/>
      <c r="CN3" s="20"/>
      <c r="CO3" s="20"/>
      <c r="CP3" s="20"/>
      <c r="CQ3" s="20"/>
      <c r="CR3" s="20"/>
      <c r="CS3" s="17" t="n">
        <v>-36.11</v>
      </c>
      <c r="CT3" s="18" t="n">
        <v>97</v>
      </c>
      <c r="CU3" s="13" t="s">
        <v>209</v>
      </c>
      <c r="CV3" s="13" t="s">
        <v>210</v>
      </c>
      <c r="CW3" s="13" t="s">
        <v>211</v>
      </c>
      <c r="CX3" s="13" t="s">
        <v>212</v>
      </c>
      <c r="CY3" s="13" t="s">
        <v>213</v>
      </c>
      <c r="CZ3" s="13" t="s">
        <v>214</v>
      </c>
      <c r="DA3" s="14" t="s">
        <v>215</v>
      </c>
      <c r="DB3" s="13" t="s">
        <v>216</v>
      </c>
      <c r="DC3" s="21" t="n">
        <v>2014</v>
      </c>
      <c r="DD3" s="22" t="str">
        <f aca="false">HYPERLINK("http://www.aterian.io","www.aterian.io")</f>
        <v>www.aterian.io</v>
      </c>
      <c r="DE3" s="23"/>
      <c r="DF3" s="23"/>
      <c r="DG3" s="23"/>
      <c r="DH3" s="23"/>
      <c r="DI3" s="23"/>
      <c r="DJ3" s="23"/>
      <c r="DK3" s="13"/>
      <c r="DL3" s="13"/>
      <c r="DM3" s="14"/>
      <c r="DN3" s="14"/>
      <c r="DO3" s="13"/>
      <c r="DP3" s="13"/>
      <c r="DQ3" s="13"/>
      <c r="DR3" s="13"/>
      <c r="DS3" s="13"/>
      <c r="DT3" s="13"/>
      <c r="DU3" s="13"/>
      <c r="DV3" s="13" t="n">
        <v>32098</v>
      </c>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200</v>
      </c>
      <c r="FC3" s="20"/>
      <c r="FD3" s="13"/>
      <c r="FE3" s="14"/>
      <c r="FF3" s="13"/>
      <c r="FG3" s="20"/>
      <c r="FH3" s="20"/>
      <c r="FI3" s="20"/>
      <c r="FJ3" s="20"/>
      <c r="FK3" s="20"/>
      <c r="FL3" s="20"/>
      <c r="FM3" s="20"/>
      <c r="FN3" s="20"/>
      <c r="FO3" s="20"/>
      <c r="FP3" s="20"/>
      <c r="FQ3" s="20"/>
      <c r="FR3" s="22" t="str">
        <f aca="false">HYPERLINK("https://my.pitchbook.com?c=118828-09T","View Company Online")</f>
        <v>View Company Online</v>
      </c>
    </row>
    <row r="4" customFormat="false" ht="15" hidden="false" customHeight="false" outlineLevel="0" collapsed="false">
      <c r="A4" s="2" t="s">
        <v>229</v>
      </c>
      <c r="B4" s="2" t="s">
        <v>230</v>
      </c>
      <c r="C4" s="2" t="s">
        <v>231</v>
      </c>
      <c r="D4" s="2" t="s">
        <v>232</v>
      </c>
      <c r="E4" s="2" t="s">
        <v>233</v>
      </c>
      <c r="F4" s="2" t="s">
        <v>234</v>
      </c>
      <c r="G4" s="2" t="s">
        <v>235</v>
      </c>
      <c r="H4" s="2" t="s">
        <v>236</v>
      </c>
      <c r="I4" s="2" t="s">
        <v>236</v>
      </c>
      <c r="J4" s="2" t="s">
        <v>237</v>
      </c>
      <c r="K4" s="2" t="s">
        <v>238</v>
      </c>
      <c r="L4" s="2" t="s">
        <v>239</v>
      </c>
      <c r="M4" s="2" t="s">
        <v>240</v>
      </c>
      <c r="N4" s="2" t="s">
        <v>241</v>
      </c>
      <c r="O4" s="2" t="s">
        <v>242</v>
      </c>
      <c r="P4" s="2" t="s">
        <v>243</v>
      </c>
      <c r="Q4" s="2" t="s">
        <v>244</v>
      </c>
      <c r="R4" s="3" t="s">
        <v>245</v>
      </c>
      <c r="S4" s="2" t="s">
        <v>246</v>
      </c>
      <c r="T4" s="2" t="s">
        <v>247</v>
      </c>
      <c r="U4" s="2"/>
      <c r="V4" s="3" t="n">
        <v>1</v>
      </c>
      <c r="W4" s="4" t="n">
        <v>44540</v>
      </c>
      <c r="X4" s="4" t="n">
        <v>44560</v>
      </c>
      <c r="Y4" s="5" t="n">
        <v>7.06</v>
      </c>
      <c r="Z4" s="2" t="s">
        <v>193</v>
      </c>
      <c r="AA4" s="5" t="n">
        <v>23.52</v>
      </c>
      <c r="AB4" s="5" t="n">
        <v>30.58</v>
      </c>
      <c r="AC4" s="2" t="s">
        <v>223</v>
      </c>
      <c r="AD4" s="6" t="n">
        <v>23.08</v>
      </c>
      <c r="AE4" s="5" t="n">
        <v>7.06</v>
      </c>
      <c r="AF4" s="3"/>
      <c r="AG4" s="3"/>
      <c r="AH4" s="5" t="n">
        <v>0.94</v>
      </c>
      <c r="AI4" s="3"/>
      <c r="AJ4" s="2" t="s">
        <v>224</v>
      </c>
      <c r="AK4" s="2" t="s">
        <v>248</v>
      </c>
      <c r="AL4" s="2"/>
      <c r="AM4" s="2" t="s">
        <v>225</v>
      </c>
      <c r="AN4" s="2" t="s">
        <v>249</v>
      </c>
      <c r="AO4" s="5" t="n">
        <v>7.06</v>
      </c>
      <c r="AP4" s="2" t="s">
        <v>200</v>
      </c>
      <c r="AQ4" s="2"/>
      <c r="AR4" s="2"/>
      <c r="AS4" s="2"/>
      <c r="AT4" s="5"/>
      <c r="AU4" s="5"/>
      <c r="AV4" s="5"/>
      <c r="AW4" s="2" t="s">
        <v>201</v>
      </c>
      <c r="AX4" s="2" t="s">
        <v>202</v>
      </c>
      <c r="AY4" s="2" t="s">
        <v>240</v>
      </c>
      <c r="AZ4" s="7"/>
      <c r="BA4" s="3"/>
      <c r="BB4" s="2"/>
      <c r="BC4" s="3"/>
      <c r="BD4" s="2"/>
      <c r="BE4" s="3"/>
      <c r="BF4" s="2"/>
      <c r="BG4" s="2"/>
      <c r="BH4" s="8"/>
      <c r="BI4" s="2"/>
      <c r="BJ4" s="2"/>
      <c r="BK4" s="2"/>
      <c r="BL4" s="2"/>
      <c r="BM4" s="2"/>
      <c r="BN4" s="2"/>
      <c r="BO4" s="2"/>
      <c r="BP4" s="2"/>
      <c r="BQ4" s="2"/>
      <c r="BR4" s="2"/>
      <c r="BS4" s="5"/>
      <c r="BT4" s="9" t="n">
        <v>0</v>
      </c>
      <c r="BU4" s="6"/>
      <c r="BV4" s="9"/>
      <c r="BW4" s="9" t="n">
        <v>-1.98</v>
      </c>
      <c r="BX4" s="9" t="n">
        <v>-1.9</v>
      </c>
      <c r="BY4" s="9" t="n">
        <v>-1.9</v>
      </c>
      <c r="BZ4" s="9" t="n">
        <v>1.29</v>
      </c>
      <c r="CA4" s="10" t="n">
        <v>2021</v>
      </c>
      <c r="CB4" s="9" t="n">
        <v>-16.13</v>
      </c>
      <c r="CC4" s="9" t="n">
        <v>-16.12</v>
      </c>
      <c r="CD4" s="9" t="n">
        <v>-16.12</v>
      </c>
      <c r="CE4" s="9"/>
      <c r="CF4" s="9" t="n">
        <v>16.4</v>
      </c>
      <c r="CG4" s="9" t="n">
        <v>-3.72</v>
      </c>
      <c r="CH4" s="9" t="n">
        <v>-3.72</v>
      </c>
      <c r="CI4" s="9" t="n">
        <v>-3.72</v>
      </c>
      <c r="CJ4" s="9"/>
      <c r="CK4" s="9" t="n">
        <v>3.78</v>
      </c>
      <c r="CL4" s="9"/>
      <c r="CM4" s="9"/>
      <c r="CN4" s="9"/>
      <c r="CO4" s="9"/>
      <c r="CP4" s="9"/>
      <c r="CQ4" s="9"/>
      <c r="CR4" s="9"/>
      <c r="CS4" s="6"/>
      <c r="CT4" s="7" t="n">
        <v>9</v>
      </c>
      <c r="CU4" s="2" t="s">
        <v>250</v>
      </c>
      <c r="CV4" s="2" t="s">
        <v>251</v>
      </c>
      <c r="CW4" s="2" t="s">
        <v>252</v>
      </c>
      <c r="CX4" s="2" t="s">
        <v>253</v>
      </c>
      <c r="CY4" s="2" t="s">
        <v>254</v>
      </c>
      <c r="CZ4" s="2" t="s">
        <v>255</v>
      </c>
      <c r="DA4" s="3" t="s">
        <v>256</v>
      </c>
      <c r="DB4" s="2" t="s">
        <v>257</v>
      </c>
      <c r="DC4" s="10" t="n">
        <v>2021</v>
      </c>
      <c r="DD4" s="11" t="str">
        <f aca="false">HYPERLINK("http://www.atomeplc.com","www.atomeplc.com")</f>
        <v>www.atomeplc.com</v>
      </c>
      <c r="DE4" s="12"/>
      <c r="DF4" s="12"/>
      <c r="DG4" s="12"/>
      <c r="DH4" s="12"/>
      <c r="DI4" s="12"/>
      <c r="DJ4" s="12"/>
      <c r="DK4" s="2"/>
      <c r="DL4" s="2"/>
      <c r="DM4" s="3"/>
      <c r="DN4" s="3"/>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200</v>
      </c>
      <c r="FC4" s="9"/>
      <c r="FD4" s="2"/>
      <c r="FE4" s="3"/>
      <c r="FF4" s="2"/>
      <c r="FG4" s="9"/>
      <c r="FH4" s="9"/>
      <c r="FI4" s="9"/>
      <c r="FJ4" s="9"/>
      <c r="FK4" s="9"/>
      <c r="FL4" s="9"/>
      <c r="FM4" s="9"/>
      <c r="FN4" s="9"/>
      <c r="FO4" s="9"/>
      <c r="FP4" s="9"/>
      <c r="FQ4" s="9"/>
      <c r="FR4" s="11" t="str">
        <f aca="false">HYPERLINK("https://my.pitchbook.com?c=185082-04T","View Company Online")</f>
        <v>View Company Online</v>
      </c>
    </row>
    <row r="5" customFormat="false" ht="15" hidden="false" customHeight="false" outlineLevel="0" collapsed="false">
      <c r="A5" s="13" t="s">
        <v>258</v>
      </c>
      <c r="B5" s="13" t="s">
        <v>230</v>
      </c>
      <c r="C5" s="13" t="s">
        <v>231</v>
      </c>
      <c r="D5" s="13" t="s">
        <v>232</v>
      </c>
      <c r="E5" s="13" t="s">
        <v>233</v>
      </c>
      <c r="F5" s="13" t="s">
        <v>234</v>
      </c>
      <c r="G5" s="13" t="s">
        <v>235</v>
      </c>
      <c r="H5" s="13" t="s">
        <v>236</v>
      </c>
      <c r="I5" s="13" t="s">
        <v>236</v>
      </c>
      <c r="J5" s="13" t="s">
        <v>237</v>
      </c>
      <c r="K5" s="13" t="s">
        <v>238</v>
      </c>
      <c r="L5" s="13" t="s">
        <v>239</v>
      </c>
      <c r="M5" s="13" t="s">
        <v>240</v>
      </c>
      <c r="N5" s="13" t="s">
        <v>241</v>
      </c>
      <c r="O5" s="13" t="s">
        <v>242</v>
      </c>
      <c r="P5" s="13" t="s">
        <v>243</v>
      </c>
      <c r="Q5" s="13" t="s">
        <v>244</v>
      </c>
      <c r="R5" s="14" t="s">
        <v>245</v>
      </c>
      <c r="S5" s="13" t="s">
        <v>246</v>
      </c>
      <c r="T5" s="13" t="s">
        <v>247</v>
      </c>
      <c r="U5" s="13"/>
      <c r="V5" s="14" t="n">
        <v>3</v>
      </c>
      <c r="W5" s="15"/>
      <c r="X5" s="15" t="n">
        <v>45047</v>
      </c>
      <c r="Y5" s="16" t="n">
        <v>4.64</v>
      </c>
      <c r="Z5" s="13" t="s">
        <v>223</v>
      </c>
      <c r="AA5" s="16"/>
      <c r="AB5" s="16" t="n">
        <v>70.33</v>
      </c>
      <c r="AC5" s="13" t="s">
        <v>223</v>
      </c>
      <c r="AD5" s="17" t="n">
        <v>6.6</v>
      </c>
      <c r="AE5" s="16" t="n">
        <v>16.03</v>
      </c>
      <c r="AF5" s="14"/>
      <c r="AG5" s="14"/>
      <c r="AH5" s="16"/>
      <c r="AI5" s="14"/>
      <c r="AJ5" s="13" t="s">
        <v>259</v>
      </c>
      <c r="AK5" s="13"/>
      <c r="AL5" s="13"/>
      <c r="AM5" s="13" t="s">
        <v>260</v>
      </c>
      <c r="AN5" s="13" t="s">
        <v>261</v>
      </c>
      <c r="AO5" s="16" t="n">
        <v>4.64</v>
      </c>
      <c r="AP5" s="13" t="s">
        <v>200</v>
      </c>
      <c r="AQ5" s="13"/>
      <c r="AR5" s="13"/>
      <c r="AS5" s="13"/>
      <c r="AT5" s="16"/>
      <c r="AU5" s="16"/>
      <c r="AV5" s="16"/>
      <c r="AW5" s="13" t="s">
        <v>201</v>
      </c>
      <c r="AX5" s="13" t="s">
        <v>202</v>
      </c>
      <c r="AY5" s="13" t="s">
        <v>240</v>
      </c>
      <c r="AZ5" s="18"/>
      <c r="BA5" s="14" t="n">
        <v>1</v>
      </c>
      <c r="BB5" s="13"/>
      <c r="BC5" s="14"/>
      <c r="BD5" s="13"/>
      <c r="BE5" s="14"/>
      <c r="BF5" s="13"/>
      <c r="BG5" s="13" t="s">
        <v>262</v>
      </c>
      <c r="BH5" s="19" t="s">
        <v>263</v>
      </c>
      <c r="BI5" s="13"/>
      <c r="BJ5" s="13"/>
      <c r="BK5" s="13"/>
      <c r="BL5" s="13"/>
      <c r="BM5" s="13"/>
      <c r="BN5" s="13"/>
      <c r="BO5" s="13"/>
      <c r="BP5" s="13"/>
      <c r="BQ5" s="13"/>
      <c r="BR5" s="13"/>
      <c r="BS5" s="16"/>
      <c r="BT5" s="20" t="n">
        <v>0</v>
      </c>
      <c r="BU5" s="17"/>
      <c r="BV5" s="20"/>
      <c r="BW5" s="20" t="n">
        <v>-5.33</v>
      </c>
      <c r="BX5" s="20" t="n">
        <v>-5.65</v>
      </c>
      <c r="BY5" s="20" t="n">
        <v>-5.68</v>
      </c>
      <c r="BZ5" s="20" t="n">
        <v>0.74</v>
      </c>
      <c r="CA5" s="21" t="n">
        <v>2023</v>
      </c>
      <c r="CB5" s="20" t="n">
        <v>-12.44</v>
      </c>
      <c r="CC5" s="20" t="n">
        <v>-12.39</v>
      </c>
      <c r="CD5" s="20" t="n">
        <v>-12.56</v>
      </c>
      <c r="CE5" s="20"/>
      <c r="CF5" s="20" t="n">
        <v>37.55</v>
      </c>
      <c r="CG5" s="20" t="n">
        <v>-0.82</v>
      </c>
      <c r="CH5" s="20" t="n">
        <v>-0.82</v>
      </c>
      <c r="CI5" s="20" t="n">
        <v>-0.83</v>
      </c>
      <c r="CJ5" s="20"/>
      <c r="CK5" s="20" t="n">
        <v>2.48</v>
      </c>
      <c r="CL5" s="20"/>
      <c r="CM5" s="20"/>
      <c r="CN5" s="20"/>
      <c r="CO5" s="20"/>
      <c r="CP5" s="20"/>
      <c r="CQ5" s="20"/>
      <c r="CR5" s="20"/>
      <c r="CS5" s="17"/>
      <c r="CT5" s="18" t="n">
        <v>9</v>
      </c>
      <c r="CU5" s="13" t="s">
        <v>209</v>
      </c>
      <c r="CV5" s="13" t="s">
        <v>251</v>
      </c>
      <c r="CW5" s="13" t="s">
        <v>252</v>
      </c>
      <c r="CX5" s="13" t="s">
        <v>253</v>
      </c>
      <c r="CY5" s="13" t="s">
        <v>254</v>
      </c>
      <c r="CZ5" s="13" t="s">
        <v>255</v>
      </c>
      <c r="DA5" s="14" t="s">
        <v>256</v>
      </c>
      <c r="DB5" s="13" t="s">
        <v>257</v>
      </c>
      <c r="DC5" s="21" t="n">
        <v>2021</v>
      </c>
      <c r="DD5" s="22" t="str">
        <f aca="false">HYPERLINK("http://www.atomeplc.com","www.atomeplc.com")</f>
        <v>www.atomeplc.com</v>
      </c>
      <c r="DE5" s="23"/>
      <c r="DF5" s="23"/>
      <c r="DG5" s="23"/>
      <c r="DH5" s="23"/>
      <c r="DI5" s="23"/>
      <c r="DJ5" s="23"/>
      <c r="DK5" s="13"/>
      <c r="DL5" s="13"/>
      <c r="DM5" s="14"/>
      <c r="DN5" s="14"/>
      <c r="DO5" s="13"/>
      <c r="DP5" s="13"/>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200</v>
      </c>
      <c r="FC5" s="20"/>
      <c r="FD5" s="13"/>
      <c r="FE5" s="14"/>
      <c r="FF5" s="13"/>
      <c r="FG5" s="20"/>
      <c r="FH5" s="20"/>
      <c r="FI5" s="20"/>
      <c r="FJ5" s="20"/>
      <c r="FK5" s="20"/>
      <c r="FL5" s="20"/>
      <c r="FM5" s="20"/>
      <c r="FN5" s="20"/>
      <c r="FO5" s="20"/>
      <c r="FP5" s="20"/>
      <c r="FQ5" s="20"/>
      <c r="FR5" s="22" t="str">
        <f aca="false">HYPERLINK("https://my.pitchbook.com?c=265365-28T","View Company Online")</f>
        <v>View Company Online</v>
      </c>
    </row>
    <row r="6" customFormat="false" ht="15" hidden="false" customHeight="false" outlineLevel="0" collapsed="false">
      <c r="A6" s="2" t="s">
        <v>264</v>
      </c>
      <c r="B6" s="2" t="s">
        <v>265</v>
      </c>
      <c r="C6" s="2" t="s">
        <v>266</v>
      </c>
      <c r="D6" s="2"/>
      <c r="E6" s="2" t="s">
        <v>267</v>
      </c>
      <c r="F6" s="2" t="s">
        <v>268</v>
      </c>
      <c r="G6" s="2" t="s">
        <v>179</v>
      </c>
      <c r="H6" s="2" t="s">
        <v>180</v>
      </c>
      <c r="I6" s="2" t="s">
        <v>269</v>
      </c>
      <c r="J6" s="2" t="s">
        <v>270</v>
      </c>
      <c r="K6" s="2" t="s">
        <v>271</v>
      </c>
      <c r="L6" s="2" t="s">
        <v>272</v>
      </c>
      <c r="M6" s="2" t="s">
        <v>185</v>
      </c>
      <c r="N6" s="2" t="s">
        <v>186</v>
      </c>
      <c r="O6" s="2" t="s">
        <v>273</v>
      </c>
      <c r="P6" s="2" t="s">
        <v>274</v>
      </c>
      <c r="Q6" s="2" t="s">
        <v>275</v>
      </c>
      <c r="R6" s="3" t="s">
        <v>276</v>
      </c>
      <c r="S6" s="2" t="s">
        <v>277</v>
      </c>
      <c r="T6" s="2" t="s">
        <v>278</v>
      </c>
      <c r="U6" s="2" t="s">
        <v>279</v>
      </c>
      <c r="V6" s="3" t="n">
        <v>9</v>
      </c>
      <c r="W6" s="4" t="n">
        <v>43840</v>
      </c>
      <c r="X6" s="4" t="n">
        <v>44244</v>
      </c>
      <c r="Y6" s="5" t="n">
        <v>18.95</v>
      </c>
      <c r="Z6" s="2" t="s">
        <v>193</v>
      </c>
      <c r="AA6" s="5" t="n">
        <v>24.88</v>
      </c>
      <c r="AB6" s="5" t="n">
        <v>38.49</v>
      </c>
      <c r="AC6" s="2" t="s">
        <v>223</v>
      </c>
      <c r="AD6" s="6" t="n">
        <v>49.24</v>
      </c>
      <c r="AE6" s="5" t="n">
        <v>31.79</v>
      </c>
      <c r="AF6" s="3"/>
      <c r="AG6" s="3"/>
      <c r="AH6" s="5" t="n">
        <v>3.41</v>
      </c>
      <c r="AI6" s="3"/>
      <c r="AJ6" s="2" t="s">
        <v>224</v>
      </c>
      <c r="AK6" s="2"/>
      <c r="AL6" s="2"/>
      <c r="AM6" s="2" t="s">
        <v>225</v>
      </c>
      <c r="AN6" s="2" t="s">
        <v>280</v>
      </c>
      <c r="AO6" s="5" t="n">
        <v>13.61</v>
      </c>
      <c r="AP6" s="2" t="s">
        <v>200</v>
      </c>
      <c r="AQ6" s="2"/>
      <c r="AR6" s="2"/>
      <c r="AS6" s="2"/>
      <c r="AT6" s="5"/>
      <c r="AU6" s="5"/>
      <c r="AV6" s="5"/>
      <c r="AW6" s="2" t="s">
        <v>201</v>
      </c>
      <c r="AX6" s="2" t="s">
        <v>186</v>
      </c>
      <c r="AY6" s="2" t="s">
        <v>185</v>
      </c>
      <c r="AZ6" s="7"/>
      <c r="BA6" s="3"/>
      <c r="BB6" s="2"/>
      <c r="BC6" s="3"/>
      <c r="BD6" s="2"/>
      <c r="BE6" s="3"/>
      <c r="BF6" s="2"/>
      <c r="BG6" s="2"/>
      <c r="BH6" s="8"/>
      <c r="BI6" s="2"/>
      <c r="BJ6" s="2"/>
      <c r="BK6" s="2" t="s">
        <v>281</v>
      </c>
      <c r="BL6" s="2"/>
      <c r="BM6" s="2"/>
      <c r="BN6" s="2" t="s">
        <v>282</v>
      </c>
      <c r="BO6" s="2" t="s">
        <v>282</v>
      </c>
      <c r="BP6" s="2"/>
      <c r="BQ6" s="2"/>
      <c r="BR6" s="2"/>
      <c r="BS6" s="5"/>
      <c r="BT6" s="9" t="n">
        <v>0.1</v>
      </c>
      <c r="BU6" s="6" t="n">
        <v>-70.03</v>
      </c>
      <c r="BV6" s="9" t="n">
        <v>-0.26</v>
      </c>
      <c r="BW6" s="9" t="n">
        <v>-3.35</v>
      </c>
      <c r="BX6" s="9" t="n">
        <v>-1.76</v>
      </c>
      <c r="BY6" s="9" t="n">
        <v>-2.09</v>
      </c>
      <c r="BZ6" s="9" t="n">
        <v>9.68</v>
      </c>
      <c r="CA6" s="10" t="n">
        <v>2020</v>
      </c>
      <c r="CB6" s="9" t="n">
        <v>-21.82</v>
      </c>
      <c r="CC6" s="9" t="n">
        <v>-18.41</v>
      </c>
      <c r="CD6" s="9" t="n">
        <v>-10.83</v>
      </c>
      <c r="CE6" s="9" t="n">
        <v>395.54</v>
      </c>
      <c r="CF6" s="9" t="n">
        <v>-223.37</v>
      </c>
      <c r="CG6" s="9" t="n">
        <v>-10.75</v>
      </c>
      <c r="CH6" s="9" t="n">
        <v>-9.07</v>
      </c>
      <c r="CI6" s="9" t="n">
        <v>-5.33</v>
      </c>
      <c r="CJ6" s="9" t="n">
        <v>194.76</v>
      </c>
      <c r="CK6" s="9" t="n">
        <v>-109.98</v>
      </c>
      <c r="CL6" s="9"/>
      <c r="CM6" s="9"/>
      <c r="CN6" s="9"/>
      <c r="CO6" s="9"/>
      <c r="CP6" s="9"/>
      <c r="CQ6" s="9"/>
      <c r="CR6" s="9"/>
      <c r="CS6" s="6" t="n">
        <v>-1812.49</v>
      </c>
      <c r="CT6" s="7" t="n">
        <v>6</v>
      </c>
      <c r="CU6" s="2" t="s">
        <v>209</v>
      </c>
      <c r="CV6" s="2" t="s">
        <v>283</v>
      </c>
      <c r="CW6" s="2" t="s">
        <v>211</v>
      </c>
      <c r="CX6" s="2" t="s">
        <v>212</v>
      </c>
      <c r="CY6" s="2" t="s">
        <v>284</v>
      </c>
      <c r="CZ6" s="2" t="s">
        <v>285</v>
      </c>
      <c r="DA6" s="3" t="s">
        <v>286</v>
      </c>
      <c r="DB6" s="2" t="s">
        <v>216</v>
      </c>
      <c r="DC6" s="10" t="n">
        <v>2012</v>
      </c>
      <c r="DD6" s="11" t="str">
        <f aca="false">HYPERLINK("http://www.auddia.com","www.auddia.com")</f>
        <v>www.auddia.com</v>
      </c>
      <c r="DE6" s="12" t="n">
        <v>24</v>
      </c>
      <c r="DF6" s="12" t="n">
        <v>8</v>
      </c>
      <c r="DG6" s="12" t="n">
        <v>16</v>
      </c>
      <c r="DH6" s="12" t="n">
        <v>4</v>
      </c>
      <c r="DI6" s="12" t="n">
        <v>4</v>
      </c>
      <c r="DJ6" s="12" t="n">
        <v>4</v>
      </c>
      <c r="DK6" s="2" t="s">
        <v>287</v>
      </c>
      <c r="DL6" s="2"/>
      <c r="DM6" s="3"/>
      <c r="DN6" s="3"/>
      <c r="DO6" s="2"/>
      <c r="DP6" s="2"/>
      <c r="DQ6" s="2"/>
      <c r="DR6" s="2"/>
      <c r="DS6" s="2"/>
      <c r="DT6" s="2"/>
      <c r="DU6" s="2"/>
      <c r="DV6" s="2"/>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200</v>
      </c>
      <c r="FC6" s="9"/>
      <c r="FD6" s="2"/>
      <c r="FE6" s="3"/>
      <c r="FF6" s="2"/>
      <c r="FG6" s="9"/>
      <c r="FH6" s="9"/>
      <c r="FI6" s="9"/>
      <c r="FJ6" s="9"/>
      <c r="FK6" s="9"/>
      <c r="FL6" s="9"/>
      <c r="FM6" s="9"/>
      <c r="FN6" s="9"/>
      <c r="FO6" s="9"/>
      <c r="FP6" s="9"/>
      <c r="FQ6" s="9"/>
      <c r="FR6" s="11" t="str">
        <f aca="false">HYPERLINK("https://my.pitchbook.com?c=129651-40T","View Company Online")</f>
        <v>View Company Online</v>
      </c>
    </row>
    <row r="7" customFormat="false" ht="15" hidden="false" customHeight="false" outlineLevel="0" collapsed="false">
      <c r="A7" s="13" t="s">
        <v>288</v>
      </c>
      <c r="B7" s="13" t="s">
        <v>265</v>
      </c>
      <c r="C7" s="13" t="s">
        <v>266</v>
      </c>
      <c r="D7" s="13"/>
      <c r="E7" s="13" t="s">
        <v>267</v>
      </c>
      <c r="F7" s="13" t="s">
        <v>268</v>
      </c>
      <c r="G7" s="13" t="s">
        <v>179</v>
      </c>
      <c r="H7" s="13" t="s">
        <v>180</v>
      </c>
      <c r="I7" s="13" t="s">
        <v>269</v>
      </c>
      <c r="J7" s="13" t="s">
        <v>270</v>
      </c>
      <c r="K7" s="13" t="s">
        <v>271</v>
      </c>
      <c r="L7" s="13" t="s">
        <v>272</v>
      </c>
      <c r="M7" s="13" t="s">
        <v>185</v>
      </c>
      <c r="N7" s="13" t="s">
        <v>186</v>
      </c>
      <c r="O7" s="13" t="s">
        <v>273</v>
      </c>
      <c r="P7" s="13" t="s">
        <v>274</v>
      </c>
      <c r="Q7" s="13" t="s">
        <v>275</v>
      </c>
      <c r="R7" s="14" t="s">
        <v>276</v>
      </c>
      <c r="S7" s="13" t="s">
        <v>277</v>
      </c>
      <c r="T7" s="13" t="s">
        <v>278</v>
      </c>
      <c r="U7" s="13" t="s">
        <v>279</v>
      </c>
      <c r="V7" s="14" t="n">
        <v>10</v>
      </c>
      <c r="W7" s="15" t="n">
        <v>44662</v>
      </c>
      <c r="X7" s="15" t="n">
        <v>45092</v>
      </c>
      <c r="Y7" s="16" t="n">
        <v>2.85</v>
      </c>
      <c r="Z7" s="13" t="s">
        <v>193</v>
      </c>
      <c r="AA7" s="16"/>
      <c r="AB7" s="16" t="n">
        <v>12.12</v>
      </c>
      <c r="AC7" s="13" t="s">
        <v>223</v>
      </c>
      <c r="AD7" s="17" t="n">
        <v>23.53</v>
      </c>
      <c r="AE7" s="16" t="n">
        <v>34.65</v>
      </c>
      <c r="AF7" s="14"/>
      <c r="AG7" s="14"/>
      <c r="AH7" s="16" t="n">
        <v>0.6</v>
      </c>
      <c r="AI7" s="14"/>
      <c r="AJ7" s="13" t="s">
        <v>259</v>
      </c>
      <c r="AK7" s="13"/>
      <c r="AL7" s="13"/>
      <c r="AM7" s="13" t="s">
        <v>260</v>
      </c>
      <c r="AN7" s="13" t="s">
        <v>289</v>
      </c>
      <c r="AO7" s="16" t="n">
        <v>2.85</v>
      </c>
      <c r="AP7" s="13" t="s">
        <v>200</v>
      </c>
      <c r="AQ7" s="13"/>
      <c r="AR7" s="13"/>
      <c r="AS7" s="13"/>
      <c r="AT7" s="16"/>
      <c r="AU7" s="16"/>
      <c r="AV7" s="16"/>
      <c r="AW7" s="13" t="s">
        <v>201</v>
      </c>
      <c r="AX7" s="13" t="s">
        <v>186</v>
      </c>
      <c r="AY7" s="13" t="s">
        <v>185</v>
      </c>
      <c r="AZ7" s="18"/>
      <c r="BA7" s="14"/>
      <c r="BB7" s="13"/>
      <c r="BC7" s="14"/>
      <c r="BD7" s="13"/>
      <c r="BE7" s="14"/>
      <c r="BF7" s="13"/>
      <c r="BG7" s="13"/>
      <c r="BH7" s="19"/>
      <c r="BI7" s="13"/>
      <c r="BJ7" s="13"/>
      <c r="BK7" s="13"/>
      <c r="BL7" s="13"/>
      <c r="BM7" s="13"/>
      <c r="BN7" s="13" t="s">
        <v>290</v>
      </c>
      <c r="BO7" s="13" t="s">
        <v>290</v>
      </c>
      <c r="BP7" s="13" t="s">
        <v>290</v>
      </c>
      <c r="BQ7" s="13"/>
      <c r="BR7" s="13"/>
      <c r="BS7" s="16"/>
      <c r="BT7" s="20" t="n">
        <v>0</v>
      </c>
      <c r="BU7" s="17" t="n">
        <v>-100</v>
      </c>
      <c r="BV7" s="20" t="n">
        <v>-0.16</v>
      </c>
      <c r="BW7" s="20" t="n">
        <v>-6.78</v>
      </c>
      <c r="BX7" s="20" t="n">
        <v>-5.34</v>
      </c>
      <c r="BY7" s="20" t="n">
        <v>-6.55</v>
      </c>
      <c r="BZ7" s="20" t="n">
        <v>1.86</v>
      </c>
      <c r="CA7" s="21" t="n">
        <v>2023</v>
      </c>
      <c r="CB7" s="20" t="n">
        <v>-2.27</v>
      </c>
      <c r="CC7" s="20" t="n">
        <v>-1.85</v>
      </c>
      <c r="CD7" s="20" t="n">
        <v>-1.73</v>
      </c>
      <c r="CE7" s="20"/>
      <c r="CF7" s="20" t="n">
        <v>-2.94</v>
      </c>
      <c r="CG7" s="20" t="n">
        <v>-0.53</v>
      </c>
      <c r="CH7" s="20" t="n">
        <v>-0.44</v>
      </c>
      <c r="CI7" s="20" t="n">
        <v>-0.41</v>
      </c>
      <c r="CJ7" s="20"/>
      <c r="CK7" s="20" t="n">
        <v>-0.69</v>
      </c>
      <c r="CL7" s="20"/>
      <c r="CM7" s="20"/>
      <c r="CN7" s="20"/>
      <c r="CO7" s="20"/>
      <c r="CP7" s="20"/>
      <c r="CQ7" s="20"/>
      <c r="CR7" s="20"/>
      <c r="CS7" s="17"/>
      <c r="CT7" s="18" t="n">
        <v>6</v>
      </c>
      <c r="CU7" s="13" t="s">
        <v>209</v>
      </c>
      <c r="CV7" s="13" t="s">
        <v>283</v>
      </c>
      <c r="CW7" s="13" t="s">
        <v>211</v>
      </c>
      <c r="CX7" s="13" t="s">
        <v>212</v>
      </c>
      <c r="CY7" s="13" t="s">
        <v>284</v>
      </c>
      <c r="CZ7" s="13" t="s">
        <v>285</v>
      </c>
      <c r="DA7" s="14" t="s">
        <v>286</v>
      </c>
      <c r="DB7" s="13" t="s">
        <v>216</v>
      </c>
      <c r="DC7" s="21" t="n">
        <v>2012</v>
      </c>
      <c r="DD7" s="22" t="str">
        <f aca="false">HYPERLINK("http://www.auddia.com","www.auddia.com")</f>
        <v>www.auddia.com</v>
      </c>
      <c r="DE7" s="23" t="n">
        <v>24</v>
      </c>
      <c r="DF7" s="23" t="n">
        <v>8</v>
      </c>
      <c r="DG7" s="23" t="n">
        <v>16</v>
      </c>
      <c r="DH7" s="23" t="n">
        <v>4</v>
      </c>
      <c r="DI7" s="23" t="n">
        <v>4</v>
      </c>
      <c r="DJ7" s="23" t="n">
        <v>4</v>
      </c>
      <c r="DK7" s="13" t="s">
        <v>287</v>
      </c>
      <c r="DL7" s="13"/>
      <c r="DM7" s="14"/>
      <c r="DN7" s="14"/>
      <c r="DO7" s="13"/>
      <c r="DP7" s="13"/>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200</v>
      </c>
      <c r="FC7" s="20"/>
      <c r="FD7" s="13"/>
      <c r="FE7" s="14"/>
      <c r="FF7" s="13"/>
      <c r="FG7" s="20"/>
      <c r="FH7" s="20"/>
      <c r="FI7" s="20"/>
      <c r="FJ7" s="20"/>
      <c r="FK7" s="20"/>
      <c r="FL7" s="20"/>
      <c r="FM7" s="20"/>
      <c r="FN7" s="20"/>
      <c r="FO7" s="20"/>
      <c r="FP7" s="20"/>
      <c r="FQ7" s="20"/>
      <c r="FR7" s="22" t="str">
        <f aca="false">HYPERLINK("https://my.pitchbook.com?c=226370-17T","View Company Online")</f>
        <v>View Company Online</v>
      </c>
    </row>
    <row r="8" customFormat="false" ht="15" hidden="false" customHeight="false" outlineLevel="0" collapsed="false">
      <c r="A8" s="2" t="s">
        <v>291</v>
      </c>
      <c r="B8" s="2" t="s">
        <v>292</v>
      </c>
      <c r="C8" s="2" t="s">
        <v>293</v>
      </c>
      <c r="D8" s="2"/>
      <c r="E8" s="2" t="s">
        <v>294</v>
      </c>
      <c r="F8" s="2" t="s">
        <v>295</v>
      </c>
      <c r="G8" s="2" t="s">
        <v>235</v>
      </c>
      <c r="H8" s="2" t="s">
        <v>296</v>
      </c>
      <c r="I8" s="2" t="s">
        <v>297</v>
      </c>
      <c r="J8" s="2" t="s">
        <v>298</v>
      </c>
      <c r="K8" s="2" t="s">
        <v>299</v>
      </c>
      <c r="L8" s="2" t="s">
        <v>300</v>
      </c>
      <c r="M8" s="2" t="s">
        <v>240</v>
      </c>
      <c r="N8" s="2" t="s">
        <v>186</v>
      </c>
      <c r="O8" s="2" t="s">
        <v>301</v>
      </c>
      <c r="P8" s="2" t="s">
        <v>302</v>
      </c>
      <c r="Q8" s="2" t="s">
        <v>303</v>
      </c>
      <c r="R8" s="3" t="s">
        <v>304</v>
      </c>
      <c r="S8" s="2"/>
      <c r="T8" s="2" t="s">
        <v>305</v>
      </c>
      <c r="U8" s="2"/>
      <c r="V8" s="3" t="n">
        <v>1</v>
      </c>
      <c r="W8" s="4" t="n">
        <v>40687</v>
      </c>
      <c r="X8" s="4" t="n">
        <v>41029</v>
      </c>
      <c r="Y8" s="5" t="n">
        <v>0.15</v>
      </c>
      <c r="Z8" s="2" t="s">
        <v>193</v>
      </c>
      <c r="AA8" s="5" t="n">
        <v>0.15</v>
      </c>
      <c r="AB8" s="5" t="n">
        <v>0.31</v>
      </c>
      <c r="AC8" s="2" t="s">
        <v>193</v>
      </c>
      <c r="AD8" s="6"/>
      <c r="AE8" s="5" t="n">
        <v>0.15</v>
      </c>
      <c r="AF8" s="3"/>
      <c r="AG8" s="3"/>
      <c r="AH8" s="5" t="n">
        <v>0.07</v>
      </c>
      <c r="AI8" s="3"/>
      <c r="AJ8" s="2" t="s">
        <v>224</v>
      </c>
      <c r="AK8" s="2"/>
      <c r="AL8" s="2"/>
      <c r="AM8" s="2" t="s">
        <v>225</v>
      </c>
      <c r="AN8" s="2" t="s">
        <v>306</v>
      </c>
      <c r="AO8" s="5" t="n">
        <v>0.15</v>
      </c>
      <c r="AP8" s="2" t="s">
        <v>200</v>
      </c>
      <c r="AQ8" s="2"/>
      <c r="AR8" s="2"/>
      <c r="AS8" s="2"/>
      <c r="AT8" s="5"/>
      <c r="AU8" s="5"/>
      <c r="AV8" s="5"/>
      <c r="AW8" s="2" t="s">
        <v>201</v>
      </c>
      <c r="AX8" s="2" t="s">
        <v>186</v>
      </c>
      <c r="AY8" s="2" t="s">
        <v>240</v>
      </c>
      <c r="AZ8" s="7"/>
      <c r="BA8" s="3"/>
      <c r="BB8" s="2"/>
      <c r="BC8" s="3"/>
      <c r="BD8" s="2"/>
      <c r="BE8" s="3"/>
      <c r="BF8" s="2"/>
      <c r="BG8" s="2"/>
      <c r="BH8" s="8"/>
      <c r="BI8" s="2"/>
      <c r="BJ8" s="2"/>
      <c r="BK8" s="2"/>
      <c r="BL8" s="2"/>
      <c r="BM8" s="2"/>
      <c r="BN8" s="2" t="s">
        <v>307</v>
      </c>
      <c r="BO8" s="2" t="s">
        <v>307</v>
      </c>
      <c r="BP8" s="2"/>
      <c r="BQ8" s="2"/>
      <c r="BR8" s="2"/>
      <c r="BS8" s="5"/>
      <c r="BT8" s="9" t="n">
        <v>0</v>
      </c>
      <c r="BU8" s="6"/>
      <c r="BV8" s="9"/>
      <c r="BW8" s="9" t="n">
        <v>-0.07</v>
      </c>
      <c r="BX8" s="9"/>
      <c r="BY8" s="9" t="n">
        <v>-0.06</v>
      </c>
      <c r="BZ8" s="9"/>
      <c r="CA8" s="10" t="n">
        <v>2011</v>
      </c>
      <c r="CB8" s="9"/>
      <c r="CC8" s="9" t="n">
        <v>-4.91</v>
      </c>
      <c r="CD8" s="9" t="n">
        <v>-4.91</v>
      </c>
      <c r="CE8" s="9"/>
      <c r="CF8" s="9" t="n">
        <v>1.8</v>
      </c>
      <c r="CG8" s="9"/>
      <c r="CH8" s="9" t="n">
        <v>-2.46</v>
      </c>
      <c r="CI8" s="9" t="n">
        <v>-2.46</v>
      </c>
      <c r="CJ8" s="9"/>
      <c r="CK8" s="9" t="n">
        <v>0.9</v>
      </c>
      <c r="CL8" s="9"/>
      <c r="CM8" s="9"/>
      <c r="CN8" s="9"/>
      <c r="CO8" s="9"/>
      <c r="CP8" s="9"/>
      <c r="CQ8" s="9"/>
      <c r="CR8" s="9"/>
      <c r="CS8" s="6"/>
      <c r="CT8" s="7" t="n">
        <v>7</v>
      </c>
      <c r="CU8" s="2" t="s">
        <v>308</v>
      </c>
      <c r="CV8" s="2" t="s">
        <v>309</v>
      </c>
      <c r="CW8" s="2" t="s">
        <v>211</v>
      </c>
      <c r="CX8" s="2" t="s">
        <v>212</v>
      </c>
      <c r="CY8" s="2" t="s">
        <v>310</v>
      </c>
      <c r="CZ8" s="2" t="s">
        <v>311</v>
      </c>
      <c r="DA8" s="3" t="s">
        <v>312</v>
      </c>
      <c r="DB8" s="2" t="s">
        <v>313</v>
      </c>
      <c r="DC8" s="10" t="n">
        <v>2011</v>
      </c>
      <c r="DD8" s="11" t="str">
        <f aca="false">HYPERLINK("http://www.avantihelium.com","www.avantihelium.com")</f>
        <v>www.avantihelium.com</v>
      </c>
      <c r="DE8" s="12"/>
      <c r="DF8" s="12"/>
      <c r="DG8" s="12"/>
      <c r="DH8" s="12"/>
      <c r="DI8" s="12"/>
      <c r="DJ8" s="12"/>
      <c r="DK8" s="2"/>
      <c r="DL8" s="2"/>
      <c r="DM8" s="3"/>
      <c r="DN8" s="3"/>
      <c r="DO8" s="2"/>
      <c r="DP8" s="2"/>
      <c r="DQ8" s="2"/>
      <c r="DR8" s="2"/>
      <c r="DS8" s="2"/>
      <c r="DT8" s="2"/>
      <c r="DU8" s="2"/>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200</v>
      </c>
      <c r="FC8" s="9"/>
      <c r="FD8" s="2"/>
      <c r="FE8" s="3"/>
      <c r="FF8" s="2"/>
      <c r="FG8" s="9"/>
      <c r="FH8" s="9"/>
      <c r="FI8" s="9"/>
      <c r="FJ8" s="9"/>
      <c r="FK8" s="9"/>
      <c r="FL8" s="9"/>
      <c r="FM8" s="9"/>
      <c r="FN8" s="9"/>
      <c r="FO8" s="9"/>
      <c r="FP8" s="9"/>
      <c r="FQ8" s="9"/>
      <c r="FR8" s="11" t="str">
        <f aca="false">HYPERLINK("https://my.pitchbook.com?c=96979-69T","View Company Online")</f>
        <v>View Company Online</v>
      </c>
    </row>
    <row r="9" customFormat="false" ht="15" hidden="false" customHeight="false" outlineLevel="0" collapsed="false">
      <c r="A9" s="13" t="s">
        <v>314</v>
      </c>
      <c r="B9" s="13" t="s">
        <v>292</v>
      </c>
      <c r="C9" s="13" t="s">
        <v>293</v>
      </c>
      <c r="D9" s="13"/>
      <c r="E9" s="13" t="s">
        <v>294</v>
      </c>
      <c r="F9" s="13" t="s">
        <v>295</v>
      </c>
      <c r="G9" s="13" t="s">
        <v>235</v>
      </c>
      <c r="H9" s="13" t="s">
        <v>296</v>
      </c>
      <c r="I9" s="13" t="s">
        <v>297</v>
      </c>
      <c r="J9" s="13" t="s">
        <v>298</v>
      </c>
      <c r="K9" s="13" t="s">
        <v>299</v>
      </c>
      <c r="L9" s="13" t="s">
        <v>300</v>
      </c>
      <c r="M9" s="13" t="s">
        <v>240</v>
      </c>
      <c r="N9" s="13" t="s">
        <v>186</v>
      </c>
      <c r="O9" s="13" t="s">
        <v>301</v>
      </c>
      <c r="P9" s="13" t="s">
        <v>315</v>
      </c>
      <c r="Q9" s="13" t="s">
        <v>316</v>
      </c>
      <c r="R9" s="14" t="s">
        <v>317</v>
      </c>
      <c r="S9" s="13" t="s">
        <v>318</v>
      </c>
      <c r="T9" s="13" t="s">
        <v>319</v>
      </c>
      <c r="U9" s="13" t="s">
        <v>320</v>
      </c>
      <c r="V9" s="14" t="n">
        <v>15</v>
      </c>
      <c r="W9" s="15" t="n">
        <v>45159</v>
      </c>
      <c r="X9" s="15" t="n">
        <v>45260</v>
      </c>
      <c r="Y9" s="16" t="n">
        <v>1.26</v>
      </c>
      <c r="Z9" s="13" t="s">
        <v>193</v>
      </c>
      <c r="AA9" s="16"/>
      <c r="AB9" s="16" t="n">
        <v>9.14</v>
      </c>
      <c r="AC9" s="13" t="s">
        <v>223</v>
      </c>
      <c r="AD9" s="17"/>
      <c r="AE9" s="16" t="n">
        <v>27.72</v>
      </c>
      <c r="AF9" s="14"/>
      <c r="AG9" s="14"/>
      <c r="AH9" s="16" t="n">
        <v>0.03</v>
      </c>
      <c r="AI9" s="14"/>
      <c r="AJ9" s="13" t="s">
        <v>259</v>
      </c>
      <c r="AK9" s="13"/>
      <c r="AL9" s="13"/>
      <c r="AM9" s="13" t="s">
        <v>260</v>
      </c>
      <c r="AN9" s="13" t="s">
        <v>321</v>
      </c>
      <c r="AO9" s="16" t="n">
        <v>1.26</v>
      </c>
      <c r="AP9" s="13" t="s">
        <v>200</v>
      </c>
      <c r="AQ9" s="13"/>
      <c r="AR9" s="13"/>
      <c r="AS9" s="13"/>
      <c r="AT9" s="16"/>
      <c r="AU9" s="16"/>
      <c r="AV9" s="16"/>
      <c r="AW9" s="13" t="s">
        <v>201</v>
      </c>
      <c r="AX9" s="13" t="s">
        <v>186</v>
      </c>
      <c r="AY9" s="13" t="s">
        <v>240</v>
      </c>
      <c r="AZ9" s="18"/>
      <c r="BA9" s="14"/>
      <c r="BB9" s="13"/>
      <c r="BC9" s="14"/>
      <c r="BD9" s="13"/>
      <c r="BE9" s="14"/>
      <c r="BF9" s="13"/>
      <c r="BG9" s="13"/>
      <c r="BH9" s="19"/>
      <c r="BI9" s="13"/>
      <c r="BJ9" s="13"/>
      <c r="BK9" s="13"/>
      <c r="BL9" s="13"/>
      <c r="BM9" s="13"/>
      <c r="BN9" s="13"/>
      <c r="BO9" s="13"/>
      <c r="BP9" s="13"/>
      <c r="BQ9" s="13"/>
      <c r="BR9" s="13"/>
      <c r="BS9" s="16"/>
      <c r="BT9" s="20" t="n">
        <v>0</v>
      </c>
      <c r="BU9" s="17"/>
      <c r="BV9" s="20" t="n">
        <v>-0.03</v>
      </c>
      <c r="BW9" s="20" t="n">
        <v>-4.07</v>
      </c>
      <c r="BX9" s="20" t="n">
        <v>-4.1</v>
      </c>
      <c r="BY9" s="20" t="n">
        <v>-4.13</v>
      </c>
      <c r="BZ9" s="20" t="n">
        <v>0.12</v>
      </c>
      <c r="CA9" s="21" t="n">
        <v>2023</v>
      </c>
      <c r="CB9" s="20" t="n">
        <v>-2.23</v>
      </c>
      <c r="CC9" s="20" t="n">
        <v>-2.22</v>
      </c>
      <c r="CD9" s="20" t="n">
        <v>-2.22</v>
      </c>
      <c r="CE9" s="20"/>
      <c r="CF9" s="20" t="n">
        <v>-7.77</v>
      </c>
      <c r="CG9" s="20" t="n">
        <v>-0.31</v>
      </c>
      <c r="CH9" s="20" t="n">
        <v>-0.31</v>
      </c>
      <c r="CI9" s="20" t="n">
        <v>-0.31</v>
      </c>
      <c r="CJ9" s="20"/>
      <c r="CK9" s="20" t="n">
        <v>-1.07</v>
      </c>
      <c r="CL9" s="20"/>
      <c r="CM9" s="20"/>
      <c r="CN9" s="20"/>
      <c r="CO9" s="20"/>
      <c r="CP9" s="20"/>
      <c r="CQ9" s="20"/>
      <c r="CR9" s="20"/>
      <c r="CS9" s="17"/>
      <c r="CT9" s="18" t="n">
        <v>7</v>
      </c>
      <c r="CU9" s="13" t="s">
        <v>308</v>
      </c>
      <c r="CV9" s="13" t="s">
        <v>309</v>
      </c>
      <c r="CW9" s="13" t="s">
        <v>211</v>
      </c>
      <c r="CX9" s="13" t="s">
        <v>212</v>
      </c>
      <c r="CY9" s="13" t="s">
        <v>310</v>
      </c>
      <c r="CZ9" s="13" t="s">
        <v>311</v>
      </c>
      <c r="DA9" s="14" t="s">
        <v>312</v>
      </c>
      <c r="DB9" s="13" t="s">
        <v>313</v>
      </c>
      <c r="DC9" s="21" t="n">
        <v>2011</v>
      </c>
      <c r="DD9" s="22" t="str">
        <f aca="false">HYPERLINK("http://www.avantihelium.com","www.avantihelium.com")</f>
        <v>www.avantihelium.com</v>
      </c>
      <c r="DE9" s="23"/>
      <c r="DF9" s="23"/>
      <c r="DG9" s="23"/>
      <c r="DH9" s="23"/>
      <c r="DI9" s="23"/>
      <c r="DJ9" s="23"/>
      <c r="DK9" s="13"/>
      <c r="DL9" s="13"/>
      <c r="DM9" s="14"/>
      <c r="DN9" s="14"/>
      <c r="DO9" s="13"/>
      <c r="DP9" s="13"/>
      <c r="DQ9" s="13"/>
      <c r="DR9" s="13"/>
      <c r="DS9" s="13"/>
      <c r="DT9" s="13"/>
      <c r="DU9" s="13"/>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200</v>
      </c>
      <c r="FC9" s="20"/>
      <c r="FD9" s="13"/>
      <c r="FE9" s="14"/>
      <c r="FF9" s="13"/>
      <c r="FG9" s="20"/>
      <c r="FH9" s="20"/>
      <c r="FI9" s="20"/>
      <c r="FJ9" s="20"/>
      <c r="FK9" s="20"/>
      <c r="FL9" s="20"/>
      <c r="FM9" s="20"/>
      <c r="FN9" s="20"/>
      <c r="FO9" s="20"/>
      <c r="FP9" s="20"/>
      <c r="FQ9" s="20"/>
      <c r="FR9" s="22" t="str">
        <f aca="false">HYPERLINK("https://my.pitchbook.com?c=234135-19T","View Company Online")</f>
        <v>View Company Online</v>
      </c>
    </row>
    <row r="10" customFormat="false" ht="15" hidden="false" customHeight="false" outlineLevel="0" collapsed="false">
      <c r="A10" s="2" t="s">
        <v>322</v>
      </c>
      <c r="B10" s="2" t="s">
        <v>323</v>
      </c>
      <c r="C10" s="2" t="s">
        <v>324</v>
      </c>
      <c r="D10" s="2" t="s">
        <v>325</v>
      </c>
      <c r="E10" s="2" t="s">
        <v>326</v>
      </c>
      <c r="F10" s="2" t="s">
        <v>327</v>
      </c>
      <c r="G10" s="2" t="s">
        <v>179</v>
      </c>
      <c r="H10" s="2" t="s">
        <v>328</v>
      </c>
      <c r="I10" s="2" t="s">
        <v>329</v>
      </c>
      <c r="J10" s="2" t="s">
        <v>330</v>
      </c>
      <c r="K10" s="2" t="s">
        <v>331</v>
      </c>
      <c r="L10" s="2" t="s">
        <v>332</v>
      </c>
      <c r="M10" s="2" t="s">
        <v>240</v>
      </c>
      <c r="N10" s="2" t="s">
        <v>333</v>
      </c>
      <c r="O10" s="2" t="s">
        <v>242</v>
      </c>
      <c r="P10" s="2" t="s">
        <v>334</v>
      </c>
      <c r="Q10" s="2" t="s">
        <v>335</v>
      </c>
      <c r="R10" s="3"/>
      <c r="S10" s="2" t="s">
        <v>336</v>
      </c>
      <c r="T10" s="2" t="s">
        <v>337</v>
      </c>
      <c r="U10" s="2" t="s">
        <v>338</v>
      </c>
      <c r="V10" s="3" t="n">
        <v>1</v>
      </c>
      <c r="W10" s="4" t="n">
        <v>43060</v>
      </c>
      <c r="X10" s="4" t="n">
        <v>43066</v>
      </c>
      <c r="Y10" s="5" t="n">
        <v>7.88</v>
      </c>
      <c r="Z10" s="2" t="s">
        <v>193</v>
      </c>
      <c r="AA10" s="5" t="n">
        <v>22.52</v>
      </c>
      <c r="AB10" s="5" t="n">
        <v>27.59</v>
      </c>
      <c r="AC10" s="2" t="s">
        <v>223</v>
      </c>
      <c r="AD10" s="6"/>
      <c r="AE10" s="5" t="n">
        <v>7.88</v>
      </c>
      <c r="AF10" s="3"/>
      <c r="AG10" s="3"/>
      <c r="AH10" s="5" t="n">
        <v>0.56</v>
      </c>
      <c r="AI10" s="3"/>
      <c r="AJ10" s="2" t="s">
        <v>224</v>
      </c>
      <c r="AK10" s="2"/>
      <c r="AL10" s="2"/>
      <c r="AM10" s="2" t="s">
        <v>225</v>
      </c>
      <c r="AN10" s="2" t="s">
        <v>339</v>
      </c>
      <c r="AO10" s="5" t="n">
        <v>7.88</v>
      </c>
      <c r="AP10" s="2" t="s">
        <v>200</v>
      </c>
      <c r="AQ10" s="2"/>
      <c r="AR10" s="2"/>
      <c r="AS10" s="2"/>
      <c r="AT10" s="5"/>
      <c r="AU10" s="5"/>
      <c r="AV10" s="5"/>
      <c r="AW10" s="2" t="s">
        <v>201</v>
      </c>
      <c r="AX10" s="2" t="s">
        <v>202</v>
      </c>
      <c r="AY10" s="2" t="s">
        <v>240</v>
      </c>
      <c r="AZ10" s="7"/>
      <c r="BA10" s="3"/>
      <c r="BB10" s="2"/>
      <c r="BC10" s="3"/>
      <c r="BD10" s="2"/>
      <c r="BE10" s="3"/>
      <c r="BF10" s="2"/>
      <c r="BG10" s="2"/>
      <c r="BH10" s="8"/>
      <c r="BI10" s="2"/>
      <c r="BJ10" s="2"/>
      <c r="BK10" s="2"/>
      <c r="BL10" s="2"/>
      <c r="BM10" s="2"/>
      <c r="BN10" s="2"/>
      <c r="BO10" s="2"/>
      <c r="BP10" s="2"/>
      <c r="BQ10" s="2"/>
      <c r="BR10" s="2"/>
      <c r="BS10" s="5"/>
      <c r="BT10" s="9" t="n">
        <v>5.38</v>
      </c>
      <c r="BU10" s="6"/>
      <c r="BV10" s="9" t="n">
        <v>2.32</v>
      </c>
      <c r="BW10" s="9" t="n">
        <v>-0.79</v>
      </c>
      <c r="BX10" s="9" t="n">
        <v>-0.03</v>
      </c>
      <c r="BY10" s="9" t="n">
        <v>-0.74</v>
      </c>
      <c r="BZ10" s="9" t="n">
        <v>0.76</v>
      </c>
      <c r="CA10" s="10" t="n">
        <v>2018</v>
      </c>
      <c r="CB10" s="9" t="n">
        <v>-833.26</v>
      </c>
      <c r="CC10" s="9" t="n">
        <v>-37.46</v>
      </c>
      <c r="CD10" s="9" t="n">
        <v>-33.52</v>
      </c>
      <c r="CE10" s="9" t="n">
        <v>5.13</v>
      </c>
      <c r="CF10" s="9" t="n">
        <v>6.67</v>
      </c>
      <c r="CG10" s="9" t="n">
        <v>-238.07</v>
      </c>
      <c r="CH10" s="9" t="n">
        <v>-10.7</v>
      </c>
      <c r="CI10" s="9" t="n">
        <v>-9.58</v>
      </c>
      <c r="CJ10" s="9" t="n">
        <v>1.47</v>
      </c>
      <c r="CK10" s="9" t="n">
        <v>1.91</v>
      </c>
      <c r="CL10" s="9"/>
      <c r="CM10" s="9"/>
      <c r="CN10" s="9"/>
      <c r="CO10" s="9"/>
      <c r="CP10" s="9"/>
      <c r="CQ10" s="9"/>
      <c r="CR10" s="9"/>
      <c r="CS10" s="6" t="n">
        <v>-0.62</v>
      </c>
      <c r="CT10" s="7" t="n">
        <v>105</v>
      </c>
      <c r="CU10" s="2" t="s">
        <v>250</v>
      </c>
      <c r="CV10" s="2" t="s">
        <v>340</v>
      </c>
      <c r="CW10" s="2" t="s">
        <v>252</v>
      </c>
      <c r="CX10" s="2" t="s">
        <v>253</v>
      </c>
      <c r="CY10" s="2" t="s">
        <v>341</v>
      </c>
      <c r="CZ10" s="2" t="s">
        <v>342</v>
      </c>
      <c r="DA10" s="3" t="s">
        <v>343</v>
      </c>
      <c r="DB10" s="2" t="s">
        <v>257</v>
      </c>
      <c r="DC10" s="10" t="n">
        <v>2011</v>
      </c>
      <c r="DD10" s="11" t="str">
        <f aca="false">HYPERLINK("http://www.beeksgroup.com","www.beeksgroup.com")</f>
        <v>www.beeksgroup.com</v>
      </c>
      <c r="DE10" s="12"/>
      <c r="DF10" s="12"/>
      <c r="DG10" s="12"/>
      <c r="DH10" s="12"/>
      <c r="DI10" s="12"/>
      <c r="DJ10" s="12"/>
      <c r="DK10" s="2"/>
      <c r="DL10" s="2"/>
      <c r="DM10" s="3"/>
      <c r="DN10" s="3"/>
      <c r="DO10" s="2"/>
      <c r="DP10" s="2"/>
      <c r="DQ10" s="2"/>
      <c r="DR10" s="2"/>
      <c r="DS10" s="2"/>
      <c r="DT10" s="2"/>
      <c r="DU10" s="2"/>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200</v>
      </c>
      <c r="FC10" s="9"/>
      <c r="FD10" s="2"/>
      <c r="FE10" s="3"/>
      <c r="FF10" s="2"/>
      <c r="FG10" s="9"/>
      <c r="FH10" s="9"/>
      <c r="FI10" s="9"/>
      <c r="FJ10" s="9"/>
      <c r="FK10" s="9"/>
      <c r="FL10" s="9"/>
      <c r="FM10" s="9"/>
      <c r="FN10" s="9"/>
      <c r="FO10" s="9"/>
      <c r="FP10" s="9"/>
      <c r="FQ10" s="9"/>
      <c r="FR10" s="11" t="str">
        <f aca="false">HYPERLINK("https://my.pitchbook.com?c=97813-99T","View Company Online")</f>
        <v>View Company Online</v>
      </c>
    </row>
    <row r="11" customFormat="false" ht="15" hidden="false" customHeight="false" outlineLevel="0" collapsed="false">
      <c r="A11" s="13" t="s">
        <v>344</v>
      </c>
      <c r="B11" s="13" t="s">
        <v>323</v>
      </c>
      <c r="C11" s="13" t="s">
        <v>324</v>
      </c>
      <c r="D11" s="13" t="s">
        <v>325</v>
      </c>
      <c r="E11" s="13" t="s">
        <v>326</v>
      </c>
      <c r="F11" s="13" t="s">
        <v>327</v>
      </c>
      <c r="G11" s="13" t="s">
        <v>179</v>
      </c>
      <c r="H11" s="13" t="s">
        <v>328</v>
      </c>
      <c r="I11" s="13" t="s">
        <v>329</v>
      </c>
      <c r="J11" s="13" t="s">
        <v>330</v>
      </c>
      <c r="K11" s="13" t="s">
        <v>331</v>
      </c>
      <c r="L11" s="13" t="s">
        <v>332</v>
      </c>
      <c r="M11" s="13" t="s">
        <v>240</v>
      </c>
      <c r="N11" s="13" t="s">
        <v>333</v>
      </c>
      <c r="O11" s="13" t="s">
        <v>242</v>
      </c>
      <c r="P11" s="13" t="s">
        <v>334</v>
      </c>
      <c r="Q11" s="13" t="s">
        <v>335</v>
      </c>
      <c r="R11" s="14"/>
      <c r="S11" s="13" t="s">
        <v>336</v>
      </c>
      <c r="T11" s="13" t="s">
        <v>337</v>
      </c>
      <c r="U11" s="13" t="s">
        <v>338</v>
      </c>
      <c r="V11" s="14" t="n">
        <v>3</v>
      </c>
      <c r="W11" s="15" t="n">
        <v>44292</v>
      </c>
      <c r="X11" s="15" t="n">
        <v>44293</v>
      </c>
      <c r="Y11" s="16" t="n">
        <v>5.84</v>
      </c>
      <c r="Z11" s="13" t="s">
        <v>223</v>
      </c>
      <c r="AA11" s="16"/>
      <c r="AB11" s="16" t="n">
        <v>69.5</v>
      </c>
      <c r="AC11" s="13" t="s">
        <v>223</v>
      </c>
      <c r="AD11" s="17" t="n">
        <v>8.4</v>
      </c>
      <c r="AE11" s="16" t="n">
        <v>13.72</v>
      </c>
      <c r="AF11" s="14"/>
      <c r="AG11" s="14"/>
      <c r="AH11" s="16" t="n">
        <v>1.37</v>
      </c>
      <c r="AI11" s="14"/>
      <c r="AJ11" s="13" t="s">
        <v>259</v>
      </c>
      <c r="AK11" s="13"/>
      <c r="AL11" s="13"/>
      <c r="AM11" s="13" t="s">
        <v>260</v>
      </c>
      <c r="AN11" s="13" t="s">
        <v>345</v>
      </c>
      <c r="AO11" s="16" t="n">
        <v>5.84</v>
      </c>
      <c r="AP11" s="13" t="s">
        <v>200</v>
      </c>
      <c r="AQ11" s="13"/>
      <c r="AR11" s="13"/>
      <c r="AS11" s="13"/>
      <c r="AT11" s="16"/>
      <c r="AU11" s="16"/>
      <c r="AV11" s="16"/>
      <c r="AW11" s="13" t="s">
        <v>201</v>
      </c>
      <c r="AX11" s="13" t="s">
        <v>202</v>
      </c>
      <c r="AY11" s="13" t="s">
        <v>240</v>
      </c>
      <c r="AZ11" s="18"/>
      <c r="BA11" s="14"/>
      <c r="BB11" s="13"/>
      <c r="BC11" s="14"/>
      <c r="BD11" s="13"/>
      <c r="BE11" s="14"/>
      <c r="BF11" s="13"/>
      <c r="BG11" s="13"/>
      <c r="BH11" s="19"/>
      <c r="BI11" s="13"/>
      <c r="BJ11" s="13"/>
      <c r="BK11" s="13"/>
      <c r="BL11" s="13"/>
      <c r="BM11" s="13"/>
      <c r="BN11" s="13"/>
      <c r="BO11" s="13"/>
      <c r="BP11" s="13"/>
      <c r="BQ11" s="13"/>
      <c r="BR11" s="13"/>
      <c r="BS11" s="16"/>
      <c r="BT11" s="20" t="n">
        <v>13.1</v>
      </c>
      <c r="BU11" s="17" t="n">
        <v>50.44</v>
      </c>
      <c r="BV11" s="20" t="n">
        <v>5.67</v>
      </c>
      <c r="BW11" s="20" t="n">
        <v>1.82</v>
      </c>
      <c r="BX11" s="20" t="n">
        <v>5.09</v>
      </c>
      <c r="BY11" s="20" t="n">
        <v>1.64</v>
      </c>
      <c r="BZ11" s="20" t="n">
        <v>5.06</v>
      </c>
      <c r="CA11" s="21" t="n">
        <v>2021</v>
      </c>
      <c r="CB11" s="20" t="n">
        <v>13.66</v>
      </c>
      <c r="CC11" s="20" t="n">
        <v>42.43</v>
      </c>
      <c r="CD11" s="20" t="n">
        <v>38.41</v>
      </c>
      <c r="CE11" s="20" t="n">
        <v>5.3</v>
      </c>
      <c r="CF11" s="20" t="n">
        <v>26.66</v>
      </c>
      <c r="CG11" s="20" t="n">
        <v>1.15</v>
      </c>
      <c r="CH11" s="20" t="n">
        <v>3.56</v>
      </c>
      <c r="CI11" s="20" t="n">
        <v>3.23</v>
      </c>
      <c r="CJ11" s="20" t="n">
        <v>0.45</v>
      </c>
      <c r="CK11" s="20" t="n">
        <v>2.24</v>
      </c>
      <c r="CL11" s="20"/>
      <c r="CM11" s="20"/>
      <c r="CN11" s="20"/>
      <c r="CO11" s="20"/>
      <c r="CP11" s="20"/>
      <c r="CQ11" s="20"/>
      <c r="CR11" s="20"/>
      <c r="CS11" s="17" t="n">
        <v>38.84</v>
      </c>
      <c r="CT11" s="18" t="n">
        <v>105</v>
      </c>
      <c r="CU11" s="13" t="s">
        <v>250</v>
      </c>
      <c r="CV11" s="13" t="s">
        <v>340</v>
      </c>
      <c r="CW11" s="13" t="s">
        <v>252</v>
      </c>
      <c r="CX11" s="13" t="s">
        <v>253</v>
      </c>
      <c r="CY11" s="13" t="s">
        <v>341</v>
      </c>
      <c r="CZ11" s="13" t="s">
        <v>342</v>
      </c>
      <c r="DA11" s="14" t="s">
        <v>343</v>
      </c>
      <c r="DB11" s="13" t="s">
        <v>257</v>
      </c>
      <c r="DC11" s="21" t="n">
        <v>2011</v>
      </c>
      <c r="DD11" s="22" t="str">
        <f aca="false">HYPERLINK("http://www.beeksgroup.com","www.beeksgroup.com")</f>
        <v>www.beeksgroup.com</v>
      </c>
      <c r="DE11" s="23"/>
      <c r="DF11" s="23"/>
      <c r="DG11" s="23"/>
      <c r="DH11" s="23"/>
      <c r="DI11" s="23"/>
      <c r="DJ11" s="23"/>
      <c r="DK11" s="13"/>
      <c r="DL11" s="13"/>
      <c r="DM11" s="14"/>
      <c r="DN11" s="14"/>
      <c r="DO11" s="13"/>
      <c r="DP11" s="13"/>
      <c r="DQ11" s="13"/>
      <c r="DR11" s="13"/>
      <c r="DS11" s="13"/>
      <c r="DT11" s="13"/>
      <c r="DU11" s="13"/>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200</v>
      </c>
      <c r="FC11" s="20"/>
      <c r="FD11" s="13"/>
      <c r="FE11" s="14"/>
      <c r="FF11" s="13"/>
      <c r="FG11" s="20"/>
      <c r="FH11" s="20"/>
      <c r="FI11" s="20"/>
      <c r="FJ11" s="20"/>
      <c r="FK11" s="20"/>
      <c r="FL11" s="20"/>
      <c r="FM11" s="20"/>
      <c r="FN11" s="20"/>
      <c r="FO11" s="20"/>
      <c r="FP11" s="20"/>
      <c r="FQ11" s="20"/>
      <c r="FR11" s="22" t="str">
        <f aca="false">HYPERLINK("https://my.pitchbook.com?c=170081-11T","View Company Online")</f>
        <v>View Company Online</v>
      </c>
    </row>
    <row r="12" customFormat="false" ht="15" hidden="false" customHeight="false" outlineLevel="0" collapsed="false">
      <c r="A12" s="2" t="s">
        <v>346</v>
      </c>
      <c r="B12" s="2" t="s">
        <v>347</v>
      </c>
      <c r="C12" s="2" t="s">
        <v>348</v>
      </c>
      <c r="D12" s="2" t="s">
        <v>349</v>
      </c>
      <c r="E12" s="2" t="s">
        <v>350</v>
      </c>
      <c r="F12" s="2" t="s">
        <v>351</v>
      </c>
      <c r="G12" s="2" t="s">
        <v>352</v>
      </c>
      <c r="H12" s="2" t="s">
        <v>353</v>
      </c>
      <c r="I12" s="2" t="s">
        <v>354</v>
      </c>
      <c r="J12" s="2" t="s">
        <v>355</v>
      </c>
      <c r="K12" s="2" t="s">
        <v>356</v>
      </c>
      <c r="L12" s="2" t="s">
        <v>357</v>
      </c>
      <c r="M12" s="2" t="s">
        <v>185</v>
      </c>
      <c r="N12" s="2" t="s">
        <v>186</v>
      </c>
      <c r="O12" s="2" t="s">
        <v>358</v>
      </c>
      <c r="P12" s="2" t="s">
        <v>359</v>
      </c>
      <c r="Q12" s="2" t="s">
        <v>360</v>
      </c>
      <c r="R12" s="3"/>
      <c r="S12" s="2"/>
      <c r="T12" s="2" t="s">
        <v>361</v>
      </c>
      <c r="U12" s="2" t="s">
        <v>362</v>
      </c>
      <c r="V12" s="3" t="n">
        <v>1</v>
      </c>
      <c r="W12" s="4"/>
      <c r="X12" s="4" t="n">
        <v>42668</v>
      </c>
      <c r="Y12" s="5" t="n">
        <v>1.82</v>
      </c>
      <c r="Z12" s="2" t="s">
        <v>193</v>
      </c>
      <c r="AA12" s="5" t="n">
        <v>2.52</v>
      </c>
      <c r="AB12" s="5" t="n">
        <v>4.34</v>
      </c>
      <c r="AC12" s="2" t="s">
        <v>193</v>
      </c>
      <c r="AD12" s="6" t="n">
        <v>41.98</v>
      </c>
      <c r="AE12" s="5" t="n">
        <v>1.82</v>
      </c>
      <c r="AF12" s="3" t="s">
        <v>363</v>
      </c>
      <c r="AG12" s="3"/>
      <c r="AH12" s="5" t="n">
        <v>0.53</v>
      </c>
      <c r="AI12" s="3"/>
      <c r="AJ12" s="2" t="s">
        <v>364</v>
      </c>
      <c r="AK12" s="2" t="s">
        <v>364</v>
      </c>
      <c r="AL12" s="2"/>
      <c r="AM12" s="2" t="s">
        <v>365</v>
      </c>
      <c r="AN12" s="2" t="s">
        <v>366</v>
      </c>
      <c r="AO12" s="5" t="n">
        <v>1.82</v>
      </c>
      <c r="AP12" s="2" t="s">
        <v>200</v>
      </c>
      <c r="AQ12" s="2"/>
      <c r="AR12" s="2"/>
      <c r="AS12" s="2"/>
      <c r="AT12" s="5"/>
      <c r="AU12" s="5"/>
      <c r="AV12" s="5"/>
      <c r="AW12" s="2" t="s">
        <v>201</v>
      </c>
      <c r="AX12" s="2" t="s">
        <v>367</v>
      </c>
      <c r="AY12" s="2" t="s">
        <v>368</v>
      </c>
      <c r="AZ12" s="7"/>
      <c r="BA12" s="3" t="n">
        <v>2</v>
      </c>
      <c r="BB12" s="2" t="s">
        <v>369</v>
      </c>
      <c r="BC12" s="3" t="n">
        <v>2</v>
      </c>
      <c r="BD12" s="2"/>
      <c r="BE12" s="3"/>
      <c r="BF12" s="2"/>
      <c r="BG12" s="2" t="s">
        <v>370</v>
      </c>
      <c r="BH12" s="8" t="s">
        <v>371</v>
      </c>
      <c r="BI12" s="2"/>
      <c r="BJ12" s="2"/>
      <c r="BK12" s="2"/>
      <c r="BL12" s="2"/>
      <c r="BM12" s="2"/>
      <c r="BN12" s="2"/>
      <c r="BO12" s="2"/>
      <c r="BP12" s="2"/>
      <c r="BQ12" s="2"/>
      <c r="BR12" s="2"/>
      <c r="BS12" s="5"/>
      <c r="BT12" s="9" t="n">
        <v>0.04</v>
      </c>
      <c r="BU12" s="6"/>
      <c r="BV12" s="9" t="n">
        <v>0.01</v>
      </c>
      <c r="BW12" s="9"/>
      <c r="BX12" s="9" t="n">
        <v>-0.91</v>
      </c>
      <c r="BY12" s="9" t="n">
        <v>-0.92</v>
      </c>
      <c r="BZ12" s="9" t="n">
        <v>0</v>
      </c>
      <c r="CA12" s="10" t="n">
        <v>2016</v>
      </c>
      <c r="CB12" s="9" t="n">
        <v>-4.79</v>
      </c>
      <c r="CC12" s="9" t="n">
        <v>-4.72</v>
      </c>
      <c r="CD12" s="9"/>
      <c r="CE12" s="9" t="n">
        <v>107.28</v>
      </c>
      <c r="CF12" s="9"/>
      <c r="CG12" s="9" t="n">
        <v>-2.01</v>
      </c>
      <c r="CH12" s="9" t="n">
        <v>-1.98</v>
      </c>
      <c r="CI12" s="9"/>
      <c r="CJ12" s="9" t="n">
        <v>45.04</v>
      </c>
      <c r="CK12" s="9"/>
      <c r="CL12" s="9"/>
      <c r="CM12" s="9"/>
      <c r="CN12" s="9"/>
      <c r="CO12" s="9"/>
      <c r="CP12" s="9"/>
      <c r="CQ12" s="9"/>
      <c r="CR12" s="9"/>
      <c r="CS12" s="6" t="n">
        <v>-2238.55</v>
      </c>
      <c r="CT12" s="7" t="n">
        <v>32</v>
      </c>
      <c r="CU12" s="2" t="s">
        <v>250</v>
      </c>
      <c r="CV12" s="2" t="s">
        <v>372</v>
      </c>
      <c r="CW12" s="2" t="s">
        <v>252</v>
      </c>
      <c r="CX12" s="2" t="s">
        <v>253</v>
      </c>
      <c r="CY12" s="2" t="s">
        <v>373</v>
      </c>
      <c r="CZ12" s="2" t="s">
        <v>255</v>
      </c>
      <c r="DA12" s="3" t="s">
        <v>374</v>
      </c>
      <c r="DB12" s="2" t="s">
        <v>257</v>
      </c>
      <c r="DC12" s="10" t="n">
        <v>2015</v>
      </c>
      <c r="DD12" s="11" t="str">
        <f aca="false">HYPERLINK("http://www.belluscura.com","www.belluscura.com")</f>
        <v>www.belluscura.com</v>
      </c>
      <c r="DE12" s="12" t="n">
        <v>35</v>
      </c>
      <c r="DF12" s="12" t="n">
        <v>8</v>
      </c>
      <c r="DG12" s="12" t="n">
        <v>26</v>
      </c>
      <c r="DH12" s="12" t="n">
        <v>4</v>
      </c>
      <c r="DI12" s="12" t="n">
        <v>5</v>
      </c>
      <c r="DJ12" s="12" t="n">
        <v>5</v>
      </c>
      <c r="DK12" s="2" t="s">
        <v>375</v>
      </c>
      <c r="DL12" s="2"/>
      <c r="DM12" s="3"/>
      <c r="DN12" s="3"/>
      <c r="DO12" s="2" t="s">
        <v>376</v>
      </c>
      <c r="DP12" s="2" t="s">
        <v>218</v>
      </c>
      <c r="DQ12" s="2"/>
      <c r="DR12" s="2"/>
      <c r="DS12" s="2" t="s">
        <v>218</v>
      </c>
      <c r="DT12" s="2"/>
      <c r="DU12" s="2"/>
      <c r="DV12" s="2"/>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200</v>
      </c>
      <c r="FC12" s="9"/>
      <c r="FD12" s="2"/>
      <c r="FE12" s="3"/>
      <c r="FF12" s="2"/>
      <c r="FG12" s="9"/>
      <c r="FH12" s="9"/>
      <c r="FI12" s="9"/>
      <c r="FJ12" s="9"/>
      <c r="FK12" s="9"/>
      <c r="FL12" s="9"/>
      <c r="FM12" s="9"/>
      <c r="FN12" s="9"/>
      <c r="FO12" s="9"/>
      <c r="FP12" s="9"/>
      <c r="FQ12" s="9"/>
      <c r="FR12" s="11" t="str">
        <f aca="false">HYPERLINK("https://my.pitchbook.com?c=169066-00T","View Company Online")</f>
        <v>View Company Online</v>
      </c>
    </row>
    <row r="13" customFormat="false" ht="15" hidden="false" customHeight="false" outlineLevel="0" collapsed="false">
      <c r="A13" s="13" t="s">
        <v>377</v>
      </c>
      <c r="B13" s="13" t="s">
        <v>347</v>
      </c>
      <c r="C13" s="13" t="s">
        <v>348</v>
      </c>
      <c r="D13" s="13" t="s">
        <v>349</v>
      </c>
      <c r="E13" s="13" t="s">
        <v>350</v>
      </c>
      <c r="F13" s="13" t="s">
        <v>351</v>
      </c>
      <c r="G13" s="13" t="s">
        <v>352</v>
      </c>
      <c r="H13" s="13" t="s">
        <v>353</v>
      </c>
      <c r="I13" s="13" t="s">
        <v>354</v>
      </c>
      <c r="J13" s="13" t="s">
        <v>355</v>
      </c>
      <c r="K13" s="13" t="s">
        <v>356</v>
      </c>
      <c r="L13" s="13" t="s">
        <v>357</v>
      </c>
      <c r="M13" s="13" t="s">
        <v>185</v>
      </c>
      <c r="N13" s="13" t="s">
        <v>186</v>
      </c>
      <c r="O13" s="13" t="s">
        <v>358</v>
      </c>
      <c r="P13" s="13" t="s">
        <v>359</v>
      </c>
      <c r="Q13" s="13" t="s">
        <v>360</v>
      </c>
      <c r="R13" s="14"/>
      <c r="S13" s="13"/>
      <c r="T13" s="13" t="s">
        <v>361</v>
      </c>
      <c r="U13" s="13" t="s">
        <v>362</v>
      </c>
      <c r="V13" s="14" t="n">
        <v>5</v>
      </c>
      <c r="W13" s="15"/>
      <c r="X13" s="15" t="n">
        <v>43438</v>
      </c>
      <c r="Y13" s="16" t="n">
        <v>3.1</v>
      </c>
      <c r="Z13" s="13" t="s">
        <v>193</v>
      </c>
      <c r="AA13" s="16" t="n">
        <v>1.66</v>
      </c>
      <c r="AB13" s="16" t="n">
        <v>4.77</v>
      </c>
      <c r="AC13" s="13" t="s">
        <v>223</v>
      </c>
      <c r="AD13" s="17" t="n">
        <v>65.1</v>
      </c>
      <c r="AE13" s="16" t="n">
        <v>6.46</v>
      </c>
      <c r="AF13" s="14" t="s">
        <v>378</v>
      </c>
      <c r="AG13" s="14" t="s">
        <v>379</v>
      </c>
      <c r="AH13" s="16" t="n">
        <v>0.15</v>
      </c>
      <c r="AI13" s="14"/>
      <c r="AJ13" s="13" t="s">
        <v>380</v>
      </c>
      <c r="AK13" s="13"/>
      <c r="AL13" s="13"/>
      <c r="AM13" s="13" t="s">
        <v>198</v>
      </c>
      <c r="AN13" s="13" t="s">
        <v>381</v>
      </c>
      <c r="AO13" s="16" t="n">
        <v>3.1</v>
      </c>
      <c r="AP13" s="13" t="s">
        <v>200</v>
      </c>
      <c r="AQ13" s="13"/>
      <c r="AR13" s="13"/>
      <c r="AS13" s="13"/>
      <c r="AT13" s="16"/>
      <c r="AU13" s="16"/>
      <c r="AV13" s="16"/>
      <c r="AW13" s="13" t="s">
        <v>201</v>
      </c>
      <c r="AX13" s="13" t="s">
        <v>202</v>
      </c>
      <c r="AY13" s="13" t="s">
        <v>203</v>
      </c>
      <c r="AZ13" s="18"/>
      <c r="BA13" s="14" t="n">
        <v>1</v>
      </c>
      <c r="BB13" s="13" t="s">
        <v>382</v>
      </c>
      <c r="BC13" s="14" t="n">
        <v>1</v>
      </c>
      <c r="BD13" s="13"/>
      <c r="BE13" s="14"/>
      <c r="BF13" s="13"/>
      <c r="BG13" s="13"/>
      <c r="BH13" s="19" t="s">
        <v>382</v>
      </c>
      <c r="BI13" s="13"/>
      <c r="BJ13" s="13"/>
      <c r="BK13" s="13"/>
      <c r="BL13" s="13"/>
      <c r="BM13" s="13"/>
      <c r="BN13" s="13"/>
      <c r="BO13" s="13"/>
      <c r="BP13" s="13"/>
      <c r="BQ13" s="13"/>
      <c r="BR13" s="13"/>
      <c r="BS13" s="16"/>
      <c r="BT13" s="20" t="n">
        <v>0.21</v>
      </c>
      <c r="BU13" s="17" t="n">
        <v>-33.3</v>
      </c>
      <c r="BV13" s="20" t="n">
        <v>-0.01</v>
      </c>
      <c r="BW13" s="20" t="n">
        <v>-1.3</v>
      </c>
      <c r="BX13" s="20" t="n">
        <v>-0.88</v>
      </c>
      <c r="BY13" s="20" t="n">
        <v>-1.25</v>
      </c>
      <c r="BZ13" s="20" t="n">
        <v>0</v>
      </c>
      <c r="CA13" s="21" t="n">
        <v>2018</v>
      </c>
      <c r="CB13" s="20" t="n">
        <v>-5.41</v>
      </c>
      <c r="CC13" s="20" t="n">
        <v>-3.81</v>
      </c>
      <c r="CD13" s="20" t="n">
        <v>-3.81</v>
      </c>
      <c r="CE13" s="20" t="n">
        <v>22.92</v>
      </c>
      <c r="CF13" s="20" t="n">
        <v>13.19</v>
      </c>
      <c r="CG13" s="20" t="n">
        <v>-3.52</v>
      </c>
      <c r="CH13" s="20" t="n">
        <v>-2.48</v>
      </c>
      <c r="CI13" s="20" t="n">
        <v>-2.48</v>
      </c>
      <c r="CJ13" s="20" t="n">
        <v>14.92</v>
      </c>
      <c r="CK13" s="20" t="n">
        <v>8.58</v>
      </c>
      <c r="CL13" s="20"/>
      <c r="CM13" s="20"/>
      <c r="CN13" s="20"/>
      <c r="CO13" s="20"/>
      <c r="CP13" s="20"/>
      <c r="CQ13" s="20"/>
      <c r="CR13" s="20"/>
      <c r="CS13" s="17" t="n">
        <v>-423.7</v>
      </c>
      <c r="CT13" s="18" t="n">
        <v>32</v>
      </c>
      <c r="CU13" s="13" t="s">
        <v>250</v>
      </c>
      <c r="CV13" s="13" t="s">
        <v>372</v>
      </c>
      <c r="CW13" s="13" t="s">
        <v>252</v>
      </c>
      <c r="CX13" s="13" t="s">
        <v>253</v>
      </c>
      <c r="CY13" s="13" t="s">
        <v>373</v>
      </c>
      <c r="CZ13" s="13" t="s">
        <v>255</v>
      </c>
      <c r="DA13" s="14" t="s">
        <v>374</v>
      </c>
      <c r="DB13" s="13" t="s">
        <v>257</v>
      </c>
      <c r="DC13" s="21" t="n">
        <v>2015</v>
      </c>
      <c r="DD13" s="22" t="str">
        <f aca="false">HYPERLINK("http://www.belluscura.com","www.belluscura.com")</f>
        <v>www.belluscura.com</v>
      </c>
      <c r="DE13" s="23" t="n">
        <v>35</v>
      </c>
      <c r="DF13" s="23" t="n">
        <v>8</v>
      </c>
      <c r="DG13" s="23" t="n">
        <v>26</v>
      </c>
      <c r="DH13" s="23" t="n">
        <v>4</v>
      </c>
      <c r="DI13" s="23" t="n">
        <v>5</v>
      </c>
      <c r="DJ13" s="23" t="n">
        <v>5</v>
      </c>
      <c r="DK13" s="13" t="s">
        <v>375</v>
      </c>
      <c r="DL13" s="13"/>
      <c r="DM13" s="14" t="n">
        <v>0.24</v>
      </c>
      <c r="DN13" s="14" t="n">
        <v>1.48</v>
      </c>
      <c r="DO13" s="13" t="s">
        <v>376</v>
      </c>
      <c r="DP13" s="13" t="s">
        <v>218</v>
      </c>
      <c r="DQ13" s="13"/>
      <c r="DR13" s="13"/>
      <c r="DS13" s="13" t="s">
        <v>218</v>
      </c>
      <c r="DT13" s="13"/>
      <c r="DU13" s="13"/>
      <c r="DV13" s="13"/>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200</v>
      </c>
      <c r="FC13" s="20"/>
      <c r="FD13" s="13"/>
      <c r="FE13" s="14"/>
      <c r="FF13" s="13"/>
      <c r="FG13" s="20"/>
      <c r="FH13" s="20"/>
      <c r="FI13" s="20"/>
      <c r="FJ13" s="20"/>
      <c r="FK13" s="20"/>
      <c r="FL13" s="20"/>
      <c r="FM13" s="20"/>
      <c r="FN13" s="20"/>
      <c r="FO13" s="20"/>
      <c r="FP13" s="20"/>
      <c r="FQ13" s="20"/>
      <c r="FR13" s="22" t="str">
        <f aca="false">HYPERLINK("https://my.pitchbook.com?c=169067-80T","View Company Online")</f>
        <v>View Company Online</v>
      </c>
    </row>
    <row r="14" customFormat="false" ht="15" hidden="false" customHeight="false" outlineLevel="0" collapsed="false">
      <c r="A14" s="2" t="s">
        <v>383</v>
      </c>
      <c r="B14" s="2" t="s">
        <v>347</v>
      </c>
      <c r="C14" s="2" t="s">
        <v>348</v>
      </c>
      <c r="D14" s="2" t="s">
        <v>349</v>
      </c>
      <c r="E14" s="2" t="s">
        <v>350</v>
      </c>
      <c r="F14" s="2" t="s">
        <v>351</v>
      </c>
      <c r="G14" s="2" t="s">
        <v>352</v>
      </c>
      <c r="H14" s="2" t="s">
        <v>353</v>
      </c>
      <c r="I14" s="2" t="s">
        <v>354</v>
      </c>
      <c r="J14" s="2" t="s">
        <v>355</v>
      </c>
      <c r="K14" s="2" t="s">
        <v>356</v>
      </c>
      <c r="L14" s="2" t="s">
        <v>357</v>
      </c>
      <c r="M14" s="2" t="s">
        <v>185</v>
      </c>
      <c r="N14" s="2" t="s">
        <v>186</v>
      </c>
      <c r="O14" s="2" t="s">
        <v>358</v>
      </c>
      <c r="P14" s="2" t="s">
        <v>359</v>
      </c>
      <c r="Q14" s="2" t="s">
        <v>360</v>
      </c>
      <c r="R14" s="3"/>
      <c r="S14" s="2"/>
      <c r="T14" s="2" t="s">
        <v>361</v>
      </c>
      <c r="U14" s="2" t="s">
        <v>362</v>
      </c>
      <c r="V14" s="3" t="n">
        <v>6</v>
      </c>
      <c r="W14" s="4"/>
      <c r="X14" s="4" t="n">
        <v>43769</v>
      </c>
      <c r="Y14" s="5" t="n">
        <v>2.63</v>
      </c>
      <c r="Z14" s="2" t="s">
        <v>193</v>
      </c>
      <c r="AA14" s="5" t="n">
        <v>5.79</v>
      </c>
      <c r="AB14" s="5" t="n">
        <v>8.43</v>
      </c>
      <c r="AC14" s="2" t="s">
        <v>193</v>
      </c>
      <c r="AD14" s="6" t="n">
        <v>42.69</v>
      </c>
      <c r="AE14" s="5" t="n">
        <v>9.1</v>
      </c>
      <c r="AF14" s="3" t="s">
        <v>384</v>
      </c>
      <c r="AG14" s="3" t="s">
        <v>195</v>
      </c>
      <c r="AH14" s="5" t="n">
        <v>0.18</v>
      </c>
      <c r="AI14" s="3"/>
      <c r="AJ14" s="2" t="s">
        <v>380</v>
      </c>
      <c r="AK14" s="2"/>
      <c r="AL14" s="2"/>
      <c r="AM14" s="2" t="s">
        <v>198</v>
      </c>
      <c r="AN14" s="2" t="s">
        <v>385</v>
      </c>
      <c r="AO14" s="5" t="n">
        <v>2.63</v>
      </c>
      <c r="AP14" s="2" t="s">
        <v>200</v>
      </c>
      <c r="AQ14" s="2"/>
      <c r="AR14" s="2"/>
      <c r="AS14" s="2"/>
      <c r="AT14" s="5"/>
      <c r="AU14" s="5"/>
      <c r="AV14" s="5"/>
      <c r="AW14" s="2" t="s">
        <v>201</v>
      </c>
      <c r="AX14" s="2" t="s">
        <v>202</v>
      </c>
      <c r="AY14" s="2" t="s">
        <v>203</v>
      </c>
      <c r="AZ14" s="7"/>
      <c r="BA14" s="3"/>
      <c r="BB14" s="2"/>
      <c r="BC14" s="3"/>
      <c r="BD14" s="2"/>
      <c r="BE14" s="3"/>
      <c r="BF14" s="2"/>
      <c r="BG14" s="2"/>
      <c r="BH14" s="8"/>
      <c r="BI14" s="2"/>
      <c r="BJ14" s="2"/>
      <c r="BK14" s="2"/>
      <c r="BL14" s="2"/>
      <c r="BM14" s="2"/>
      <c r="BN14" s="2" t="s">
        <v>386</v>
      </c>
      <c r="BO14" s="2" t="s">
        <v>386</v>
      </c>
      <c r="BP14" s="2"/>
      <c r="BQ14" s="2"/>
      <c r="BR14" s="2"/>
      <c r="BS14" s="5"/>
      <c r="BT14" s="9" t="n">
        <v>0.11</v>
      </c>
      <c r="BU14" s="6" t="n">
        <v>-47.59</v>
      </c>
      <c r="BV14" s="9" t="n">
        <v>0.01</v>
      </c>
      <c r="BW14" s="9" t="n">
        <v>-1.4</v>
      </c>
      <c r="BX14" s="9" t="n">
        <v>-1.26</v>
      </c>
      <c r="BY14" s="9" t="n">
        <v>-1.35</v>
      </c>
      <c r="BZ14" s="9" t="n">
        <v>0.44</v>
      </c>
      <c r="CA14" s="10" t="n">
        <v>2019</v>
      </c>
      <c r="CB14" s="9" t="n">
        <v>-6.7</v>
      </c>
      <c r="CC14" s="9" t="n">
        <v>-6.23</v>
      </c>
      <c r="CD14" s="9" t="n">
        <v>-6.08</v>
      </c>
      <c r="CE14" s="9" t="n">
        <v>73.28</v>
      </c>
      <c r="CF14" s="9" t="n">
        <v>17.94</v>
      </c>
      <c r="CG14" s="9" t="n">
        <v>-2.09</v>
      </c>
      <c r="CH14" s="9" t="n">
        <v>-1.95</v>
      </c>
      <c r="CI14" s="9" t="n">
        <v>-1.9</v>
      </c>
      <c r="CJ14" s="9" t="n">
        <v>22.89</v>
      </c>
      <c r="CK14" s="9" t="n">
        <v>5.61</v>
      </c>
      <c r="CL14" s="9"/>
      <c r="CM14" s="9"/>
      <c r="CN14" s="9"/>
      <c r="CO14" s="9"/>
      <c r="CP14" s="9"/>
      <c r="CQ14" s="9"/>
      <c r="CR14" s="9"/>
      <c r="CS14" s="6" t="n">
        <v>-1093.5</v>
      </c>
      <c r="CT14" s="7" t="n">
        <v>32</v>
      </c>
      <c r="CU14" s="2" t="s">
        <v>250</v>
      </c>
      <c r="CV14" s="2" t="s">
        <v>372</v>
      </c>
      <c r="CW14" s="2" t="s">
        <v>252</v>
      </c>
      <c r="CX14" s="2" t="s">
        <v>253</v>
      </c>
      <c r="CY14" s="2" t="s">
        <v>373</v>
      </c>
      <c r="CZ14" s="2" t="s">
        <v>255</v>
      </c>
      <c r="DA14" s="3" t="s">
        <v>374</v>
      </c>
      <c r="DB14" s="2" t="s">
        <v>257</v>
      </c>
      <c r="DC14" s="10" t="n">
        <v>2015</v>
      </c>
      <c r="DD14" s="11" t="str">
        <f aca="false">HYPERLINK("http://www.belluscura.com","www.belluscura.com")</f>
        <v>www.belluscura.com</v>
      </c>
      <c r="DE14" s="12" t="n">
        <v>35</v>
      </c>
      <c r="DF14" s="12" t="n">
        <v>8</v>
      </c>
      <c r="DG14" s="12" t="n">
        <v>26</v>
      </c>
      <c r="DH14" s="12" t="n">
        <v>4</v>
      </c>
      <c r="DI14" s="12" t="n">
        <v>5</v>
      </c>
      <c r="DJ14" s="12" t="n">
        <v>5</v>
      </c>
      <c r="DK14" s="2" t="s">
        <v>375</v>
      </c>
      <c r="DL14" s="2"/>
      <c r="DM14" s="3" t="n">
        <v>1.21</v>
      </c>
      <c r="DN14" s="3" t="n">
        <v>0.91</v>
      </c>
      <c r="DO14" s="2" t="s">
        <v>376</v>
      </c>
      <c r="DP14" s="2" t="s">
        <v>218</v>
      </c>
      <c r="DQ14" s="2"/>
      <c r="DR14" s="2"/>
      <c r="DS14" s="2" t="s">
        <v>218</v>
      </c>
      <c r="DT14" s="2"/>
      <c r="DU14" s="2"/>
      <c r="DV14" s="2"/>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200</v>
      </c>
      <c r="FC14" s="9"/>
      <c r="FD14" s="2"/>
      <c r="FE14" s="3"/>
      <c r="FF14" s="2"/>
      <c r="FG14" s="9"/>
      <c r="FH14" s="9"/>
      <c r="FI14" s="9"/>
      <c r="FJ14" s="9"/>
      <c r="FK14" s="9"/>
      <c r="FL14" s="9"/>
      <c r="FM14" s="9"/>
      <c r="FN14" s="9"/>
      <c r="FO14" s="9"/>
      <c r="FP14" s="9"/>
      <c r="FQ14" s="9"/>
      <c r="FR14" s="11" t="str">
        <f aca="false">HYPERLINK("https://my.pitchbook.com?c=169068-25T","View Company Online")</f>
        <v>View Company Online</v>
      </c>
    </row>
    <row r="15" customFormat="false" ht="15" hidden="false" customHeight="false" outlineLevel="0" collapsed="false">
      <c r="A15" s="13" t="s">
        <v>387</v>
      </c>
      <c r="B15" s="13" t="s">
        <v>347</v>
      </c>
      <c r="C15" s="13" t="s">
        <v>348</v>
      </c>
      <c r="D15" s="13" t="s">
        <v>349</v>
      </c>
      <c r="E15" s="13" t="s">
        <v>350</v>
      </c>
      <c r="F15" s="13" t="s">
        <v>351</v>
      </c>
      <c r="G15" s="13" t="s">
        <v>352</v>
      </c>
      <c r="H15" s="13" t="s">
        <v>353</v>
      </c>
      <c r="I15" s="13" t="s">
        <v>354</v>
      </c>
      <c r="J15" s="13" t="s">
        <v>355</v>
      </c>
      <c r="K15" s="13" t="s">
        <v>356</v>
      </c>
      <c r="L15" s="13" t="s">
        <v>357</v>
      </c>
      <c r="M15" s="13" t="s">
        <v>185</v>
      </c>
      <c r="N15" s="13" t="s">
        <v>186</v>
      </c>
      <c r="O15" s="13" t="s">
        <v>358</v>
      </c>
      <c r="P15" s="13" t="s">
        <v>359</v>
      </c>
      <c r="Q15" s="13" t="s">
        <v>360</v>
      </c>
      <c r="R15" s="14"/>
      <c r="S15" s="13"/>
      <c r="T15" s="13" t="s">
        <v>361</v>
      </c>
      <c r="U15" s="13" t="s">
        <v>362</v>
      </c>
      <c r="V15" s="14" t="n">
        <v>7</v>
      </c>
      <c r="W15" s="15"/>
      <c r="X15" s="15" t="n">
        <v>43992</v>
      </c>
      <c r="Y15" s="16" t="n">
        <v>1.65</v>
      </c>
      <c r="Z15" s="13" t="s">
        <v>193</v>
      </c>
      <c r="AA15" s="16" t="n">
        <v>8.26</v>
      </c>
      <c r="AB15" s="16" t="n">
        <v>9.91</v>
      </c>
      <c r="AC15" s="13" t="s">
        <v>193</v>
      </c>
      <c r="AD15" s="17" t="n">
        <v>16.65</v>
      </c>
      <c r="AE15" s="16" t="n">
        <v>10.74</v>
      </c>
      <c r="AF15" s="14" t="s">
        <v>194</v>
      </c>
      <c r="AG15" s="14" t="s">
        <v>388</v>
      </c>
      <c r="AH15" s="16" t="n">
        <v>0.18</v>
      </c>
      <c r="AI15" s="14"/>
      <c r="AJ15" s="13" t="s">
        <v>380</v>
      </c>
      <c r="AK15" s="13"/>
      <c r="AL15" s="13"/>
      <c r="AM15" s="13" t="s">
        <v>198</v>
      </c>
      <c r="AN15" s="13" t="s">
        <v>389</v>
      </c>
      <c r="AO15" s="16" t="n">
        <v>1.65</v>
      </c>
      <c r="AP15" s="13" t="s">
        <v>200</v>
      </c>
      <c r="AQ15" s="13"/>
      <c r="AR15" s="13"/>
      <c r="AS15" s="13"/>
      <c r="AT15" s="16"/>
      <c r="AU15" s="16"/>
      <c r="AV15" s="16"/>
      <c r="AW15" s="13" t="s">
        <v>201</v>
      </c>
      <c r="AX15" s="13" t="s">
        <v>202</v>
      </c>
      <c r="AY15" s="13" t="s">
        <v>203</v>
      </c>
      <c r="AZ15" s="18"/>
      <c r="BA15" s="14"/>
      <c r="BB15" s="13"/>
      <c r="BC15" s="14"/>
      <c r="BD15" s="13"/>
      <c r="BE15" s="14"/>
      <c r="BF15" s="13"/>
      <c r="BG15" s="13"/>
      <c r="BH15" s="19"/>
      <c r="BI15" s="13"/>
      <c r="BJ15" s="13"/>
      <c r="BK15" s="13"/>
      <c r="BL15" s="13"/>
      <c r="BM15" s="13"/>
      <c r="BN15" s="13"/>
      <c r="BO15" s="13"/>
      <c r="BP15" s="13"/>
      <c r="BQ15" s="13"/>
      <c r="BR15" s="13"/>
      <c r="BS15" s="16"/>
      <c r="BT15" s="20" t="n">
        <v>0.11</v>
      </c>
      <c r="BU15" s="17"/>
      <c r="BV15" s="20" t="n">
        <v>0.01</v>
      </c>
      <c r="BW15" s="20" t="n">
        <v>-1.41</v>
      </c>
      <c r="BX15" s="20" t="n">
        <v>-1.26</v>
      </c>
      <c r="BY15" s="20" t="n">
        <v>-1.35</v>
      </c>
      <c r="BZ15" s="20" t="n">
        <v>0.44</v>
      </c>
      <c r="CA15" s="21" t="n">
        <v>2019</v>
      </c>
      <c r="CB15" s="20" t="n">
        <v>-7.88</v>
      </c>
      <c r="CC15" s="20" t="n">
        <v>-7.32</v>
      </c>
      <c r="CD15" s="20" t="n">
        <v>-7.14</v>
      </c>
      <c r="CE15" s="20" t="n">
        <v>86.15</v>
      </c>
      <c r="CF15" s="20" t="n">
        <v>21.1</v>
      </c>
      <c r="CG15" s="20" t="n">
        <v>-1.31</v>
      </c>
      <c r="CH15" s="20" t="n">
        <v>-1.22</v>
      </c>
      <c r="CI15" s="20" t="n">
        <v>-1.19</v>
      </c>
      <c r="CJ15" s="20" t="n">
        <v>14.35</v>
      </c>
      <c r="CK15" s="20" t="n">
        <v>3.51</v>
      </c>
      <c r="CL15" s="20"/>
      <c r="CM15" s="20"/>
      <c r="CN15" s="20"/>
      <c r="CO15" s="20"/>
      <c r="CP15" s="20"/>
      <c r="CQ15" s="20"/>
      <c r="CR15" s="20"/>
      <c r="CS15" s="17" t="n">
        <v>-1093.5</v>
      </c>
      <c r="CT15" s="18" t="n">
        <v>32</v>
      </c>
      <c r="CU15" s="13" t="s">
        <v>250</v>
      </c>
      <c r="CV15" s="13" t="s">
        <v>372</v>
      </c>
      <c r="CW15" s="13" t="s">
        <v>252</v>
      </c>
      <c r="CX15" s="13" t="s">
        <v>253</v>
      </c>
      <c r="CY15" s="13" t="s">
        <v>373</v>
      </c>
      <c r="CZ15" s="13" t="s">
        <v>255</v>
      </c>
      <c r="DA15" s="14" t="s">
        <v>374</v>
      </c>
      <c r="DB15" s="13" t="s">
        <v>257</v>
      </c>
      <c r="DC15" s="21" t="n">
        <v>2015</v>
      </c>
      <c r="DD15" s="22" t="str">
        <f aca="false">HYPERLINK("http://www.belluscura.com","www.belluscura.com")</f>
        <v>www.belluscura.com</v>
      </c>
      <c r="DE15" s="23" t="n">
        <v>35</v>
      </c>
      <c r="DF15" s="23" t="n">
        <v>8</v>
      </c>
      <c r="DG15" s="23" t="n">
        <v>26</v>
      </c>
      <c r="DH15" s="23" t="n">
        <v>4</v>
      </c>
      <c r="DI15" s="23" t="n">
        <v>5</v>
      </c>
      <c r="DJ15" s="23" t="n">
        <v>5</v>
      </c>
      <c r="DK15" s="13" t="s">
        <v>375</v>
      </c>
      <c r="DL15" s="13"/>
      <c r="DM15" s="14" t="n">
        <v>0.98</v>
      </c>
      <c r="DN15" s="14" t="n">
        <v>0.61</v>
      </c>
      <c r="DO15" s="13" t="s">
        <v>376</v>
      </c>
      <c r="DP15" s="13" t="s">
        <v>218</v>
      </c>
      <c r="DQ15" s="13"/>
      <c r="DR15" s="13"/>
      <c r="DS15" s="13" t="s">
        <v>218</v>
      </c>
      <c r="DT15" s="13"/>
      <c r="DU15" s="13"/>
      <c r="DV15" s="13"/>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200</v>
      </c>
      <c r="FC15" s="20"/>
      <c r="FD15" s="13"/>
      <c r="FE15" s="14"/>
      <c r="FF15" s="13"/>
      <c r="FG15" s="20"/>
      <c r="FH15" s="20"/>
      <c r="FI15" s="20"/>
      <c r="FJ15" s="20"/>
      <c r="FK15" s="20"/>
      <c r="FL15" s="20"/>
      <c r="FM15" s="20"/>
      <c r="FN15" s="20"/>
      <c r="FO15" s="20"/>
      <c r="FP15" s="20"/>
      <c r="FQ15" s="20"/>
      <c r="FR15" s="22" t="str">
        <f aca="false">HYPERLINK("https://my.pitchbook.com?c=169069-06T","View Company Online")</f>
        <v>View Company Online</v>
      </c>
    </row>
    <row r="16" customFormat="false" ht="15" hidden="false" customHeight="false" outlineLevel="0" collapsed="false">
      <c r="A16" s="2" t="s">
        <v>390</v>
      </c>
      <c r="B16" s="2" t="s">
        <v>347</v>
      </c>
      <c r="C16" s="2" t="s">
        <v>348</v>
      </c>
      <c r="D16" s="2" t="s">
        <v>349</v>
      </c>
      <c r="E16" s="2" t="s">
        <v>350</v>
      </c>
      <c r="F16" s="2" t="s">
        <v>351</v>
      </c>
      <c r="G16" s="2" t="s">
        <v>352</v>
      </c>
      <c r="H16" s="2" t="s">
        <v>353</v>
      </c>
      <c r="I16" s="2" t="s">
        <v>354</v>
      </c>
      <c r="J16" s="2" t="s">
        <v>355</v>
      </c>
      <c r="K16" s="2" t="s">
        <v>356</v>
      </c>
      <c r="L16" s="2" t="s">
        <v>357</v>
      </c>
      <c r="M16" s="2" t="s">
        <v>185</v>
      </c>
      <c r="N16" s="2" t="s">
        <v>186</v>
      </c>
      <c r="O16" s="2" t="s">
        <v>358</v>
      </c>
      <c r="P16" s="2" t="s">
        <v>391</v>
      </c>
      <c r="Q16" s="2" t="s">
        <v>392</v>
      </c>
      <c r="R16" s="3" t="s">
        <v>393</v>
      </c>
      <c r="S16" s="2" t="s">
        <v>394</v>
      </c>
      <c r="T16" s="2" t="s">
        <v>395</v>
      </c>
      <c r="U16" s="2" t="s">
        <v>396</v>
      </c>
      <c r="V16" s="3" t="n">
        <v>9</v>
      </c>
      <c r="W16" s="4" t="n">
        <v>44323</v>
      </c>
      <c r="X16" s="4" t="n">
        <v>44344</v>
      </c>
      <c r="Y16" s="5" t="n">
        <v>20.25</v>
      </c>
      <c r="Z16" s="2" t="s">
        <v>193</v>
      </c>
      <c r="AA16" s="5" t="n">
        <v>38.72</v>
      </c>
      <c r="AB16" s="5" t="n">
        <v>58.98</v>
      </c>
      <c r="AC16" s="2" t="s">
        <v>223</v>
      </c>
      <c r="AD16" s="6" t="n">
        <v>34.34</v>
      </c>
      <c r="AE16" s="5" t="n">
        <v>31</v>
      </c>
      <c r="AF16" s="3"/>
      <c r="AG16" s="3"/>
      <c r="AH16" s="5" t="n">
        <v>0.52</v>
      </c>
      <c r="AI16" s="3"/>
      <c r="AJ16" s="2" t="s">
        <v>224</v>
      </c>
      <c r="AK16" s="2"/>
      <c r="AL16" s="2"/>
      <c r="AM16" s="2" t="s">
        <v>225</v>
      </c>
      <c r="AN16" s="2" t="s">
        <v>397</v>
      </c>
      <c r="AO16" s="5" t="n">
        <v>20.25</v>
      </c>
      <c r="AP16" s="2" t="s">
        <v>200</v>
      </c>
      <c r="AQ16" s="2"/>
      <c r="AR16" s="2"/>
      <c r="AS16" s="2"/>
      <c r="AT16" s="5"/>
      <c r="AU16" s="5"/>
      <c r="AV16" s="5"/>
      <c r="AW16" s="2" t="s">
        <v>201</v>
      </c>
      <c r="AX16" s="2" t="s">
        <v>202</v>
      </c>
      <c r="AY16" s="2" t="s">
        <v>185</v>
      </c>
      <c r="AZ16" s="7"/>
      <c r="BA16" s="3"/>
      <c r="BB16" s="2"/>
      <c r="BC16" s="3"/>
      <c r="BD16" s="2"/>
      <c r="BE16" s="3"/>
      <c r="BF16" s="2"/>
      <c r="BG16" s="2"/>
      <c r="BH16" s="8"/>
      <c r="BI16" s="2"/>
      <c r="BJ16" s="2"/>
      <c r="BK16" s="2" t="s">
        <v>398</v>
      </c>
      <c r="BL16" s="2"/>
      <c r="BM16" s="2"/>
      <c r="BN16" s="2" t="s">
        <v>399</v>
      </c>
      <c r="BO16" s="2" t="s">
        <v>399</v>
      </c>
      <c r="BP16" s="2" t="s">
        <v>400</v>
      </c>
      <c r="BQ16" s="2"/>
      <c r="BR16" s="2"/>
      <c r="BS16" s="5"/>
      <c r="BT16" s="9" t="n">
        <v>0</v>
      </c>
      <c r="BU16" s="6"/>
      <c r="BV16" s="9"/>
      <c r="BW16" s="9" t="n">
        <v>-3.65</v>
      </c>
      <c r="BX16" s="9" t="n">
        <v>-3.6</v>
      </c>
      <c r="BY16" s="9" t="n">
        <v>-3.69</v>
      </c>
      <c r="BZ16" s="9" t="n">
        <v>0</v>
      </c>
      <c r="CA16" s="10" t="n">
        <v>2021</v>
      </c>
      <c r="CB16" s="9" t="n">
        <v>-16.38</v>
      </c>
      <c r="CC16" s="9" t="n">
        <v>-15.98</v>
      </c>
      <c r="CD16" s="9" t="n">
        <v>-15.87</v>
      </c>
      <c r="CE16" s="9"/>
      <c r="CF16" s="9" t="n">
        <v>2.79</v>
      </c>
      <c r="CG16" s="9" t="n">
        <v>-5.62</v>
      </c>
      <c r="CH16" s="9" t="n">
        <v>-5.49</v>
      </c>
      <c r="CI16" s="9" t="n">
        <v>-5.45</v>
      </c>
      <c r="CJ16" s="9"/>
      <c r="CK16" s="9" t="n">
        <v>0.96</v>
      </c>
      <c r="CL16" s="9"/>
      <c r="CM16" s="9"/>
      <c r="CN16" s="9"/>
      <c r="CO16" s="9"/>
      <c r="CP16" s="9"/>
      <c r="CQ16" s="9"/>
      <c r="CR16" s="9"/>
      <c r="CS16" s="6"/>
      <c r="CT16" s="7" t="n">
        <v>32</v>
      </c>
      <c r="CU16" s="2" t="s">
        <v>250</v>
      </c>
      <c r="CV16" s="2" t="s">
        <v>372</v>
      </c>
      <c r="CW16" s="2" t="s">
        <v>252</v>
      </c>
      <c r="CX16" s="2" t="s">
        <v>253</v>
      </c>
      <c r="CY16" s="2" t="s">
        <v>373</v>
      </c>
      <c r="CZ16" s="2" t="s">
        <v>255</v>
      </c>
      <c r="DA16" s="3" t="s">
        <v>374</v>
      </c>
      <c r="DB16" s="2" t="s">
        <v>257</v>
      </c>
      <c r="DC16" s="10" t="n">
        <v>2015</v>
      </c>
      <c r="DD16" s="11" t="str">
        <f aca="false">HYPERLINK("http://www.belluscura.com","www.belluscura.com")</f>
        <v>www.belluscura.com</v>
      </c>
      <c r="DE16" s="12" t="n">
        <v>35</v>
      </c>
      <c r="DF16" s="12" t="n">
        <v>8</v>
      </c>
      <c r="DG16" s="12" t="n">
        <v>26</v>
      </c>
      <c r="DH16" s="12" t="n">
        <v>4</v>
      </c>
      <c r="DI16" s="12" t="n">
        <v>5</v>
      </c>
      <c r="DJ16" s="12" t="n">
        <v>5</v>
      </c>
      <c r="DK16" s="2" t="s">
        <v>375</v>
      </c>
      <c r="DL16" s="2"/>
      <c r="DM16" s="3"/>
      <c r="DN16" s="3"/>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200</v>
      </c>
      <c r="FC16" s="9"/>
      <c r="FD16" s="2"/>
      <c r="FE16" s="3"/>
      <c r="FF16" s="2"/>
      <c r="FG16" s="9"/>
      <c r="FH16" s="9"/>
      <c r="FI16" s="9"/>
      <c r="FJ16" s="9"/>
      <c r="FK16" s="9"/>
      <c r="FL16" s="9"/>
      <c r="FM16" s="9"/>
      <c r="FN16" s="9"/>
      <c r="FO16" s="9"/>
      <c r="FP16" s="9"/>
      <c r="FQ16" s="9"/>
      <c r="FR16" s="11" t="str">
        <f aca="false">HYPERLINK("https://my.pitchbook.com?c=171780-40T","View Company Online")</f>
        <v>View Company Online</v>
      </c>
    </row>
    <row r="17" customFormat="false" ht="15" hidden="false" customHeight="false" outlineLevel="0" collapsed="false">
      <c r="A17" s="13" t="s">
        <v>401</v>
      </c>
      <c r="B17" s="13" t="s">
        <v>402</v>
      </c>
      <c r="C17" s="13" t="s">
        <v>403</v>
      </c>
      <c r="D17" s="13" t="s">
        <v>404</v>
      </c>
      <c r="E17" s="13" t="s">
        <v>405</v>
      </c>
      <c r="F17" s="13" t="s">
        <v>406</v>
      </c>
      <c r="G17" s="13" t="s">
        <v>352</v>
      </c>
      <c r="H17" s="13" t="s">
        <v>407</v>
      </c>
      <c r="I17" s="13" t="s">
        <v>408</v>
      </c>
      <c r="J17" s="13" t="s">
        <v>409</v>
      </c>
      <c r="K17" s="13" t="s">
        <v>410</v>
      </c>
      <c r="L17" s="13" t="s">
        <v>411</v>
      </c>
      <c r="M17" s="13" t="s">
        <v>412</v>
      </c>
      <c r="N17" s="13" t="s">
        <v>202</v>
      </c>
      <c r="O17" s="13" t="s">
        <v>413</v>
      </c>
      <c r="P17" s="13" t="s">
        <v>414</v>
      </c>
      <c r="Q17" s="13" t="s">
        <v>415</v>
      </c>
      <c r="R17" s="14"/>
      <c r="S17" s="13"/>
      <c r="T17" s="13" t="s">
        <v>416</v>
      </c>
      <c r="U17" s="13"/>
      <c r="V17" s="14" t="n">
        <v>3</v>
      </c>
      <c r="W17" s="15"/>
      <c r="X17" s="15" t="n">
        <v>43209</v>
      </c>
      <c r="Y17" s="16" t="n">
        <v>98.06</v>
      </c>
      <c r="Z17" s="13" t="s">
        <v>193</v>
      </c>
      <c r="AA17" s="16" t="n">
        <v>1605.33</v>
      </c>
      <c r="AB17" s="16" t="n">
        <v>1703.39</v>
      </c>
      <c r="AC17" s="13" t="s">
        <v>193</v>
      </c>
      <c r="AD17" s="17" t="n">
        <v>5.76</v>
      </c>
      <c r="AE17" s="16" t="n">
        <v>222.41</v>
      </c>
      <c r="AF17" s="14"/>
      <c r="AG17" s="14"/>
      <c r="AH17" s="16" t="n">
        <v>972.75</v>
      </c>
      <c r="AI17" s="14"/>
      <c r="AJ17" s="13" t="s">
        <v>417</v>
      </c>
      <c r="AK17" s="13"/>
      <c r="AL17" s="13"/>
      <c r="AM17" s="13" t="s">
        <v>418</v>
      </c>
      <c r="AN17" s="13" t="s">
        <v>419</v>
      </c>
      <c r="AO17" s="16" t="n">
        <v>98.06</v>
      </c>
      <c r="AP17" s="13" t="s">
        <v>200</v>
      </c>
      <c r="AQ17" s="13"/>
      <c r="AR17" s="13"/>
      <c r="AS17" s="13"/>
      <c r="AT17" s="16"/>
      <c r="AU17" s="16"/>
      <c r="AV17" s="16"/>
      <c r="AW17" s="13" t="s">
        <v>201</v>
      </c>
      <c r="AX17" s="13" t="s">
        <v>202</v>
      </c>
      <c r="AY17" s="13" t="s">
        <v>420</v>
      </c>
      <c r="AZ17" s="18" t="n">
        <v>90</v>
      </c>
      <c r="BA17" s="14" t="n">
        <v>5</v>
      </c>
      <c r="BB17" s="13"/>
      <c r="BC17" s="14"/>
      <c r="BD17" s="13" t="s">
        <v>421</v>
      </c>
      <c r="BE17" s="14" t="n">
        <v>5</v>
      </c>
      <c r="BF17" s="13"/>
      <c r="BG17" s="13" t="s">
        <v>422</v>
      </c>
      <c r="BH17" s="19" t="s">
        <v>423</v>
      </c>
      <c r="BI17" s="13"/>
      <c r="BJ17" s="13" t="s">
        <v>424</v>
      </c>
      <c r="BK17" s="13"/>
      <c r="BL17" s="13"/>
      <c r="BM17" s="13"/>
      <c r="BN17" s="13" t="s">
        <v>425</v>
      </c>
      <c r="BO17" s="13" t="s">
        <v>425</v>
      </c>
      <c r="BP17" s="13"/>
      <c r="BQ17" s="13"/>
      <c r="BR17" s="13"/>
      <c r="BS17" s="16"/>
      <c r="BT17" s="20" t="n">
        <v>6.76</v>
      </c>
      <c r="BU17" s="17"/>
      <c r="BV17" s="20"/>
      <c r="BW17" s="20" t="n">
        <v>-30.91</v>
      </c>
      <c r="BX17" s="20" t="n">
        <v>-35.67</v>
      </c>
      <c r="BY17" s="20" t="n">
        <v>-35.96</v>
      </c>
      <c r="BZ17" s="20" t="n">
        <v>0</v>
      </c>
      <c r="CA17" s="21" t="n">
        <v>2017</v>
      </c>
      <c r="CB17" s="20" t="n">
        <v>-47.75</v>
      </c>
      <c r="CC17" s="20" t="n">
        <v>-47.37</v>
      </c>
      <c r="CD17" s="20" t="n">
        <v>-55.1</v>
      </c>
      <c r="CE17" s="20" t="n">
        <v>252.11</v>
      </c>
      <c r="CF17" s="20"/>
      <c r="CG17" s="20" t="n">
        <v>-2.75</v>
      </c>
      <c r="CH17" s="20" t="n">
        <v>-2.73</v>
      </c>
      <c r="CI17" s="20" t="n">
        <v>-3.17</v>
      </c>
      <c r="CJ17" s="20" t="n">
        <v>14.51</v>
      </c>
      <c r="CK17" s="20"/>
      <c r="CL17" s="20"/>
      <c r="CM17" s="20"/>
      <c r="CN17" s="20"/>
      <c r="CO17" s="20"/>
      <c r="CP17" s="20"/>
      <c r="CQ17" s="20"/>
      <c r="CR17" s="20"/>
      <c r="CS17" s="17" t="n">
        <v>-527.93</v>
      </c>
      <c r="CT17" s="18" t="n">
        <v>342</v>
      </c>
      <c r="CU17" s="13" t="s">
        <v>250</v>
      </c>
      <c r="CV17" s="13" t="s">
        <v>372</v>
      </c>
      <c r="CW17" s="13" t="s">
        <v>252</v>
      </c>
      <c r="CX17" s="13" t="s">
        <v>253</v>
      </c>
      <c r="CY17" s="13" t="s">
        <v>373</v>
      </c>
      <c r="CZ17" s="13" t="s">
        <v>255</v>
      </c>
      <c r="DA17" s="14" t="s">
        <v>426</v>
      </c>
      <c r="DB17" s="13" t="s">
        <v>257</v>
      </c>
      <c r="DC17" s="21" t="n">
        <v>2013</v>
      </c>
      <c r="DD17" s="22" t="str">
        <f aca="false">HYPERLINK("http://www.benevolent.com","www.benevolent.com")</f>
        <v>www.benevolent.com</v>
      </c>
      <c r="DE17" s="23" t="n">
        <v>658</v>
      </c>
      <c r="DF17" s="23" t="n">
        <v>279</v>
      </c>
      <c r="DG17" s="23" t="n">
        <v>142</v>
      </c>
      <c r="DH17" s="23" t="n">
        <v>60</v>
      </c>
      <c r="DI17" s="23" t="n">
        <v>456</v>
      </c>
      <c r="DJ17" s="23" t="n">
        <v>456</v>
      </c>
      <c r="DK17" s="13" t="s">
        <v>427</v>
      </c>
      <c r="DL17" s="13" t="s">
        <v>428</v>
      </c>
      <c r="DM17" s="14"/>
      <c r="DN17" s="14"/>
      <c r="DO17" s="13"/>
      <c r="DP17" s="13"/>
      <c r="DQ17" s="13"/>
      <c r="DR17" s="13"/>
      <c r="DS17" s="13"/>
      <c r="DT17" s="13"/>
      <c r="DU17" s="13"/>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200</v>
      </c>
      <c r="FC17" s="20"/>
      <c r="FD17" s="13"/>
      <c r="FE17" s="14"/>
      <c r="FF17" s="13"/>
      <c r="FG17" s="20"/>
      <c r="FH17" s="20"/>
      <c r="FI17" s="20"/>
      <c r="FJ17" s="20"/>
      <c r="FK17" s="20"/>
      <c r="FL17" s="20"/>
      <c r="FM17" s="20"/>
      <c r="FN17" s="20"/>
      <c r="FO17" s="20"/>
      <c r="FP17" s="20"/>
      <c r="FQ17" s="20"/>
      <c r="FR17" s="22" t="str">
        <f aca="false">HYPERLINK("https://my.pitchbook.com?c=104663-35T","View Company Online")</f>
        <v>View Company Online</v>
      </c>
    </row>
    <row r="18" customFormat="false" ht="15" hidden="false" customHeight="false" outlineLevel="0" collapsed="false">
      <c r="A18" s="2" t="s">
        <v>429</v>
      </c>
      <c r="B18" s="2" t="s">
        <v>402</v>
      </c>
      <c r="C18" s="2" t="s">
        <v>403</v>
      </c>
      <c r="D18" s="2" t="s">
        <v>404</v>
      </c>
      <c r="E18" s="2" t="s">
        <v>405</v>
      </c>
      <c r="F18" s="2" t="s">
        <v>406</v>
      </c>
      <c r="G18" s="2" t="s">
        <v>352</v>
      </c>
      <c r="H18" s="2" t="s">
        <v>407</v>
      </c>
      <c r="I18" s="2" t="s">
        <v>408</v>
      </c>
      <c r="J18" s="2" t="s">
        <v>409</v>
      </c>
      <c r="K18" s="2" t="s">
        <v>410</v>
      </c>
      <c r="L18" s="2" t="s">
        <v>411</v>
      </c>
      <c r="M18" s="2" t="s">
        <v>412</v>
      </c>
      <c r="N18" s="2" t="s">
        <v>202</v>
      </c>
      <c r="O18" s="2" t="s">
        <v>413</v>
      </c>
      <c r="P18" s="2" t="s">
        <v>430</v>
      </c>
      <c r="Q18" s="2" t="s">
        <v>431</v>
      </c>
      <c r="R18" s="3" t="s">
        <v>432</v>
      </c>
      <c r="S18" s="2" t="s">
        <v>433</v>
      </c>
      <c r="T18" s="2" t="s">
        <v>434</v>
      </c>
      <c r="U18" s="2" t="s">
        <v>435</v>
      </c>
      <c r="V18" s="3" t="n">
        <v>5</v>
      </c>
      <c r="W18" s="4"/>
      <c r="X18" s="4" t="n">
        <v>43725</v>
      </c>
      <c r="Y18" s="5" t="n">
        <v>96.14</v>
      </c>
      <c r="Z18" s="2" t="s">
        <v>193</v>
      </c>
      <c r="AA18" s="5" t="n">
        <v>768.56</v>
      </c>
      <c r="AB18" s="5" t="n">
        <v>864.7</v>
      </c>
      <c r="AC18" s="2" t="s">
        <v>193</v>
      </c>
      <c r="AD18" s="6" t="n">
        <v>11.12</v>
      </c>
      <c r="AE18" s="5" t="n">
        <v>318.55</v>
      </c>
      <c r="AF18" s="3"/>
      <c r="AG18" s="3"/>
      <c r="AH18" s="5" t="n">
        <v>453.77</v>
      </c>
      <c r="AI18" s="3"/>
      <c r="AJ18" s="2" t="s">
        <v>417</v>
      </c>
      <c r="AK18" s="2"/>
      <c r="AL18" s="2"/>
      <c r="AM18" s="2" t="s">
        <v>418</v>
      </c>
      <c r="AN18" s="2" t="s">
        <v>436</v>
      </c>
      <c r="AO18" s="5" t="n">
        <v>96.14</v>
      </c>
      <c r="AP18" s="2" t="s">
        <v>200</v>
      </c>
      <c r="AQ18" s="2"/>
      <c r="AR18" s="2"/>
      <c r="AS18" s="2"/>
      <c r="AT18" s="5"/>
      <c r="AU18" s="5"/>
      <c r="AV18" s="5"/>
      <c r="AW18" s="2" t="s">
        <v>201</v>
      </c>
      <c r="AX18" s="2" t="s">
        <v>202</v>
      </c>
      <c r="AY18" s="2" t="s">
        <v>420</v>
      </c>
      <c r="AZ18" s="7"/>
      <c r="BA18" s="3" t="n">
        <v>1</v>
      </c>
      <c r="BB18" s="2" t="s">
        <v>437</v>
      </c>
      <c r="BC18" s="3" t="n">
        <v>1</v>
      </c>
      <c r="BD18" s="2"/>
      <c r="BE18" s="3"/>
      <c r="BF18" s="2"/>
      <c r="BG18" s="2" t="s">
        <v>438</v>
      </c>
      <c r="BH18" s="8" t="s">
        <v>437</v>
      </c>
      <c r="BI18" s="2"/>
      <c r="BJ18" s="2"/>
      <c r="BK18" s="2"/>
      <c r="BL18" s="2"/>
      <c r="BM18" s="2"/>
      <c r="BN18" s="2" t="s">
        <v>439</v>
      </c>
      <c r="BO18" s="2" t="s">
        <v>439</v>
      </c>
      <c r="BP18" s="2"/>
      <c r="BQ18" s="2"/>
      <c r="BR18" s="2"/>
      <c r="BS18" s="5"/>
      <c r="BT18" s="9" t="n">
        <v>5.29</v>
      </c>
      <c r="BU18" s="6" t="n">
        <v>-22.29</v>
      </c>
      <c r="BV18" s="9"/>
      <c r="BW18" s="9" t="n">
        <v>-55.87</v>
      </c>
      <c r="BX18" s="9" t="n">
        <v>-62.52</v>
      </c>
      <c r="BY18" s="9" t="n">
        <v>-67.52</v>
      </c>
      <c r="BZ18" s="9" t="n">
        <v>13.49</v>
      </c>
      <c r="CA18" s="10" t="n">
        <v>2019</v>
      </c>
      <c r="CB18" s="9" t="n">
        <v>-13.83</v>
      </c>
      <c r="CC18" s="9" t="n">
        <v>-12.81</v>
      </c>
      <c r="CD18" s="9" t="n">
        <v>-15.66</v>
      </c>
      <c r="CE18" s="9" t="n">
        <v>163.45</v>
      </c>
      <c r="CF18" s="9" t="n">
        <v>12.58</v>
      </c>
      <c r="CG18" s="9" t="n">
        <v>-1.54</v>
      </c>
      <c r="CH18" s="9" t="n">
        <v>-1.42</v>
      </c>
      <c r="CI18" s="9" t="n">
        <v>-1.74</v>
      </c>
      <c r="CJ18" s="9" t="n">
        <v>18.17</v>
      </c>
      <c r="CK18" s="9" t="n">
        <v>1.4</v>
      </c>
      <c r="CL18" s="9"/>
      <c r="CM18" s="9"/>
      <c r="CN18" s="9"/>
      <c r="CO18" s="9"/>
      <c r="CP18" s="9"/>
      <c r="CQ18" s="9"/>
      <c r="CR18" s="9"/>
      <c r="CS18" s="6" t="n">
        <v>-1181.84</v>
      </c>
      <c r="CT18" s="7" t="n">
        <v>342</v>
      </c>
      <c r="CU18" s="2" t="s">
        <v>250</v>
      </c>
      <c r="CV18" s="2" t="s">
        <v>372</v>
      </c>
      <c r="CW18" s="2" t="s">
        <v>252</v>
      </c>
      <c r="CX18" s="2" t="s">
        <v>253</v>
      </c>
      <c r="CY18" s="2" t="s">
        <v>373</v>
      </c>
      <c r="CZ18" s="2" t="s">
        <v>255</v>
      </c>
      <c r="DA18" s="3" t="s">
        <v>426</v>
      </c>
      <c r="DB18" s="2" t="s">
        <v>257</v>
      </c>
      <c r="DC18" s="10" t="n">
        <v>2013</v>
      </c>
      <c r="DD18" s="11" t="str">
        <f aca="false">HYPERLINK("http://www.benevolent.com","www.benevolent.com")</f>
        <v>www.benevolent.com</v>
      </c>
      <c r="DE18" s="12" t="n">
        <v>658</v>
      </c>
      <c r="DF18" s="12" t="n">
        <v>279</v>
      </c>
      <c r="DG18" s="12" t="n">
        <v>142</v>
      </c>
      <c r="DH18" s="12" t="n">
        <v>60</v>
      </c>
      <c r="DI18" s="12" t="n">
        <v>456</v>
      </c>
      <c r="DJ18" s="12" t="n">
        <v>456</v>
      </c>
      <c r="DK18" s="2" t="s">
        <v>427</v>
      </c>
      <c r="DL18" s="2" t="s">
        <v>428</v>
      </c>
      <c r="DM18" s="3"/>
      <c r="DN18" s="3"/>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200</v>
      </c>
      <c r="FC18" s="9"/>
      <c r="FD18" s="2"/>
      <c r="FE18" s="3"/>
      <c r="FF18" s="2"/>
      <c r="FG18" s="9"/>
      <c r="FH18" s="9"/>
      <c r="FI18" s="9"/>
      <c r="FJ18" s="9"/>
      <c r="FK18" s="9"/>
      <c r="FL18" s="9"/>
      <c r="FM18" s="9"/>
      <c r="FN18" s="9"/>
      <c r="FO18" s="9"/>
      <c r="FP18" s="9"/>
      <c r="FQ18" s="9"/>
      <c r="FR18" s="11" t="str">
        <f aca="false">HYPERLINK("https://my.pitchbook.com?c=123762-97T","View Company Online")</f>
        <v>View Company Online</v>
      </c>
    </row>
    <row r="19" customFormat="false" ht="15" hidden="false" customHeight="false" outlineLevel="0" collapsed="false">
      <c r="A19" s="13" t="s">
        <v>440</v>
      </c>
      <c r="B19" s="13" t="s">
        <v>402</v>
      </c>
      <c r="C19" s="13" t="s">
        <v>403</v>
      </c>
      <c r="D19" s="13" t="s">
        <v>404</v>
      </c>
      <c r="E19" s="13" t="s">
        <v>405</v>
      </c>
      <c r="F19" s="13" t="s">
        <v>406</v>
      </c>
      <c r="G19" s="13" t="s">
        <v>352</v>
      </c>
      <c r="H19" s="13" t="s">
        <v>407</v>
      </c>
      <c r="I19" s="13" t="s">
        <v>408</v>
      </c>
      <c r="J19" s="13" t="s">
        <v>409</v>
      </c>
      <c r="K19" s="13" t="s">
        <v>410</v>
      </c>
      <c r="L19" s="13" t="s">
        <v>411</v>
      </c>
      <c r="M19" s="13" t="s">
        <v>412</v>
      </c>
      <c r="N19" s="13" t="s">
        <v>202</v>
      </c>
      <c r="O19" s="13" t="s">
        <v>413</v>
      </c>
      <c r="P19" s="13" t="s">
        <v>430</v>
      </c>
      <c r="Q19" s="13" t="s">
        <v>431</v>
      </c>
      <c r="R19" s="14" t="s">
        <v>432</v>
      </c>
      <c r="S19" s="13" t="s">
        <v>433</v>
      </c>
      <c r="T19" s="13" t="s">
        <v>434</v>
      </c>
      <c r="U19" s="13" t="s">
        <v>435</v>
      </c>
      <c r="V19" s="14" t="n">
        <v>6</v>
      </c>
      <c r="W19" s="15" t="n">
        <v>44536</v>
      </c>
      <c r="X19" s="15" t="n">
        <v>44673</v>
      </c>
      <c r="Y19" s="16" t="n">
        <v>479.21</v>
      </c>
      <c r="Z19" s="13" t="s">
        <v>223</v>
      </c>
      <c r="AA19" s="16" t="n">
        <v>1317.81</v>
      </c>
      <c r="AB19" s="16" t="n">
        <v>1797.02</v>
      </c>
      <c r="AC19" s="13" t="s">
        <v>223</v>
      </c>
      <c r="AD19" s="17"/>
      <c r="AE19" s="16" t="n">
        <v>318.55</v>
      </c>
      <c r="AF19" s="14"/>
      <c r="AG19" s="14"/>
      <c r="AH19" s="16"/>
      <c r="AI19" s="14"/>
      <c r="AJ19" s="13" t="s">
        <v>441</v>
      </c>
      <c r="AK19" s="13"/>
      <c r="AL19" s="13"/>
      <c r="AM19" s="13" t="s">
        <v>260</v>
      </c>
      <c r="AN19" s="13" t="s">
        <v>442</v>
      </c>
      <c r="AO19" s="16"/>
      <c r="AP19" s="13" t="s">
        <v>200</v>
      </c>
      <c r="AQ19" s="13"/>
      <c r="AR19" s="13"/>
      <c r="AS19" s="13"/>
      <c r="AT19" s="16"/>
      <c r="AU19" s="16"/>
      <c r="AV19" s="16"/>
      <c r="AW19" s="13" t="s">
        <v>201</v>
      </c>
      <c r="AX19" s="13" t="s">
        <v>202</v>
      </c>
      <c r="AY19" s="13" t="s">
        <v>412</v>
      </c>
      <c r="AZ19" s="18" t="n">
        <v>300</v>
      </c>
      <c r="BA19" s="14" t="n">
        <v>1</v>
      </c>
      <c r="BB19" s="13" t="s">
        <v>443</v>
      </c>
      <c r="BC19" s="14" t="n">
        <v>1</v>
      </c>
      <c r="BD19" s="13"/>
      <c r="BE19" s="14"/>
      <c r="BF19" s="13"/>
      <c r="BG19" s="13" t="s">
        <v>444</v>
      </c>
      <c r="BH19" s="19" t="s">
        <v>443</v>
      </c>
      <c r="BI19" s="13"/>
      <c r="BJ19" s="13"/>
      <c r="BK19" s="13" t="s">
        <v>445</v>
      </c>
      <c r="BL19" s="13"/>
      <c r="BM19" s="13"/>
      <c r="BN19" s="13" t="s">
        <v>446</v>
      </c>
      <c r="BO19" s="13" t="s">
        <v>447</v>
      </c>
      <c r="BP19" s="13" t="s">
        <v>448</v>
      </c>
      <c r="BQ19" s="13" t="s">
        <v>449</v>
      </c>
      <c r="BR19" s="13"/>
      <c r="BS19" s="16"/>
      <c r="BT19" s="20" t="n">
        <v>9.21</v>
      </c>
      <c r="BU19" s="17" t="n">
        <v>75.24</v>
      </c>
      <c r="BV19" s="20"/>
      <c r="BW19" s="20" t="n">
        <v>-252.92</v>
      </c>
      <c r="BX19" s="20" t="n">
        <v>-260.58</v>
      </c>
      <c r="BY19" s="20" t="n">
        <v>-264.08</v>
      </c>
      <c r="BZ19" s="20" t="n">
        <v>9.65</v>
      </c>
      <c r="CA19" s="21" t="n">
        <v>2022</v>
      </c>
      <c r="CB19" s="20" t="n">
        <v>-6.9</v>
      </c>
      <c r="CC19" s="20" t="n">
        <v>-6.8</v>
      </c>
      <c r="CD19" s="20" t="n">
        <v>-7.32</v>
      </c>
      <c r="CE19" s="20" t="n">
        <v>195.02</v>
      </c>
      <c r="CF19" s="20" t="n">
        <v>14.96</v>
      </c>
      <c r="CG19" s="20" t="n">
        <v>-1.84</v>
      </c>
      <c r="CH19" s="20" t="n">
        <v>-1.81</v>
      </c>
      <c r="CI19" s="20" t="n">
        <v>-1.95</v>
      </c>
      <c r="CJ19" s="20" t="n">
        <v>52</v>
      </c>
      <c r="CK19" s="20" t="n">
        <v>3.99</v>
      </c>
      <c r="CL19" s="20"/>
      <c r="CM19" s="20"/>
      <c r="CN19" s="20"/>
      <c r="CO19" s="20"/>
      <c r="CP19" s="20"/>
      <c r="CQ19" s="20"/>
      <c r="CR19" s="20"/>
      <c r="CS19" s="17" t="n">
        <v>-2827.81</v>
      </c>
      <c r="CT19" s="18" t="n">
        <v>342</v>
      </c>
      <c r="CU19" s="13" t="s">
        <v>250</v>
      </c>
      <c r="CV19" s="13" t="s">
        <v>372</v>
      </c>
      <c r="CW19" s="13" t="s">
        <v>252</v>
      </c>
      <c r="CX19" s="13" t="s">
        <v>253</v>
      </c>
      <c r="CY19" s="13" t="s">
        <v>373</v>
      </c>
      <c r="CZ19" s="13" t="s">
        <v>255</v>
      </c>
      <c r="DA19" s="14" t="s">
        <v>426</v>
      </c>
      <c r="DB19" s="13" t="s">
        <v>257</v>
      </c>
      <c r="DC19" s="21" t="n">
        <v>2013</v>
      </c>
      <c r="DD19" s="22" t="str">
        <f aca="false">HYPERLINK("http://www.benevolent.com","www.benevolent.com")</f>
        <v>www.benevolent.com</v>
      </c>
      <c r="DE19" s="23" t="n">
        <v>658</v>
      </c>
      <c r="DF19" s="23" t="n">
        <v>279</v>
      </c>
      <c r="DG19" s="23" t="n">
        <v>142</v>
      </c>
      <c r="DH19" s="23" t="n">
        <v>60</v>
      </c>
      <c r="DI19" s="23" t="n">
        <v>456</v>
      </c>
      <c r="DJ19" s="23" t="n">
        <v>456</v>
      </c>
      <c r="DK19" s="13" t="s">
        <v>427</v>
      </c>
      <c r="DL19" s="13" t="s">
        <v>428</v>
      </c>
      <c r="DM19" s="14"/>
      <c r="DN19" s="14"/>
      <c r="DO19" s="13"/>
      <c r="DP19" s="13"/>
      <c r="DQ19" s="13"/>
      <c r="DR19" s="13"/>
      <c r="DS19" s="13"/>
      <c r="DT19" s="13"/>
      <c r="DU19" s="13"/>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200</v>
      </c>
      <c r="FC19" s="20"/>
      <c r="FD19" s="13"/>
      <c r="FE19" s="14"/>
      <c r="FF19" s="13"/>
      <c r="FG19" s="20"/>
      <c r="FH19" s="20"/>
      <c r="FI19" s="20"/>
      <c r="FJ19" s="20"/>
      <c r="FK19" s="20"/>
      <c r="FL19" s="20"/>
      <c r="FM19" s="20"/>
      <c r="FN19" s="20"/>
      <c r="FO19" s="20"/>
      <c r="FP19" s="20"/>
      <c r="FQ19" s="20"/>
      <c r="FR19" s="22" t="str">
        <f aca="false">HYPERLINK("https://my.pitchbook.com?c=184657-06T","View Company Online")</f>
        <v>View Company Online</v>
      </c>
    </row>
    <row r="20" customFormat="false" ht="15" hidden="false" customHeight="false" outlineLevel="0" collapsed="false">
      <c r="A20" s="2" t="s">
        <v>450</v>
      </c>
      <c r="B20" s="2" t="s">
        <v>402</v>
      </c>
      <c r="C20" s="2" t="s">
        <v>403</v>
      </c>
      <c r="D20" s="2" t="s">
        <v>404</v>
      </c>
      <c r="E20" s="2" t="s">
        <v>405</v>
      </c>
      <c r="F20" s="2" t="s">
        <v>406</v>
      </c>
      <c r="G20" s="2" t="s">
        <v>352</v>
      </c>
      <c r="H20" s="2" t="s">
        <v>407</v>
      </c>
      <c r="I20" s="2" t="s">
        <v>408</v>
      </c>
      <c r="J20" s="2" t="s">
        <v>409</v>
      </c>
      <c r="K20" s="2" t="s">
        <v>410</v>
      </c>
      <c r="L20" s="2" t="s">
        <v>411</v>
      </c>
      <c r="M20" s="2" t="s">
        <v>412</v>
      </c>
      <c r="N20" s="2" t="s">
        <v>202</v>
      </c>
      <c r="O20" s="2" t="s">
        <v>413</v>
      </c>
      <c r="P20" s="2" t="s">
        <v>430</v>
      </c>
      <c r="Q20" s="2" t="s">
        <v>431</v>
      </c>
      <c r="R20" s="3" t="s">
        <v>432</v>
      </c>
      <c r="S20" s="2" t="s">
        <v>433</v>
      </c>
      <c r="T20" s="2" t="s">
        <v>434</v>
      </c>
      <c r="U20" s="2" t="s">
        <v>435</v>
      </c>
      <c r="V20" s="3" t="n">
        <v>7</v>
      </c>
      <c r="W20" s="4" t="n">
        <v>44536</v>
      </c>
      <c r="X20" s="4" t="n">
        <v>44673</v>
      </c>
      <c r="Y20" s="5" t="n">
        <v>161.73</v>
      </c>
      <c r="Z20" s="2" t="s">
        <v>193</v>
      </c>
      <c r="AA20" s="5"/>
      <c r="AB20" s="5" t="n">
        <v>1777.28</v>
      </c>
      <c r="AC20" s="2" t="s">
        <v>223</v>
      </c>
      <c r="AD20" s="6" t="n">
        <v>9.1</v>
      </c>
      <c r="AE20" s="5" t="n">
        <v>480.28</v>
      </c>
      <c r="AF20" s="3"/>
      <c r="AG20" s="3"/>
      <c r="AH20" s="5"/>
      <c r="AI20" s="3"/>
      <c r="AJ20" s="2" t="s">
        <v>259</v>
      </c>
      <c r="AK20" s="2"/>
      <c r="AL20" s="2"/>
      <c r="AM20" s="2" t="s">
        <v>418</v>
      </c>
      <c r="AN20" s="2" t="s">
        <v>451</v>
      </c>
      <c r="AO20" s="5" t="n">
        <v>161.73</v>
      </c>
      <c r="AP20" s="2" t="s">
        <v>200</v>
      </c>
      <c r="AQ20" s="2"/>
      <c r="AR20" s="2"/>
      <c r="AS20" s="2"/>
      <c r="AT20" s="5"/>
      <c r="AU20" s="5"/>
      <c r="AV20" s="5"/>
      <c r="AW20" s="2" t="s">
        <v>201</v>
      </c>
      <c r="AX20" s="2" t="s">
        <v>202</v>
      </c>
      <c r="AY20" s="2" t="s">
        <v>412</v>
      </c>
      <c r="AZ20" s="7"/>
      <c r="BA20" s="3" t="n">
        <v>4</v>
      </c>
      <c r="BB20" s="2" t="s">
        <v>452</v>
      </c>
      <c r="BC20" s="3" t="n">
        <v>3</v>
      </c>
      <c r="BD20" s="2" t="s">
        <v>437</v>
      </c>
      <c r="BE20" s="3" t="n">
        <v>1</v>
      </c>
      <c r="BF20" s="2"/>
      <c r="BG20" s="2" t="s">
        <v>453</v>
      </c>
      <c r="BH20" s="8" t="s">
        <v>454</v>
      </c>
      <c r="BI20" s="2"/>
      <c r="BJ20" s="2"/>
      <c r="BK20" s="2"/>
      <c r="BL20" s="2"/>
      <c r="BM20" s="2"/>
      <c r="BN20" s="2" t="s">
        <v>455</v>
      </c>
      <c r="BO20" s="2" t="s">
        <v>456</v>
      </c>
      <c r="BP20" s="2" t="s">
        <v>457</v>
      </c>
      <c r="BQ20" s="2" t="s">
        <v>458</v>
      </c>
      <c r="BR20" s="2"/>
      <c r="BS20" s="5"/>
      <c r="BT20" s="9" t="n">
        <v>9.21</v>
      </c>
      <c r="BU20" s="6"/>
      <c r="BV20" s="9"/>
      <c r="BW20" s="9" t="n">
        <v>-252.92</v>
      </c>
      <c r="BX20" s="9" t="n">
        <v>-260.58</v>
      </c>
      <c r="BY20" s="9" t="n">
        <v>-264.08</v>
      </c>
      <c r="BZ20" s="9" t="n">
        <v>9.65</v>
      </c>
      <c r="CA20" s="10" t="n">
        <v>2022</v>
      </c>
      <c r="CB20" s="9" t="n">
        <v>-6.82</v>
      </c>
      <c r="CC20" s="9" t="n">
        <v>-6.73</v>
      </c>
      <c r="CD20" s="9" t="n">
        <v>-7.24</v>
      </c>
      <c r="CE20" s="9" t="n">
        <v>192.87</v>
      </c>
      <c r="CF20" s="9" t="n">
        <v>14.79</v>
      </c>
      <c r="CG20" s="9" t="n">
        <v>-0.62</v>
      </c>
      <c r="CH20" s="9" t="n">
        <v>-0.61</v>
      </c>
      <c r="CI20" s="9" t="n">
        <v>-0.66</v>
      </c>
      <c r="CJ20" s="9" t="n">
        <v>17.55</v>
      </c>
      <c r="CK20" s="9" t="n">
        <v>1.35</v>
      </c>
      <c r="CL20" s="9"/>
      <c r="CM20" s="9"/>
      <c r="CN20" s="9"/>
      <c r="CO20" s="9"/>
      <c r="CP20" s="9"/>
      <c r="CQ20" s="9"/>
      <c r="CR20" s="9"/>
      <c r="CS20" s="6" t="n">
        <v>-2827.81</v>
      </c>
      <c r="CT20" s="7" t="n">
        <v>342</v>
      </c>
      <c r="CU20" s="2" t="s">
        <v>250</v>
      </c>
      <c r="CV20" s="2" t="s">
        <v>372</v>
      </c>
      <c r="CW20" s="2" t="s">
        <v>252</v>
      </c>
      <c r="CX20" s="2" t="s">
        <v>253</v>
      </c>
      <c r="CY20" s="2" t="s">
        <v>373</v>
      </c>
      <c r="CZ20" s="2" t="s">
        <v>255</v>
      </c>
      <c r="DA20" s="3" t="s">
        <v>426</v>
      </c>
      <c r="DB20" s="2" t="s">
        <v>257</v>
      </c>
      <c r="DC20" s="10" t="n">
        <v>2013</v>
      </c>
      <c r="DD20" s="11" t="str">
        <f aca="false">HYPERLINK("http://www.benevolent.com","www.benevolent.com")</f>
        <v>www.benevolent.com</v>
      </c>
      <c r="DE20" s="12" t="n">
        <v>658</v>
      </c>
      <c r="DF20" s="12" t="n">
        <v>279</v>
      </c>
      <c r="DG20" s="12" t="n">
        <v>142</v>
      </c>
      <c r="DH20" s="12" t="n">
        <v>60</v>
      </c>
      <c r="DI20" s="12" t="n">
        <v>456</v>
      </c>
      <c r="DJ20" s="12" t="n">
        <v>456</v>
      </c>
      <c r="DK20" s="2" t="s">
        <v>427</v>
      </c>
      <c r="DL20" s="2" t="s">
        <v>428</v>
      </c>
      <c r="DM20" s="3"/>
      <c r="DN20" s="3"/>
      <c r="DO20" s="2"/>
      <c r="DP20" s="2"/>
      <c r="DQ20" s="2"/>
      <c r="DR20" s="2"/>
      <c r="DS20" s="2"/>
      <c r="DT20" s="2"/>
      <c r="DU20" s="2"/>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200</v>
      </c>
      <c r="FC20" s="9"/>
      <c r="FD20" s="2"/>
      <c r="FE20" s="3"/>
      <c r="FF20" s="2"/>
      <c r="FG20" s="9"/>
      <c r="FH20" s="9"/>
      <c r="FI20" s="9"/>
      <c r="FJ20" s="9"/>
      <c r="FK20" s="9"/>
      <c r="FL20" s="9"/>
      <c r="FM20" s="9"/>
      <c r="FN20" s="9"/>
      <c r="FO20" s="9"/>
      <c r="FP20" s="9"/>
      <c r="FQ20" s="9"/>
      <c r="FR20" s="11" t="str">
        <f aca="false">HYPERLINK("https://my.pitchbook.com?c=184659-67T","View Company Online")</f>
        <v>View Company Online</v>
      </c>
    </row>
    <row r="21" customFormat="false" ht="15" hidden="false" customHeight="false" outlineLevel="0" collapsed="false">
      <c r="A21" s="13" t="s">
        <v>459</v>
      </c>
      <c r="B21" s="13" t="s">
        <v>460</v>
      </c>
      <c r="C21" s="13" t="s">
        <v>461</v>
      </c>
      <c r="D21" s="13"/>
      <c r="E21" s="13" t="s">
        <v>462</v>
      </c>
      <c r="F21" s="13" t="s">
        <v>463</v>
      </c>
      <c r="G21" s="13" t="s">
        <v>352</v>
      </c>
      <c r="H21" s="13" t="s">
        <v>353</v>
      </c>
      <c r="I21" s="13" t="s">
        <v>354</v>
      </c>
      <c r="J21" s="13" t="s">
        <v>464</v>
      </c>
      <c r="K21" s="13" t="s">
        <v>465</v>
      </c>
      <c r="L21" s="13" t="s">
        <v>466</v>
      </c>
      <c r="M21" s="13" t="s">
        <v>185</v>
      </c>
      <c r="N21" s="13" t="s">
        <v>186</v>
      </c>
      <c r="O21" s="13" t="s">
        <v>467</v>
      </c>
      <c r="P21" s="13" t="s">
        <v>468</v>
      </c>
      <c r="Q21" s="13" t="s">
        <v>469</v>
      </c>
      <c r="R21" s="14" t="s">
        <v>470</v>
      </c>
      <c r="S21" s="13" t="s">
        <v>471</v>
      </c>
      <c r="T21" s="13" t="s">
        <v>472</v>
      </c>
      <c r="U21" s="13"/>
      <c r="V21" s="14" t="n">
        <v>8</v>
      </c>
      <c r="W21" s="15"/>
      <c r="X21" s="15" t="n">
        <v>45168</v>
      </c>
      <c r="Y21" s="16" t="n">
        <v>91.62</v>
      </c>
      <c r="Z21" s="13" t="s">
        <v>193</v>
      </c>
      <c r="AA21" s="16" t="n">
        <v>366.5</v>
      </c>
      <c r="AB21" s="16" t="n">
        <v>458.12</v>
      </c>
      <c r="AC21" s="13" t="s">
        <v>193</v>
      </c>
      <c r="AD21" s="17" t="n">
        <v>20</v>
      </c>
      <c r="AE21" s="16" t="n">
        <v>258.47</v>
      </c>
      <c r="AF21" s="14" t="s">
        <v>473</v>
      </c>
      <c r="AG21" s="14" t="s">
        <v>379</v>
      </c>
      <c r="AH21" s="16" t="n">
        <v>7.44</v>
      </c>
      <c r="AI21" s="14" t="s">
        <v>474</v>
      </c>
      <c r="AJ21" s="13" t="s">
        <v>197</v>
      </c>
      <c r="AK21" s="13" t="s">
        <v>474</v>
      </c>
      <c r="AL21" s="13"/>
      <c r="AM21" s="13" t="s">
        <v>198</v>
      </c>
      <c r="AN21" s="13" t="s">
        <v>475</v>
      </c>
      <c r="AO21" s="16" t="n">
        <v>91.62</v>
      </c>
      <c r="AP21" s="13" t="s">
        <v>200</v>
      </c>
      <c r="AQ21" s="13"/>
      <c r="AR21" s="13"/>
      <c r="AS21" s="13"/>
      <c r="AT21" s="16"/>
      <c r="AU21" s="16"/>
      <c r="AV21" s="16"/>
      <c r="AW21" s="13" t="s">
        <v>201</v>
      </c>
      <c r="AX21" s="13" t="s">
        <v>186</v>
      </c>
      <c r="AY21" s="13" t="s">
        <v>203</v>
      </c>
      <c r="AZ21" s="18"/>
      <c r="BA21" s="14" t="n">
        <v>12</v>
      </c>
      <c r="BB21" s="13" t="s">
        <v>476</v>
      </c>
      <c r="BC21" s="14" t="n">
        <v>4</v>
      </c>
      <c r="BD21" s="13" t="s">
        <v>477</v>
      </c>
      <c r="BE21" s="14" t="n">
        <v>8</v>
      </c>
      <c r="BF21" s="13"/>
      <c r="BG21" s="13" t="s">
        <v>478</v>
      </c>
      <c r="BH21" s="19" t="s">
        <v>479</v>
      </c>
      <c r="BI21" s="13" t="s">
        <v>480</v>
      </c>
      <c r="BJ21" s="13" t="s">
        <v>481</v>
      </c>
      <c r="BK21" s="13"/>
      <c r="BL21" s="13"/>
      <c r="BM21" s="13"/>
      <c r="BN21" s="13"/>
      <c r="BO21" s="13"/>
      <c r="BP21" s="13"/>
      <c r="BQ21" s="13"/>
      <c r="BR21" s="13"/>
      <c r="BS21" s="16"/>
      <c r="BT21" s="20" t="n">
        <v>11.09</v>
      </c>
      <c r="BU21" s="17"/>
      <c r="BV21" s="20" t="n">
        <v>5.83</v>
      </c>
      <c r="BW21" s="20" t="n">
        <v>-40.41</v>
      </c>
      <c r="BX21" s="20" t="n">
        <v>-40.46</v>
      </c>
      <c r="BY21" s="20" t="n">
        <v>-42.4</v>
      </c>
      <c r="BZ21" s="20" t="n">
        <v>3.82</v>
      </c>
      <c r="CA21" s="21" t="n">
        <v>2023</v>
      </c>
      <c r="CB21" s="20" t="n">
        <v>-11.32</v>
      </c>
      <c r="CC21" s="20" t="n">
        <v>-10.81</v>
      </c>
      <c r="CD21" s="20" t="n">
        <v>-11.24</v>
      </c>
      <c r="CE21" s="20" t="n">
        <v>41.33</v>
      </c>
      <c r="CF21" s="20" t="n">
        <v>-413.09</v>
      </c>
      <c r="CG21" s="20" t="n">
        <v>-2.26</v>
      </c>
      <c r="CH21" s="20" t="n">
        <v>-2.16</v>
      </c>
      <c r="CI21" s="20" t="n">
        <v>-2.25</v>
      </c>
      <c r="CJ21" s="20" t="n">
        <v>8.27</v>
      </c>
      <c r="CK21" s="20" t="n">
        <v>-82.62</v>
      </c>
      <c r="CL21" s="20"/>
      <c r="CM21" s="20"/>
      <c r="CN21" s="20"/>
      <c r="CO21" s="20"/>
      <c r="CP21" s="20"/>
      <c r="CQ21" s="20"/>
      <c r="CR21" s="20"/>
      <c r="CS21" s="17" t="n">
        <v>-365.03</v>
      </c>
      <c r="CT21" s="18" t="n">
        <v>354</v>
      </c>
      <c r="CU21" s="13" t="s">
        <v>209</v>
      </c>
      <c r="CV21" s="13" t="s">
        <v>482</v>
      </c>
      <c r="CW21" s="13" t="s">
        <v>211</v>
      </c>
      <c r="CX21" s="13" t="s">
        <v>212</v>
      </c>
      <c r="CY21" s="13" t="s">
        <v>483</v>
      </c>
      <c r="CZ21" s="13" t="s">
        <v>484</v>
      </c>
      <c r="DA21" s="14" t="s">
        <v>485</v>
      </c>
      <c r="DB21" s="13" t="s">
        <v>216</v>
      </c>
      <c r="DC21" s="21" t="n">
        <v>2015</v>
      </c>
      <c r="DD21" s="22" t="str">
        <f aca="false">HYPERLINK("http://www.betabionics.com","www.betabionics.com")</f>
        <v>www.betabionics.com</v>
      </c>
      <c r="DE21" s="23" t="n">
        <v>171</v>
      </c>
      <c r="DF21" s="23" t="n">
        <v>31</v>
      </c>
      <c r="DG21" s="23" t="n">
        <v>106</v>
      </c>
      <c r="DH21" s="23" t="n">
        <v>35</v>
      </c>
      <c r="DI21" s="23" t="n">
        <v>30</v>
      </c>
      <c r="DJ21" s="23" t="n">
        <v>30</v>
      </c>
      <c r="DK21" s="13" t="s">
        <v>486</v>
      </c>
      <c r="DL21" s="13"/>
      <c r="DM21" s="14" t="n">
        <v>0.82</v>
      </c>
      <c r="DN21" s="14" t="n">
        <v>1.53</v>
      </c>
      <c r="DO21" s="13" t="s">
        <v>217</v>
      </c>
      <c r="DP21" s="13" t="s">
        <v>218</v>
      </c>
      <c r="DQ21" s="13" t="s">
        <v>219</v>
      </c>
      <c r="DR21" s="13" t="s">
        <v>218</v>
      </c>
      <c r="DS21" s="13" t="s">
        <v>218</v>
      </c>
      <c r="DT21" s="13" t="s">
        <v>220</v>
      </c>
      <c r="DU21" s="13" t="s">
        <v>487</v>
      </c>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200</v>
      </c>
      <c r="FC21" s="20"/>
      <c r="FD21" s="13"/>
      <c r="FE21" s="14"/>
      <c r="FF21" s="13"/>
      <c r="FG21" s="20"/>
      <c r="FH21" s="20"/>
      <c r="FI21" s="20"/>
      <c r="FJ21" s="20"/>
      <c r="FK21" s="20"/>
      <c r="FL21" s="20"/>
      <c r="FM21" s="20"/>
      <c r="FN21" s="20"/>
      <c r="FO21" s="20"/>
      <c r="FP21" s="20"/>
      <c r="FQ21" s="20"/>
      <c r="FR21" s="22" t="str">
        <f aca="false">HYPERLINK("https://my.pitchbook.com?c=234947-89T","View Company Online")</f>
        <v>View Company Online</v>
      </c>
    </row>
    <row r="22" customFormat="false" ht="15" hidden="false" customHeight="false" outlineLevel="0" collapsed="false">
      <c r="A22" s="2" t="s">
        <v>488</v>
      </c>
      <c r="B22" s="2" t="s">
        <v>460</v>
      </c>
      <c r="C22" s="2" t="s">
        <v>461</v>
      </c>
      <c r="D22" s="2"/>
      <c r="E22" s="2" t="s">
        <v>462</v>
      </c>
      <c r="F22" s="2" t="s">
        <v>463</v>
      </c>
      <c r="G22" s="2" t="s">
        <v>352</v>
      </c>
      <c r="H22" s="2" t="s">
        <v>353</v>
      </c>
      <c r="I22" s="2" t="s">
        <v>354</v>
      </c>
      <c r="J22" s="2" t="s">
        <v>464</v>
      </c>
      <c r="K22" s="2" t="s">
        <v>465</v>
      </c>
      <c r="L22" s="2" t="s">
        <v>466</v>
      </c>
      <c r="M22" s="2" t="s">
        <v>185</v>
      </c>
      <c r="N22" s="2" t="s">
        <v>186</v>
      </c>
      <c r="O22" s="2" t="s">
        <v>467</v>
      </c>
      <c r="P22" s="2" t="s">
        <v>468</v>
      </c>
      <c r="Q22" s="2" t="s">
        <v>469</v>
      </c>
      <c r="R22" s="3" t="s">
        <v>470</v>
      </c>
      <c r="S22" s="2" t="s">
        <v>471</v>
      </c>
      <c r="T22" s="2" t="s">
        <v>472</v>
      </c>
      <c r="U22" s="2"/>
      <c r="V22" s="3" t="n">
        <v>10</v>
      </c>
      <c r="W22" s="4" t="n">
        <v>45663</v>
      </c>
      <c r="X22" s="4" t="n">
        <v>45687</v>
      </c>
      <c r="Y22" s="5" t="n">
        <v>197.13</v>
      </c>
      <c r="Z22" s="2" t="s">
        <v>193</v>
      </c>
      <c r="AA22" s="5" t="n">
        <v>506.95</v>
      </c>
      <c r="AB22" s="5" t="n">
        <v>704.08</v>
      </c>
      <c r="AC22" s="2" t="s">
        <v>223</v>
      </c>
      <c r="AD22" s="6" t="n">
        <v>28</v>
      </c>
      <c r="AE22" s="5" t="n">
        <v>511.08</v>
      </c>
      <c r="AF22" s="3"/>
      <c r="AG22" s="3"/>
      <c r="AH22" s="5" t="n">
        <v>16.43</v>
      </c>
      <c r="AI22" s="3"/>
      <c r="AJ22" s="2" t="s">
        <v>224</v>
      </c>
      <c r="AK22" s="2"/>
      <c r="AL22" s="2"/>
      <c r="AM22" s="2" t="s">
        <v>225</v>
      </c>
      <c r="AN22" s="2" t="s">
        <v>489</v>
      </c>
      <c r="AO22" s="5" t="n">
        <v>197.13</v>
      </c>
      <c r="AP22" s="2" t="s">
        <v>200</v>
      </c>
      <c r="AQ22" s="2"/>
      <c r="AR22" s="2"/>
      <c r="AS22" s="2"/>
      <c r="AT22" s="5"/>
      <c r="AU22" s="5"/>
      <c r="AV22" s="5"/>
      <c r="AW22" s="2" t="s">
        <v>201</v>
      </c>
      <c r="AX22" s="2" t="s">
        <v>186</v>
      </c>
      <c r="AY22" s="2" t="s">
        <v>185</v>
      </c>
      <c r="AZ22" s="7"/>
      <c r="BA22" s="3"/>
      <c r="BB22" s="2"/>
      <c r="BC22" s="3"/>
      <c r="BD22" s="2"/>
      <c r="BE22" s="3"/>
      <c r="BF22" s="2"/>
      <c r="BG22" s="2"/>
      <c r="BH22" s="8"/>
      <c r="BI22" s="2"/>
      <c r="BJ22" s="2"/>
      <c r="BK22" s="2" t="s">
        <v>490</v>
      </c>
      <c r="BL22" s="2"/>
      <c r="BM22" s="2"/>
      <c r="BN22" s="2" t="s">
        <v>491</v>
      </c>
      <c r="BO22" s="2" t="s">
        <v>491</v>
      </c>
      <c r="BP22" s="2"/>
      <c r="BQ22" s="2"/>
      <c r="BR22" s="2"/>
      <c r="BS22" s="5"/>
      <c r="BT22" s="9" t="n">
        <v>60.18</v>
      </c>
      <c r="BU22" s="6" t="n">
        <v>22.8</v>
      </c>
      <c r="BV22" s="9" t="n">
        <v>33.17</v>
      </c>
      <c r="BW22" s="9" t="n">
        <v>-52.91</v>
      </c>
      <c r="BX22" s="9" t="n">
        <v>-52.1</v>
      </c>
      <c r="BY22" s="9" t="n">
        <v>-54.21</v>
      </c>
      <c r="BZ22" s="9" t="n">
        <v>6.97</v>
      </c>
      <c r="CA22" s="10" t="n">
        <v>2024</v>
      </c>
      <c r="CB22" s="9" t="n">
        <v>-13.51</v>
      </c>
      <c r="CC22" s="9" t="n">
        <v>-12.99</v>
      </c>
      <c r="CD22" s="9" t="n">
        <v>-13.91</v>
      </c>
      <c r="CE22" s="9" t="n">
        <v>11.7</v>
      </c>
      <c r="CF22" s="9" t="n">
        <v>182.12</v>
      </c>
      <c r="CG22" s="9" t="n">
        <v>-3.78</v>
      </c>
      <c r="CH22" s="9" t="n">
        <v>-3.64</v>
      </c>
      <c r="CI22" s="9" t="n">
        <v>-3.9</v>
      </c>
      <c r="CJ22" s="9" t="n">
        <v>3.28</v>
      </c>
      <c r="CK22" s="9" t="n">
        <v>50.99</v>
      </c>
      <c r="CL22" s="9"/>
      <c r="CM22" s="9"/>
      <c r="CN22" s="9"/>
      <c r="CO22" s="9"/>
      <c r="CP22" s="9"/>
      <c r="CQ22" s="9"/>
      <c r="CR22" s="9"/>
      <c r="CS22" s="6" t="n">
        <v>-86.58</v>
      </c>
      <c r="CT22" s="7" t="n">
        <v>354</v>
      </c>
      <c r="CU22" s="2" t="s">
        <v>209</v>
      </c>
      <c r="CV22" s="2" t="s">
        <v>482</v>
      </c>
      <c r="CW22" s="2" t="s">
        <v>211</v>
      </c>
      <c r="CX22" s="2" t="s">
        <v>212</v>
      </c>
      <c r="CY22" s="2" t="s">
        <v>483</v>
      </c>
      <c r="CZ22" s="2" t="s">
        <v>484</v>
      </c>
      <c r="DA22" s="3" t="s">
        <v>485</v>
      </c>
      <c r="DB22" s="2" t="s">
        <v>216</v>
      </c>
      <c r="DC22" s="10" t="n">
        <v>2015</v>
      </c>
      <c r="DD22" s="11" t="str">
        <f aca="false">HYPERLINK("http://www.betabionics.com","www.betabionics.com")</f>
        <v>www.betabionics.com</v>
      </c>
      <c r="DE22" s="12" t="n">
        <v>171</v>
      </c>
      <c r="DF22" s="12" t="n">
        <v>31</v>
      </c>
      <c r="DG22" s="12" t="n">
        <v>106</v>
      </c>
      <c r="DH22" s="12" t="n">
        <v>35</v>
      </c>
      <c r="DI22" s="12" t="n">
        <v>30</v>
      </c>
      <c r="DJ22" s="12" t="n">
        <v>30</v>
      </c>
      <c r="DK22" s="2" t="s">
        <v>486</v>
      </c>
      <c r="DL22" s="2"/>
      <c r="DM22" s="3"/>
      <c r="DN22" s="3"/>
      <c r="DO22" s="2"/>
      <c r="DP22" s="2"/>
      <c r="DQ22" s="2"/>
      <c r="DR22" s="2"/>
      <c r="DS22" s="2"/>
      <c r="DT22" s="2"/>
      <c r="DU22" s="2"/>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200</v>
      </c>
      <c r="FC22" s="9"/>
      <c r="FD22" s="2"/>
      <c r="FE22" s="3"/>
      <c r="FF22" s="2"/>
      <c r="FG22" s="9"/>
      <c r="FH22" s="9"/>
      <c r="FI22" s="9"/>
      <c r="FJ22" s="9"/>
      <c r="FK22" s="9"/>
      <c r="FL22" s="9"/>
      <c r="FM22" s="9"/>
      <c r="FN22" s="9"/>
      <c r="FO22" s="9"/>
      <c r="FP22" s="9"/>
      <c r="FQ22" s="9"/>
      <c r="FR22" s="11" t="str">
        <f aca="false">HYPERLINK("https://my.pitchbook.com?c=281376-10T","View Company Online")</f>
        <v>View Company Online</v>
      </c>
    </row>
    <row r="23" customFormat="false" ht="15" hidden="false" customHeight="false" outlineLevel="0" collapsed="false">
      <c r="A23" s="13" t="s">
        <v>492</v>
      </c>
      <c r="B23" s="13" t="s">
        <v>493</v>
      </c>
      <c r="C23" s="13" t="s">
        <v>494</v>
      </c>
      <c r="D23" s="13"/>
      <c r="E23" s="13" t="s">
        <v>495</v>
      </c>
      <c r="F23" s="13" t="s">
        <v>496</v>
      </c>
      <c r="G23" s="13" t="s">
        <v>497</v>
      </c>
      <c r="H23" s="13" t="s">
        <v>498</v>
      </c>
      <c r="I23" s="13" t="s">
        <v>499</v>
      </c>
      <c r="J23" s="13" t="s">
        <v>500</v>
      </c>
      <c r="K23" s="13" t="s">
        <v>501</v>
      </c>
      <c r="L23" s="13" t="s">
        <v>502</v>
      </c>
      <c r="M23" s="13" t="s">
        <v>185</v>
      </c>
      <c r="N23" s="13" t="s">
        <v>186</v>
      </c>
      <c r="O23" s="13" t="s">
        <v>503</v>
      </c>
      <c r="P23" s="13" t="s">
        <v>504</v>
      </c>
      <c r="Q23" s="13" t="s">
        <v>505</v>
      </c>
      <c r="R23" s="14" t="s">
        <v>506</v>
      </c>
      <c r="S23" s="13" t="s">
        <v>507</v>
      </c>
      <c r="T23" s="13" t="s">
        <v>508</v>
      </c>
      <c r="U23" s="13" t="s">
        <v>509</v>
      </c>
      <c r="V23" s="14" t="n">
        <v>6</v>
      </c>
      <c r="W23" s="15"/>
      <c r="X23" s="15" t="n">
        <v>42732</v>
      </c>
      <c r="Y23" s="16" t="n">
        <v>14.24</v>
      </c>
      <c r="Z23" s="13" t="s">
        <v>193</v>
      </c>
      <c r="AA23" s="16" t="n">
        <v>194.57</v>
      </c>
      <c r="AB23" s="16" t="n">
        <v>208.81</v>
      </c>
      <c r="AC23" s="13" t="s">
        <v>193</v>
      </c>
      <c r="AD23" s="17" t="n">
        <v>6.81</v>
      </c>
      <c r="AE23" s="16" t="n">
        <v>85.35</v>
      </c>
      <c r="AF23" s="14" t="s">
        <v>510</v>
      </c>
      <c r="AG23" s="14"/>
      <c r="AH23" s="16"/>
      <c r="AI23" s="14" t="s">
        <v>511</v>
      </c>
      <c r="AJ23" s="13" t="s">
        <v>380</v>
      </c>
      <c r="AK23" s="13" t="s">
        <v>511</v>
      </c>
      <c r="AL23" s="13"/>
      <c r="AM23" s="13" t="s">
        <v>198</v>
      </c>
      <c r="AN23" s="13" t="s">
        <v>512</v>
      </c>
      <c r="AO23" s="16" t="n">
        <v>14.24</v>
      </c>
      <c r="AP23" s="13" t="s">
        <v>200</v>
      </c>
      <c r="AQ23" s="13"/>
      <c r="AR23" s="13"/>
      <c r="AS23" s="13"/>
      <c r="AT23" s="16"/>
      <c r="AU23" s="16"/>
      <c r="AV23" s="16"/>
      <c r="AW23" s="13" t="s">
        <v>201</v>
      </c>
      <c r="AX23" s="13" t="s">
        <v>186</v>
      </c>
      <c r="AY23" s="13" t="s">
        <v>203</v>
      </c>
      <c r="AZ23" s="18"/>
      <c r="BA23" s="14" t="n">
        <v>3</v>
      </c>
      <c r="BB23" s="13" t="s">
        <v>513</v>
      </c>
      <c r="BC23" s="14" t="n">
        <v>2</v>
      </c>
      <c r="BD23" s="13" t="s">
        <v>514</v>
      </c>
      <c r="BE23" s="14" t="n">
        <v>1</v>
      </c>
      <c r="BF23" s="13"/>
      <c r="BG23" s="13" t="s">
        <v>515</v>
      </c>
      <c r="BH23" s="19" t="s">
        <v>516</v>
      </c>
      <c r="BI23" s="13"/>
      <c r="BJ23" s="13" t="s">
        <v>517</v>
      </c>
      <c r="BK23" s="13"/>
      <c r="BL23" s="13"/>
      <c r="BM23" s="13"/>
      <c r="BN23" s="13" t="s">
        <v>518</v>
      </c>
      <c r="BO23" s="13"/>
      <c r="BP23" s="13"/>
      <c r="BQ23" s="13" t="s">
        <v>518</v>
      </c>
      <c r="BR23" s="13"/>
      <c r="BS23" s="16"/>
      <c r="BT23" s="20" t="n">
        <v>3.46</v>
      </c>
      <c r="BU23" s="17"/>
      <c r="BV23" s="20"/>
      <c r="BW23" s="20"/>
      <c r="BX23" s="20"/>
      <c r="BY23" s="20"/>
      <c r="BZ23" s="20"/>
      <c r="CA23" s="21" t="n">
        <v>2016</v>
      </c>
      <c r="CB23" s="20"/>
      <c r="CC23" s="20"/>
      <c r="CD23" s="20"/>
      <c r="CE23" s="20" t="n">
        <v>60.37</v>
      </c>
      <c r="CF23" s="20"/>
      <c r="CG23" s="20"/>
      <c r="CH23" s="20"/>
      <c r="CI23" s="20"/>
      <c r="CJ23" s="20" t="n">
        <v>4.12</v>
      </c>
      <c r="CK23" s="20"/>
      <c r="CL23" s="20"/>
      <c r="CM23" s="20"/>
      <c r="CN23" s="20"/>
      <c r="CO23" s="20"/>
      <c r="CP23" s="20"/>
      <c r="CQ23" s="20"/>
      <c r="CR23" s="20"/>
      <c r="CS23" s="17"/>
      <c r="CT23" s="18" t="n">
        <v>4000</v>
      </c>
      <c r="CU23" s="13" t="s">
        <v>209</v>
      </c>
      <c r="CV23" s="13" t="s">
        <v>519</v>
      </c>
      <c r="CW23" s="13" t="s">
        <v>211</v>
      </c>
      <c r="CX23" s="13" t="s">
        <v>212</v>
      </c>
      <c r="CY23" s="13" t="s">
        <v>520</v>
      </c>
      <c r="CZ23" s="13" t="s">
        <v>520</v>
      </c>
      <c r="DA23" s="14" t="s">
        <v>521</v>
      </c>
      <c r="DB23" s="13" t="s">
        <v>216</v>
      </c>
      <c r="DC23" s="21" t="n">
        <v>2014</v>
      </c>
      <c r="DD23" s="22" t="str">
        <f aca="false">HYPERLINK("http://www.better.com","www.better.com")</f>
        <v>www.better.com</v>
      </c>
      <c r="DE23" s="23" t="n">
        <v>11</v>
      </c>
      <c r="DF23" s="23" t="n">
        <v>7</v>
      </c>
      <c r="DG23" s="23" t="n">
        <v>4</v>
      </c>
      <c r="DH23" s="23" t="n">
        <v>7</v>
      </c>
      <c r="DI23" s="23"/>
      <c r="DJ23" s="23"/>
      <c r="DK23" s="13" t="s">
        <v>522</v>
      </c>
      <c r="DL23" s="13"/>
      <c r="DM23" s="14"/>
      <c r="DN23" s="14" t="n">
        <v>0.58</v>
      </c>
      <c r="DO23" s="13"/>
      <c r="DP23" s="13"/>
      <c r="DQ23" s="13"/>
      <c r="DR23" s="13"/>
      <c r="DS23" s="13"/>
      <c r="DT23" s="13"/>
      <c r="DU23" s="13"/>
      <c r="DV23" s="13"/>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200</v>
      </c>
      <c r="FC23" s="20"/>
      <c r="FD23" s="13"/>
      <c r="FE23" s="14"/>
      <c r="FF23" s="13"/>
      <c r="FG23" s="20"/>
      <c r="FH23" s="20"/>
      <c r="FI23" s="20"/>
      <c r="FJ23" s="20"/>
      <c r="FK23" s="20"/>
      <c r="FL23" s="20"/>
      <c r="FM23" s="20"/>
      <c r="FN23" s="20"/>
      <c r="FO23" s="20"/>
      <c r="FP23" s="20"/>
      <c r="FQ23" s="20"/>
      <c r="FR23" s="22" t="str">
        <f aca="false">HYPERLINK("https://my.pitchbook.com?c=82186-84T","View Company Online")</f>
        <v>View Company Online</v>
      </c>
    </row>
    <row r="24" customFormat="false" ht="15" hidden="false" customHeight="false" outlineLevel="0" collapsed="false">
      <c r="A24" s="2" t="s">
        <v>523</v>
      </c>
      <c r="B24" s="2" t="s">
        <v>493</v>
      </c>
      <c r="C24" s="2" t="s">
        <v>494</v>
      </c>
      <c r="D24" s="2"/>
      <c r="E24" s="2" t="s">
        <v>495</v>
      </c>
      <c r="F24" s="2" t="s">
        <v>496</v>
      </c>
      <c r="G24" s="2" t="s">
        <v>497</v>
      </c>
      <c r="H24" s="2" t="s">
        <v>498</v>
      </c>
      <c r="I24" s="2" t="s">
        <v>499</v>
      </c>
      <c r="J24" s="2" t="s">
        <v>500</v>
      </c>
      <c r="K24" s="2" t="s">
        <v>501</v>
      </c>
      <c r="L24" s="2" t="s">
        <v>502</v>
      </c>
      <c r="M24" s="2" t="s">
        <v>185</v>
      </c>
      <c r="N24" s="2" t="s">
        <v>186</v>
      </c>
      <c r="O24" s="2" t="s">
        <v>503</v>
      </c>
      <c r="P24" s="2" t="s">
        <v>504</v>
      </c>
      <c r="Q24" s="2" t="s">
        <v>505</v>
      </c>
      <c r="R24" s="3" t="s">
        <v>506</v>
      </c>
      <c r="S24" s="2" t="s">
        <v>507</v>
      </c>
      <c r="T24" s="2" t="s">
        <v>508</v>
      </c>
      <c r="U24" s="2" t="s">
        <v>509</v>
      </c>
      <c r="V24" s="3" t="n">
        <v>7</v>
      </c>
      <c r="W24" s="4" t="n">
        <v>43496</v>
      </c>
      <c r="X24" s="4" t="n">
        <v>43689</v>
      </c>
      <c r="Y24" s="5" t="n">
        <v>143.1</v>
      </c>
      <c r="Z24" s="2" t="s">
        <v>193</v>
      </c>
      <c r="AA24" s="5" t="n">
        <v>647.94</v>
      </c>
      <c r="AB24" s="5" t="n">
        <v>791.04</v>
      </c>
      <c r="AC24" s="2" t="s">
        <v>223</v>
      </c>
      <c r="AD24" s="6" t="n">
        <v>18.09</v>
      </c>
      <c r="AE24" s="5" t="n">
        <v>228.45</v>
      </c>
      <c r="AF24" s="3" t="s">
        <v>524</v>
      </c>
      <c r="AG24" s="3" t="s">
        <v>195</v>
      </c>
      <c r="AH24" s="5"/>
      <c r="AI24" s="3" t="s">
        <v>196</v>
      </c>
      <c r="AJ24" s="2" t="s">
        <v>197</v>
      </c>
      <c r="AK24" s="2" t="s">
        <v>196</v>
      </c>
      <c r="AL24" s="2"/>
      <c r="AM24" s="2" t="s">
        <v>198</v>
      </c>
      <c r="AN24" s="2" t="s">
        <v>525</v>
      </c>
      <c r="AO24" s="5" t="n">
        <v>143.1</v>
      </c>
      <c r="AP24" s="2" t="s">
        <v>200</v>
      </c>
      <c r="AQ24" s="2"/>
      <c r="AR24" s="2"/>
      <c r="AS24" s="2" t="s">
        <v>526</v>
      </c>
      <c r="AT24" s="5"/>
      <c r="AU24" s="5"/>
      <c r="AV24" s="5"/>
      <c r="AW24" s="2" t="s">
        <v>201</v>
      </c>
      <c r="AX24" s="2" t="s">
        <v>186</v>
      </c>
      <c r="AY24" s="2" t="s">
        <v>203</v>
      </c>
      <c r="AZ24" s="7" t="n">
        <v>550</v>
      </c>
      <c r="BA24" s="3" t="n">
        <v>14</v>
      </c>
      <c r="BB24" s="2" t="s">
        <v>527</v>
      </c>
      <c r="BC24" s="3" t="n">
        <v>11</v>
      </c>
      <c r="BD24" s="2" t="s">
        <v>528</v>
      </c>
      <c r="BE24" s="3" t="n">
        <v>3</v>
      </c>
      <c r="BF24" s="2" t="s">
        <v>529</v>
      </c>
      <c r="BG24" s="2" t="s">
        <v>530</v>
      </c>
      <c r="BH24" s="8" t="s">
        <v>531</v>
      </c>
      <c r="BI24" s="2" t="s">
        <v>532</v>
      </c>
      <c r="BJ24" s="2" t="s">
        <v>533</v>
      </c>
      <c r="BK24" s="2"/>
      <c r="BL24" s="2"/>
      <c r="BM24" s="2"/>
      <c r="BN24" s="2" t="s">
        <v>534</v>
      </c>
      <c r="BO24" s="2" t="s">
        <v>535</v>
      </c>
      <c r="BP24" s="2" t="s">
        <v>536</v>
      </c>
      <c r="BQ24" s="2" t="s">
        <v>537</v>
      </c>
      <c r="BR24" s="2" t="s">
        <v>538</v>
      </c>
      <c r="BS24" s="5"/>
      <c r="BT24" s="9" t="n">
        <v>89.34</v>
      </c>
      <c r="BU24" s="6" t="n">
        <v>2513.53</v>
      </c>
      <c r="BV24" s="9"/>
      <c r="BW24" s="9"/>
      <c r="BX24" s="9"/>
      <c r="BY24" s="9"/>
      <c r="BZ24" s="9"/>
      <c r="CA24" s="10" t="n">
        <v>2019</v>
      </c>
      <c r="CB24" s="9"/>
      <c r="CC24" s="9"/>
      <c r="CD24" s="9"/>
      <c r="CE24" s="9" t="n">
        <v>8.85</v>
      </c>
      <c r="CF24" s="9"/>
      <c r="CG24" s="9"/>
      <c r="CH24" s="9"/>
      <c r="CI24" s="9"/>
      <c r="CJ24" s="9" t="n">
        <v>1.6</v>
      </c>
      <c r="CK24" s="9"/>
      <c r="CL24" s="9"/>
      <c r="CM24" s="9"/>
      <c r="CN24" s="9"/>
      <c r="CO24" s="9"/>
      <c r="CP24" s="9"/>
      <c r="CQ24" s="9"/>
      <c r="CR24" s="9"/>
      <c r="CS24" s="6"/>
      <c r="CT24" s="7" t="n">
        <v>4000</v>
      </c>
      <c r="CU24" s="2" t="s">
        <v>209</v>
      </c>
      <c r="CV24" s="2" t="s">
        <v>519</v>
      </c>
      <c r="CW24" s="2" t="s">
        <v>211</v>
      </c>
      <c r="CX24" s="2" t="s">
        <v>212</v>
      </c>
      <c r="CY24" s="2" t="s">
        <v>520</v>
      </c>
      <c r="CZ24" s="2" t="s">
        <v>520</v>
      </c>
      <c r="DA24" s="3" t="s">
        <v>521</v>
      </c>
      <c r="DB24" s="2" t="s">
        <v>216</v>
      </c>
      <c r="DC24" s="10" t="n">
        <v>2014</v>
      </c>
      <c r="DD24" s="11" t="str">
        <f aca="false">HYPERLINK("http://www.better.com","www.better.com")</f>
        <v>www.better.com</v>
      </c>
      <c r="DE24" s="12" t="n">
        <v>11</v>
      </c>
      <c r="DF24" s="12" t="n">
        <v>7</v>
      </c>
      <c r="DG24" s="12" t="n">
        <v>4</v>
      </c>
      <c r="DH24" s="12" t="n">
        <v>7</v>
      </c>
      <c r="DI24" s="12"/>
      <c r="DJ24" s="12"/>
      <c r="DK24" s="2" t="s">
        <v>522</v>
      </c>
      <c r="DL24" s="2"/>
      <c r="DM24" s="3" t="n">
        <v>3.1</v>
      </c>
      <c r="DN24" s="3" t="n">
        <v>2.62</v>
      </c>
      <c r="DO24" s="2"/>
      <c r="DP24" s="2"/>
      <c r="DQ24" s="2"/>
      <c r="DR24" s="2"/>
      <c r="DS24" s="2"/>
      <c r="DT24" s="2"/>
      <c r="DU24" s="2"/>
      <c r="DV24" s="2"/>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200</v>
      </c>
      <c r="FC24" s="9"/>
      <c r="FD24" s="2" t="s">
        <v>200</v>
      </c>
      <c r="FE24" s="3"/>
      <c r="FF24" s="2"/>
      <c r="FG24" s="9"/>
      <c r="FH24" s="9"/>
      <c r="FI24" s="9"/>
      <c r="FJ24" s="9"/>
      <c r="FK24" s="9"/>
      <c r="FL24" s="9"/>
      <c r="FM24" s="9"/>
      <c r="FN24" s="9"/>
      <c r="FO24" s="9"/>
      <c r="FP24" s="9"/>
      <c r="FQ24" s="9"/>
      <c r="FR24" s="11" t="str">
        <f aca="false">HYPERLINK("https://my.pitchbook.com?c=99745-93T","View Company Online")</f>
        <v>View Company Online</v>
      </c>
    </row>
    <row r="25" customFormat="false" ht="15" hidden="false" customHeight="false" outlineLevel="0" collapsed="false">
      <c r="A25" s="13" t="s">
        <v>539</v>
      </c>
      <c r="B25" s="13" t="s">
        <v>493</v>
      </c>
      <c r="C25" s="13" t="s">
        <v>494</v>
      </c>
      <c r="D25" s="13"/>
      <c r="E25" s="13" t="s">
        <v>495</v>
      </c>
      <c r="F25" s="13" t="s">
        <v>496</v>
      </c>
      <c r="G25" s="13" t="s">
        <v>497</v>
      </c>
      <c r="H25" s="13" t="s">
        <v>498</v>
      </c>
      <c r="I25" s="13" t="s">
        <v>499</v>
      </c>
      <c r="J25" s="13" t="s">
        <v>500</v>
      </c>
      <c r="K25" s="13" t="s">
        <v>501</v>
      </c>
      <c r="L25" s="13" t="s">
        <v>502</v>
      </c>
      <c r="M25" s="13" t="s">
        <v>185</v>
      </c>
      <c r="N25" s="13" t="s">
        <v>186</v>
      </c>
      <c r="O25" s="13" t="s">
        <v>503</v>
      </c>
      <c r="P25" s="13" t="s">
        <v>504</v>
      </c>
      <c r="Q25" s="13" t="s">
        <v>505</v>
      </c>
      <c r="R25" s="14" t="s">
        <v>506</v>
      </c>
      <c r="S25" s="13" t="s">
        <v>507</v>
      </c>
      <c r="T25" s="13" t="s">
        <v>508</v>
      </c>
      <c r="U25" s="13" t="s">
        <v>509</v>
      </c>
      <c r="V25" s="14" t="n">
        <v>9</v>
      </c>
      <c r="W25" s="15"/>
      <c r="X25" s="15" t="n">
        <v>44144</v>
      </c>
      <c r="Y25" s="16" t="n">
        <v>169.88</v>
      </c>
      <c r="Z25" s="13" t="s">
        <v>193</v>
      </c>
      <c r="AA25" s="16" t="n">
        <v>3227.78</v>
      </c>
      <c r="AB25" s="16" t="n">
        <v>3397.67</v>
      </c>
      <c r="AC25" s="13" t="s">
        <v>193</v>
      </c>
      <c r="AD25" s="17"/>
      <c r="AE25" s="16" t="n">
        <v>398.33</v>
      </c>
      <c r="AF25" s="14" t="s">
        <v>473</v>
      </c>
      <c r="AG25" s="14" t="s">
        <v>195</v>
      </c>
      <c r="AH25" s="16"/>
      <c r="AI25" s="14" t="s">
        <v>474</v>
      </c>
      <c r="AJ25" s="13" t="s">
        <v>197</v>
      </c>
      <c r="AK25" s="13" t="s">
        <v>474</v>
      </c>
      <c r="AL25" s="13"/>
      <c r="AM25" s="13" t="s">
        <v>198</v>
      </c>
      <c r="AN25" s="13" t="s">
        <v>540</v>
      </c>
      <c r="AO25" s="16" t="n">
        <v>169.88</v>
      </c>
      <c r="AP25" s="13" t="s">
        <v>200</v>
      </c>
      <c r="AQ25" s="13"/>
      <c r="AR25" s="13"/>
      <c r="AS25" s="13"/>
      <c r="AT25" s="16"/>
      <c r="AU25" s="16"/>
      <c r="AV25" s="16"/>
      <c r="AW25" s="13" t="s">
        <v>201</v>
      </c>
      <c r="AX25" s="13" t="s">
        <v>186</v>
      </c>
      <c r="AY25" s="13" t="s">
        <v>203</v>
      </c>
      <c r="AZ25" s="18"/>
      <c r="BA25" s="14" t="n">
        <v>12</v>
      </c>
      <c r="BB25" s="13" t="s">
        <v>541</v>
      </c>
      <c r="BC25" s="14" t="n">
        <v>7</v>
      </c>
      <c r="BD25" s="13" t="s">
        <v>542</v>
      </c>
      <c r="BE25" s="14" t="n">
        <v>5</v>
      </c>
      <c r="BF25" s="13"/>
      <c r="BG25" s="13" t="s">
        <v>543</v>
      </c>
      <c r="BH25" s="19" t="s">
        <v>544</v>
      </c>
      <c r="BI25" s="13" t="s">
        <v>545</v>
      </c>
      <c r="BJ25" s="13" t="s">
        <v>546</v>
      </c>
      <c r="BK25" s="13"/>
      <c r="BL25" s="13"/>
      <c r="BM25" s="13"/>
      <c r="BN25" s="13" t="s">
        <v>547</v>
      </c>
      <c r="BO25" s="13" t="s">
        <v>548</v>
      </c>
      <c r="BP25" s="13"/>
      <c r="BQ25" s="13" t="s">
        <v>549</v>
      </c>
      <c r="BR25" s="13"/>
      <c r="BS25" s="16"/>
      <c r="BT25" s="20" t="n">
        <v>768.48</v>
      </c>
      <c r="BU25" s="17" t="n">
        <v>776</v>
      </c>
      <c r="BV25" s="20"/>
      <c r="BW25" s="20" t="n">
        <v>219.32</v>
      </c>
      <c r="BX25" s="20" t="n">
        <v>246.51</v>
      </c>
      <c r="BY25" s="20"/>
      <c r="BZ25" s="20"/>
      <c r="CA25" s="21" t="n">
        <v>2020</v>
      </c>
      <c r="CB25" s="20" t="n">
        <v>13.78</v>
      </c>
      <c r="CC25" s="20"/>
      <c r="CD25" s="20" t="n">
        <v>15.49</v>
      </c>
      <c r="CE25" s="20" t="n">
        <v>4.42</v>
      </c>
      <c r="CF25" s="20"/>
      <c r="CG25" s="20" t="n">
        <v>0.69</v>
      </c>
      <c r="CH25" s="20"/>
      <c r="CI25" s="20" t="n">
        <v>0.77</v>
      </c>
      <c r="CJ25" s="20" t="n">
        <v>0.22</v>
      </c>
      <c r="CK25" s="20"/>
      <c r="CL25" s="20"/>
      <c r="CM25" s="20"/>
      <c r="CN25" s="20"/>
      <c r="CO25" s="20"/>
      <c r="CP25" s="20"/>
      <c r="CQ25" s="20"/>
      <c r="CR25" s="20"/>
      <c r="CS25" s="17" t="n">
        <v>32.08</v>
      </c>
      <c r="CT25" s="18" t="n">
        <v>4000</v>
      </c>
      <c r="CU25" s="13" t="s">
        <v>209</v>
      </c>
      <c r="CV25" s="13" t="s">
        <v>519</v>
      </c>
      <c r="CW25" s="13" t="s">
        <v>211</v>
      </c>
      <c r="CX25" s="13" t="s">
        <v>212</v>
      </c>
      <c r="CY25" s="13" t="s">
        <v>520</v>
      </c>
      <c r="CZ25" s="13" t="s">
        <v>520</v>
      </c>
      <c r="DA25" s="14" t="s">
        <v>521</v>
      </c>
      <c r="DB25" s="13" t="s">
        <v>216</v>
      </c>
      <c r="DC25" s="21" t="n">
        <v>2014</v>
      </c>
      <c r="DD25" s="22" t="str">
        <f aca="false">HYPERLINK("http://www.better.com","www.better.com")</f>
        <v>www.better.com</v>
      </c>
      <c r="DE25" s="23" t="n">
        <v>11</v>
      </c>
      <c r="DF25" s="23" t="n">
        <v>7</v>
      </c>
      <c r="DG25" s="23" t="n">
        <v>4</v>
      </c>
      <c r="DH25" s="23" t="n">
        <v>7</v>
      </c>
      <c r="DI25" s="23"/>
      <c r="DJ25" s="23"/>
      <c r="DK25" s="13" t="s">
        <v>522</v>
      </c>
      <c r="DL25" s="13"/>
      <c r="DM25" s="14" t="n">
        <v>4.08</v>
      </c>
      <c r="DN25" s="14" t="n">
        <v>1.25</v>
      </c>
      <c r="DO25" s="13"/>
      <c r="DP25" s="13"/>
      <c r="DQ25" s="13"/>
      <c r="DR25" s="13"/>
      <c r="DS25" s="13"/>
      <c r="DT25" s="13"/>
      <c r="DU25" s="13"/>
      <c r="DV25" s="13"/>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200</v>
      </c>
      <c r="FC25" s="20"/>
      <c r="FD25" s="13"/>
      <c r="FE25" s="14"/>
      <c r="FF25" s="13"/>
      <c r="FG25" s="20"/>
      <c r="FH25" s="20"/>
      <c r="FI25" s="20"/>
      <c r="FJ25" s="20"/>
      <c r="FK25" s="20"/>
      <c r="FL25" s="20"/>
      <c r="FM25" s="20"/>
      <c r="FN25" s="20"/>
      <c r="FO25" s="20"/>
      <c r="FP25" s="20"/>
      <c r="FQ25" s="20"/>
      <c r="FR25" s="22" t="str">
        <f aca="false">HYPERLINK("https://my.pitchbook.com?c=156612-25T","View Company Online")</f>
        <v>View Company Online</v>
      </c>
    </row>
    <row r="26" customFormat="false" ht="15" hidden="false" customHeight="false" outlineLevel="0" collapsed="false">
      <c r="A26" s="2" t="s">
        <v>550</v>
      </c>
      <c r="B26" s="2" t="s">
        <v>493</v>
      </c>
      <c r="C26" s="2" t="s">
        <v>494</v>
      </c>
      <c r="D26" s="2"/>
      <c r="E26" s="2" t="s">
        <v>495</v>
      </c>
      <c r="F26" s="2" t="s">
        <v>496</v>
      </c>
      <c r="G26" s="2" t="s">
        <v>497</v>
      </c>
      <c r="H26" s="2" t="s">
        <v>498</v>
      </c>
      <c r="I26" s="2" t="s">
        <v>499</v>
      </c>
      <c r="J26" s="2" t="s">
        <v>500</v>
      </c>
      <c r="K26" s="2" t="s">
        <v>501</v>
      </c>
      <c r="L26" s="2" t="s">
        <v>502</v>
      </c>
      <c r="M26" s="2" t="s">
        <v>185</v>
      </c>
      <c r="N26" s="2" t="s">
        <v>186</v>
      </c>
      <c r="O26" s="2" t="s">
        <v>503</v>
      </c>
      <c r="P26" s="2" t="s">
        <v>504</v>
      </c>
      <c r="Q26" s="2" t="s">
        <v>505</v>
      </c>
      <c r="R26" s="3" t="s">
        <v>506</v>
      </c>
      <c r="S26" s="2" t="s">
        <v>507</v>
      </c>
      <c r="T26" s="2" t="s">
        <v>508</v>
      </c>
      <c r="U26" s="2" t="s">
        <v>509</v>
      </c>
      <c r="V26" s="3" t="n">
        <v>12</v>
      </c>
      <c r="W26" s="4" t="n">
        <v>44294</v>
      </c>
      <c r="X26" s="4" t="n">
        <v>44530</v>
      </c>
      <c r="Y26" s="5" t="n">
        <v>656.88</v>
      </c>
      <c r="Z26" s="2" t="s">
        <v>193</v>
      </c>
      <c r="AA26" s="5" t="n">
        <v>5386.44</v>
      </c>
      <c r="AB26" s="5" t="n">
        <v>6043.33</v>
      </c>
      <c r="AC26" s="2" t="s">
        <v>193</v>
      </c>
      <c r="AD26" s="6" t="n">
        <v>10.9</v>
      </c>
      <c r="AE26" s="5" t="n">
        <v>1055.22</v>
      </c>
      <c r="AF26" s="3" t="s">
        <v>551</v>
      </c>
      <c r="AG26" s="3" t="s">
        <v>195</v>
      </c>
      <c r="AH26" s="5"/>
      <c r="AI26" s="3" t="s">
        <v>552</v>
      </c>
      <c r="AJ26" s="2" t="s">
        <v>197</v>
      </c>
      <c r="AK26" s="2" t="s">
        <v>552</v>
      </c>
      <c r="AL26" s="2"/>
      <c r="AM26" s="2" t="s">
        <v>198</v>
      </c>
      <c r="AN26" s="2" t="s">
        <v>553</v>
      </c>
      <c r="AO26" s="5" t="n">
        <v>656.88</v>
      </c>
      <c r="AP26" s="2" t="s">
        <v>200</v>
      </c>
      <c r="AQ26" s="2"/>
      <c r="AR26" s="2"/>
      <c r="AS26" s="2"/>
      <c r="AT26" s="5"/>
      <c r="AU26" s="5"/>
      <c r="AV26" s="5"/>
      <c r="AW26" s="2" t="s">
        <v>201</v>
      </c>
      <c r="AX26" s="2" t="s">
        <v>186</v>
      </c>
      <c r="AY26" s="2" t="s">
        <v>203</v>
      </c>
      <c r="AZ26" s="7"/>
      <c r="BA26" s="3" t="n">
        <v>17</v>
      </c>
      <c r="BB26" s="2" t="s">
        <v>554</v>
      </c>
      <c r="BC26" s="3" t="n">
        <v>16</v>
      </c>
      <c r="BD26" s="2" t="s">
        <v>555</v>
      </c>
      <c r="BE26" s="3" t="n">
        <v>1</v>
      </c>
      <c r="BF26" s="2"/>
      <c r="BG26" s="2" t="s">
        <v>556</v>
      </c>
      <c r="BH26" s="8" t="s">
        <v>557</v>
      </c>
      <c r="BI26" s="2"/>
      <c r="BJ26" s="2" t="s">
        <v>558</v>
      </c>
      <c r="BK26" s="2"/>
      <c r="BL26" s="2"/>
      <c r="BM26" s="2"/>
      <c r="BN26" s="2"/>
      <c r="BO26" s="2"/>
      <c r="BP26" s="2"/>
      <c r="BQ26" s="2"/>
      <c r="BR26" s="2"/>
      <c r="BS26" s="5"/>
      <c r="BT26" s="9" t="n">
        <v>1109.36</v>
      </c>
      <c r="BU26" s="6" t="n">
        <v>49.73</v>
      </c>
      <c r="BV26" s="9" t="n">
        <v>289.52</v>
      </c>
      <c r="BW26" s="9" t="n">
        <v>-263.74</v>
      </c>
      <c r="BX26" s="9" t="n">
        <v>-148.28</v>
      </c>
      <c r="BY26" s="9" t="n">
        <v>-171.31</v>
      </c>
      <c r="BZ26" s="9" t="n">
        <v>2091.4</v>
      </c>
      <c r="CA26" s="10" t="n">
        <v>2021</v>
      </c>
      <c r="CB26" s="9" t="n">
        <v>-40.75</v>
      </c>
      <c r="CC26" s="9" t="n">
        <v>-35.28</v>
      </c>
      <c r="CD26" s="9" t="n">
        <v>-23.73</v>
      </c>
      <c r="CE26" s="9" t="n">
        <v>5.45</v>
      </c>
      <c r="CF26" s="9" t="n">
        <v>10.12</v>
      </c>
      <c r="CG26" s="9" t="n">
        <v>-4.43</v>
      </c>
      <c r="CH26" s="9" t="n">
        <v>-3.83</v>
      </c>
      <c r="CI26" s="9" t="n">
        <v>-2.58</v>
      </c>
      <c r="CJ26" s="9" t="n">
        <v>0.59</v>
      </c>
      <c r="CK26" s="9" t="n">
        <v>1.1</v>
      </c>
      <c r="CL26" s="9"/>
      <c r="CM26" s="9"/>
      <c r="CN26" s="9"/>
      <c r="CO26" s="9"/>
      <c r="CP26" s="9"/>
      <c r="CQ26" s="9"/>
      <c r="CR26" s="9"/>
      <c r="CS26" s="6" t="n">
        <v>-13.37</v>
      </c>
      <c r="CT26" s="7" t="n">
        <v>4000</v>
      </c>
      <c r="CU26" s="2" t="s">
        <v>209</v>
      </c>
      <c r="CV26" s="2" t="s">
        <v>519</v>
      </c>
      <c r="CW26" s="2" t="s">
        <v>211</v>
      </c>
      <c r="CX26" s="2" t="s">
        <v>212</v>
      </c>
      <c r="CY26" s="2" t="s">
        <v>520</v>
      </c>
      <c r="CZ26" s="2" t="s">
        <v>520</v>
      </c>
      <c r="DA26" s="3" t="s">
        <v>521</v>
      </c>
      <c r="DB26" s="2" t="s">
        <v>216</v>
      </c>
      <c r="DC26" s="10" t="n">
        <v>2014</v>
      </c>
      <c r="DD26" s="11" t="str">
        <f aca="false">HYPERLINK("http://www.better.com","www.better.com")</f>
        <v>www.better.com</v>
      </c>
      <c r="DE26" s="12" t="n">
        <v>11</v>
      </c>
      <c r="DF26" s="12" t="n">
        <v>7</v>
      </c>
      <c r="DG26" s="12" t="n">
        <v>4</v>
      </c>
      <c r="DH26" s="12" t="n">
        <v>7</v>
      </c>
      <c r="DI26" s="12"/>
      <c r="DJ26" s="12"/>
      <c r="DK26" s="2" t="s">
        <v>522</v>
      </c>
      <c r="DL26" s="2"/>
      <c r="DM26" s="3" t="n">
        <v>1.63</v>
      </c>
      <c r="DN26" s="3" t="n">
        <v>0.76</v>
      </c>
      <c r="DO26" s="2"/>
      <c r="DP26" s="2"/>
      <c r="DQ26" s="2"/>
      <c r="DR26" s="2"/>
      <c r="DS26" s="2"/>
      <c r="DT26" s="2"/>
      <c r="DU26" s="2"/>
      <c r="DV26" s="2"/>
      <c r="DW26" s="9"/>
      <c r="DX26" s="6"/>
      <c r="DY26" s="9"/>
      <c r="DZ26" s="9"/>
      <c r="EA26" s="9"/>
      <c r="EB26" s="9"/>
      <c r="EC26" s="9"/>
      <c r="ED26" s="9"/>
      <c r="EE26" s="9"/>
      <c r="EF26" s="6"/>
      <c r="EG26" s="5"/>
      <c r="EH26" s="5"/>
      <c r="EI26" s="9"/>
      <c r="EJ26" s="9"/>
      <c r="EK26" s="6"/>
      <c r="EL26" s="9"/>
      <c r="EM26" s="2"/>
      <c r="EN26" s="4"/>
      <c r="EO26" s="9"/>
      <c r="EP26" s="6"/>
      <c r="EQ26" s="6"/>
      <c r="ER26" s="9"/>
      <c r="ES26" s="2"/>
      <c r="ET26" s="9"/>
      <c r="EU26" s="9"/>
      <c r="EV26" s="9"/>
      <c r="EW26" s="9"/>
      <c r="EX26" s="9"/>
      <c r="EY26" s="9"/>
      <c r="EZ26" s="9"/>
      <c r="FA26" s="9"/>
      <c r="FB26" s="2" t="s">
        <v>200</v>
      </c>
      <c r="FC26" s="9"/>
      <c r="FD26" s="2"/>
      <c r="FE26" s="3"/>
      <c r="FF26" s="2"/>
      <c r="FG26" s="9"/>
      <c r="FH26" s="9"/>
      <c r="FI26" s="9"/>
      <c r="FJ26" s="9"/>
      <c r="FK26" s="9"/>
      <c r="FL26" s="9"/>
      <c r="FM26" s="9"/>
      <c r="FN26" s="9"/>
      <c r="FO26" s="9"/>
      <c r="FP26" s="9"/>
      <c r="FQ26" s="9"/>
      <c r="FR26" s="11" t="str">
        <f aca="false">HYPERLINK("https://my.pitchbook.com?c=170100-64T","View Company Online")</f>
        <v>View Company Online</v>
      </c>
    </row>
    <row r="27" customFormat="false" ht="15" hidden="false" customHeight="false" outlineLevel="0" collapsed="false">
      <c r="A27" s="13" t="s">
        <v>559</v>
      </c>
      <c r="B27" s="13" t="s">
        <v>493</v>
      </c>
      <c r="C27" s="13" t="s">
        <v>494</v>
      </c>
      <c r="D27" s="13"/>
      <c r="E27" s="13" t="s">
        <v>495</v>
      </c>
      <c r="F27" s="13" t="s">
        <v>496</v>
      </c>
      <c r="G27" s="13" t="s">
        <v>497</v>
      </c>
      <c r="H27" s="13" t="s">
        <v>498</v>
      </c>
      <c r="I27" s="13" t="s">
        <v>499</v>
      </c>
      <c r="J27" s="13" t="s">
        <v>500</v>
      </c>
      <c r="K27" s="13" t="s">
        <v>501</v>
      </c>
      <c r="L27" s="13" t="s">
        <v>502</v>
      </c>
      <c r="M27" s="13" t="s">
        <v>185</v>
      </c>
      <c r="N27" s="13" t="s">
        <v>186</v>
      </c>
      <c r="O27" s="13" t="s">
        <v>503</v>
      </c>
      <c r="P27" s="13" t="s">
        <v>504</v>
      </c>
      <c r="Q27" s="13" t="s">
        <v>505</v>
      </c>
      <c r="R27" s="14" t="s">
        <v>506</v>
      </c>
      <c r="S27" s="13" t="s">
        <v>507</v>
      </c>
      <c r="T27" s="13" t="s">
        <v>508</v>
      </c>
      <c r="U27" s="13" t="s">
        <v>509</v>
      </c>
      <c r="V27" s="14" t="n">
        <v>13</v>
      </c>
      <c r="W27" s="15" t="n">
        <v>44994</v>
      </c>
      <c r="X27" s="15" t="n">
        <v>45160</v>
      </c>
      <c r="Y27" s="16" t="n">
        <v>4556.15</v>
      </c>
      <c r="Z27" s="13" t="s">
        <v>193</v>
      </c>
      <c r="AA27" s="16" t="n">
        <v>2460.32</v>
      </c>
      <c r="AB27" s="16" t="n">
        <v>7016.48</v>
      </c>
      <c r="AC27" s="13" t="s">
        <v>193</v>
      </c>
      <c r="AD27" s="17"/>
      <c r="AE27" s="16" t="n">
        <v>1055.22</v>
      </c>
      <c r="AF27" s="14"/>
      <c r="AG27" s="14"/>
      <c r="AH27" s="16"/>
      <c r="AI27" s="14"/>
      <c r="AJ27" s="13" t="s">
        <v>441</v>
      </c>
      <c r="AK27" s="13"/>
      <c r="AL27" s="13"/>
      <c r="AM27" s="13" t="s">
        <v>260</v>
      </c>
      <c r="AN27" s="13" t="s">
        <v>560</v>
      </c>
      <c r="AO27" s="16" t="n">
        <v>4556.15</v>
      </c>
      <c r="AP27" s="13" t="s">
        <v>200</v>
      </c>
      <c r="AQ27" s="13"/>
      <c r="AR27" s="13"/>
      <c r="AS27" s="13"/>
      <c r="AT27" s="16"/>
      <c r="AU27" s="16"/>
      <c r="AV27" s="16"/>
      <c r="AW27" s="13" t="s">
        <v>201</v>
      </c>
      <c r="AX27" s="13" t="s">
        <v>186</v>
      </c>
      <c r="AY27" s="13" t="s">
        <v>185</v>
      </c>
      <c r="AZ27" s="18"/>
      <c r="BA27" s="14" t="n">
        <v>1</v>
      </c>
      <c r="BB27" s="13" t="s">
        <v>561</v>
      </c>
      <c r="BC27" s="14" t="n">
        <v>1</v>
      </c>
      <c r="BD27" s="13"/>
      <c r="BE27" s="14"/>
      <c r="BF27" s="13"/>
      <c r="BG27" s="13" t="s">
        <v>562</v>
      </c>
      <c r="BH27" s="19" t="s">
        <v>563</v>
      </c>
      <c r="BI27" s="13"/>
      <c r="BJ27" s="13"/>
      <c r="BK27" s="13" t="s">
        <v>564</v>
      </c>
      <c r="BL27" s="13"/>
      <c r="BM27" s="13"/>
      <c r="BN27" s="13" t="s">
        <v>565</v>
      </c>
      <c r="BO27" s="13" t="s">
        <v>566</v>
      </c>
      <c r="BP27" s="13" t="s">
        <v>567</v>
      </c>
      <c r="BQ27" s="13" t="s">
        <v>568</v>
      </c>
      <c r="BR27" s="13"/>
      <c r="BS27" s="16"/>
      <c r="BT27" s="20" t="n">
        <v>81.3</v>
      </c>
      <c r="BU27" s="17" t="n">
        <v>-93.51</v>
      </c>
      <c r="BV27" s="20" t="n">
        <v>-120.09</v>
      </c>
      <c r="BW27" s="20" t="n">
        <v>-555.36</v>
      </c>
      <c r="BX27" s="20" t="n">
        <v>-557.9</v>
      </c>
      <c r="BY27" s="20" t="n">
        <v>-581.04</v>
      </c>
      <c r="BZ27" s="20"/>
      <c r="CA27" s="21" t="n">
        <v>2023</v>
      </c>
      <c r="CB27" s="20" t="n">
        <v>-12.58</v>
      </c>
      <c r="CC27" s="20" t="n">
        <v>-12.08</v>
      </c>
      <c r="CD27" s="20" t="n">
        <v>-12.05</v>
      </c>
      <c r="CE27" s="20" t="n">
        <v>86.3</v>
      </c>
      <c r="CF27" s="20"/>
      <c r="CG27" s="20" t="n">
        <v>-8.17</v>
      </c>
      <c r="CH27" s="20" t="n">
        <v>-7.84</v>
      </c>
      <c r="CI27" s="20" t="n">
        <v>-7.82</v>
      </c>
      <c r="CJ27" s="20" t="n">
        <v>56.04</v>
      </c>
      <c r="CK27" s="20"/>
      <c r="CL27" s="20"/>
      <c r="CM27" s="20"/>
      <c r="CN27" s="20"/>
      <c r="CO27" s="20"/>
      <c r="CP27" s="20"/>
      <c r="CQ27" s="20"/>
      <c r="CR27" s="20"/>
      <c r="CS27" s="17" t="n">
        <v>-686.2</v>
      </c>
      <c r="CT27" s="18" t="n">
        <v>4000</v>
      </c>
      <c r="CU27" s="13" t="s">
        <v>209</v>
      </c>
      <c r="CV27" s="13" t="s">
        <v>519</v>
      </c>
      <c r="CW27" s="13" t="s">
        <v>211</v>
      </c>
      <c r="CX27" s="13" t="s">
        <v>212</v>
      </c>
      <c r="CY27" s="13" t="s">
        <v>520</v>
      </c>
      <c r="CZ27" s="13" t="s">
        <v>520</v>
      </c>
      <c r="DA27" s="14" t="s">
        <v>521</v>
      </c>
      <c r="DB27" s="13" t="s">
        <v>216</v>
      </c>
      <c r="DC27" s="21" t="n">
        <v>2014</v>
      </c>
      <c r="DD27" s="22" t="str">
        <f aca="false">HYPERLINK("http://www.better.com","www.better.com")</f>
        <v>www.better.com</v>
      </c>
      <c r="DE27" s="23" t="n">
        <v>11</v>
      </c>
      <c r="DF27" s="23" t="n">
        <v>7</v>
      </c>
      <c r="DG27" s="23" t="n">
        <v>4</v>
      </c>
      <c r="DH27" s="23" t="n">
        <v>7</v>
      </c>
      <c r="DI27" s="23"/>
      <c r="DJ27" s="23"/>
      <c r="DK27" s="13" t="s">
        <v>522</v>
      </c>
      <c r="DL27" s="13"/>
      <c r="DM27" s="14"/>
      <c r="DN27" s="14"/>
      <c r="DO27" s="13"/>
      <c r="DP27" s="13"/>
      <c r="DQ27" s="13"/>
      <c r="DR27" s="13"/>
      <c r="DS27" s="13"/>
      <c r="DT27" s="13"/>
      <c r="DU27" s="13"/>
      <c r="DV27" s="13"/>
      <c r="DW27" s="20"/>
      <c r="DX27" s="17"/>
      <c r="DY27" s="20"/>
      <c r="DZ27" s="20"/>
      <c r="EA27" s="20"/>
      <c r="EB27" s="20"/>
      <c r="EC27" s="20"/>
      <c r="ED27" s="20"/>
      <c r="EE27" s="20"/>
      <c r="EF27" s="17"/>
      <c r="EG27" s="16"/>
      <c r="EH27" s="16"/>
      <c r="EI27" s="20"/>
      <c r="EJ27" s="20"/>
      <c r="EK27" s="17"/>
      <c r="EL27" s="20"/>
      <c r="EM27" s="13"/>
      <c r="EN27" s="15"/>
      <c r="EO27" s="20"/>
      <c r="EP27" s="17"/>
      <c r="EQ27" s="17"/>
      <c r="ER27" s="20"/>
      <c r="ES27" s="13"/>
      <c r="ET27" s="20"/>
      <c r="EU27" s="20"/>
      <c r="EV27" s="20"/>
      <c r="EW27" s="20"/>
      <c r="EX27" s="20"/>
      <c r="EY27" s="20"/>
      <c r="EZ27" s="20"/>
      <c r="FA27" s="20"/>
      <c r="FB27" s="13" t="s">
        <v>200</v>
      </c>
      <c r="FC27" s="20"/>
      <c r="FD27" s="13"/>
      <c r="FE27" s="14"/>
      <c r="FF27" s="13"/>
      <c r="FG27" s="20"/>
      <c r="FH27" s="20"/>
      <c r="FI27" s="20"/>
      <c r="FJ27" s="20"/>
      <c r="FK27" s="20"/>
      <c r="FL27" s="20"/>
      <c r="FM27" s="20"/>
      <c r="FN27" s="20"/>
      <c r="FO27" s="20"/>
      <c r="FP27" s="20"/>
      <c r="FQ27" s="20"/>
      <c r="FR27" s="22" t="str">
        <f aca="false">HYPERLINK("https://my.pitchbook.com?c=171924-85T","View Company Online")</f>
        <v>View Company Online</v>
      </c>
    </row>
    <row r="28" customFormat="false" ht="15" hidden="false" customHeight="false" outlineLevel="0" collapsed="false">
      <c r="A28" s="2" t="s">
        <v>569</v>
      </c>
      <c r="B28" s="2" t="s">
        <v>570</v>
      </c>
      <c r="C28" s="2" t="s">
        <v>571</v>
      </c>
      <c r="D28" s="2" t="s">
        <v>572</v>
      </c>
      <c r="E28" s="2" t="s">
        <v>573</v>
      </c>
      <c r="F28" s="2" t="s">
        <v>574</v>
      </c>
      <c r="G28" s="2" t="s">
        <v>352</v>
      </c>
      <c r="H28" s="2" t="s">
        <v>353</v>
      </c>
      <c r="I28" s="2" t="s">
        <v>575</v>
      </c>
      <c r="J28" s="2" t="s">
        <v>576</v>
      </c>
      <c r="K28" s="2" t="s">
        <v>577</v>
      </c>
      <c r="L28" s="2" t="s">
        <v>578</v>
      </c>
      <c r="M28" s="2" t="s">
        <v>185</v>
      </c>
      <c r="N28" s="2" t="s">
        <v>202</v>
      </c>
      <c r="O28" s="2" t="s">
        <v>503</v>
      </c>
      <c r="P28" s="2" t="s">
        <v>579</v>
      </c>
      <c r="Q28" s="2" t="s">
        <v>580</v>
      </c>
      <c r="R28" s="3" t="s">
        <v>581</v>
      </c>
      <c r="S28" s="2" t="s">
        <v>582</v>
      </c>
      <c r="T28" s="2" t="s">
        <v>583</v>
      </c>
      <c r="U28" s="2" t="s">
        <v>584</v>
      </c>
      <c r="V28" s="3" t="n">
        <v>2</v>
      </c>
      <c r="W28" s="4"/>
      <c r="X28" s="4" t="n">
        <v>42500</v>
      </c>
      <c r="Y28" s="5" t="n">
        <v>0.08</v>
      </c>
      <c r="Z28" s="2" t="s">
        <v>193</v>
      </c>
      <c r="AA28" s="5" t="n">
        <v>1.09</v>
      </c>
      <c r="AB28" s="5" t="n">
        <v>1.17</v>
      </c>
      <c r="AC28" s="2" t="s">
        <v>193</v>
      </c>
      <c r="AD28" s="6" t="n">
        <v>6.98</v>
      </c>
      <c r="AE28" s="5" t="n">
        <v>0.08</v>
      </c>
      <c r="AF28" s="3" t="s">
        <v>378</v>
      </c>
      <c r="AG28" s="3"/>
      <c r="AH28" s="5" t="n">
        <v>18.35</v>
      </c>
      <c r="AI28" s="3"/>
      <c r="AJ28" s="2" t="s">
        <v>380</v>
      </c>
      <c r="AK28" s="2"/>
      <c r="AL28" s="2"/>
      <c r="AM28" s="2" t="s">
        <v>198</v>
      </c>
      <c r="AN28" s="2" t="s">
        <v>585</v>
      </c>
      <c r="AO28" s="5" t="n">
        <v>0.08</v>
      </c>
      <c r="AP28" s="2" t="s">
        <v>200</v>
      </c>
      <c r="AQ28" s="2"/>
      <c r="AR28" s="2"/>
      <c r="AS28" s="2"/>
      <c r="AT28" s="5"/>
      <c r="AU28" s="5"/>
      <c r="AV28" s="5"/>
      <c r="AW28" s="2" t="s">
        <v>201</v>
      </c>
      <c r="AX28" s="2" t="s">
        <v>202</v>
      </c>
      <c r="AY28" s="2" t="s">
        <v>203</v>
      </c>
      <c r="AZ28" s="7"/>
      <c r="BA28" s="3" t="n">
        <v>1</v>
      </c>
      <c r="BB28" s="2" t="s">
        <v>586</v>
      </c>
      <c r="BC28" s="3" t="n">
        <v>1</v>
      </c>
      <c r="BD28" s="2"/>
      <c r="BE28" s="3"/>
      <c r="BF28" s="2"/>
      <c r="BG28" s="2" t="s">
        <v>587</v>
      </c>
      <c r="BH28" s="8" t="s">
        <v>586</v>
      </c>
      <c r="BI28" s="2" t="s">
        <v>586</v>
      </c>
      <c r="BJ28" s="2"/>
      <c r="BK28" s="2"/>
      <c r="BL28" s="2"/>
      <c r="BM28" s="2"/>
      <c r="BN28" s="2"/>
      <c r="BO28" s="2"/>
      <c r="BP28" s="2"/>
      <c r="BQ28" s="2"/>
      <c r="BR28" s="2"/>
      <c r="BS28" s="5"/>
      <c r="BT28" s="9" t="n">
        <v>0</v>
      </c>
      <c r="BU28" s="6"/>
      <c r="BV28" s="9"/>
      <c r="BW28" s="9" t="n">
        <v>0.01</v>
      </c>
      <c r="BX28" s="9" t="n">
        <v>0.01</v>
      </c>
      <c r="BY28" s="9" t="n">
        <v>0.01</v>
      </c>
      <c r="BZ28" s="9" t="n">
        <v>0</v>
      </c>
      <c r="CA28" s="10" t="n">
        <v>2015</v>
      </c>
      <c r="CB28" s="9" t="n">
        <v>3641.24</v>
      </c>
      <c r="CC28" s="9" t="n">
        <v>3641.24</v>
      </c>
      <c r="CD28" s="9" t="n">
        <v>10923.73</v>
      </c>
      <c r="CE28" s="9"/>
      <c r="CF28" s="9"/>
      <c r="CG28" s="9" t="n">
        <v>254.04</v>
      </c>
      <c r="CH28" s="9" t="n">
        <v>254.04</v>
      </c>
      <c r="CI28" s="9" t="n">
        <v>762.12</v>
      </c>
      <c r="CJ28" s="9"/>
      <c r="CK28" s="9"/>
      <c r="CL28" s="9"/>
      <c r="CM28" s="9"/>
      <c r="CN28" s="9"/>
      <c r="CO28" s="9"/>
      <c r="CP28" s="9"/>
      <c r="CQ28" s="9"/>
      <c r="CR28" s="9"/>
      <c r="CS28" s="6"/>
      <c r="CT28" s="7" t="n">
        <v>4</v>
      </c>
      <c r="CU28" s="2" t="s">
        <v>588</v>
      </c>
      <c r="CV28" s="2" t="s">
        <v>589</v>
      </c>
      <c r="CW28" s="2" t="s">
        <v>252</v>
      </c>
      <c r="CX28" s="2" t="s">
        <v>590</v>
      </c>
      <c r="CY28" s="2" t="s">
        <v>591</v>
      </c>
      <c r="CZ28" s="2"/>
      <c r="DA28" s="3" t="s">
        <v>592</v>
      </c>
      <c r="DB28" s="2" t="s">
        <v>593</v>
      </c>
      <c r="DC28" s="10" t="n">
        <v>2013</v>
      </c>
      <c r="DD28" s="11" t="str">
        <f aca="false">HYPERLINK("http://www.bibbinstruments.com","www.bibbinstruments.com")</f>
        <v>www.bibbinstruments.com</v>
      </c>
      <c r="DE28" s="12" t="n">
        <v>36</v>
      </c>
      <c r="DF28" s="12" t="n">
        <v>4</v>
      </c>
      <c r="DG28" s="12" t="n">
        <v>22</v>
      </c>
      <c r="DH28" s="12" t="n">
        <v>9</v>
      </c>
      <c r="DI28" s="12" t="n">
        <v>5</v>
      </c>
      <c r="DJ28" s="12" t="n">
        <v>5</v>
      </c>
      <c r="DK28" s="2" t="s">
        <v>594</v>
      </c>
      <c r="DL28" s="2"/>
      <c r="DM28" s="3"/>
      <c r="DN28" s="3"/>
      <c r="DO28" s="2"/>
      <c r="DP28" s="2"/>
      <c r="DQ28" s="2"/>
      <c r="DR28" s="2"/>
      <c r="DS28" s="2"/>
      <c r="DT28" s="2"/>
      <c r="DU28" s="2"/>
      <c r="DV28" s="2"/>
      <c r="DW28" s="9"/>
      <c r="DX28" s="6"/>
      <c r="DY28" s="9"/>
      <c r="DZ28" s="9"/>
      <c r="EA28" s="9"/>
      <c r="EB28" s="9"/>
      <c r="EC28" s="9"/>
      <c r="ED28" s="9"/>
      <c r="EE28" s="9"/>
      <c r="EF28" s="6"/>
      <c r="EG28" s="5"/>
      <c r="EH28" s="5"/>
      <c r="EI28" s="9"/>
      <c r="EJ28" s="9"/>
      <c r="EK28" s="6"/>
      <c r="EL28" s="9"/>
      <c r="EM28" s="2"/>
      <c r="EN28" s="4"/>
      <c r="EO28" s="9"/>
      <c r="EP28" s="6"/>
      <c r="EQ28" s="6"/>
      <c r="ER28" s="9"/>
      <c r="ES28" s="2"/>
      <c r="ET28" s="9"/>
      <c r="EU28" s="9"/>
      <c r="EV28" s="9"/>
      <c r="EW28" s="9"/>
      <c r="EX28" s="9"/>
      <c r="EY28" s="9"/>
      <c r="EZ28" s="9"/>
      <c r="FA28" s="9"/>
      <c r="FB28" s="2" t="s">
        <v>200</v>
      </c>
      <c r="FC28" s="9"/>
      <c r="FD28" s="2"/>
      <c r="FE28" s="3"/>
      <c r="FF28" s="2"/>
      <c r="FG28" s="9"/>
      <c r="FH28" s="9"/>
      <c r="FI28" s="9"/>
      <c r="FJ28" s="9"/>
      <c r="FK28" s="9"/>
      <c r="FL28" s="9"/>
      <c r="FM28" s="9"/>
      <c r="FN28" s="9"/>
      <c r="FO28" s="9"/>
      <c r="FP28" s="9"/>
      <c r="FQ28" s="9"/>
      <c r="FR28" s="11" t="str">
        <f aca="false">HYPERLINK("https://my.pitchbook.com?c=93431-35T","View Company Online")</f>
        <v>View Company Online</v>
      </c>
    </row>
    <row r="29" customFormat="false" ht="15" hidden="false" customHeight="false" outlineLevel="0" collapsed="false">
      <c r="A29" s="13" t="s">
        <v>595</v>
      </c>
      <c r="B29" s="13" t="s">
        <v>570</v>
      </c>
      <c r="C29" s="13" t="s">
        <v>571</v>
      </c>
      <c r="D29" s="13" t="s">
        <v>572</v>
      </c>
      <c r="E29" s="13" t="s">
        <v>573</v>
      </c>
      <c r="F29" s="13" t="s">
        <v>574</v>
      </c>
      <c r="G29" s="13" t="s">
        <v>352</v>
      </c>
      <c r="H29" s="13" t="s">
        <v>353</v>
      </c>
      <c r="I29" s="13" t="s">
        <v>575</v>
      </c>
      <c r="J29" s="13" t="s">
        <v>576</v>
      </c>
      <c r="K29" s="13" t="s">
        <v>577</v>
      </c>
      <c r="L29" s="13" t="s">
        <v>578</v>
      </c>
      <c r="M29" s="13" t="s">
        <v>185</v>
      </c>
      <c r="N29" s="13" t="s">
        <v>202</v>
      </c>
      <c r="O29" s="13" t="s">
        <v>503</v>
      </c>
      <c r="P29" s="13" t="s">
        <v>596</v>
      </c>
      <c r="Q29" s="13" t="s">
        <v>597</v>
      </c>
      <c r="R29" s="14" t="s">
        <v>598</v>
      </c>
      <c r="S29" s="13" t="s">
        <v>599</v>
      </c>
      <c r="T29" s="13" t="s">
        <v>600</v>
      </c>
      <c r="U29" s="13" t="s">
        <v>601</v>
      </c>
      <c r="V29" s="14" t="n">
        <v>4</v>
      </c>
      <c r="W29" s="15" t="n">
        <v>42999</v>
      </c>
      <c r="X29" s="15" t="n">
        <v>43035</v>
      </c>
      <c r="Y29" s="16" t="n">
        <v>1.36</v>
      </c>
      <c r="Z29" s="13" t="s">
        <v>193</v>
      </c>
      <c r="AA29" s="16" t="n">
        <v>3.66</v>
      </c>
      <c r="AB29" s="16" t="n">
        <v>5.02</v>
      </c>
      <c r="AC29" s="13" t="s">
        <v>223</v>
      </c>
      <c r="AD29" s="17" t="n">
        <v>27.03</v>
      </c>
      <c r="AE29" s="16" t="n">
        <v>1.92</v>
      </c>
      <c r="AF29" s="14"/>
      <c r="AG29" s="14"/>
      <c r="AH29" s="16" t="n">
        <v>0.61</v>
      </c>
      <c r="AI29" s="14"/>
      <c r="AJ29" s="13" t="s">
        <v>224</v>
      </c>
      <c r="AK29" s="13"/>
      <c r="AL29" s="13"/>
      <c r="AM29" s="13" t="s">
        <v>225</v>
      </c>
      <c r="AN29" s="13" t="s">
        <v>574</v>
      </c>
      <c r="AO29" s="16" t="n">
        <v>1.36</v>
      </c>
      <c r="AP29" s="13" t="s">
        <v>200</v>
      </c>
      <c r="AQ29" s="13"/>
      <c r="AR29" s="13"/>
      <c r="AS29" s="13"/>
      <c r="AT29" s="16"/>
      <c r="AU29" s="16"/>
      <c r="AV29" s="16"/>
      <c r="AW29" s="13" t="s">
        <v>201</v>
      </c>
      <c r="AX29" s="13" t="s">
        <v>202</v>
      </c>
      <c r="AY29" s="13" t="s">
        <v>185</v>
      </c>
      <c r="AZ29" s="18"/>
      <c r="BA29" s="14"/>
      <c r="BB29" s="13"/>
      <c r="BC29" s="14"/>
      <c r="BD29" s="13"/>
      <c r="BE29" s="14"/>
      <c r="BF29" s="13"/>
      <c r="BG29" s="13"/>
      <c r="BH29" s="19"/>
      <c r="BI29" s="13"/>
      <c r="BJ29" s="13"/>
      <c r="BK29" s="13" t="s">
        <v>602</v>
      </c>
      <c r="BL29" s="13"/>
      <c r="BM29" s="13"/>
      <c r="BN29" s="13" t="s">
        <v>603</v>
      </c>
      <c r="BO29" s="13" t="s">
        <v>603</v>
      </c>
      <c r="BP29" s="13"/>
      <c r="BQ29" s="13"/>
      <c r="BR29" s="13"/>
      <c r="BS29" s="16"/>
      <c r="BT29" s="20" t="n">
        <v>0.01</v>
      </c>
      <c r="BU29" s="17" t="n">
        <v>3205.6</v>
      </c>
      <c r="BV29" s="20" t="n">
        <v>0.01</v>
      </c>
      <c r="BW29" s="20" t="n">
        <v>-0.4</v>
      </c>
      <c r="BX29" s="20" t="n">
        <v>-0.53</v>
      </c>
      <c r="BY29" s="20" t="n">
        <v>-0.53</v>
      </c>
      <c r="BZ29" s="20" t="n">
        <v>0</v>
      </c>
      <c r="CA29" s="21" t="n">
        <v>2017</v>
      </c>
      <c r="CB29" s="20" t="n">
        <v>-9.5</v>
      </c>
      <c r="CC29" s="20" t="n">
        <v>-9.5</v>
      </c>
      <c r="CD29" s="20" t="n">
        <v>-12.07</v>
      </c>
      <c r="CE29" s="20" t="n">
        <v>377.76</v>
      </c>
      <c r="CF29" s="20" t="n">
        <v>3.79</v>
      </c>
      <c r="CG29" s="20" t="n">
        <v>-2.57</v>
      </c>
      <c r="CH29" s="20" t="n">
        <v>-2.57</v>
      </c>
      <c r="CI29" s="20" t="n">
        <v>-3.26</v>
      </c>
      <c r="CJ29" s="20" t="n">
        <v>102.12</v>
      </c>
      <c r="CK29" s="20" t="n">
        <v>1.02</v>
      </c>
      <c r="CL29" s="20"/>
      <c r="CM29" s="20"/>
      <c r="CN29" s="20"/>
      <c r="CO29" s="20"/>
      <c r="CP29" s="20"/>
      <c r="CQ29" s="20"/>
      <c r="CR29" s="20"/>
      <c r="CS29" s="17" t="n">
        <v>-3975</v>
      </c>
      <c r="CT29" s="18" t="n">
        <v>4</v>
      </c>
      <c r="CU29" s="13" t="s">
        <v>588</v>
      </c>
      <c r="CV29" s="13" t="s">
        <v>589</v>
      </c>
      <c r="CW29" s="13" t="s">
        <v>252</v>
      </c>
      <c r="CX29" s="13" t="s">
        <v>590</v>
      </c>
      <c r="CY29" s="13" t="s">
        <v>591</v>
      </c>
      <c r="CZ29" s="13"/>
      <c r="DA29" s="14" t="s">
        <v>592</v>
      </c>
      <c r="DB29" s="13" t="s">
        <v>593</v>
      </c>
      <c r="DC29" s="21" t="n">
        <v>2013</v>
      </c>
      <c r="DD29" s="22" t="str">
        <f aca="false">HYPERLINK("http://www.bibbinstruments.com","www.bibbinstruments.com")</f>
        <v>www.bibbinstruments.com</v>
      </c>
      <c r="DE29" s="23" t="n">
        <v>36</v>
      </c>
      <c r="DF29" s="23" t="n">
        <v>4</v>
      </c>
      <c r="DG29" s="23" t="n">
        <v>22</v>
      </c>
      <c r="DH29" s="23" t="n">
        <v>9</v>
      </c>
      <c r="DI29" s="23" t="n">
        <v>5</v>
      </c>
      <c r="DJ29" s="23" t="n">
        <v>5</v>
      </c>
      <c r="DK29" s="13" t="s">
        <v>594</v>
      </c>
      <c r="DL29" s="13"/>
      <c r="DM29" s="14"/>
      <c r="DN29" s="14"/>
      <c r="DO29" s="13"/>
      <c r="DP29" s="13"/>
      <c r="DQ29" s="13"/>
      <c r="DR29" s="13"/>
      <c r="DS29" s="13"/>
      <c r="DT29" s="13"/>
      <c r="DU29" s="13"/>
      <c r="DV29" s="13"/>
      <c r="DW29" s="20"/>
      <c r="DX29" s="17"/>
      <c r="DY29" s="20"/>
      <c r="DZ29" s="20"/>
      <c r="EA29" s="20"/>
      <c r="EB29" s="20"/>
      <c r="EC29" s="20"/>
      <c r="ED29" s="20"/>
      <c r="EE29" s="20"/>
      <c r="EF29" s="17"/>
      <c r="EG29" s="16"/>
      <c r="EH29" s="16"/>
      <c r="EI29" s="20"/>
      <c r="EJ29" s="20"/>
      <c r="EK29" s="17"/>
      <c r="EL29" s="20"/>
      <c r="EM29" s="13"/>
      <c r="EN29" s="15"/>
      <c r="EO29" s="20"/>
      <c r="EP29" s="17"/>
      <c r="EQ29" s="17"/>
      <c r="ER29" s="20"/>
      <c r="ES29" s="13"/>
      <c r="ET29" s="20"/>
      <c r="EU29" s="20"/>
      <c r="EV29" s="20"/>
      <c r="EW29" s="20"/>
      <c r="EX29" s="20"/>
      <c r="EY29" s="20"/>
      <c r="EZ29" s="20"/>
      <c r="FA29" s="20"/>
      <c r="FB29" s="13" t="s">
        <v>200</v>
      </c>
      <c r="FC29" s="20"/>
      <c r="FD29" s="13"/>
      <c r="FE29" s="14"/>
      <c r="FF29" s="13"/>
      <c r="FG29" s="20"/>
      <c r="FH29" s="20"/>
      <c r="FI29" s="20"/>
      <c r="FJ29" s="20"/>
      <c r="FK29" s="20"/>
      <c r="FL29" s="20"/>
      <c r="FM29" s="20"/>
      <c r="FN29" s="20"/>
      <c r="FO29" s="20"/>
      <c r="FP29" s="20"/>
      <c r="FQ29" s="20"/>
      <c r="FR29" s="22" t="str">
        <f aca="false">HYPERLINK("https://my.pitchbook.com?c=131225-23T","View Company Online")</f>
        <v>View Company Online</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604</v>
      </c>
    </row>
    <row r="3" customFormat="false" ht="15" hidden="false" customHeight="false" outlineLevel="0" collapsed="false">
      <c r="A3" s="25" t="s">
        <v>605</v>
      </c>
    </row>
    <row r="4" customFormat="false" ht="15" hidden="false" customHeight="false" outlineLevel="0" collapsed="false">
      <c r="A4" s="26" t="s">
        <v>606</v>
      </c>
    </row>
    <row r="6" customFormat="false" ht="15" hidden="false" customHeight="false" outlineLevel="0" collapsed="false">
      <c r="A6" s="25" t="s">
        <v>607</v>
      </c>
      <c r="C6" s="26" t="s">
        <v>608</v>
      </c>
      <c r="E6" s="25" t="s">
        <v>609</v>
      </c>
    </row>
    <row r="8" customFormat="false" ht="15" hidden="false" customHeight="false" outlineLevel="0" collapsed="false">
      <c r="A8" s="25" t="s">
        <v>610</v>
      </c>
    </row>
    <row r="9" customFormat="false" ht="15" hidden="false" customHeight="false" outlineLevel="0" collapsed="false">
      <c r="A9" s="27" t="s">
        <v>611</v>
      </c>
      <c r="B9" s="25" t="s">
        <v>612</v>
      </c>
    </row>
    <row r="10" customFormat="false" ht="15" hidden="false" customHeight="false" outlineLevel="0" collapsed="false">
      <c r="A10" s="27" t="s">
        <v>613</v>
      </c>
      <c r="B10" s="25" t="s">
        <v>614</v>
      </c>
    </row>
    <row r="11" customFormat="false" ht="15" hidden="false" customHeight="false" outlineLevel="0" collapsed="false">
      <c r="A11" s="27" t="s">
        <v>615</v>
      </c>
      <c r="B11" s="25" t="s">
        <v>616</v>
      </c>
    </row>
    <row r="13" customFormat="false" ht="15" hidden="false" customHeight="false" outlineLevel="0" collapsed="false">
      <c r="A13" s="25" t="s">
        <v>617</v>
      </c>
      <c r="B13" s="26" t="s">
        <v>606</v>
      </c>
    </row>
    <row r="15" customFormat="false" ht="15" hidden="false" customHeight="false" outlineLevel="0" collapsed="false">
      <c r="A15" s="28" t="s">
        <v>618</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2025-06-11T14:35:17Z</dcterms:modified>
  <cp:revision>1</cp:revision>
  <dc:subject/>
  <dc:title/>
</cp:coreProperties>
</file>