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<sst xmlns="http://schemas.openxmlformats.org/spreadsheetml/2006/main" count="1167" uniqueCount="533">
  <si>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</si>
  <si>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</si>
  <si>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</si>
  <si>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</si>
  <si>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</si>
  <si>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</si>
  <si>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</si>
  <si>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</si>
  <si>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</si>
  <si>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</si>
  <si>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</si>
  <si>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</si>
  <si>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</si>
  <si>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</si>
  <si>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</si>
  <si>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</si>
  <si>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</si>
  <si>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</si>
  <si>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</si>
  <si>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</si>
  <si>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</si>
  <si>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</si>
  <si>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</si>
  <si>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</si>
  <si>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</si>
  <si>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</si>
  <si>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</si>
  <si>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</si>
  <si>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</si>
  <si>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</si>
  <si>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</si>
  <si>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</si>
  <si>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</si>
  <si>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</si>
  <si>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</si>
  <si>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</si>
  <si>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</si>
  <si>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</si>
  <si>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</si>
  <si>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</si>
  <si>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</si>
  <si>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</si>
  <si>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</si>
  <si>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</si>
  <si>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</si>
  <si>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</si>
  <si>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</si>
  <si>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</si>
  <si>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</si>
  <si>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</si>
  <si>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</si>
  <si>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</si>
  <si>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</si>
  <si>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</si>
  <si>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</si>
  <si>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</si>
  <si>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</si>
  <si>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</si>
  <si>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</si>
  <si>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</si>
  <si>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</si>
  <si>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</si>
  <si>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</si>
  <si>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</si>
  <si>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</si>
  <si>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</si>
  <si>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</si>
  <si>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</si>
  <si>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</si>
  <si>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</si>
  <si>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</si>
  <si>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</si>
  <si>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</si>
  <si>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</si>
  <si>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</si>
  <si>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</si>
  <si>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</si>
  <si>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</si>
  <si>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</si>
  <si>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</si>
  <si>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</si>
  <si>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</si>
  <si>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</si>
  <si>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</si>
  <si>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</si>
  <si>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</si>
  <si>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</si>
  <si>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</si>
  <si>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</si>
  <si>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</si>
  <si>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</si>
  <si>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</si>
  <si>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</si>
  <si>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</si>
  <si>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</si>
  <si>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</si>
  <si>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</si>
  <si>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</si>
  <si>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</si>
  <si>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</si>
  <si>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</si>
  <si>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</si>
  <si>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</si>
  <si>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</si>
  <si>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</si>
  <si>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</si>
  <si>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</si>
  <si>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</si>
  <si>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</si>
  <si>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</si>
  <si>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</si>
  <si>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</si>
  <si>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</si>
  <si>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</si>
  <si>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</si>
  <si>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</si>
  <si>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</si>
  <si>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</si>
  <si>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</si>
  <si>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</si>
  <si>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</si>
  <si>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</si>
  <si>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</si>
  <si>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</si>
  <si>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</si>
  <si>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</si>
  <si>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</si>
  <si>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</si>
  <si>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</si>
  <si>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</si>
  <si>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</si>
  <si>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</si>
  <si>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</si>
  <si>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</si>
  <si>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</si>
  <si>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</si>
  <si>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</si>
  <si>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</si>
  <si>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</si>
  <si>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</si>
  <si>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</si>
  <si>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</si>
  <si>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</si>
  <si>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</si>
  <si>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</si>
  <si>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</si>
  <si>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</si>
  <si>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</si>
  <si>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</si>
  <si>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</si>
  <si>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</si>
  <si>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</si>
  <si>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</si>
  <si>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</si>
  <si>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</si>
  <si>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</si>
  <si>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</si>
  <si>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</si>
  <si>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</si>
  <si>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</si>
  <si>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</si>
  <si>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</si>
  <si>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</si>
  <si>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</si>
  <si>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</si>
  <si>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</si>
  <si>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</si>
  <si>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</si>
  <si>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</si>
  <si>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</si>
  <si>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</si>
  <si>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</si>
  <si>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</si>
  <si>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</si>
  <si>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184951-54T</t>
  </si>
  <si>
    <t xml:space="preserve">Big Cheese Studio (WAR: BCS)</t>
  </si>
  <si>
    <t xml:space="preserve">484693-84</t>
  </si>
  <si>
    <t xml:space="preserve">867639</t>
  </si>
  <si>
    <t xml:space="preserve">Big Cheese Studio SA is engaged in the production of cooking simulator games. Some of its games include Cooking Simulator Cakes and Cookies, Cooking Simulator Chaos Tools, Cooking Simulator Pizza, and Pizza Empire, among others.</t>
  </si>
  <si>
    <t xml:space="preserve">The company (WAR: BCS) received PLN 22.4 million of development capital from Silk Road Games on August 5, 2024, through a private placement.</t>
  </si>
  <si>
    <t xml:space="preserve">Information Technology</t>
  </si>
  <si>
    <t xml:space="preserve">Software</t>
  </si>
  <si>
    <t xml:space="preserve">Entertainment Software</t>
  </si>
  <si>
    <t xml:space="preserve">Entertainment Software*</t>
  </si>
  <si>
    <t xml:space="preserve">Gaming</t>
  </si>
  <si>
    <t xml:space="preserve">e-games, electronic games, gaming software, simulator games, video game developer, video games</t>
  </si>
  <si>
    <t xml:space="preserve">Corporation</t>
  </si>
  <si>
    <t xml:space="preserve">Profitable</t>
  </si>
  <si>
    <t xml:space="preserve">Publicly Listed</t>
  </si>
  <si>
    <t xml:space="preserve">Łukasz Dębski</t>
  </si>
  <si>
    <t xml:space="preserve">285154-48P</t>
  </si>
  <si>
    <t xml:space="preserve">Mr. Łukasz Dębski co-founded &amp; served as Chief Executive Officer at Big Cheese Studio.</t>
  </si>
  <si>
    <t xml:space="preserve">Actual</t>
  </si>
  <si>
    <t xml:space="preserve">Estimated</t>
  </si>
  <si>
    <t xml:space="preserve">IPO</t>
  </si>
  <si>
    <t xml:space="preserve">Public Investment</t>
  </si>
  <si>
    <t xml:space="preserve">The company raised PLN 27.90 million in its initial public offering on the Warsaw Stock Exchange under the ticker symbol of BCS on December 7, 2021. A total of 797,264 shares were sold at PLN 35 per share. After the offering, there was a total of 4,135,000 outstanding shares at PLN 35 per share, valuing the company at PLN 144.73 million. The total proceeds, before expenses, to the company was PLN 4.7 million. In the offering, the company sold 135,000 newly issued series B shares and 662,264 existing series A shares.</t>
  </si>
  <si>
    <t xml:space="preserve">No</t>
  </si>
  <si>
    <t xml:space="preserve">Completed</t>
  </si>
  <si>
    <t xml:space="preserve">Polish Zloty (PLN)</t>
  </si>
  <si>
    <t xml:space="preserve">Lodz, Poland</t>
  </si>
  <si>
    <t xml:space="preserve">Europe</t>
  </si>
  <si>
    <t xml:space="preserve">Eastern Europe</t>
  </si>
  <si>
    <t xml:space="preserve">Lodz</t>
  </si>
  <si>
    <t xml:space="preserve">90-525</t>
  </si>
  <si>
    <t xml:space="preserve">Poland</t>
  </si>
  <si>
    <t xml:space="preserve">269023-42T</t>
  </si>
  <si>
    <t xml:space="preserve">Łukasz Zabłocki</t>
  </si>
  <si>
    <t xml:space="preserve">408040-75P</t>
  </si>
  <si>
    <t xml:space="preserve">+48 45 343 9405</t>
  </si>
  <si>
    <t xml:space="preserve">lzablocki@bigcheesestudio.com</t>
  </si>
  <si>
    <t xml:space="preserve">Mr. Łukasz Zabłocki si Founder &amp; serves as Chief Executive Officer at MobilWay. Mr. Łukasz Zabłocki serves as Chief Executive Officer &amp; Chairman of the Board at Big Cheese Studio. He is an experienced finance specialist with the qualifications of a certified auditor. He has been supporting companies in the field of finance for over a dozen years. He has been associated with the gamedev sector since 2020, as a member of management and supervisory boards of companies.</t>
  </si>
  <si>
    <t xml:space="preserve">PIPE</t>
  </si>
  <si>
    <t xml:space="preserve">Corporate</t>
  </si>
  <si>
    <t xml:space="preserve">Silk Road Games (www.silkroadgames.eu)</t>
  </si>
  <si>
    <t xml:space="preserve">Silk Road Games(Łukasz Włodarczyk)</t>
  </si>
  <si>
    <t xml:space="preserve">164166-31T</t>
  </si>
  <si>
    <t xml:space="preserve">BKV Corporation (NYS: BKV)</t>
  </si>
  <si>
    <t xml:space="preserve">169823-98</t>
  </si>
  <si>
    <t xml:space="preserve">BKV Corp is a growth-driven energy company. Its core business is production of natural gas from its owned and operated upstream businesses. It operates in four business lines: natural gas production, natural gas gathering, processing and transportation (natural gas midstream business), power generation and carbon capture, utilization, and sequestration (CCUS).</t>
  </si>
  <si>
    <t xml:space="preserve">The company raised an estimated $270 million in its initial public offering on the New York Stock Exchange under the ticker symbol of BKV on September 26, 2024. A total of 15,000,000 shares were sold at $18 per share. After the offering, there was a total of 84,125,557 outstanding shares (excluding the over-allotment option) priced at $18 per share, valuing the company at $1.51 billion. The underwriters were granted an option to purchase up to an additional 2,250,000 shares from the company to cover over-allotments, if any.</t>
  </si>
  <si>
    <t xml:space="preserve">Financial Services</t>
  </si>
  <si>
    <t xml:space="preserve">Other Financial Services</t>
  </si>
  <si>
    <t xml:space="preserve">Holding Companies</t>
  </si>
  <si>
    <t xml:space="preserve">Holding Companies*, Other Energy Services</t>
  </si>
  <si>
    <t xml:space="preserve">Oil &amp; Gas</t>
  </si>
  <si>
    <t xml:space="preserve">energy company operator, energy holding, energy investment, engineering fundamentals, geoscience data, macro trends, oil and gas energy, upstream oil exploration</t>
  </si>
  <si>
    <t xml:space="preserve">Formerly PE-Backed</t>
  </si>
  <si>
    <t xml:space="preserve">Generating Revenue/Not Profitable</t>
  </si>
  <si>
    <t xml:space="preserve">Debt Financed, Private Equity, Publicly Listed</t>
  </si>
  <si>
    <t xml:space="preserve">Christopher Kalnin</t>
  </si>
  <si>
    <t xml:space="preserve">154889-38P</t>
  </si>
  <si>
    <t xml:space="preserve">+1 (855) 258-4797</t>
  </si>
  <si>
    <t xml:space="preserve">Mr. Christopher Kalnin is the Founder and serves as Chief Executive Officer at BKV Energy. Mr. Kalninis the Founder and serves as Chief Executive Officer and Board Member at BKV Corporation. He co-founded Kalnin Ventures LLC in June 2014. He oversees all activities of the investment fund, including oversight of the team, opportunity sourcing, valuation, asset management, and other related activities. Before founding Kalnin Ventures LLC, he worked as a strategist and vice president for Level 3 Communications (a Fortune 500 company), where he was responsible for developing long-term and global strategies for the company. Before this, he worked as a strategy advisor to the Chief Executive Officer of PTTEP, Thailand's National Oil and Gas Company's upstream company. During his time at PTTEP, he helped shape the company's international growth strategy, redesign the company's new venture processes, and execute investments of several billion dollars. Before working with PTTEP, he was a consultant with McKinsey &amp; Company, where he was responsible for developing and executing business strategies for several Global Fortune 1000 companies, including a strong focus on the energy sector. He also spent time working as a financial analyst with Credit Suisse First Boston's Real Estate Capital Partners private equity fund, where he was responsible for valuing and underwriting over $1 billion in transactions. He has an MBA from the Kellogg School of Management and a Bachelor of Arts from the University of Western Ontario.</t>
  </si>
  <si>
    <t xml:space="preserve">Northwestern University (Kellogg), MBA (Master of Business Administration), University of Western Ontario, BA (Bachelor of Arts), Finance and General Studies, University of Western Ontario, Degree</t>
  </si>
  <si>
    <t xml:space="preserve">PE Growth/Expansion</t>
  </si>
  <si>
    <t xml:space="preserve">Acquisition Financing</t>
  </si>
  <si>
    <t xml:space="preserve">Private Equity</t>
  </si>
  <si>
    <t xml:space="preserve">The company received $100 million of development capital from Brookfield Oaktree Holdings on December 16, 2020. The transaction values the company at an estimated $350 million. The financing is intended to be used for acquisition purposes. The funding will be used to acquire Devon's assets in the Barnett Shale.</t>
  </si>
  <si>
    <t xml:space="preserve">Generating Revenue</t>
  </si>
  <si>
    <t xml:space="preserve">Private Equity-Backed</t>
  </si>
  <si>
    <t xml:space="preserve">Brookfield Oaktree Holdings</t>
  </si>
  <si>
    <t xml:space="preserve">Brookfield Oaktree Holdings (www.oaktreecapital.com)</t>
  </si>
  <si>
    <t xml:space="preserve">Brookfield Oaktree Holdings(Robert LaRoche)</t>
  </si>
  <si>
    <t xml:space="preserve">Fox Rothschild (Legal Advisor to Company, Loren Danzis JD), Guggenheim Partners (Advisor: General to Company), Kirkland &amp; Ellis (Legal Advisor to Brookfield Oaktree Holdings, Adam Larson JD)</t>
  </si>
  <si>
    <t xml:space="preserve">Fox Rothschild (Legal Advisor to Company, Loren Danzis JD), Guggenheim Partners (Advisor: General to Company)</t>
  </si>
  <si>
    <t xml:space="preserve">Kirkland &amp; Ellis (Legal Advisor to Brookfield Oaktree Holdings, Adam Larson JD)</t>
  </si>
  <si>
    <t xml:space="preserve">US Dollars (USD)</t>
  </si>
  <si>
    <t xml:space="preserve">Denver, CO</t>
  </si>
  <si>
    <t xml:space="preserve">Americas</t>
  </si>
  <si>
    <t xml:space="preserve">North America</t>
  </si>
  <si>
    <t xml:space="preserve">Denver</t>
  </si>
  <si>
    <t xml:space="preserve">Colorado</t>
  </si>
  <si>
    <t xml:space="preserve">80202</t>
  </si>
  <si>
    <t xml:space="preserve">United States</t>
  </si>
  <si>
    <t xml:space="preserve">208788-94T</t>
  </si>
  <si>
    <t xml:space="preserve">Baker Botts (Legal Advisor to Company, Samantha Crispin JD), Barclays (Underwriter to Company), Citigroup (Underwriter to Company), Citizens JMP (Underwriter to Company), Evercore Group (Underwriter to Company), Jefferies Financial Group (Underwriter to Company), KeyBanc Capital Markets (Underwriter to Company), Mizuho Securities (Underwriter to Company), PwC (Auditor to Company), SMBC Nikko Securities America (Underwriter to Company), Susquehanna Financial Group (Underwriter to Company), Truist Securities (Underwriter to Company), Tudor, Pickering Holt &amp; Company Securities (Underwriter to Company)</t>
  </si>
  <si>
    <t xml:space="preserve">93239-74T</t>
  </si>
  <si>
    <t xml:space="preserve">Blend (Financial Software ) (NYS: BLND)</t>
  </si>
  <si>
    <t xml:space="preserve">55287-28</t>
  </si>
  <si>
    <t xml:space="preserve">Blend Labs Inc is a cloud-based platform software platform that powers the digital interface between financial services firms and consumers. It supports and simplifies applications for mortgages, consumer loans, and deposit accounts. Its operating segments are; Blend Platform segment which comprises a suite of products that power the entire origination process from back-end workflows to consumer experience, and the Title segment enables customers to streamline the title, settlement, and closing process at scale for mortgages, home equity lines of credit, and home equity loans. The majority of the revenue for the company is generated from the Blend Platform segment.</t>
  </si>
  <si>
    <t xml:space="preserve">The company (NYS:BLND) received $150 million of development capital from Haveli Investments on April 29, 2024, through a private placement. This partnership with Haveli reflects confidence in Blend's continued journey to transform financial services and is an important for growth strategy.</t>
  </si>
  <si>
    <t xml:space="preserve">Financial Software</t>
  </si>
  <si>
    <t xml:space="preserve">Business/Productivity Software, Financial Software*, Other Financial Services</t>
  </si>
  <si>
    <t xml:space="preserve">Artificial Intelligence &amp; Machine Learning, FinTech, Mortgage Tech, Real Estate Technology, SaaS</t>
  </si>
  <si>
    <t xml:space="preserve">alternative lending, consumer banking, consumer lending ecosystem, enterprise resource planning, erp, lending tools, mortgage intelligence, mortgage lending, mortgage monitoring, mortgage software, real estate lending</t>
  </si>
  <si>
    <t xml:space="preserve">Formerly VC-backed</t>
  </si>
  <si>
    <t xml:space="preserve">Debt Financed, Private Equity, Publicly Listed, Venture Capital</t>
  </si>
  <si>
    <t xml:space="preserve">Nima Ghamsari</t>
  </si>
  <si>
    <t xml:space="preserve">43826-41P</t>
  </si>
  <si>
    <t xml:space="preserve">+1 (650) 550-4810</t>
  </si>
  <si>
    <t xml:space="preserve">nima@blend.com</t>
  </si>
  <si>
    <t xml:space="preserve">Mr. Nima Ghamsari is a Co-Founder &amp; serves as Head of Blend &amp; Chairman at Blend (Financial Software ). Prior to founding Blend, Mr. Ghamsari was one of the first employees of the commercial group at Palantir Technologies, where he worked to solve major data challenges for the financial sector and advised its CEO. He holds a B.S. in computer science from Stanford University.</t>
  </si>
  <si>
    <t xml:space="preserve">Stanford University, BS (Bachelor of Science), 2008, Computer Science</t>
  </si>
  <si>
    <t xml:space="preserve">5th Round</t>
  </si>
  <si>
    <t xml:space="preserve">Up Round</t>
  </si>
  <si>
    <t xml:space="preserve">Series D</t>
  </si>
  <si>
    <t xml:space="preserve">Later Stage VC</t>
  </si>
  <si>
    <t xml:space="preserve">Venture Capital</t>
  </si>
  <si>
    <t xml:space="preserve">The company raised $100 million of Series D venture funding in a deal led by Greylock Partners on August 24, 2017, putting the pre-money valuation at $400 million. Emergence Capital, 8VC, Lightspeed Venture Partners, Nyca Partners, Western Technology Investment and other existing investors also participated in the round. The funds will be used to to expand its staff, to replicate its model with mortgages to other types of loans and grow operations outside the U.S. in the near-term.</t>
  </si>
  <si>
    <t xml:space="preserve">Venture Capital-Backed</t>
  </si>
  <si>
    <t xml:space="preserve">8VC, Emergence (Financial Services), Greylock, Western Technology Investment</t>
  </si>
  <si>
    <t xml:space="preserve">Lightspeed Venture Partners, Nyca Partners</t>
  </si>
  <si>
    <t xml:space="preserve">8VC (www.8vc.com), Emergence (Financial Services) (www.emcap.com), Greylock (www.greylock.com), Lightspeed Venture Partners (www.lsvp.com), Nyca Partners (www.nyca.com), Western Technology Investment (www.westerntech.com)</t>
  </si>
  <si>
    <t xml:space="preserve">8VC, Emergence (Financial Services), Greylock(Gerald Chen), Lightspeed Venture Partners(Arif Janmohamed), Nyca Partners, Western Technology Investment</t>
  </si>
  <si>
    <t xml:space="preserve">Greylock(Gerald Chen)</t>
  </si>
  <si>
    <t xml:space="preserve">Emergence Capital Partners Fund IV(Emergence (Financial Services)), Lightspeed Venture Partners Select Fund II(Lightspeed Venture Partners), NYCA Investment Fund(Nyca Partners)</t>
  </si>
  <si>
    <t xml:space="preserve">Gunderson Dettmer (Legal Advisor to Company), T3 Advisors (Advisor: General to Company)</t>
  </si>
  <si>
    <t xml:space="preserve">San Francisco, CA</t>
  </si>
  <si>
    <t xml:space="preserve">San Francisco</t>
  </si>
  <si>
    <t xml:space="preserve">California</t>
  </si>
  <si>
    <t xml:space="preserve">94108</t>
  </si>
  <si>
    <t xml:space="preserve">Electric digital data processing</t>
  </si>
  <si>
    <t xml:space="preserve">Non-participating</t>
  </si>
  <si>
    <t xml:space="preserve">Yes</t>
  </si>
  <si>
    <t xml:space="preserve">Weighted Average</t>
  </si>
  <si>
    <t xml:space="preserve">Non-Cumulative</t>
  </si>
  <si>
    <t xml:space="preserve">Pari Passu</t>
  </si>
  <si>
    <t xml:space="preserve">103922-38T</t>
  </si>
  <si>
    <t xml:space="preserve">6th Round</t>
  </si>
  <si>
    <t xml:space="preserve">Series D1</t>
  </si>
  <si>
    <t xml:space="preserve">The company raised an estimated $17 million of Series D-1 venture funding from Lennar and Fifth Wall Ventures on March 27, 2018, putting the company's pre-money valuation at $583 million. Thomvest Ventures, Lodestar Ventures, Salesforce Ventures and other investors also participated in this round.</t>
  </si>
  <si>
    <t xml:space="preserve">Fifth Wall, Lennar, Lodestar Ventures, Salesforce Ventures, Thomvest Ventures</t>
  </si>
  <si>
    <t xml:space="preserve">Fifth Wall (www.fifthwall.com), Lennar (NYS: LEN) (www.lennar.com), Lodestar Ventures (www.lodestarvc.com), Salesforce Ventures (www.salesforceventures.com), Thomvest Ventures (www.thomvest.com)</t>
  </si>
  <si>
    <t xml:space="preserve">Fifth Wall, Lennar (NYS: LEN), Lodestar Ventures, Salesforce Ventures, Thomvest Ventures</t>
  </si>
  <si>
    <t xml:space="preserve">Fifth Wall, Lennar (NYS: LEN)</t>
  </si>
  <si>
    <t xml:space="preserve">Fifth Wall Ventures(Fifth Wall), Lennar Multifamily Venture(Lennar), The Salesforce Impact Fund(Salesforce Ventures), Thomvest Ventures Fund(Thomvest Ventures)</t>
  </si>
  <si>
    <t xml:space="preserve">Gunderson Dettmer (Legal Advisor to Company)</t>
  </si>
  <si>
    <t xml:space="preserve">141412-33T</t>
  </si>
  <si>
    <t xml:space="preserve">8th Round</t>
  </si>
  <si>
    <t xml:space="preserve">Series F</t>
  </si>
  <si>
    <t xml:space="preserve">The company raised $75 million of Series F venture funding in a deal led by Canapi Ventures on August 12, 2020, putting the company's pre-money valuation at $1.6 billion. 8VC and 7 other investors also participated in the round. The company will use the funding to accelerate the development of it's unified digital platform for mortgages, consumer loans and deposit accounts.</t>
  </si>
  <si>
    <t xml:space="preserve">Canapi Ventures, Capital One Ventures, Oak HC/FT, SciFi VC</t>
  </si>
  <si>
    <t xml:space="preserve">3one4 Capital, 8VC, Emergence (Financial Services), General Atlantic, Greylock, Temasek Holdings</t>
  </si>
  <si>
    <t xml:space="preserve">3one4 Capital (www.3one4capital.com), 8VC (www.8vc.com), Canapi Ventures (www.canapi.com), Capital One Ventures (growthventures.capitalone.com), Emergence (Financial Services) (www.emcap.com), General Atlantic (www.generalatlantic.com), Greylock (www.greylock.com), Oak HC/FT (www.oakhcft.com), SciFi VC (www.scifi.vc), Temasek Holdings (www.temasek.com.sg)</t>
  </si>
  <si>
    <t xml:space="preserve">3one4 Capital, 8VC, Canapi Ventures(Neil Underwood), Capital One Ventures(Jaidev Shergill), Emergence (Financial Services), General Atlantic, Greylock(Gerald Chen), Oak HC/FT, SciFi VC, Temasek Holdings</t>
  </si>
  <si>
    <t xml:space="preserve">Canapi Ventures(Neil Underwood)</t>
  </si>
  <si>
    <t xml:space="preserve">3one4 Capital Rising I(3one4 Capital), ABC World Asia(Temasek Holdings), Atlantic Park Investment Fund(General Atlantic), Canapi Ventures Fund(Canapi Ventures), Emergence Capital Partners Fund IV(Emergence (Financial Services)), Greylock XIV(Greylock), Oak HC/FT Partners II(Oak HC/FT)</t>
  </si>
  <si>
    <t xml:space="preserve">Cooley (Legal Advisor to Canapi Ventures), Cooley (Legal Advisor to Temasek Holdings), Gunderson Dettmer (Legal Advisor to Company), King &amp; Spalding (Legal Advisor to Capital One Ventures, Thomas Knox JD)</t>
  </si>
  <si>
    <t xml:space="preserve">Cooley (Legal Advisor to Canapi Ventures), Cooley (Legal Advisor to Temasek Holdings), King &amp; Spalding (Legal Advisor to Capital One Ventures, Thomas Knox JD)</t>
  </si>
  <si>
    <t xml:space="preserve">164859-13T</t>
  </si>
  <si>
    <t xml:space="preserve">9th Round</t>
  </si>
  <si>
    <t xml:space="preserve">Series G</t>
  </si>
  <si>
    <t xml:space="preserve">The company raised $300 million of Series G venture funding in a deal led by Coatue Management and Tiger Global Management on February 24, 2021, putting the company's pre-money valuation at $3 billion. Lennar Ventures, Spur Capital Partners, Loka Capital, LDV Partners, NP Capital, Summit Peak Investments, Ossa Investments, 500 Global, LeFrak and Blue Owl Capital also participated in the round. The funds will be used to fuel its next phase of growth and support investment in the products and services that matter most to financial institutions as it aims to power the future of consumer banking.</t>
  </si>
  <si>
    <t xml:space="preserve">500 Global, Blue Owl Capital, Coatue Management, LDV Partners, Lennar Ventures, Loka Capital, NP Capital, Ossa Investments, Spur Capital Partners, Summit Peak Investments, Tiger Global Management</t>
  </si>
  <si>
    <t xml:space="preserve">LeFrak</t>
  </si>
  <si>
    <t xml:space="preserve">500 Global (500.co), Blue Owl Capital (NYS: OWL) (www.blueowl.com), Coatue Management (www.coatue.com), LDV Partners (www.ldvp.com), LeFrak (www.lefrak.com), Lennar Ventures (www.lenx.com), Loka Capital (www.lokacapital.com), NP Capital (www.npcapital.lu), Spur Capital Partners (www.spurcapital.com), Summit Peak Investments (www.summitpeak.com), Tiger Global Management (www.tigerglobal.com)</t>
  </si>
  <si>
    <t xml:space="preserve">500 Global, Blue Owl Capital (NYS: OWL), Coatue Management(Kris Fredrickson), LDV Partners, LeFrak, Lennar Ventures, Loka Capital, NP Capital, Ossa Investments, Spur Capital Partners, Summit Peak Investments, Tiger Global Management</t>
  </si>
  <si>
    <t xml:space="preserve">Coatue Management(Kris Fredrickson), Tiger Global Management</t>
  </si>
  <si>
    <t xml:space="preserve">Internet Fund V(Tiger Global Management)</t>
  </si>
  <si>
    <t xml:space="preserve">Cooley (Legal Advisor to Coatue Management), Gunderson Dettmer (Legal Advisor to Company), Wilson Sonsini Goodrich &amp; Rosati (Legal Advisor to Company)</t>
  </si>
  <si>
    <t xml:space="preserve">Gunderson Dettmer (Legal Advisor to Company), Wilson Sonsini Goodrich &amp; Rosati (Legal Advisor to Company)</t>
  </si>
  <si>
    <t xml:space="preserve">Cooley (Legal Advisor to Coatue Management)</t>
  </si>
  <si>
    <t xml:space="preserve">174835-90T</t>
  </si>
  <si>
    <t xml:space="preserve">The company raised $360 million in its initial public offering on the New York Stock Exchange under the ticker symbol of BLND on July 16, 2021. A total of 20,000,000 class A shares were sold at $18 per share. After the offering, there was a total of 219,593,737 outstanding shares at $18 per share, valuing the company at $3.95 billion. The underwriters were granted an option to purchase up to an additional 3,000,000 class A shares from the company to cover over-allotments, if any.</t>
  </si>
  <si>
    <t xml:space="preserve">500 Global, 8VC, Alex Fishman, Allen &amp; Company., Andreessen Horowitz, Aura (Financial Software), Bloodhound Partners, Blue Owl Capital, Broad Beach Ventures, Canapi Ventures, Capital One Ventures, Coatue Management, Conversion Capital, Drew Oetting, Emergence (Financial Services), Empros Capital, ESO Fund, Fifth Wall, Formation 8, Founders Fund, G Squared, General Atlantic, Goldcrest Capital, Greylock, HVF Labs, Initialized Capital, LeFrak, Lennar, Lennar Ventures, Lightspeed Venture Partners, Lodestar Ventures, Loka Capital, Max Levchin, Michael Ovitz, Nima Capital, NP Capital, Nyca Partners, Oak HC/FT, Ossa Investments, Peter Thiel, Phin Upham, Salesforce Ventures, SciFi VC, SharesPost, Spur Capital Partners, Summit Peak Investments, SV Angel, Temasek Holdings, Thomvest Ventures, Thrive Capital, Tiger Global Management</t>
  </si>
  <si>
    <t xml:space="preserve">Allen &amp; Company. (Underwriter to Company), Canaccord Genuity (Underwriter to Company), Drexel Hamilton (Underwriter to Company), Ernst &amp; Young Global (Auditor to Company), Gunderson Dettmer (Legal Advisor to Tiger Global Management), Joseph Gunnar &amp; Co. (Advisor: General to Company), KeyBanc Capital Markets (Underwriter to Company), Loop Capital Markets (Underwriter to Company), Piper Sandler (Underwriter to Company), Samuel A. Ramirez &amp; Company, Inc. (Underwriter to Company), The Goldman Sachs Group (Underwriter to Company), Truist Securities (Underwriter to Company, Taylor Woodson), UBS Group (Underwriter to Company), Wells Fargo Securities (Underwriter to Company), William Blair &amp; Company (Underwriter to Company), Wilson Sonsini Goodrich &amp; Rosati (Legal Advisor to Company, Rezwan Pavri JD)</t>
  </si>
  <si>
    <t xml:space="preserve">Joseph Gunnar &amp; Co. (Advisor: General to Company)</t>
  </si>
  <si>
    <t xml:space="preserve">170537-14T</t>
  </si>
  <si>
    <t xml:space="preserve">Bonzun (STO: PADEL)</t>
  </si>
  <si>
    <t xml:space="preserve">160126-21</t>
  </si>
  <si>
    <t xml:space="preserve">Acenta Group AB is engaged in providing fully customizable to fit clients needs by offering flexibility in design and specifications. The company is engaged in dismantling and delivering both refurbished and new padel courts, offering differentoptions and convenient logistics.</t>
  </si>
  <si>
    <t xml:space="preserve">The company was in talks to be acquired by Reltime, via its financial sponsor Global Emerging Markets, through a GBP 11.6 million LBO as of August 31, 2024. Subsequently, the deal was cancelled.</t>
  </si>
  <si>
    <t xml:space="preserve">Healthcare</t>
  </si>
  <si>
    <t xml:space="preserve">Healthcare Technology Systems</t>
  </si>
  <si>
    <t xml:space="preserve">Other Healthcare Technology Systems</t>
  </si>
  <si>
    <t xml:space="preserve">Clinics/Outpatient Services, Other Healthcare Technology Systems*</t>
  </si>
  <si>
    <t xml:space="preserve">FemTech, HealthTech, Mobile, TMT</t>
  </si>
  <si>
    <t xml:space="preserve">ai doctor, application for mother, pregnancy application, pregnancy information, pregnant women app, test tracker</t>
  </si>
  <si>
    <t xml:space="preserve">Private Equity, Publicly Listed, Venture Capital</t>
  </si>
  <si>
    <t xml:space="preserve">Bonnie Roupé</t>
  </si>
  <si>
    <t xml:space="preserve">153550-72P</t>
  </si>
  <si>
    <t xml:space="preserve">+86 (0)186 0168 4681</t>
  </si>
  <si>
    <t xml:space="preserve">bonnie@bonzun.com</t>
  </si>
  <si>
    <t xml:space="preserve">Ms. Bonnie Roupé is the Founder and serves as the Chief Executive Officer at Bonzun.</t>
  </si>
  <si>
    <t xml:space="preserve">Reverse Merger</t>
  </si>
  <si>
    <t xml:space="preserve">The company acquired Papilly through a reverse merger for an for approximately SEK 180 million, resulting in the combined entity (Bonzun AB) trading on the Nasdaq First North Growth Market under the ticker symbol Bonzun on October 13, 2021.</t>
  </si>
  <si>
    <t xml:space="preserve">Papilly (www.papilly.com)</t>
  </si>
  <si>
    <t xml:space="preserve">Papilly</t>
  </si>
  <si>
    <t xml:space="preserve">Aggregate, Orbit Startups, Redpill (Stockholm), SOSV</t>
  </si>
  <si>
    <t xml:space="preserve">Swedish Krona (SEK)</t>
  </si>
  <si>
    <t xml:space="preserve">Stockholm, Sweden</t>
  </si>
  <si>
    <t xml:space="preserve">Northern Europe</t>
  </si>
  <si>
    <t xml:space="preserve">Stockholm</t>
  </si>
  <si>
    <t xml:space="preserve">114 38</t>
  </si>
  <si>
    <t xml:space="preserve">Sweden</t>
  </si>
  <si>
    <t xml:space="preserve">280125-28T</t>
  </si>
  <si>
    <t xml:space="preserve">2nd Round</t>
  </si>
  <si>
    <t xml:space="preserve">Seed Round</t>
  </si>
  <si>
    <t xml:space="preserve">The company raised SEK 5.36 million of seed funding from undisclosed investors on December 31, 2019, putting the company's pre-money valuation at SEK 38.61 million.</t>
  </si>
  <si>
    <t xml:space="preserve">Startup</t>
  </si>
  <si>
    <t xml:space="preserve">270245-35T</t>
  </si>
  <si>
    <t xml:space="preserve">BrainCool (STO: BRAIN)</t>
  </si>
  <si>
    <t xml:space="preserve">159519-25</t>
  </si>
  <si>
    <t xml:space="preserve">5568135957</t>
  </si>
  <si>
    <t xml:space="preserve">BrainCool AB is a medical device company engaged in developing, marketing, and selling medical cooling systems for diseases like stroke, oral mucositis, migraine, and sudden cardiac arrest.</t>
  </si>
  <si>
    <t xml:space="preserve">The company raised EUR 12.5 million of debt financing on December 20, 2023.</t>
  </si>
  <si>
    <t xml:space="preserve">Healthcare Devices and Supplies</t>
  </si>
  <si>
    <t xml:space="preserve">Other Devices and Supplies</t>
  </si>
  <si>
    <t xml:space="preserve">Other Devices and Supplies*</t>
  </si>
  <si>
    <t xml:space="preserve">device, healthcare device, medical cooling product, medical cooling system, medical cooling treatment, medical system</t>
  </si>
  <si>
    <t xml:space="preserve">Debt Financed, Publicly Listed, Venture Capital</t>
  </si>
  <si>
    <t xml:space="preserve">Jon Berg</t>
  </si>
  <si>
    <t xml:space="preserve">384505-39P</t>
  </si>
  <si>
    <t xml:space="preserve">jon.berg@braincool.se</t>
  </si>
  <si>
    <t xml:space="preserve">Mr. Jon Berg serves as Chief Executive Officer at BrainCool. He holds holds an engineering degree from the Faculty of Engineering at LTH with a specialization in energy engineering. He has an impressive background, boasting 25 years of experience in the medical device industry. During this time, he served as Development Manager for both Gambro and Atos Medical.</t>
  </si>
  <si>
    <t xml:space="preserve">Degree, Energy Engineering</t>
  </si>
  <si>
    <t xml:space="preserve">The company (STO: BRAIN) sold an 8.55% stake to Carnegie Fonder and Landia and other undisclosed investors on August 28, 2023, through a private placement. BrainCool intends to use the net proceeds from the Directed New Issue to accelerate the company's expansion and secure a strong expansion of the production capacity and otherwise for the company's increased working capital needs from the expected growth of the company's first product to the market, BrainCool™ System.</t>
  </si>
  <si>
    <t xml:space="preserve">Carnegie Fonder</t>
  </si>
  <si>
    <t xml:space="preserve">Landia (Buildings and Property)</t>
  </si>
  <si>
    <t xml:space="preserve">Carnegie Fonder (www.carnegiefonder.se), Landia (Buildings and Property) (www.landia.se)</t>
  </si>
  <si>
    <t xml:space="preserve">Carnegie Fonder, Landia (Buildings and Property)</t>
  </si>
  <si>
    <t xml:space="preserve">Delphi (Legal Advisor to Company), Nordic Issuing (Advisor: General to Company), Zonda Partners (Advisor: General to Company)</t>
  </si>
  <si>
    <t xml:space="preserve">Zonda Partners (Advisor: General to Company)</t>
  </si>
  <si>
    <t xml:space="preserve">Lund, Sweden</t>
  </si>
  <si>
    <t xml:space="preserve">Lund</t>
  </si>
  <si>
    <t xml:space="preserve">223 81</t>
  </si>
  <si>
    <t xml:space="preserve">Dentistry, Diagnosis, Filters implantable into blood vessels</t>
  </si>
  <si>
    <t xml:space="preserve">92483-47T</t>
  </si>
  <si>
    <t xml:space="preserve">Braze (NAS: BRZE)</t>
  </si>
  <si>
    <t xml:space="preserve">53939-98</t>
  </si>
  <si>
    <t xml:space="preserve">Braze Inc is a customer engagement platform that powers customer-centric interactions between consumers and brands. The company provides solutions for Retail &amp; E-commerce, Media &amp; Entertainment, Financial Services, and Travel &amp; Hospitality related industries. The company offers a single, vertically integrated platform that encompasses the various functionalities, or layers, required for modern customer engagement: data ingestion, classification, orchestration, personalization, and action, all of which is supported by Sage AI by Braze, its AI engine designed to power AI functionality across all layers of this stack. It generates majority of its revenue from the United States.</t>
  </si>
  <si>
    <t xml:space="preserve">The company raised $520 million in its initial public offering on the Nasdaq stock exchange under the ticker symbol of BRZE on November 17, 2021. A total of 8,000,000 class A shares were sold at a price of $65 per share. After the offering, there was a total of 90,255,863 outstanding shares (excluding the over-allotment option) priced at $65 per share, valuing the company at $5.87 billion. The total proceeds, before expenses, to the company was $435.50 million and to the selling shareholders was $84.50 million. In the offering, the company sold 6,700,000 class A shares and the selling shareholders sold 1,300,000 class A shares. The underwriters were granted an option to purchase up to an additional 800,000 class A shares from the company to cover over-allotments, if any.</t>
  </si>
  <si>
    <t xml:space="preserve">Business/Productivity Software</t>
  </si>
  <si>
    <t xml:space="preserve">Business/Productivity Software*, Media and Information Services (B2B)</t>
  </si>
  <si>
    <t xml:space="preserve">Marketing Tech, Mobile, SaaS</t>
  </si>
  <si>
    <t xml:space="preserve">crm, crm and web software, crm software, cross-channel marketing, cross-crm, customer relationship management, customer relationship software, lifecycle engagement, mobile engagement, mobile engagement tool, mobile marketing, mobile marketing automation, mobile marketing platform, web software</t>
  </si>
  <si>
    <t xml:space="preserve">Publicly Listed, Venture Capital</t>
  </si>
  <si>
    <t xml:space="preserve">Bill Magnuson</t>
  </si>
  <si>
    <t xml:space="preserve">40610-35P</t>
  </si>
  <si>
    <t xml:space="preserve">+1 (504) 327-7269</t>
  </si>
  <si>
    <t xml:space="preserve">bill@braze.com</t>
  </si>
  <si>
    <t xml:space="preserve">Mr. Bill Magnuson is a Co-Founder, Chief Executive Officer, and Chairman at Braze. He has served as the Chief Executive Officer since January 2017 and as a member of the board of directors since August 2014. He previously served as the Chief Technology Officer from July 2011 to December 2016.</t>
  </si>
  <si>
    <t xml:space="preserve">Massachusetts Institute of Technology (MIT), BS (Bachelor of Science), Computer Science, Massachusetts Institute of Technology (MIT), Master's, 2009, University of Minnesota, Twin Cities, Degree</t>
  </si>
  <si>
    <t xml:space="preserve">The company raised $50 million of Series D venture funding in a deal led by ICONIQ Growth on August 9, 2017, putting the company's pre-money valuation at $350 million. Sprinklr, InVision (Multimedia and Design Software), Meritech Capital Partners, Runway Venture Partners, Omega Venture Partners and Battery Ventures also participated in the round. The company intends to use the funds to continue further its growth trajectory, replacing incumbent marketing clouds in email and driving leading brands into the future by empowering them to imagine, create, and evolve enriching customer experiences that foster long term value.</t>
  </si>
  <si>
    <t xml:space="preserve">ICONIQ Growth, InVision, Meritech Capital Partners, Runway Venture Partners, Sprinklr</t>
  </si>
  <si>
    <t xml:space="preserve">Battery Ventures, Omega Venture Partners, Supernode Ventures</t>
  </si>
  <si>
    <t xml:space="preserve">Battery Ventures (www.battery.com), ICONIQ Growth (iconiqgrowth.com), InVision (www.invisionapp.com), Meritech Capital Partners (www.meritechcapital.com), Omega Venture Partners (www.omegavp.com), Runway Venture Partners (www.runwayvp.com), Sprinklr (NYS: CXM) (www.sprinklr.com), Supernode Ventures (www.supernode.vc)</t>
  </si>
  <si>
    <t xml:space="preserve">Battery Ventures(Neeraj Agrawal), ICONIQ Growth, InVision, Meritech Capital Partners(Paul Madera), Omega Venture Partners, Runway Venture Partners, Sprinklr (NYS: CXM), Supernode Ventures</t>
  </si>
  <si>
    <t xml:space="preserve">ICONIQ Growth</t>
  </si>
  <si>
    <t xml:space="preserve">Battery Ventures XI(Battery Ventures), Meritech Capital Partners V(Meritech Capital Partners)</t>
  </si>
  <si>
    <t xml:space="preserve">New York, NY</t>
  </si>
  <si>
    <t xml:space="preserve">New York</t>
  </si>
  <si>
    <t xml:space="preserve">10016</t>
  </si>
  <si>
    <t xml:space="preserve">Electric digital data processing, Information and communication technology [ict] specially adapted for administrative, commercial, financial, managerial or supervisory purposes, Transmission of digital information, Wireless communication networks</t>
  </si>
  <si>
    <t xml:space="preserve">Senior</t>
  </si>
  <si>
    <t xml:space="preserve">112418-29T</t>
  </si>
  <si>
    <t xml:space="preserve">Series E</t>
  </si>
  <si>
    <t xml:space="preserve">The company raised $80 million of Series E venture funding in a deal led by Meritech Capital Partners on September 27, 2018, putting the company's pre-money valuation at $770 million. Battery Ventures, Cross Creek, Spark Capital, Sapphire Ventures, Supernode Ventures and ICONIQ Growth also participated in the round.</t>
  </si>
  <si>
    <t xml:space="preserve">Cross Creek Advisors, Sapphire Ventures, Spark Capital</t>
  </si>
  <si>
    <t xml:space="preserve">Battery Ventures, ICONIQ Growth, Meritech Capital Partners, Rally Ventures, Supernode Ventures</t>
  </si>
  <si>
    <t xml:space="preserve">Battery Ventures (www.battery.com), Cross Creek Advisors (www.crosscreek.vc), ICONIQ Growth (iconiqgrowth.com), Meritech Capital Partners (www.meritechcapital.com), Rally Ventures (www.rallyventures.com), Sapphire Ventures (www.sapphireventures.com), Spark Capital (www.sparkcapital.com), Supernode Ventures (www.supernode.vc)</t>
  </si>
  <si>
    <t xml:space="preserve">Battery Ventures(Neeraj Agrawal), Cross Creek Advisors, ICONIQ Growth(Matthew Jacobson), Meritech Capital Partners(Paul Madera), Rally Ventures, Sapphire Ventures, Spark Capital, Supernode Ventures</t>
  </si>
  <si>
    <t xml:space="preserve">Meritech Capital Partners(Paul Madera)</t>
  </si>
  <si>
    <t xml:space="preserve">Battery Ventures XI(Battery Ventures), Cross Creek Partners V(Cross Creek Advisors), Meritech Capital Partners VI(Meritech Capital Partners), Sapphire Opportunity Fund II(Sapphire Ventures), Sapphire Ventures Fund IV(Sapphire Ventures), Spark Capital Growth Fund II(Spark Capital), Supernode Ventures I(Supernode Ventures)</t>
  </si>
  <si>
    <t xml:space="preserve">Gunderson Dettmer (Legal Advisor to Spark Capital)</t>
  </si>
  <si>
    <t xml:space="preserve">182139-49T</t>
  </si>
  <si>
    <t xml:space="preserve">Accelerator Ventures, Ankur Jain, Battery Ventures, Blumberg Capital, Blumberg Grain, Braid (Financial Services), Bullpen Capital, Citi Ventures, Compound (New York), Cross Creek Advisors, ESO Fund, ICONIQ Growth, InterWest Partners, InVision, John Milciunas, Jonathan Soberg, Marc Parrish, Meritech Capital Partners, Michael Lazerow, Omega Venture Partners, Rally Ventures, Ridge Ventures, Runway Venture Partners, Ryan Holmes, Sapphire Ventures, Shasta Ventures, Spark Capital, Sprinklr, Supernode Ventures, T5 Capital, T5 Equity Partners, Victoria Cheng</t>
  </si>
  <si>
    <t xml:space="preserve">Barclays (Underwriter to Company), Canaccord Genuity (Underwriter to Company), Citizens JMP (Underwriter to Company), Cooley (Legal Advisor to Company, Nicole Brookshire JD), Ernst &amp; Young Global (Auditor to Company), ICR (Connecticut) (Advisor: Communications to Company), J.P. Morgan (Underwriter to Company), Loop Capital Markets (Underwriter to Company), Needham &amp; Company (Underwriter to Company), Oppenheimer &amp; Company (Underwriter to Company), Piper Sandler (Underwriter to Company), Raymond James Financial (Underwriter to Company), TD Cowen (Underwriter to Company), The Goldman Sachs Group (Underwriter to Company), William Blair &amp; Company (Underwriter to Company)</t>
  </si>
  <si>
    <t xml:space="preserve">J.P. Morgan (Underwriter to Company), Piper Sandler (Underwriter to Company), The Goldman Sachs Group (Underwriter to Company), William Blair &amp; Company (Underwriter to Company)</t>
  </si>
  <si>
    <t xml:space="preserve">271356-04T</t>
  </si>
  <si>
    <t xml:space="preserve">Briox (NGM: BRIX)</t>
  </si>
  <si>
    <t xml:space="preserve">83217-16</t>
  </si>
  <si>
    <t xml:space="preserve">5568026891</t>
  </si>
  <si>
    <t xml:space="preserve">Briox AB is a SaaS company. The company offers solutions to manage the smallest businesses finances. The solutions are being sold online and through Accounting Agencies and Accountants. Briox software connects the Accountant with the business owner, and the customers are to be found within multiple industries with a focus on the service segment. Its software is available in Finland, Estonia, Latvia and Lithuania.</t>
  </si>
  <si>
    <t xml:space="preserve">The company (NGM: BRIX) received SEK 35.7 million of development capital from undisclosed investors on June 10, 2019, through a private placement. The placement offers the company the opportunity to further accelerate the ongoing upscaling of its sales function.</t>
  </si>
  <si>
    <t xml:space="preserve">Business/Productivity Software*, Financial Software</t>
  </si>
  <si>
    <t xml:space="preserve">SaaS, TMT</t>
  </si>
  <si>
    <t xml:space="preserve">academic software, accounting software, business application, business management software, computer software application, software developer</t>
  </si>
  <si>
    <t xml:space="preserve">Private Equity, Publicly Listed</t>
  </si>
  <si>
    <t xml:space="preserve">Mikael Lindblom</t>
  </si>
  <si>
    <t xml:space="preserve">51709-96P</t>
  </si>
  <si>
    <t xml:space="preserve">+46 (0)470 322000</t>
  </si>
  <si>
    <t xml:space="preserve">mikael.lindblom@briox.se</t>
  </si>
  <si>
    <t xml:space="preserve">Mr. Mikael Lindblom serves as Chief Executive Officer at Briox. Mr. Mikael Lindblom serves as Board Member at Agricam and Funmed. Mr. Mikael co-founded and served as Executive Vice President, Sweden and Board member at Medius. He also is an Angel Investor. Mikael has extensive experience as an entrepreneur, investor and board member. He also founded and was CEO of Medius, which is a leading international company. For several years, he has been involved in the development of sustainable technology companies such as Einride, Medius, Funmed, Airmee, Briox, Lithium, Swegreen, Radinn and Buzz.</t>
  </si>
  <si>
    <t xml:space="preserve">Bachelor's, 1998, Economics</t>
  </si>
  <si>
    <t xml:space="preserve">An undisclosed investors acquired a 12.4% stake in the company (NGM: BRIX) for SEK 5 million on May 4, 2012, through a private placement.</t>
  </si>
  <si>
    <t xml:space="preserve">Vaxjo, Sweden</t>
  </si>
  <si>
    <t xml:space="preserve">Vaxjo</t>
  </si>
  <si>
    <t xml:space="preserve">352 29</t>
  </si>
  <si>
    <t xml:space="preserve">271357-48T</t>
  </si>
  <si>
    <t xml:space="preserve">An undisclosed investors acquired a 2.4% stake in the company (NGM: BRIX) for SEK 1 million on September 18, 2012, through a private placement.</t>
  </si>
  <si>
    <t xml:space="preserve">165160-18T</t>
  </si>
  <si>
    <t xml:space="preserve">Bumble (NAS: BMBL)</t>
  </si>
  <si>
    <t xml:space="preserve">148928-05</t>
  </si>
  <si>
    <t xml:space="preserve">Bumble Inc is engaged in offering online dating services. The platform enables people to connect and build healthy and equitable relationships on their own terms. The company operates two apps, Bumble and Badoo, where users come every month to discover new people and connect. The company Operates in USA and also Internationally such as United Kingdom, Czech Republic, and others with maximum of revenue from Other Countries.</t>
  </si>
  <si>
    <t xml:space="preserve">Blackstone sold a 10.56% stake in the company (NAS: BMBL) for $313.5 million on March 6, 2023. A total of 13,750,000 class A shares were sold at a price of $22.8 per share. The company will not receive any proceeds from the offering. The underwriters were granted an option to purchase up to an additional 2,062,500 class A shares from the selling shareholders to cover over-allotments, if any.</t>
  </si>
  <si>
    <t xml:space="preserve">Social/Platform Software</t>
  </si>
  <si>
    <t xml:space="preserve">Application Software, Social Content, Social/Platform Software*</t>
  </si>
  <si>
    <t xml:space="preserve">Mobile, TMT</t>
  </si>
  <si>
    <t xml:space="preserve">dating app, dating application developer, online dating, online dating app, online dating application, social dating app, social media platform</t>
  </si>
  <si>
    <t xml:space="preserve">Debt Financed, M&amp;A, Private Equity, Publicly Listed, Venture Capital</t>
  </si>
  <si>
    <t xml:space="preserve">Whitney Herd</t>
  </si>
  <si>
    <t xml:space="preserve">256934-89P</t>
  </si>
  <si>
    <t xml:space="preserve">+1 (512) 696-1409</t>
  </si>
  <si>
    <t xml:space="preserve">Ms. Whitney Herd is the Founder &amp; serves as Board Member &amp; Executive Chairman at Bumble. Ms. Herd is a Co-Owner of Spanx. Before assuming the Executive Chair role, Ms. Wolfe Herd served as our Chief Executive Officer from January 2020. Prior to founding Bumble in 2014, Ms. Wolfe Herd was a co-founder of Tinder, a dating application, where she served as Vice President of Marketing from May 2012 to April 2014. Currently, Ms. Wolfe Herd serves on the board of directors of Imagine Entertainment as well as the Executive Board at Southern Methodist University &amp; Dedman College of Humanities and Sciences, where she graduated with a B.A. in International Studies.</t>
  </si>
  <si>
    <t xml:space="preserve">Southern Methodist University, BA (Bachelor of Arts), International Studies</t>
  </si>
  <si>
    <t xml:space="preserve">The company raised $2.15 billion in its initial public offering on the Nasdaq stock exchange under the ticker symbol of BMBL on February 11, 2021. A total of 50,000,000 Class A shares were sold at $43 per share. After the offering, there was a total of 184,613,467 outstanding shares (excluding the over-allotment option) priced at $43 per share, valuing the company at $7.94 billion. The underwriters were granted an option to purchase up to an additional 7,500,000 Class A shares from the company to cover over-allotments if any.</t>
  </si>
  <si>
    <t xml:space="preserve">Able Partners, Accel, Badoo, Bessemer Venture Partners, Blackstone, FinSight Ventures, G9 Ventures, Greycroft, Headline, Lead Edge Capital, Priyanka Chopra</t>
  </si>
  <si>
    <t xml:space="preserve">Amerivet Securities (Underwriter to Company), Blackstone (Underwriter to Company), BMO Capital Markets (Underwriter to Company), BTIG (Underwriter to Company), Citigroup Global Markets (Underwriter to Company), CL King &amp; Associates (Underwriter to Company), Drexel Hamilton (Underwriter to Company), Ernst &amp; Young Global (Auditor to Company), Evercore Group (Underwriter to Company), J.P. Morgan (Underwriter to Company), Jefferies Financial Group (Underwriter to Company), Loop Capital Markets (Underwriter to Company), Morgan Stanley (Underwriter to Company), Nomura Holdings (Underwriter to Company), OC&amp;C Strategy Consultants (Advisor: General to Company, Colin Tyler), R. Seelaus &amp; Co. (Underwriter to Company), Raymond James Financial (Underwriter to Company), RBC Capital Markets (Underwriter to Company), Samuel A. Ramirez &amp; Company, Inc. (Underwriter to Company), Sard Verbinnen (Advisor: Communications to Company), Siebert Williams Shank &amp; Company (Underwriter to Company), Simpson Thacher &amp; Bartlett (Legal Advisor to Company, Joshua Bonnie JD), SMBC Nikko Securities America (Underwriter to Company), Stifel Financial (Underwriter to Company, Mark May), TD Cowen (Underwriter to Company), Telsey Advisory Group (Underwriter to Company), The Goldman Sachs Group (Underwriter to Company), Tigress Financial Partners (Advisor: General to Company)</t>
  </si>
  <si>
    <t xml:space="preserve">Tigress Financial Partners (Advisor: General to Company)</t>
  </si>
  <si>
    <t xml:space="preserve">Austin, TX</t>
  </si>
  <si>
    <t xml:space="preserve">Austin</t>
  </si>
  <si>
    <t xml:space="preserve">Texas</t>
  </si>
  <si>
    <t xml:space="preserve">78756</t>
  </si>
  <si>
    <t xml:space="preserve">180034-21T</t>
  </si>
  <si>
    <t xml:space="preserve">Secondary Transaction - Open Market</t>
  </si>
  <si>
    <t xml:space="preserve">The Blackstone Group sold a 5.7% stake in the company (NAS:BMBL) for $1.1 billion on September 15, 2021. A total of 20,700,000 Class A shares were sold at a price of $54 per share. The company will not receive any proceeds from the offering.</t>
  </si>
  <si>
    <t xml:space="preserve">Blackstone</t>
  </si>
  <si>
    <t xml:space="preserve">Amerivet Securities (Underwriter to Company), BMO Capital Markets (Underwriter to Company), BTIG (Underwriter to Company), C. L. King &amp; Associates 401(K) Profit Sharing Plan (Underwriter to Company), Citigroup Global Markets (Underwriter to Company), Drexel Hamilton (Underwriter to Company), Ernst &amp; Young Global (Auditor to Company), Evercore Group (Underwriter to Company), J.P. Morgan Securities (Underwriter to Company), Jefferies Financial Group (Underwriter to Company), Loop Capital Markets (Underwriter to Company), Mizuho Securities (Underwriter to Company), Morgan Stanley (Underwriter to Company), R. Seelaus &amp; Co. (Underwriter to Company), Raymond James Financial (Underwriter to Company), RBC Capital Markets (Underwriter to Company), Samuel A. Ramirez &amp; Company, Inc. (Underwriter to Company), Siebert Williams Shank &amp; Company (Underwriter to Company), Simpson Thacher &amp; Bartlett (Legal Advisor to Company, Joshua Bonnie JD), SMBC Nikko Securities America (Underwriter to Company), Stifel Financial (Underwriter to Company), TD Cowen (Underwriter to Company), Telsey Advisory Group (Underwriter to Company), The Goldman Sachs Group (Underwriter to Company)</t>
  </si>
  <si>
    <t xml:space="preserve">269083-90T</t>
  </si>
  <si>
    <t xml:space="preserve">Cantor Equity Partners (NAS: CEP)</t>
  </si>
  <si>
    <t xml:space="preserve">623469-34</t>
  </si>
  <si>
    <t xml:space="preserve">Cantor Equity Partners Inc is a blank check company.</t>
  </si>
  <si>
    <t xml:space="preserve">The company reached a definitive agreement to be acquired by Twenty One Capital through a reverse merger, resulting in the combined entity trading on the Nasdaq Stock Exchange under the ticker symbol XXI on April 22, 2025. Previously, the company raised $100 million in its initial public offering on the Nasdaq stock exchange under the ticker symbol of CFFA on August 13, 2024. The company is being actively tracked by PitchBook.</t>
  </si>
  <si>
    <t xml:space="preserve">Special Purpose Acquisition Company (SPAC)</t>
  </si>
  <si>
    <t xml:space="preserve">Special Purpose Acquisition Company (SPAC)*</t>
  </si>
  <si>
    <t xml:space="preserve">special purpose acquisition company, special purpose acquisition company operator, special purpose acquisition corporation, special purpose acquisition firm, special purpose company, special purpose fund</t>
  </si>
  <si>
    <t xml:space="preserve">M&amp;A, Publicly Listed</t>
  </si>
  <si>
    <t xml:space="preserve">Howard Lutnick</t>
  </si>
  <si>
    <t xml:space="preserve">30650-68P</t>
  </si>
  <si>
    <t xml:space="preserve">+1 (646) 346-7000</t>
  </si>
  <si>
    <t xml:space="preserve">hlutnick@bgcg.com</t>
  </si>
  <si>
    <t xml:space="preserve">Mr. Howard Lutnick serves as Chairman, Chief Executive Officer, and president at BGC Partners. He serves as Chief Executive Officer &amp; Chairman at Cantor Fitzgerald. He serves as Executive Chairman at Newmark (CRE). He serves as a Board Member at Satellogic. He serves as a Board Member at Partnership for New York City. He also served as Chief Executive Officer &amp; Chairman at CF Acquisition Corp. VI. He also served as Chairman and Chief Executive Officer at CF Acquisition Corp V, CF Acquisition Corp VII, and CF Acquisition Corp VIII. He holds a degree in economics from Haverford College.</t>
  </si>
  <si>
    <t xml:space="preserve">Haverford College, Degree, 1983, Economics</t>
  </si>
  <si>
    <t xml:space="preserve">The company raised $100 million in its initial public offering on the Nasdaq stock exchange under the ticker symbol of CFFA on August 13, 2024. A total of 10,000,000 class A shares (excluding the over-allotment option) were sold at $10 per class A share. After the offering, there was a total of 12,800,000 outstanding shares (excluding the over-allotment option) at $10 per class A share, valuing the company at $128 million. The underwriters were granted an option to purchase up to an additional 1,500,000 shares from the company to cover over-allotments, if any.</t>
  </si>
  <si>
    <t xml:space="preserve">Cantor Fitzgerald (Underwriter to Company), Ellenoff Grossman &amp; Schole (Legal Advisor to Company, Douglas Ellenoff JD), Maples Group (Legal Advisor to Company), Withum (Auditor to Company)</t>
  </si>
  <si>
    <t xml:space="preserve">10022</t>
  </si>
  <si>
    <t xml:space="preserve">269686-63T</t>
  </si>
  <si>
    <t xml:space="preserve">The company (NAS: CFFA) received $3 million of development capital from Cantor EP Holdings on August 13, 2024, through a private placement. The proceeds from the sale of the private placement shares held in the trust account will be used to fund the redemption of our public shares.</t>
  </si>
  <si>
    <t xml:space="preserve">Cantor EP Holdings</t>
  </si>
  <si>
    <t xml:space="preserve">276316-57T</t>
  </si>
  <si>
    <t xml:space="preserve">Cantor Equity Partners I (NAS: CEPO)</t>
  </si>
  <si>
    <t xml:space="preserve">707151-61</t>
  </si>
  <si>
    <t xml:space="preserve">Cantor Equity Partners I Inc is a blank check company.</t>
  </si>
  <si>
    <t xml:space="preserve">The company raised $200 million in its initial public offering on the Nasdaq stock exchange under the ticker symbol of CEPO on January 7, 2025. A total of 20,000,000 shares were sold at a price of $10 per share. After the offering, there was a total of 20,500,000 outstanding shares (excluding the over-allotment option) priced at $10 per share, valuing the company at $20 million.</t>
  </si>
  <si>
    <t xml:space="preserve">blank check, blank check company, blank check company operator, spac business, spac company, spac company operator</t>
  </si>
  <si>
    <t xml:space="preserve">The company raised $200 million in its initial public offering on the Nasdaq stock exchange under the ticker symbol of CEPO on January 7, 2025. A total of 20,000,000 shares were sold at a price of $10 per share. After the offering, there was a total of 25,500,000 outstanding shares (excluding the over-allotment option) priced at $10 per share, valuing the company at $20 million.</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</si>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</sst>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fals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fals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t="s">
        <v>177</v>
      </c>
      <c r="E2" s="2" t="s">
        <v>178</v>
      </c>
      <c r="F2" s="2" t="s">
        <v>179</v>
      </c>
      <c r="G2" s="2" t="s">
        <v>180</v>
      </c>
      <c r="H2" s="2" t="s">
        <v>181</v>
      </c>
      <c r="I2" s="2" t="s">
        <v>182</v>
      </c>
      <c r="J2" s="2" t="s">
        <v>183</v>
      </c>
      <c r="K2" s="2" t="s">
        <v>184</v>
      </c>
      <c r="L2" s="2" t="s">
        <v>185</v>
      </c>
      <c r="M2" s="2" t="s">
        <v>186</v>
      </c>
      <c r="N2" s="2" t="s">
        <v>187</v>
      </c>
      <c r="O2" s="2" t="s">
        <v>188</v>
      </c>
      <c r="P2" s="2" t="s">
        <v>189</v>
      </c>
      <c r="Q2" s="2" t="s">
        <v>190</v>
      </c>
      <c r="R2" s="3"/>
      <c r="S2" s="2"/>
      <c r="T2" s="2" t="s">
        <v>191</v>
      </c>
      <c r="U2" s="2"/>
      <c r="V2" s="3" t="n">
        <v>1</v>
      </c>
      <c r="W2" s="4" t="n">
        <v>44483</v>
      </c>
      <c r="X2" s="4" t="n">
        <v>44537</v>
      </c>
      <c r="Y2" s="5" t="n">
        <v>6.82</v>
      </c>
      <c r="Z2" s="2" t="s">
        <v>192</v>
      </c>
      <c r="AA2" s="5" t="n">
        <v>34.21</v>
      </c>
      <c r="AB2" s="5" t="n">
        <v>35.37</v>
      </c>
      <c r="AC2" s="2" t="s">
        <v>193</v>
      </c>
      <c r="AD2" s="6" t="n">
        <v>19.28</v>
      </c>
      <c r="AE2" s="5" t="n">
        <v>1.15</v>
      </c>
      <c r="AF2" s="3"/>
      <c r="AG2" s="3"/>
      <c r="AH2" s="5" t="n">
        <v>8.55</v>
      </c>
      <c r="AI2" s="3"/>
      <c r="AJ2" s="2" t="s">
        <v>194</v>
      </c>
      <c r="AK2" s="2"/>
      <c r="AL2" s="2"/>
      <c r="AM2" s="2" t="s">
        <v>195</v>
      </c>
      <c r="AN2" s="2" t="s">
        <v>196</v>
      </c>
      <c r="AO2" s="5" t="n">
        <v>1.15</v>
      </c>
      <c r="AP2" s="2" t="s">
        <v>197</v>
      </c>
      <c r="AQ2" s="2"/>
      <c r="AR2" s="2"/>
      <c r="AS2" s="2"/>
      <c r="AT2" s="5"/>
      <c r="AU2" s="5"/>
      <c r="AV2" s="5"/>
      <c r="AW2" s="2" t="s">
        <v>198</v>
      </c>
      <c r="AX2" s="2" t="s">
        <v>187</v>
      </c>
      <c r="AY2" s="2" t="s">
        <v>186</v>
      </c>
      <c r="AZ2" s="7"/>
      <c r="BA2" s="3"/>
      <c r="BB2" s="2"/>
      <c r="BC2" s="3"/>
      <c r="BD2" s="2"/>
      <c r="BE2" s="3"/>
      <c r="BF2" s="2"/>
      <c r="BG2" s="2"/>
      <c r="BH2" s="8"/>
      <c r="BI2" s="2"/>
      <c r="BJ2" s="2"/>
      <c r="BK2" s="2"/>
      <c r="BL2" s="2"/>
      <c r="BM2" s="2"/>
      <c r="BN2" s="2"/>
      <c r="BO2" s="2"/>
      <c r="BP2" s="2"/>
      <c r="BQ2" s="2"/>
      <c r="BR2" s="2"/>
      <c r="BS2" s="5"/>
      <c r="BT2" s="9" t="n">
        <v>4.42</v>
      </c>
      <c r="BU2" s="6"/>
      <c r="BV2" s="9"/>
      <c r="BW2" s="9" t="n">
        <v>3.23</v>
      </c>
      <c r="BX2" s="9" t="n">
        <v>3.31</v>
      </c>
      <c r="BY2" s="9" t="n">
        <v>3.28</v>
      </c>
      <c r="BZ2" s="9" t="n">
        <v>0.36</v>
      </c>
      <c r="CA2" s="10" t="n">
        <v>2021</v>
      </c>
      <c r="CB2" s="9" t="n">
        <v>10.7</v>
      </c>
      <c r="CC2" s="9" t="n">
        <v>10.78</v>
      </c>
      <c r="CD2" s="9" t="n">
        <v>10.94</v>
      </c>
      <c r="CE2" s="9" t="n">
        <v>8</v>
      </c>
      <c r="CF2" s="9" t="n">
        <v>17.93</v>
      </c>
      <c r="CG2" s="9" t="n">
        <v>2.06</v>
      </c>
      <c r="CH2" s="9" t="n">
        <v>2.08</v>
      </c>
      <c r="CI2" s="9" t="n">
        <v>2.11</v>
      </c>
      <c r="CJ2" s="9" t="n">
        <v>1.54</v>
      </c>
      <c r="CK2" s="9" t="n">
        <v>3.46</v>
      </c>
      <c r="CL2" s="9"/>
      <c r="CM2" s="9"/>
      <c r="CN2" s="9"/>
      <c r="CO2" s="9"/>
      <c r="CP2" s="9"/>
      <c r="CQ2" s="9"/>
      <c r="CR2" s="9"/>
      <c r="CS2" s="6" t="n">
        <v>74.79</v>
      </c>
      <c r="CT2" s="7" t="n">
        <v>58</v>
      </c>
      <c r="CU2" s="2" t="s">
        <v>199</v>
      </c>
      <c r="CV2" s="2" t="s">
        <v>200</v>
      </c>
      <c r="CW2" s="2" t="s">
        <v>201</v>
      </c>
      <c r="CX2" s="2" t="s">
        <v>202</v>
      </c>
      <c r="CY2" s="2" t="s">
        <v>203</v>
      </c>
      <c r="CZ2" s="2"/>
      <c r="DA2" s="3" t="s">
        <v>204</v>
      </c>
      <c r="DB2" s="2" t="s">
        <v>205</v>
      </c>
      <c r="DC2" s="10" t="n">
        <v>2017</v>
      </c>
      <c r="DD2" s="11" t="str">
        <f aca="false">HYPERLINK("http://www.bigcheesestudio.com","www.bigcheesestudio.com")</f>
        <v>www.bigcheesestudio.com</v>
      </c>
      <c r="DE2" s="12"/>
      <c r="DF2" s="12"/>
      <c r="DG2" s="12"/>
      <c r="DH2" s="12"/>
      <c r="DI2" s="12"/>
      <c r="DJ2" s="12"/>
      <c r="DK2" s="2"/>
      <c r="DL2" s="2"/>
      <c r="DM2" s="3"/>
      <c r="DN2" s="3"/>
      <c r="DO2" s="2"/>
      <c r="DP2" s="2"/>
      <c r="DQ2" s="2"/>
      <c r="DR2" s="2"/>
      <c r="DS2" s="2"/>
      <c r="DT2" s="2"/>
      <c r="DU2" s="2"/>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197</v>
      </c>
      <c r="FC2" s="9"/>
      <c r="FD2" s="2"/>
      <c r="FE2" s="3"/>
      <c r="FF2" s="2"/>
      <c r="FG2" s="9"/>
      <c r="FH2" s="9"/>
      <c r="FI2" s="9"/>
      <c r="FJ2" s="9"/>
      <c r="FK2" s="9"/>
      <c r="FL2" s="9"/>
      <c r="FM2" s="9"/>
      <c r="FN2" s="9"/>
      <c r="FO2" s="9"/>
      <c r="FP2" s="9"/>
      <c r="FQ2" s="9"/>
      <c r="FR2" s="11" t="str">
        <f aca="false">HYPERLINK("https://my.pitchbook.com?c=184951-54T","View Company Online")</f>
        <v>View Company Online</v>
      </c>
    </row>
    <row r="3" customFormat="false" ht="15" hidden="false" customHeight="false" outlineLevel="0" collapsed="false">
      <c r="A3" s="13" t="s">
        <v>206</v>
      </c>
      <c r="B3" s="13" t="s">
        <v>175</v>
      </c>
      <c r="C3" s="13" t="s">
        <v>176</v>
      </c>
      <c r="D3" s="13" t="s">
        <v>177</v>
      </c>
      <c r="E3" s="13" t="s">
        <v>178</v>
      </c>
      <c r="F3" s="13" t="s">
        <v>179</v>
      </c>
      <c r="G3" s="13" t="s">
        <v>180</v>
      </c>
      <c r="H3" s="13" t="s">
        <v>181</v>
      </c>
      <c r="I3" s="13" t="s">
        <v>182</v>
      </c>
      <c r="J3" s="13" t="s">
        <v>183</v>
      </c>
      <c r="K3" s="13" t="s">
        <v>184</v>
      </c>
      <c r="L3" s="13" t="s">
        <v>185</v>
      </c>
      <c r="M3" s="13" t="s">
        <v>186</v>
      </c>
      <c r="N3" s="13" t="s">
        <v>187</v>
      </c>
      <c r="O3" s="13" t="s">
        <v>188</v>
      </c>
      <c r="P3" s="13" t="s">
        <v>207</v>
      </c>
      <c r="Q3" s="13" t="s">
        <v>208</v>
      </c>
      <c r="R3" s="14" t="s">
        <v>209</v>
      </c>
      <c r="S3" s="13" t="s">
        <v>210</v>
      </c>
      <c r="T3" s="13" t="s">
        <v>211</v>
      </c>
      <c r="U3" s="13"/>
      <c r="V3" s="14" t="n">
        <v>2</v>
      </c>
      <c r="W3" s="15"/>
      <c r="X3" s="15" t="n">
        <v>45509</v>
      </c>
      <c r="Y3" s="16" t="n">
        <v>5.69</v>
      </c>
      <c r="Z3" s="13" t="s">
        <v>192</v>
      </c>
      <c r="AA3" s="16"/>
      <c r="AB3" s="16" t="n">
        <v>13.72</v>
      </c>
      <c r="AC3" s="13" t="s">
        <v>193</v>
      </c>
      <c r="AD3" s="17" t="n">
        <v>41.44</v>
      </c>
      <c r="AE3" s="16" t="n">
        <v>6.84</v>
      </c>
      <c r="AF3" s="14"/>
      <c r="AG3" s="14"/>
      <c r="AH3" s="16" t="n">
        <v>3.75</v>
      </c>
      <c r="AI3" s="14"/>
      <c r="AJ3" s="13" t="s">
        <v>212</v>
      </c>
      <c r="AK3" s="13"/>
      <c r="AL3" s="13"/>
      <c r="AM3" s="13" t="s">
        <v>213</v>
      </c>
      <c r="AN3" s="13" t="s">
        <v>179</v>
      </c>
      <c r="AO3" s="16" t="n">
        <v>5.69</v>
      </c>
      <c r="AP3" s="13" t="s">
        <v>197</v>
      </c>
      <c r="AQ3" s="13"/>
      <c r="AR3" s="13"/>
      <c r="AS3" s="13"/>
      <c r="AT3" s="16"/>
      <c r="AU3" s="16"/>
      <c r="AV3" s="16"/>
      <c r="AW3" s="13" t="s">
        <v>198</v>
      </c>
      <c r="AX3" s="13" t="s">
        <v>187</v>
      </c>
      <c r="AY3" s="13" t="s">
        <v>186</v>
      </c>
      <c r="AZ3" s="18"/>
      <c r="BA3" s="14" t="n">
        <v>1</v>
      </c>
      <c r="BB3" s="13"/>
      <c r="BC3" s="14"/>
      <c r="BD3" s="13"/>
      <c r="BE3" s="14"/>
      <c r="BF3" s="13"/>
      <c r="BG3" s="13" t="s">
        <v>214</v>
      </c>
      <c r="BH3" s="19" t="s">
        <v>215</v>
      </c>
      <c r="BI3" s="13"/>
      <c r="BJ3" s="13"/>
      <c r="BK3" s="13"/>
      <c r="BL3" s="13"/>
      <c r="BM3" s="13"/>
      <c r="BN3" s="13"/>
      <c r="BO3" s="13"/>
      <c r="BP3" s="13"/>
      <c r="BQ3" s="13"/>
      <c r="BR3" s="13"/>
      <c r="BS3" s="16"/>
      <c r="BT3" s="20" t="n">
        <v>3.88</v>
      </c>
      <c r="BU3" s="17" t="n">
        <v>-12.16</v>
      </c>
      <c r="BV3" s="20"/>
      <c r="BW3" s="20" t="n">
        <v>1.72</v>
      </c>
      <c r="BX3" s="20" t="n">
        <v>1.89</v>
      </c>
      <c r="BY3" s="20" t="n">
        <v>1.78</v>
      </c>
      <c r="BZ3" s="20" t="n">
        <v>0</v>
      </c>
      <c r="CA3" s="21" t="n">
        <v>2024</v>
      </c>
      <c r="CB3" s="20" t="n">
        <v>7.27</v>
      </c>
      <c r="CC3" s="20" t="n">
        <v>7.71</v>
      </c>
      <c r="CD3" s="20" t="n">
        <v>7.97</v>
      </c>
      <c r="CE3" s="20" t="n">
        <v>3.53</v>
      </c>
      <c r="CF3" s="20"/>
      <c r="CG3" s="20" t="n">
        <v>3.01</v>
      </c>
      <c r="CH3" s="20" t="n">
        <v>3.19</v>
      </c>
      <c r="CI3" s="20" t="n">
        <v>3.3</v>
      </c>
      <c r="CJ3" s="20" t="n">
        <v>1.46</v>
      </c>
      <c r="CK3" s="20"/>
      <c r="CL3" s="20"/>
      <c r="CM3" s="20"/>
      <c r="CN3" s="20"/>
      <c r="CO3" s="20"/>
      <c r="CP3" s="20"/>
      <c r="CQ3" s="20"/>
      <c r="CR3" s="20"/>
      <c r="CS3" s="17" t="n">
        <v>48.64</v>
      </c>
      <c r="CT3" s="18" t="n">
        <v>58</v>
      </c>
      <c r="CU3" s="13" t="s">
        <v>199</v>
      </c>
      <c r="CV3" s="13" t="s">
        <v>200</v>
      </c>
      <c r="CW3" s="13" t="s">
        <v>201</v>
      </c>
      <c r="CX3" s="13" t="s">
        <v>202</v>
      </c>
      <c r="CY3" s="13" t="s">
        <v>203</v>
      </c>
      <c r="CZ3" s="13"/>
      <c r="DA3" s="14" t="s">
        <v>204</v>
      </c>
      <c r="DB3" s="13" t="s">
        <v>205</v>
      </c>
      <c r="DC3" s="21" t="n">
        <v>2017</v>
      </c>
      <c r="DD3" s="22" t="str">
        <f aca="false">HYPERLINK("http://www.bigcheesestudio.com","www.bigcheesestudio.com")</f>
        <v>www.bigcheesestudio.com</v>
      </c>
      <c r="DE3" s="23"/>
      <c r="DF3" s="23"/>
      <c r="DG3" s="23"/>
      <c r="DH3" s="23"/>
      <c r="DI3" s="23"/>
      <c r="DJ3" s="23"/>
      <c r="DK3" s="13"/>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197</v>
      </c>
      <c r="FC3" s="20"/>
      <c r="FD3" s="13"/>
      <c r="FE3" s="14"/>
      <c r="FF3" s="13"/>
      <c r="FG3" s="20"/>
      <c r="FH3" s="20"/>
      <c r="FI3" s="20"/>
      <c r="FJ3" s="20"/>
      <c r="FK3" s="20"/>
      <c r="FL3" s="20"/>
      <c r="FM3" s="20"/>
      <c r="FN3" s="20"/>
      <c r="FO3" s="20"/>
      <c r="FP3" s="20"/>
      <c r="FQ3" s="20"/>
      <c r="FR3" s="22" t="str">
        <f aca="false">HYPERLINK("https://my.pitchbook.com?c=269023-42T","View Company Online")</f>
        <v>View Company Online</v>
      </c>
    </row>
    <row r="4" customFormat="false" ht="15" hidden="false" customHeight="false" outlineLevel="0" collapsed="false">
      <c r="A4" s="2" t="s">
        <v>216</v>
      </c>
      <c r="B4" s="2" t="s">
        <v>217</v>
      </c>
      <c r="C4" s="2" t="s">
        <v>218</v>
      </c>
      <c r="D4" s="2"/>
      <c r="E4" s="2" t="s">
        <v>219</v>
      </c>
      <c r="F4" s="2" t="s">
        <v>220</v>
      </c>
      <c r="G4" s="2" t="s">
        <v>221</v>
      </c>
      <c r="H4" s="2" t="s">
        <v>222</v>
      </c>
      <c r="I4" s="2" t="s">
        <v>223</v>
      </c>
      <c r="J4" s="2" t="s">
        <v>224</v>
      </c>
      <c r="K4" s="2" t="s">
        <v>225</v>
      </c>
      <c r="L4" s="2" t="s">
        <v>226</v>
      </c>
      <c r="M4" s="2" t="s">
        <v>227</v>
      </c>
      <c r="N4" s="2" t="s">
        <v>228</v>
      </c>
      <c r="O4" s="2" t="s">
        <v>229</v>
      </c>
      <c r="P4" s="2" t="s">
        <v>230</v>
      </c>
      <c r="Q4" s="2" t="s">
        <v>231</v>
      </c>
      <c r="R4" s="3" t="s">
        <v>232</v>
      </c>
      <c r="S4" s="2"/>
      <c r="T4" s="2" t="s">
        <v>233</v>
      </c>
      <c r="U4" s="2" t="s">
        <v>234</v>
      </c>
      <c r="V4" s="3" t="n">
        <v>1</v>
      </c>
      <c r="W4" s="4"/>
      <c r="X4" s="4" t="n">
        <v>44181</v>
      </c>
      <c r="Y4" s="5" t="n">
        <v>100</v>
      </c>
      <c r="Z4" s="2" t="s">
        <v>192</v>
      </c>
      <c r="AA4" s="5" t="n">
        <v>250</v>
      </c>
      <c r="AB4" s="5" t="n">
        <v>350</v>
      </c>
      <c r="AC4" s="2" t="s">
        <v>192</v>
      </c>
      <c r="AD4" s="6" t="n">
        <v>28.57</v>
      </c>
      <c r="AE4" s="5" t="n">
        <v>100</v>
      </c>
      <c r="AF4" s="3"/>
      <c r="AG4" s="3"/>
      <c r="AH4" s="5"/>
      <c r="AI4" s="3"/>
      <c r="AJ4" s="2" t="s">
        <v>235</v>
      </c>
      <c r="AK4" s="2" t="s">
        <v>236</v>
      </c>
      <c r="AL4" s="2"/>
      <c r="AM4" s="2" t="s">
        <v>237</v>
      </c>
      <c r="AN4" s="2" t="s">
        <v>238</v>
      </c>
      <c r="AO4" s="5" t="n">
        <v>100</v>
      </c>
      <c r="AP4" s="2" t="s">
        <v>197</v>
      </c>
      <c r="AQ4" s="2"/>
      <c r="AR4" s="2"/>
      <c r="AS4" s="2"/>
      <c r="AT4" s="5"/>
      <c r="AU4" s="5"/>
      <c r="AV4" s="5"/>
      <c r="AW4" s="2" t="s">
        <v>198</v>
      </c>
      <c r="AX4" s="2" t="s">
        <v>239</v>
      </c>
      <c r="AY4" s="2" t="s">
        <v>240</v>
      </c>
      <c r="AZ4" s="7"/>
      <c r="BA4" s="3" t="n">
        <v>1</v>
      </c>
      <c r="BB4" s="2" t="s">
        <v>241</v>
      </c>
      <c r="BC4" s="3" t="n">
        <v>1</v>
      </c>
      <c r="BD4" s="2"/>
      <c r="BE4" s="3"/>
      <c r="BF4" s="2"/>
      <c r="BG4" s="2" t="s">
        <v>242</v>
      </c>
      <c r="BH4" s="8" t="s">
        <v>243</v>
      </c>
      <c r="BI4" s="2"/>
      <c r="BJ4" s="2"/>
      <c r="BK4" s="2"/>
      <c r="BL4" s="2"/>
      <c r="BM4" s="2"/>
      <c r="BN4" s="2" t="s">
        <v>244</v>
      </c>
      <c r="BO4" s="2" t="s">
        <v>245</v>
      </c>
      <c r="BP4" s="2"/>
      <c r="BQ4" s="2" t="s">
        <v>246</v>
      </c>
      <c r="BR4" s="2"/>
      <c r="BS4" s="5"/>
      <c r="BT4" s="9" t="n">
        <v>122.53</v>
      </c>
      <c r="BU4" s="6"/>
      <c r="BV4" s="9" t="n">
        <v>35.19</v>
      </c>
      <c r="BW4" s="9" t="n">
        <v>-43.35</v>
      </c>
      <c r="BX4" s="9" t="n">
        <v>87.42</v>
      </c>
      <c r="BY4" s="9" t="n">
        <v>-2.77</v>
      </c>
      <c r="BZ4" s="9" t="n">
        <v>35.14</v>
      </c>
      <c r="CA4" s="10" t="n">
        <v>2020</v>
      </c>
      <c r="CB4" s="9" t="n">
        <v>4</v>
      </c>
      <c r="CC4" s="9" t="n">
        <v>-126.26</v>
      </c>
      <c r="CD4" s="9" t="n">
        <v>-7.99</v>
      </c>
      <c r="CE4" s="9" t="n">
        <v>2.86</v>
      </c>
      <c r="CF4" s="9" t="n">
        <v>-4.45</v>
      </c>
      <c r="CG4" s="9" t="n">
        <v>1.14</v>
      </c>
      <c r="CH4" s="9" t="n">
        <v>-36.08</v>
      </c>
      <c r="CI4" s="9" t="n">
        <v>-2.28</v>
      </c>
      <c r="CJ4" s="9" t="n">
        <v>0.82</v>
      </c>
      <c r="CK4" s="9" t="n">
        <v>-1.27</v>
      </c>
      <c r="CL4" s="9"/>
      <c r="CM4" s="9"/>
      <c r="CN4" s="9"/>
      <c r="CO4" s="9"/>
      <c r="CP4" s="9"/>
      <c r="CQ4" s="9"/>
      <c r="CR4" s="9"/>
      <c r="CS4" s="6" t="n">
        <v>71.34</v>
      </c>
      <c r="CT4" s="7" t="n">
        <v>366</v>
      </c>
      <c r="CU4" s="2" t="s">
        <v>247</v>
      </c>
      <c r="CV4" s="2" t="s">
        <v>248</v>
      </c>
      <c r="CW4" s="2" t="s">
        <v>249</v>
      </c>
      <c r="CX4" s="2" t="s">
        <v>250</v>
      </c>
      <c r="CY4" s="2" t="s">
        <v>251</v>
      </c>
      <c r="CZ4" s="2" t="s">
        <v>252</v>
      </c>
      <c r="DA4" s="3" t="s">
        <v>253</v>
      </c>
      <c r="DB4" s="2" t="s">
        <v>254</v>
      </c>
      <c r="DC4" s="10" t="n">
        <v>2015</v>
      </c>
      <c r="DD4" s="11" t="str">
        <f aca="false">HYPERLINK("http://bkv.com","bkv.com")</f>
        <v>bkv.com</v>
      </c>
      <c r="DE4" s="12"/>
      <c r="DF4" s="12"/>
      <c r="DG4" s="12"/>
      <c r="DH4" s="12"/>
      <c r="DI4" s="12"/>
      <c r="DJ4" s="12"/>
      <c r="DK4" s="2"/>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197</v>
      </c>
      <c r="FC4" s="9"/>
      <c r="FD4" s="2"/>
      <c r="FE4" s="3"/>
      <c r="FF4" s="2"/>
      <c r="FG4" s="9"/>
      <c r="FH4" s="9"/>
      <c r="FI4" s="9"/>
      <c r="FJ4" s="9"/>
      <c r="FK4" s="9"/>
      <c r="FL4" s="9"/>
      <c r="FM4" s="9"/>
      <c r="FN4" s="9"/>
      <c r="FO4" s="9"/>
      <c r="FP4" s="9"/>
      <c r="FQ4" s="9"/>
      <c r="FR4" s="11" t="str">
        <f aca="false">HYPERLINK("https://my.pitchbook.com?c=164166-31T","View Company Online")</f>
        <v>View Company Online</v>
      </c>
    </row>
    <row r="5" customFormat="false" ht="15" hidden="false" customHeight="false" outlineLevel="0" collapsed="false">
      <c r="A5" s="13" t="s">
        <v>255</v>
      </c>
      <c r="B5" s="13" t="s">
        <v>217</v>
      </c>
      <c r="C5" s="13" t="s">
        <v>218</v>
      </c>
      <c r="D5" s="13"/>
      <c r="E5" s="13" t="s">
        <v>219</v>
      </c>
      <c r="F5" s="13" t="s">
        <v>220</v>
      </c>
      <c r="G5" s="13" t="s">
        <v>221</v>
      </c>
      <c r="H5" s="13" t="s">
        <v>222</v>
      </c>
      <c r="I5" s="13" t="s">
        <v>223</v>
      </c>
      <c r="J5" s="13" t="s">
        <v>224</v>
      </c>
      <c r="K5" s="13" t="s">
        <v>225</v>
      </c>
      <c r="L5" s="13" t="s">
        <v>226</v>
      </c>
      <c r="M5" s="13" t="s">
        <v>227</v>
      </c>
      <c r="N5" s="13" t="s">
        <v>228</v>
      </c>
      <c r="O5" s="13" t="s">
        <v>229</v>
      </c>
      <c r="P5" s="13" t="s">
        <v>230</v>
      </c>
      <c r="Q5" s="13" t="s">
        <v>231</v>
      </c>
      <c r="R5" s="14" t="s">
        <v>232</v>
      </c>
      <c r="S5" s="13"/>
      <c r="T5" s="13" t="s">
        <v>233</v>
      </c>
      <c r="U5" s="13" t="s">
        <v>234</v>
      </c>
      <c r="V5" s="14" t="n">
        <v>3</v>
      </c>
      <c r="W5" s="15" t="n">
        <v>44883</v>
      </c>
      <c r="X5" s="15" t="n">
        <v>45561</v>
      </c>
      <c r="Y5" s="16" t="n">
        <v>270</v>
      </c>
      <c r="Z5" s="13" t="s">
        <v>192</v>
      </c>
      <c r="AA5" s="16" t="n">
        <v>1244.26</v>
      </c>
      <c r="AB5" s="16" t="n">
        <v>1514.26</v>
      </c>
      <c r="AC5" s="13" t="s">
        <v>193</v>
      </c>
      <c r="AD5" s="17" t="n">
        <v>17.83</v>
      </c>
      <c r="AE5" s="16" t="n">
        <v>970</v>
      </c>
      <c r="AF5" s="14"/>
      <c r="AG5" s="14"/>
      <c r="AH5" s="16" t="n">
        <v>18</v>
      </c>
      <c r="AI5" s="14"/>
      <c r="AJ5" s="13" t="s">
        <v>194</v>
      </c>
      <c r="AK5" s="13"/>
      <c r="AL5" s="13"/>
      <c r="AM5" s="13" t="s">
        <v>195</v>
      </c>
      <c r="AN5" s="13" t="s">
        <v>220</v>
      </c>
      <c r="AO5" s="16" t="n">
        <v>270</v>
      </c>
      <c r="AP5" s="13" t="s">
        <v>197</v>
      </c>
      <c r="AQ5" s="13"/>
      <c r="AR5" s="13"/>
      <c r="AS5" s="13"/>
      <c r="AT5" s="16"/>
      <c r="AU5" s="16"/>
      <c r="AV5" s="16"/>
      <c r="AW5" s="13" t="s">
        <v>198</v>
      </c>
      <c r="AX5" s="13" t="s">
        <v>239</v>
      </c>
      <c r="AY5" s="13" t="s">
        <v>227</v>
      </c>
      <c r="AZ5" s="18"/>
      <c r="BA5" s="14"/>
      <c r="BB5" s="13"/>
      <c r="BC5" s="14"/>
      <c r="BD5" s="13"/>
      <c r="BE5" s="14"/>
      <c r="BF5" s="13"/>
      <c r="BG5" s="13"/>
      <c r="BH5" s="19"/>
      <c r="BI5" s="13"/>
      <c r="BJ5" s="13"/>
      <c r="BK5" s="13" t="s">
        <v>241</v>
      </c>
      <c r="BL5" s="13"/>
      <c r="BM5" s="13"/>
      <c r="BN5" s="13" t="s">
        <v>256</v>
      </c>
      <c r="BO5" s="13" t="s">
        <v>256</v>
      </c>
      <c r="BP5" s="13"/>
      <c r="BQ5" s="13"/>
      <c r="BR5" s="13"/>
      <c r="BS5" s="16"/>
      <c r="BT5" s="20" t="n">
        <v>662.39</v>
      </c>
      <c r="BU5" s="17" t="n">
        <v>-1.69</v>
      </c>
      <c r="BV5" s="20" t="n">
        <v>405.9</v>
      </c>
      <c r="BW5" s="20" t="n">
        <v>-42.18</v>
      </c>
      <c r="BX5" s="20" t="n">
        <v>253.09</v>
      </c>
      <c r="BY5" s="20" t="n">
        <v>-3.96</v>
      </c>
      <c r="BZ5" s="20" t="n">
        <v>410</v>
      </c>
      <c r="CA5" s="21" t="n">
        <v>2024</v>
      </c>
      <c r="CB5" s="20" t="n">
        <v>5.98</v>
      </c>
      <c r="CC5" s="20" t="n">
        <v>-382.49</v>
      </c>
      <c r="CD5" s="20" t="n">
        <v>-35.9</v>
      </c>
      <c r="CE5" s="20" t="n">
        <v>2.29</v>
      </c>
      <c r="CF5" s="20" t="n">
        <v>-114.51</v>
      </c>
      <c r="CG5" s="20" t="n">
        <v>1.07</v>
      </c>
      <c r="CH5" s="20" t="n">
        <v>-68.2</v>
      </c>
      <c r="CI5" s="20" t="n">
        <v>-6.4</v>
      </c>
      <c r="CJ5" s="20" t="n">
        <v>0.41</v>
      </c>
      <c r="CK5" s="20" t="n">
        <v>-20.42</v>
      </c>
      <c r="CL5" s="20"/>
      <c r="CM5" s="20"/>
      <c r="CN5" s="20"/>
      <c r="CO5" s="20"/>
      <c r="CP5" s="20"/>
      <c r="CQ5" s="20"/>
      <c r="CR5" s="20"/>
      <c r="CS5" s="17" t="n">
        <v>38.21</v>
      </c>
      <c r="CT5" s="18" t="n">
        <v>366</v>
      </c>
      <c r="CU5" s="13" t="s">
        <v>247</v>
      </c>
      <c r="CV5" s="13" t="s">
        <v>248</v>
      </c>
      <c r="CW5" s="13" t="s">
        <v>249</v>
      </c>
      <c r="CX5" s="13" t="s">
        <v>250</v>
      </c>
      <c r="CY5" s="13" t="s">
        <v>251</v>
      </c>
      <c r="CZ5" s="13" t="s">
        <v>252</v>
      </c>
      <c r="DA5" s="14" t="s">
        <v>253</v>
      </c>
      <c r="DB5" s="13" t="s">
        <v>254</v>
      </c>
      <c r="DC5" s="21" t="n">
        <v>2015</v>
      </c>
      <c r="DD5" s="22" t="str">
        <f aca="false">HYPERLINK("http://bkv.com","bkv.com")</f>
        <v>bkv.com</v>
      </c>
      <c r="DE5" s="23"/>
      <c r="DF5" s="23"/>
      <c r="DG5" s="23"/>
      <c r="DH5" s="23"/>
      <c r="DI5" s="23"/>
      <c r="DJ5" s="23"/>
      <c r="DK5" s="13"/>
      <c r="DL5" s="13"/>
      <c r="DM5" s="14"/>
      <c r="DN5" s="14"/>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197</v>
      </c>
      <c r="FC5" s="20"/>
      <c r="FD5" s="13"/>
      <c r="FE5" s="14"/>
      <c r="FF5" s="13"/>
      <c r="FG5" s="20"/>
      <c r="FH5" s="20"/>
      <c r="FI5" s="20"/>
      <c r="FJ5" s="20"/>
      <c r="FK5" s="20"/>
      <c r="FL5" s="20"/>
      <c r="FM5" s="20"/>
      <c r="FN5" s="20"/>
      <c r="FO5" s="20"/>
      <c r="FP5" s="20"/>
      <c r="FQ5" s="20"/>
      <c r="FR5" s="22" t="str">
        <f aca="false">HYPERLINK("https://my.pitchbook.com?c=208788-94T","View Company Online")</f>
        <v>View Company Online</v>
      </c>
    </row>
    <row r="6" customFormat="false" ht="15" hidden="false" customHeight="false" outlineLevel="0" collapsed="false">
      <c r="A6" s="2" t="s">
        <v>257</v>
      </c>
      <c r="B6" s="2" t="s">
        <v>258</v>
      </c>
      <c r="C6" s="2" t="s">
        <v>259</v>
      </c>
      <c r="D6" s="2"/>
      <c r="E6" s="2" t="s">
        <v>260</v>
      </c>
      <c r="F6" s="2" t="s">
        <v>261</v>
      </c>
      <c r="G6" s="2" t="s">
        <v>180</v>
      </c>
      <c r="H6" s="2" t="s">
        <v>181</v>
      </c>
      <c r="I6" s="2" t="s">
        <v>262</v>
      </c>
      <c r="J6" s="2" t="s">
        <v>263</v>
      </c>
      <c r="K6" s="2" t="s">
        <v>264</v>
      </c>
      <c r="L6" s="2" t="s">
        <v>265</v>
      </c>
      <c r="M6" s="2" t="s">
        <v>266</v>
      </c>
      <c r="N6" s="2" t="s">
        <v>228</v>
      </c>
      <c r="O6" s="2" t="s">
        <v>267</v>
      </c>
      <c r="P6" s="2" t="s">
        <v>268</v>
      </c>
      <c r="Q6" s="2" t="s">
        <v>269</v>
      </c>
      <c r="R6" s="3" t="s">
        <v>270</v>
      </c>
      <c r="S6" s="2" t="s">
        <v>271</v>
      </c>
      <c r="T6" s="2" t="s">
        <v>272</v>
      </c>
      <c r="U6" s="2" t="s">
        <v>273</v>
      </c>
      <c r="V6" s="3" t="n">
        <v>5</v>
      </c>
      <c r="W6" s="4"/>
      <c r="X6" s="4" t="n">
        <v>42971</v>
      </c>
      <c r="Y6" s="5" t="n">
        <v>100</v>
      </c>
      <c r="Z6" s="2" t="s">
        <v>192</v>
      </c>
      <c r="AA6" s="5" t="n">
        <v>400</v>
      </c>
      <c r="AB6" s="5" t="n">
        <v>500</v>
      </c>
      <c r="AC6" s="2" t="s">
        <v>192</v>
      </c>
      <c r="AD6" s="6" t="n">
        <v>20</v>
      </c>
      <c r="AE6" s="5" t="n">
        <v>167.08</v>
      </c>
      <c r="AF6" s="3" t="s">
        <v>274</v>
      </c>
      <c r="AG6" s="3" t="s">
        <v>275</v>
      </c>
      <c r="AH6" s="5" t="n">
        <v>1.19</v>
      </c>
      <c r="AI6" s="3" t="s">
        <v>276</v>
      </c>
      <c r="AJ6" s="2" t="s">
        <v>277</v>
      </c>
      <c r="AK6" s="2" t="s">
        <v>276</v>
      </c>
      <c r="AL6" s="2"/>
      <c r="AM6" s="2" t="s">
        <v>278</v>
      </c>
      <c r="AN6" s="2" t="s">
        <v>279</v>
      </c>
      <c r="AO6" s="5" t="n">
        <v>100</v>
      </c>
      <c r="AP6" s="2" t="s">
        <v>197</v>
      </c>
      <c r="AQ6" s="2"/>
      <c r="AR6" s="2"/>
      <c r="AS6" s="2"/>
      <c r="AT6" s="5"/>
      <c r="AU6" s="5"/>
      <c r="AV6" s="5"/>
      <c r="AW6" s="2" t="s">
        <v>198</v>
      </c>
      <c r="AX6" s="2" t="s">
        <v>239</v>
      </c>
      <c r="AY6" s="2" t="s">
        <v>280</v>
      </c>
      <c r="AZ6" s="7" t="n">
        <v>200</v>
      </c>
      <c r="BA6" s="3" t="n">
        <v>6</v>
      </c>
      <c r="BB6" s="2" t="s">
        <v>281</v>
      </c>
      <c r="BC6" s="3" t="n">
        <v>4</v>
      </c>
      <c r="BD6" s="2" t="s">
        <v>282</v>
      </c>
      <c r="BE6" s="3" t="n">
        <v>2</v>
      </c>
      <c r="BF6" s="2"/>
      <c r="BG6" s="2" t="s">
        <v>283</v>
      </c>
      <c r="BH6" s="8" t="s">
        <v>284</v>
      </c>
      <c r="BI6" s="2" t="s">
        <v>285</v>
      </c>
      <c r="BJ6" s="2" t="s">
        <v>286</v>
      </c>
      <c r="BK6" s="2"/>
      <c r="BL6" s="2"/>
      <c r="BM6" s="2"/>
      <c r="BN6" s="2" t="s">
        <v>287</v>
      </c>
      <c r="BO6" s="2" t="s">
        <v>287</v>
      </c>
      <c r="BP6" s="2"/>
      <c r="BQ6" s="2"/>
      <c r="BR6" s="2"/>
      <c r="BS6" s="5"/>
      <c r="BT6" s="9" t="n">
        <v>27</v>
      </c>
      <c r="BU6" s="6"/>
      <c r="BV6" s="9"/>
      <c r="BW6" s="9"/>
      <c r="BX6" s="9"/>
      <c r="BY6" s="9"/>
      <c r="BZ6" s="9"/>
      <c r="CA6" s="10" t="n">
        <v>2017</v>
      </c>
      <c r="CB6" s="9"/>
      <c r="CC6" s="9"/>
      <c r="CD6" s="9"/>
      <c r="CE6" s="9" t="n">
        <v>18.52</v>
      </c>
      <c r="CF6" s="9"/>
      <c r="CG6" s="9"/>
      <c r="CH6" s="9"/>
      <c r="CI6" s="9"/>
      <c r="CJ6" s="9" t="n">
        <v>3.7</v>
      </c>
      <c r="CK6" s="9"/>
      <c r="CL6" s="9"/>
      <c r="CM6" s="9"/>
      <c r="CN6" s="9"/>
      <c r="CO6" s="9"/>
      <c r="CP6" s="9"/>
      <c r="CQ6" s="9"/>
      <c r="CR6" s="9"/>
      <c r="CS6" s="6"/>
      <c r="CT6" s="7" t="n">
        <v>1202</v>
      </c>
      <c r="CU6" s="2" t="s">
        <v>247</v>
      </c>
      <c r="CV6" s="2" t="s">
        <v>288</v>
      </c>
      <c r="CW6" s="2" t="s">
        <v>249</v>
      </c>
      <c r="CX6" s="2" t="s">
        <v>250</v>
      </c>
      <c r="CY6" s="2" t="s">
        <v>289</v>
      </c>
      <c r="CZ6" s="2" t="s">
        <v>290</v>
      </c>
      <c r="DA6" s="3" t="s">
        <v>291</v>
      </c>
      <c r="DB6" s="2" t="s">
        <v>254</v>
      </c>
      <c r="DC6" s="10" t="n">
        <v>2012</v>
      </c>
      <c r="DD6" s="11" t="str">
        <f aca="false">HYPERLINK("http://www.blend.com","www.blend.com")</f>
        <v>www.blend.com</v>
      </c>
      <c r="DE6" s="12" t="n">
        <v>6</v>
      </c>
      <c r="DF6" s="12" t="n">
        <v>3</v>
      </c>
      <c r="DG6" s="12" t="n">
        <v>1</v>
      </c>
      <c r="DH6" s="12" t="n">
        <v>1</v>
      </c>
      <c r="DI6" s="12" t="n">
        <v>4</v>
      </c>
      <c r="DJ6" s="12" t="n">
        <v>4</v>
      </c>
      <c r="DK6" s="2" t="s">
        <v>292</v>
      </c>
      <c r="DL6" s="2"/>
      <c r="DM6" s="3" t="n">
        <v>1.48</v>
      </c>
      <c r="DN6" s="3" t="n">
        <v>1.73</v>
      </c>
      <c r="DO6" s="2" t="s">
        <v>293</v>
      </c>
      <c r="DP6" s="2" t="s">
        <v>294</v>
      </c>
      <c r="DQ6" s="2" t="s">
        <v>295</v>
      </c>
      <c r="DR6" s="2" t="s">
        <v>294</v>
      </c>
      <c r="DS6" s="2" t="s">
        <v>294</v>
      </c>
      <c r="DT6" s="2" t="s">
        <v>296</v>
      </c>
      <c r="DU6" s="2" t="s">
        <v>297</v>
      </c>
      <c r="DV6" s="2" t="n">
        <v>29697</v>
      </c>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197</v>
      </c>
      <c r="FC6" s="9"/>
      <c r="FD6" s="2"/>
      <c r="FE6" s="3"/>
      <c r="FF6" s="2"/>
      <c r="FG6" s="9"/>
      <c r="FH6" s="9"/>
      <c r="FI6" s="9"/>
      <c r="FJ6" s="9"/>
      <c r="FK6" s="9"/>
      <c r="FL6" s="9"/>
      <c r="FM6" s="9"/>
      <c r="FN6" s="9"/>
      <c r="FO6" s="9"/>
      <c r="FP6" s="9"/>
      <c r="FQ6" s="9"/>
      <c r="FR6" s="11" t="str">
        <f aca="false">HYPERLINK("https://my.pitchbook.com?c=93239-74T","View Company Online")</f>
        <v>View Company Online</v>
      </c>
    </row>
    <row r="7" customFormat="false" ht="15" hidden="false" customHeight="false" outlineLevel="0" collapsed="false">
      <c r="A7" s="13" t="s">
        <v>298</v>
      </c>
      <c r="B7" s="13" t="s">
        <v>258</v>
      </c>
      <c r="C7" s="13" t="s">
        <v>259</v>
      </c>
      <c r="D7" s="13"/>
      <c r="E7" s="13" t="s">
        <v>260</v>
      </c>
      <c r="F7" s="13" t="s">
        <v>261</v>
      </c>
      <c r="G7" s="13" t="s">
        <v>180</v>
      </c>
      <c r="H7" s="13" t="s">
        <v>181</v>
      </c>
      <c r="I7" s="13" t="s">
        <v>262</v>
      </c>
      <c r="J7" s="13" t="s">
        <v>263</v>
      </c>
      <c r="K7" s="13" t="s">
        <v>264</v>
      </c>
      <c r="L7" s="13" t="s">
        <v>265</v>
      </c>
      <c r="M7" s="13" t="s">
        <v>266</v>
      </c>
      <c r="N7" s="13" t="s">
        <v>228</v>
      </c>
      <c r="O7" s="13" t="s">
        <v>267</v>
      </c>
      <c r="P7" s="13" t="s">
        <v>268</v>
      </c>
      <c r="Q7" s="13" t="s">
        <v>269</v>
      </c>
      <c r="R7" s="14" t="s">
        <v>270</v>
      </c>
      <c r="S7" s="13" t="s">
        <v>271</v>
      </c>
      <c r="T7" s="13" t="s">
        <v>272</v>
      </c>
      <c r="U7" s="13" t="s">
        <v>273</v>
      </c>
      <c r="V7" s="14" t="n">
        <v>6</v>
      </c>
      <c r="W7" s="15"/>
      <c r="X7" s="15" t="n">
        <v>43186</v>
      </c>
      <c r="Y7" s="16" t="n">
        <v>17</v>
      </c>
      <c r="Z7" s="13" t="s">
        <v>192</v>
      </c>
      <c r="AA7" s="16" t="n">
        <v>583</v>
      </c>
      <c r="AB7" s="16" t="n">
        <v>600</v>
      </c>
      <c r="AC7" s="13" t="s">
        <v>192</v>
      </c>
      <c r="AD7" s="17" t="n">
        <v>2.83</v>
      </c>
      <c r="AE7" s="16" t="n">
        <v>184.08</v>
      </c>
      <c r="AF7" s="14" t="s">
        <v>299</v>
      </c>
      <c r="AG7" s="14" t="s">
        <v>275</v>
      </c>
      <c r="AH7" s="16" t="n">
        <v>1.31</v>
      </c>
      <c r="AI7" s="14" t="s">
        <v>300</v>
      </c>
      <c r="AJ7" s="13" t="s">
        <v>277</v>
      </c>
      <c r="AK7" s="13" t="s">
        <v>300</v>
      </c>
      <c r="AL7" s="13"/>
      <c r="AM7" s="13" t="s">
        <v>278</v>
      </c>
      <c r="AN7" s="13" t="s">
        <v>301</v>
      </c>
      <c r="AO7" s="16" t="n">
        <v>17</v>
      </c>
      <c r="AP7" s="13" t="s">
        <v>197</v>
      </c>
      <c r="AQ7" s="13"/>
      <c r="AR7" s="13"/>
      <c r="AS7" s="13"/>
      <c r="AT7" s="16"/>
      <c r="AU7" s="16"/>
      <c r="AV7" s="16"/>
      <c r="AW7" s="13" t="s">
        <v>198</v>
      </c>
      <c r="AX7" s="13" t="s">
        <v>239</v>
      </c>
      <c r="AY7" s="13" t="s">
        <v>280</v>
      </c>
      <c r="AZ7" s="18"/>
      <c r="BA7" s="14" t="n">
        <v>5</v>
      </c>
      <c r="BB7" s="13" t="s">
        <v>302</v>
      </c>
      <c r="BC7" s="14" t="n">
        <v>5</v>
      </c>
      <c r="BD7" s="13"/>
      <c r="BE7" s="14"/>
      <c r="BF7" s="13"/>
      <c r="BG7" s="13" t="s">
        <v>303</v>
      </c>
      <c r="BH7" s="19" t="s">
        <v>304</v>
      </c>
      <c r="BI7" s="13" t="s">
        <v>305</v>
      </c>
      <c r="BJ7" s="13" t="s">
        <v>306</v>
      </c>
      <c r="BK7" s="13"/>
      <c r="BL7" s="13"/>
      <c r="BM7" s="13"/>
      <c r="BN7" s="13" t="s">
        <v>307</v>
      </c>
      <c r="BO7" s="13" t="s">
        <v>307</v>
      </c>
      <c r="BP7" s="13"/>
      <c r="BQ7" s="13"/>
      <c r="BR7" s="13"/>
      <c r="BS7" s="16"/>
      <c r="BT7" s="20" t="n">
        <v>27</v>
      </c>
      <c r="BU7" s="17"/>
      <c r="BV7" s="20"/>
      <c r="BW7" s="20"/>
      <c r="BX7" s="20"/>
      <c r="BY7" s="20"/>
      <c r="BZ7" s="20"/>
      <c r="CA7" s="21" t="n">
        <v>2017</v>
      </c>
      <c r="CB7" s="20"/>
      <c r="CC7" s="20"/>
      <c r="CD7" s="20"/>
      <c r="CE7" s="20" t="n">
        <v>22.22</v>
      </c>
      <c r="CF7" s="20"/>
      <c r="CG7" s="20"/>
      <c r="CH7" s="20"/>
      <c r="CI7" s="20"/>
      <c r="CJ7" s="20" t="n">
        <v>0.63</v>
      </c>
      <c r="CK7" s="20"/>
      <c r="CL7" s="20"/>
      <c r="CM7" s="20"/>
      <c r="CN7" s="20"/>
      <c r="CO7" s="20"/>
      <c r="CP7" s="20"/>
      <c r="CQ7" s="20"/>
      <c r="CR7" s="20"/>
      <c r="CS7" s="17"/>
      <c r="CT7" s="18" t="n">
        <v>1202</v>
      </c>
      <c r="CU7" s="13" t="s">
        <v>247</v>
      </c>
      <c r="CV7" s="13" t="s">
        <v>288</v>
      </c>
      <c r="CW7" s="13" t="s">
        <v>249</v>
      </c>
      <c r="CX7" s="13" t="s">
        <v>250</v>
      </c>
      <c r="CY7" s="13" t="s">
        <v>289</v>
      </c>
      <c r="CZ7" s="13" t="s">
        <v>290</v>
      </c>
      <c r="DA7" s="14" t="s">
        <v>291</v>
      </c>
      <c r="DB7" s="13" t="s">
        <v>254</v>
      </c>
      <c r="DC7" s="21" t="n">
        <v>2012</v>
      </c>
      <c r="DD7" s="22" t="str">
        <f aca="false">HYPERLINK("http://www.blend.com","www.blend.com")</f>
        <v>www.blend.com</v>
      </c>
      <c r="DE7" s="23" t="n">
        <v>6</v>
      </c>
      <c r="DF7" s="23" t="n">
        <v>3</v>
      </c>
      <c r="DG7" s="23" t="n">
        <v>1</v>
      </c>
      <c r="DH7" s="23" t="n">
        <v>1</v>
      </c>
      <c r="DI7" s="23" t="n">
        <v>4</v>
      </c>
      <c r="DJ7" s="23" t="n">
        <v>4</v>
      </c>
      <c r="DK7" s="13" t="s">
        <v>292</v>
      </c>
      <c r="DL7" s="13"/>
      <c r="DM7" s="14" t="n">
        <v>1.17</v>
      </c>
      <c r="DN7" s="14" t="n">
        <v>0.59</v>
      </c>
      <c r="DO7" s="13" t="s">
        <v>293</v>
      </c>
      <c r="DP7" s="13" t="s">
        <v>294</v>
      </c>
      <c r="DQ7" s="13" t="s">
        <v>295</v>
      </c>
      <c r="DR7" s="13" t="s">
        <v>294</v>
      </c>
      <c r="DS7" s="13" t="s">
        <v>294</v>
      </c>
      <c r="DT7" s="13" t="s">
        <v>296</v>
      </c>
      <c r="DU7" s="13" t="s">
        <v>297</v>
      </c>
      <c r="DV7" s="13" t="n">
        <v>29697</v>
      </c>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197</v>
      </c>
      <c r="FC7" s="20"/>
      <c r="FD7" s="13"/>
      <c r="FE7" s="14"/>
      <c r="FF7" s="13"/>
      <c r="FG7" s="20"/>
      <c r="FH7" s="20"/>
      <c r="FI7" s="20"/>
      <c r="FJ7" s="20"/>
      <c r="FK7" s="20"/>
      <c r="FL7" s="20"/>
      <c r="FM7" s="20"/>
      <c r="FN7" s="20"/>
      <c r="FO7" s="20"/>
      <c r="FP7" s="20"/>
      <c r="FQ7" s="20"/>
      <c r="FR7" s="22" t="str">
        <f aca="false">HYPERLINK("https://my.pitchbook.com?c=103922-38T","View Company Online")</f>
        <v>View Company Online</v>
      </c>
    </row>
    <row r="8" customFormat="false" ht="15" hidden="false" customHeight="false" outlineLevel="0" collapsed="false">
      <c r="A8" s="2" t="s">
        <v>308</v>
      </c>
      <c r="B8" s="2" t="s">
        <v>258</v>
      </c>
      <c r="C8" s="2" t="s">
        <v>259</v>
      </c>
      <c r="D8" s="2"/>
      <c r="E8" s="2" t="s">
        <v>260</v>
      </c>
      <c r="F8" s="2" t="s">
        <v>261</v>
      </c>
      <c r="G8" s="2" t="s">
        <v>180</v>
      </c>
      <c r="H8" s="2" t="s">
        <v>181</v>
      </c>
      <c r="I8" s="2" t="s">
        <v>262</v>
      </c>
      <c r="J8" s="2" t="s">
        <v>263</v>
      </c>
      <c r="K8" s="2" t="s">
        <v>264</v>
      </c>
      <c r="L8" s="2" t="s">
        <v>265</v>
      </c>
      <c r="M8" s="2" t="s">
        <v>266</v>
      </c>
      <c r="N8" s="2" t="s">
        <v>228</v>
      </c>
      <c r="O8" s="2" t="s">
        <v>267</v>
      </c>
      <c r="P8" s="2" t="s">
        <v>268</v>
      </c>
      <c r="Q8" s="2" t="s">
        <v>269</v>
      </c>
      <c r="R8" s="3" t="s">
        <v>270</v>
      </c>
      <c r="S8" s="2" t="s">
        <v>271</v>
      </c>
      <c r="T8" s="2" t="s">
        <v>272</v>
      </c>
      <c r="U8" s="2" t="s">
        <v>273</v>
      </c>
      <c r="V8" s="3" t="n">
        <v>9</v>
      </c>
      <c r="W8" s="4"/>
      <c r="X8" s="4" t="n">
        <v>44055</v>
      </c>
      <c r="Y8" s="5" t="n">
        <v>75</v>
      </c>
      <c r="Z8" s="2" t="s">
        <v>192</v>
      </c>
      <c r="AA8" s="5" t="n">
        <v>1600</v>
      </c>
      <c r="AB8" s="5" t="n">
        <v>1675</v>
      </c>
      <c r="AC8" s="2" t="s">
        <v>192</v>
      </c>
      <c r="AD8" s="6" t="n">
        <v>4.48</v>
      </c>
      <c r="AE8" s="5" t="n">
        <v>389.08</v>
      </c>
      <c r="AF8" s="3" t="s">
        <v>309</v>
      </c>
      <c r="AG8" s="3" t="s">
        <v>275</v>
      </c>
      <c r="AH8" s="5" t="n">
        <v>2.58</v>
      </c>
      <c r="AI8" s="3" t="s">
        <v>310</v>
      </c>
      <c r="AJ8" s="2" t="s">
        <v>277</v>
      </c>
      <c r="AK8" s="2" t="s">
        <v>310</v>
      </c>
      <c r="AL8" s="2"/>
      <c r="AM8" s="2" t="s">
        <v>278</v>
      </c>
      <c r="AN8" s="2" t="s">
        <v>311</v>
      </c>
      <c r="AO8" s="5" t="n">
        <v>75</v>
      </c>
      <c r="AP8" s="2" t="s">
        <v>197</v>
      </c>
      <c r="AQ8" s="2"/>
      <c r="AR8" s="2"/>
      <c r="AS8" s="2"/>
      <c r="AT8" s="5"/>
      <c r="AU8" s="5"/>
      <c r="AV8" s="5"/>
      <c r="AW8" s="2" t="s">
        <v>198</v>
      </c>
      <c r="AX8" s="2" t="s">
        <v>239</v>
      </c>
      <c r="AY8" s="2" t="s">
        <v>280</v>
      </c>
      <c r="AZ8" s="7"/>
      <c r="BA8" s="3" t="n">
        <v>10</v>
      </c>
      <c r="BB8" s="2" t="s">
        <v>312</v>
      </c>
      <c r="BC8" s="3" t="n">
        <v>4</v>
      </c>
      <c r="BD8" s="2" t="s">
        <v>313</v>
      </c>
      <c r="BE8" s="3" t="n">
        <v>6</v>
      </c>
      <c r="BF8" s="2"/>
      <c r="BG8" s="2" t="s">
        <v>314</v>
      </c>
      <c r="BH8" s="8" t="s">
        <v>315</v>
      </c>
      <c r="BI8" s="2" t="s">
        <v>316</v>
      </c>
      <c r="BJ8" s="2" t="s">
        <v>317</v>
      </c>
      <c r="BK8" s="2"/>
      <c r="BL8" s="2"/>
      <c r="BM8" s="2"/>
      <c r="BN8" s="2" t="s">
        <v>318</v>
      </c>
      <c r="BO8" s="2" t="s">
        <v>307</v>
      </c>
      <c r="BP8" s="2"/>
      <c r="BQ8" s="2" t="s">
        <v>319</v>
      </c>
      <c r="BR8" s="2"/>
      <c r="BS8" s="5"/>
      <c r="BT8" s="9" t="n">
        <v>96.03</v>
      </c>
      <c r="BU8" s="6" t="n">
        <v>89.51</v>
      </c>
      <c r="BV8" s="9" t="n">
        <v>61.74</v>
      </c>
      <c r="BW8" s="9" t="n">
        <v>-74.62</v>
      </c>
      <c r="BX8" s="9" t="n">
        <v>-70.59</v>
      </c>
      <c r="BY8" s="9" t="n">
        <v>-74.59</v>
      </c>
      <c r="BZ8" s="9" t="n">
        <v>16.58</v>
      </c>
      <c r="CA8" s="10" t="n">
        <v>2020</v>
      </c>
      <c r="CB8" s="9" t="n">
        <v>-23.73</v>
      </c>
      <c r="CC8" s="9" t="n">
        <v>-22.46</v>
      </c>
      <c r="CD8" s="9" t="n">
        <v>-22.45</v>
      </c>
      <c r="CE8" s="9" t="n">
        <v>17.44</v>
      </c>
      <c r="CF8" s="9" t="n">
        <v>93.96</v>
      </c>
      <c r="CG8" s="9" t="n">
        <v>-1.06</v>
      </c>
      <c r="CH8" s="9" t="n">
        <v>-1.01</v>
      </c>
      <c r="CI8" s="9" t="n">
        <v>-1.01</v>
      </c>
      <c r="CJ8" s="9" t="n">
        <v>0.78</v>
      </c>
      <c r="CK8" s="9" t="n">
        <v>4.21</v>
      </c>
      <c r="CL8" s="9"/>
      <c r="CM8" s="9"/>
      <c r="CN8" s="9"/>
      <c r="CO8" s="9"/>
      <c r="CP8" s="9"/>
      <c r="CQ8" s="9"/>
      <c r="CR8" s="9"/>
      <c r="CS8" s="6" t="n">
        <v>-73.51</v>
      </c>
      <c r="CT8" s="7" t="n">
        <v>1202</v>
      </c>
      <c r="CU8" s="2" t="s">
        <v>247</v>
      </c>
      <c r="CV8" s="2" t="s">
        <v>288</v>
      </c>
      <c r="CW8" s="2" t="s">
        <v>249</v>
      </c>
      <c r="CX8" s="2" t="s">
        <v>250</v>
      </c>
      <c r="CY8" s="2" t="s">
        <v>289</v>
      </c>
      <c r="CZ8" s="2" t="s">
        <v>290</v>
      </c>
      <c r="DA8" s="3" t="s">
        <v>291</v>
      </c>
      <c r="DB8" s="2" t="s">
        <v>254</v>
      </c>
      <c r="DC8" s="10" t="n">
        <v>2012</v>
      </c>
      <c r="DD8" s="11" t="str">
        <f aca="false">HYPERLINK("http://www.blend.com","www.blend.com")</f>
        <v>www.blend.com</v>
      </c>
      <c r="DE8" s="12" t="n">
        <v>6</v>
      </c>
      <c r="DF8" s="12" t="n">
        <v>3</v>
      </c>
      <c r="DG8" s="12" t="n">
        <v>1</v>
      </c>
      <c r="DH8" s="12" t="n">
        <v>1</v>
      </c>
      <c r="DI8" s="12" t="n">
        <v>4</v>
      </c>
      <c r="DJ8" s="12" t="n">
        <v>4</v>
      </c>
      <c r="DK8" s="2" t="s">
        <v>292</v>
      </c>
      <c r="DL8" s="2"/>
      <c r="DM8" s="3" t="n">
        <v>1.63</v>
      </c>
      <c r="DN8" s="3" t="n">
        <v>1.14</v>
      </c>
      <c r="DO8" s="2" t="s">
        <v>293</v>
      </c>
      <c r="DP8" s="2" t="s">
        <v>294</v>
      </c>
      <c r="DQ8" s="2" t="s">
        <v>295</v>
      </c>
      <c r="DR8" s="2" t="s">
        <v>294</v>
      </c>
      <c r="DS8" s="2" t="s">
        <v>294</v>
      </c>
      <c r="DT8" s="2" t="s">
        <v>296</v>
      </c>
      <c r="DU8" s="2" t="s">
        <v>297</v>
      </c>
      <c r="DV8" s="2" t="n">
        <v>29697</v>
      </c>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197</v>
      </c>
      <c r="FC8" s="9"/>
      <c r="FD8" s="2"/>
      <c r="FE8" s="3"/>
      <c r="FF8" s="2"/>
      <c r="FG8" s="9"/>
      <c r="FH8" s="9"/>
      <c r="FI8" s="9"/>
      <c r="FJ8" s="9"/>
      <c r="FK8" s="9"/>
      <c r="FL8" s="9"/>
      <c r="FM8" s="9"/>
      <c r="FN8" s="9"/>
      <c r="FO8" s="9"/>
      <c r="FP8" s="9"/>
      <c r="FQ8" s="9"/>
      <c r="FR8" s="11" t="str">
        <f aca="false">HYPERLINK("https://my.pitchbook.com?c=141412-33T","View Company Online")</f>
        <v>View Company Online</v>
      </c>
    </row>
    <row r="9" customFormat="false" ht="15" hidden="false" customHeight="false" outlineLevel="0" collapsed="false">
      <c r="A9" s="13" t="s">
        <v>320</v>
      </c>
      <c r="B9" s="13" t="s">
        <v>258</v>
      </c>
      <c r="C9" s="13" t="s">
        <v>259</v>
      </c>
      <c r="D9" s="13"/>
      <c r="E9" s="13" t="s">
        <v>260</v>
      </c>
      <c r="F9" s="13" t="s">
        <v>261</v>
      </c>
      <c r="G9" s="13" t="s">
        <v>180</v>
      </c>
      <c r="H9" s="13" t="s">
        <v>181</v>
      </c>
      <c r="I9" s="13" t="s">
        <v>262</v>
      </c>
      <c r="J9" s="13" t="s">
        <v>263</v>
      </c>
      <c r="K9" s="13" t="s">
        <v>264</v>
      </c>
      <c r="L9" s="13" t="s">
        <v>265</v>
      </c>
      <c r="M9" s="13" t="s">
        <v>266</v>
      </c>
      <c r="N9" s="13" t="s">
        <v>228</v>
      </c>
      <c r="O9" s="13" t="s">
        <v>267</v>
      </c>
      <c r="P9" s="13" t="s">
        <v>268</v>
      </c>
      <c r="Q9" s="13" t="s">
        <v>269</v>
      </c>
      <c r="R9" s="14" t="s">
        <v>270</v>
      </c>
      <c r="S9" s="13" t="s">
        <v>271</v>
      </c>
      <c r="T9" s="13" t="s">
        <v>272</v>
      </c>
      <c r="U9" s="13" t="s">
        <v>273</v>
      </c>
      <c r="V9" s="14" t="n">
        <v>10</v>
      </c>
      <c r="W9" s="15" t="n">
        <v>44209</v>
      </c>
      <c r="X9" s="15" t="n">
        <v>44251</v>
      </c>
      <c r="Y9" s="16" t="n">
        <v>300</v>
      </c>
      <c r="Z9" s="13" t="s">
        <v>192</v>
      </c>
      <c r="AA9" s="16" t="n">
        <v>3000</v>
      </c>
      <c r="AB9" s="16" t="n">
        <v>3300</v>
      </c>
      <c r="AC9" s="13" t="s">
        <v>192</v>
      </c>
      <c r="AD9" s="17" t="n">
        <v>9.09</v>
      </c>
      <c r="AE9" s="16" t="n">
        <v>689.08</v>
      </c>
      <c r="AF9" s="14" t="s">
        <v>321</v>
      </c>
      <c r="AG9" s="14" t="s">
        <v>275</v>
      </c>
      <c r="AH9" s="16" t="n">
        <v>4.61</v>
      </c>
      <c r="AI9" s="14" t="s">
        <v>322</v>
      </c>
      <c r="AJ9" s="13" t="s">
        <v>277</v>
      </c>
      <c r="AK9" s="13" t="s">
        <v>322</v>
      </c>
      <c r="AL9" s="13"/>
      <c r="AM9" s="13" t="s">
        <v>278</v>
      </c>
      <c r="AN9" s="13" t="s">
        <v>323</v>
      </c>
      <c r="AO9" s="16" t="n">
        <v>300</v>
      </c>
      <c r="AP9" s="13" t="s">
        <v>197</v>
      </c>
      <c r="AQ9" s="13"/>
      <c r="AR9" s="13"/>
      <c r="AS9" s="13"/>
      <c r="AT9" s="16"/>
      <c r="AU9" s="16"/>
      <c r="AV9" s="16"/>
      <c r="AW9" s="13" t="s">
        <v>198</v>
      </c>
      <c r="AX9" s="13" t="s">
        <v>239</v>
      </c>
      <c r="AY9" s="13" t="s">
        <v>280</v>
      </c>
      <c r="AZ9" s="18"/>
      <c r="BA9" s="14" t="n">
        <v>12</v>
      </c>
      <c r="BB9" s="13" t="s">
        <v>324</v>
      </c>
      <c r="BC9" s="14" t="n">
        <v>11</v>
      </c>
      <c r="BD9" s="13" t="s">
        <v>325</v>
      </c>
      <c r="BE9" s="14" t="n">
        <v>1</v>
      </c>
      <c r="BF9" s="13"/>
      <c r="BG9" s="13" t="s">
        <v>326</v>
      </c>
      <c r="BH9" s="19" t="s">
        <v>327</v>
      </c>
      <c r="BI9" s="13" t="s">
        <v>328</v>
      </c>
      <c r="BJ9" s="13" t="s">
        <v>329</v>
      </c>
      <c r="BK9" s="13"/>
      <c r="BL9" s="13"/>
      <c r="BM9" s="13"/>
      <c r="BN9" s="13" t="s">
        <v>330</v>
      </c>
      <c r="BO9" s="13" t="s">
        <v>331</v>
      </c>
      <c r="BP9" s="13"/>
      <c r="BQ9" s="13" t="s">
        <v>332</v>
      </c>
      <c r="BR9" s="13"/>
      <c r="BS9" s="16"/>
      <c r="BT9" s="20" t="n">
        <v>96.03</v>
      </c>
      <c r="BU9" s="17"/>
      <c r="BV9" s="20" t="n">
        <v>61.74</v>
      </c>
      <c r="BW9" s="20" t="n">
        <v>-74.62</v>
      </c>
      <c r="BX9" s="20" t="n">
        <v>-70.59</v>
      </c>
      <c r="BY9" s="20" t="n">
        <v>-74.59</v>
      </c>
      <c r="BZ9" s="20" t="n">
        <v>16.58</v>
      </c>
      <c r="CA9" s="21" t="n">
        <v>2020</v>
      </c>
      <c r="CB9" s="20" t="n">
        <v>-46.75</v>
      </c>
      <c r="CC9" s="20" t="n">
        <v>-44.24</v>
      </c>
      <c r="CD9" s="20" t="n">
        <v>-44.23</v>
      </c>
      <c r="CE9" s="20" t="n">
        <v>34.36</v>
      </c>
      <c r="CF9" s="20" t="n">
        <v>185.12</v>
      </c>
      <c r="CG9" s="20" t="n">
        <v>-4.25</v>
      </c>
      <c r="CH9" s="20" t="n">
        <v>-4.02</v>
      </c>
      <c r="CI9" s="20" t="n">
        <v>-4.02</v>
      </c>
      <c r="CJ9" s="20" t="n">
        <v>3.12</v>
      </c>
      <c r="CK9" s="20" t="n">
        <v>16.83</v>
      </c>
      <c r="CL9" s="20"/>
      <c r="CM9" s="20"/>
      <c r="CN9" s="20"/>
      <c r="CO9" s="20"/>
      <c r="CP9" s="20"/>
      <c r="CQ9" s="20"/>
      <c r="CR9" s="20"/>
      <c r="CS9" s="17" t="n">
        <v>-73.51</v>
      </c>
      <c r="CT9" s="18" t="n">
        <v>1202</v>
      </c>
      <c r="CU9" s="13" t="s">
        <v>247</v>
      </c>
      <c r="CV9" s="13" t="s">
        <v>288</v>
      </c>
      <c r="CW9" s="13" t="s">
        <v>249</v>
      </c>
      <c r="CX9" s="13" t="s">
        <v>250</v>
      </c>
      <c r="CY9" s="13" t="s">
        <v>289</v>
      </c>
      <c r="CZ9" s="13" t="s">
        <v>290</v>
      </c>
      <c r="DA9" s="14" t="s">
        <v>291</v>
      </c>
      <c r="DB9" s="13" t="s">
        <v>254</v>
      </c>
      <c r="DC9" s="21" t="n">
        <v>2012</v>
      </c>
      <c r="DD9" s="22" t="str">
        <f aca="false">HYPERLINK("http://www.blend.com","www.blend.com")</f>
        <v>www.blend.com</v>
      </c>
      <c r="DE9" s="23" t="n">
        <v>6</v>
      </c>
      <c r="DF9" s="23" t="n">
        <v>3</v>
      </c>
      <c r="DG9" s="23" t="n">
        <v>1</v>
      </c>
      <c r="DH9" s="23" t="n">
        <v>1</v>
      </c>
      <c r="DI9" s="23" t="n">
        <v>4</v>
      </c>
      <c r="DJ9" s="23" t="n">
        <v>4</v>
      </c>
      <c r="DK9" s="13" t="s">
        <v>292</v>
      </c>
      <c r="DL9" s="13"/>
      <c r="DM9" s="14" t="n">
        <v>1.79</v>
      </c>
      <c r="DN9" s="14" t="n">
        <v>0.54</v>
      </c>
      <c r="DO9" s="13" t="s">
        <v>293</v>
      </c>
      <c r="DP9" s="13" t="s">
        <v>294</v>
      </c>
      <c r="DQ9" s="13" t="s">
        <v>295</v>
      </c>
      <c r="DR9" s="13" t="s">
        <v>294</v>
      </c>
      <c r="DS9" s="13" t="s">
        <v>294</v>
      </c>
      <c r="DT9" s="13" t="s">
        <v>296</v>
      </c>
      <c r="DU9" s="13" t="s">
        <v>297</v>
      </c>
      <c r="DV9" s="13" t="n">
        <v>29697</v>
      </c>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197</v>
      </c>
      <c r="FC9" s="20"/>
      <c r="FD9" s="13"/>
      <c r="FE9" s="14"/>
      <c r="FF9" s="13"/>
      <c r="FG9" s="20"/>
      <c r="FH9" s="20"/>
      <c r="FI9" s="20"/>
      <c r="FJ9" s="20"/>
      <c r="FK9" s="20"/>
      <c r="FL9" s="20"/>
      <c r="FM9" s="20"/>
      <c r="FN9" s="20"/>
      <c r="FO9" s="20"/>
      <c r="FP9" s="20"/>
      <c r="FQ9" s="20"/>
      <c r="FR9" s="22" t="str">
        <f aca="false">HYPERLINK("https://my.pitchbook.com?c=164859-13T","View Company Online")</f>
        <v>View Company Online</v>
      </c>
    </row>
    <row r="10" customFormat="false" ht="15" hidden="false" customHeight="false" outlineLevel="0" collapsed="false">
      <c r="A10" s="2" t="s">
        <v>333</v>
      </c>
      <c r="B10" s="2" t="s">
        <v>258</v>
      </c>
      <c r="C10" s="2" t="s">
        <v>259</v>
      </c>
      <c r="D10" s="2"/>
      <c r="E10" s="2" t="s">
        <v>260</v>
      </c>
      <c r="F10" s="2" t="s">
        <v>261</v>
      </c>
      <c r="G10" s="2" t="s">
        <v>180</v>
      </c>
      <c r="H10" s="2" t="s">
        <v>181</v>
      </c>
      <c r="I10" s="2" t="s">
        <v>262</v>
      </c>
      <c r="J10" s="2" t="s">
        <v>263</v>
      </c>
      <c r="K10" s="2" t="s">
        <v>264</v>
      </c>
      <c r="L10" s="2" t="s">
        <v>265</v>
      </c>
      <c r="M10" s="2" t="s">
        <v>266</v>
      </c>
      <c r="N10" s="2" t="s">
        <v>228</v>
      </c>
      <c r="O10" s="2" t="s">
        <v>267</v>
      </c>
      <c r="P10" s="2" t="s">
        <v>268</v>
      </c>
      <c r="Q10" s="2" t="s">
        <v>269</v>
      </c>
      <c r="R10" s="3" t="s">
        <v>270</v>
      </c>
      <c r="S10" s="2" t="s">
        <v>271</v>
      </c>
      <c r="T10" s="2" t="s">
        <v>272</v>
      </c>
      <c r="U10" s="2" t="s">
        <v>273</v>
      </c>
      <c r="V10" s="3" t="n">
        <v>13</v>
      </c>
      <c r="W10" s="4" t="n">
        <v>44368</v>
      </c>
      <c r="X10" s="4" t="n">
        <v>44393</v>
      </c>
      <c r="Y10" s="5" t="n">
        <v>510</v>
      </c>
      <c r="Z10" s="2" t="s">
        <v>192</v>
      </c>
      <c r="AA10" s="5" t="n">
        <v>3592.69</v>
      </c>
      <c r="AB10" s="5" t="n">
        <v>3952.69</v>
      </c>
      <c r="AC10" s="2" t="s">
        <v>193</v>
      </c>
      <c r="AD10" s="6" t="n">
        <v>9.11</v>
      </c>
      <c r="AE10" s="5" t="n">
        <v>1199.08</v>
      </c>
      <c r="AF10" s="3"/>
      <c r="AG10" s="3"/>
      <c r="AH10" s="5" t="n">
        <v>18</v>
      </c>
      <c r="AI10" s="3"/>
      <c r="AJ10" s="2" t="s">
        <v>194</v>
      </c>
      <c r="AK10" s="2"/>
      <c r="AL10" s="2"/>
      <c r="AM10" s="2" t="s">
        <v>195</v>
      </c>
      <c r="AN10" s="2" t="s">
        <v>334</v>
      </c>
      <c r="AO10" s="5" t="n">
        <v>360</v>
      </c>
      <c r="AP10" s="2" t="s">
        <v>197</v>
      </c>
      <c r="AQ10" s="2"/>
      <c r="AR10" s="2"/>
      <c r="AS10" s="2"/>
      <c r="AT10" s="5"/>
      <c r="AU10" s="5"/>
      <c r="AV10" s="5"/>
      <c r="AW10" s="2" t="s">
        <v>198</v>
      </c>
      <c r="AX10" s="2" t="s">
        <v>239</v>
      </c>
      <c r="AY10" s="2" t="s">
        <v>266</v>
      </c>
      <c r="AZ10" s="7"/>
      <c r="BA10" s="3"/>
      <c r="BB10" s="2"/>
      <c r="BC10" s="3"/>
      <c r="BD10" s="2"/>
      <c r="BE10" s="3"/>
      <c r="BF10" s="2"/>
      <c r="BG10" s="2"/>
      <c r="BH10" s="8"/>
      <c r="BI10" s="2"/>
      <c r="BJ10" s="2"/>
      <c r="BK10" s="2" t="s">
        <v>335</v>
      </c>
      <c r="BL10" s="2"/>
      <c r="BM10" s="2"/>
      <c r="BN10" s="2" t="s">
        <v>336</v>
      </c>
      <c r="BO10" s="2" t="s">
        <v>336</v>
      </c>
      <c r="BP10" s="2" t="s">
        <v>337</v>
      </c>
      <c r="BQ10" s="2"/>
      <c r="BR10" s="2"/>
      <c r="BS10" s="5"/>
      <c r="BT10" s="9" t="n">
        <v>122.44</v>
      </c>
      <c r="BU10" s="6" t="n">
        <v>9.03</v>
      </c>
      <c r="BV10" s="9" t="n">
        <v>80.96</v>
      </c>
      <c r="BW10" s="9" t="n">
        <v>-52.49</v>
      </c>
      <c r="BX10" s="9" t="n">
        <v>-92.2</v>
      </c>
      <c r="BY10" s="9" t="n">
        <v>-97.76</v>
      </c>
      <c r="BZ10" s="9" t="n">
        <v>18.67</v>
      </c>
      <c r="CA10" s="10" t="n">
        <v>2021</v>
      </c>
      <c r="CB10" s="9" t="n">
        <v>-42.87</v>
      </c>
      <c r="CC10" s="9" t="n">
        <v>-40.43</v>
      </c>
      <c r="CD10" s="9" t="n">
        <v>-75.3</v>
      </c>
      <c r="CE10" s="9" t="n">
        <v>32.28</v>
      </c>
      <c r="CF10" s="9" t="n">
        <v>10.92</v>
      </c>
      <c r="CG10" s="9" t="n">
        <v>-5.53</v>
      </c>
      <c r="CH10" s="9" t="n">
        <v>-5.22</v>
      </c>
      <c r="CI10" s="9" t="n">
        <v>-9.72</v>
      </c>
      <c r="CJ10" s="9" t="n">
        <v>4.17</v>
      </c>
      <c r="CK10" s="9" t="n">
        <v>1.41</v>
      </c>
      <c r="CL10" s="9"/>
      <c r="CM10" s="9"/>
      <c r="CN10" s="9"/>
      <c r="CO10" s="9"/>
      <c r="CP10" s="9"/>
      <c r="CQ10" s="9"/>
      <c r="CR10" s="9"/>
      <c r="CS10" s="6" t="n">
        <v>-75.3</v>
      </c>
      <c r="CT10" s="7" t="n">
        <v>1202</v>
      </c>
      <c r="CU10" s="2" t="s">
        <v>247</v>
      </c>
      <c r="CV10" s="2" t="s">
        <v>288</v>
      </c>
      <c r="CW10" s="2" t="s">
        <v>249</v>
      </c>
      <c r="CX10" s="2" t="s">
        <v>250</v>
      </c>
      <c r="CY10" s="2" t="s">
        <v>289</v>
      </c>
      <c r="CZ10" s="2" t="s">
        <v>290</v>
      </c>
      <c r="DA10" s="3" t="s">
        <v>291</v>
      </c>
      <c r="DB10" s="2" t="s">
        <v>254</v>
      </c>
      <c r="DC10" s="10" t="n">
        <v>2012</v>
      </c>
      <c r="DD10" s="11" t="str">
        <f aca="false">HYPERLINK("http://www.blend.com","www.blend.com")</f>
        <v>www.blend.com</v>
      </c>
      <c r="DE10" s="12" t="n">
        <v>6</v>
      </c>
      <c r="DF10" s="12" t="n">
        <v>3</v>
      </c>
      <c r="DG10" s="12" t="n">
        <v>1</v>
      </c>
      <c r="DH10" s="12" t="n">
        <v>1</v>
      </c>
      <c r="DI10" s="12" t="n">
        <v>4</v>
      </c>
      <c r="DJ10" s="12" t="n">
        <v>4</v>
      </c>
      <c r="DK10" s="2" t="s">
        <v>292</v>
      </c>
      <c r="DL10" s="2"/>
      <c r="DM10" s="3"/>
      <c r="DN10" s="3"/>
      <c r="DO10" s="2"/>
      <c r="DP10" s="2"/>
      <c r="DQ10" s="2"/>
      <c r="DR10" s="2"/>
      <c r="DS10" s="2"/>
      <c r="DT10" s="2"/>
      <c r="DU10" s="2"/>
      <c r="DV10" s="2" t="n">
        <v>29697</v>
      </c>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197</v>
      </c>
      <c r="FC10" s="9"/>
      <c r="FD10" s="2"/>
      <c r="FE10" s="3"/>
      <c r="FF10" s="2"/>
      <c r="FG10" s="9"/>
      <c r="FH10" s="9"/>
      <c r="FI10" s="9"/>
      <c r="FJ10" s="9"/>
      <c r="FK10" s="9"/>
      <c r="FL10" s="9"/>
      <c r="FM10" s="9"/>
      <c r="FN10" s="9"/>
      <c r="FO10" s="9"/>
      <c r="FP10" s="9"/>
      <c r="FQ10" s="9"/>
      <c r="FR10" s="11" t="str">
        <f aca="false">HYPERLINK("https://my.pitchbook.com?c=174835-90T","View Company Online")</f>
        <v>View Company Online</v>
      </c>
    </row>
    <row r="11" customFormat="false" ht="15" hidden="false" customHeight="false" outlineLevel="0" collapsed="false">
      <c r="A11" s="13" t="s">
        <v>338</v>
      </c>
      <c r="B11" s="13" t="s">
        <v>339</v>
      </c>
      <c r="C11" s="13" t="s">
        <v>340</v>
      </c>
      <c r="D11" s="13"/>
      <c r="E11" s="13" t="s">
        <v>341</v>
      </c>
      <c r="F11" s="13" t="s">
        <v>342</v>
      </c>
      <c r="G11" s="13" t="s">
        <v>343</v>
      </c>
      <c r="H11" s="13" t="s">
        <v>344</v>
      </c>
      <c r="I11" s="13" t="s">
        <v>345</v>
      </c>
      <c r="J11" s="13" t="s">
        <v>346</v>
      </c>
      <c r="K11" s="13" t="s">
        <v>347</v>
      </c>
      <c r="L11" s="13" t="s">
        <v>348</v>
      </c>
      <c r="M11" s="13" t="s">
        <v>266</v>
      </c>
      <c r="N11" s="13" t="s">
        <v>228</v>
      </c>
      <c r="O11" s="13" t="s">
        <v>349</v>
      </c>
      <c r="P11" s="13" t="s">
        <v>350</v>
      </c>
      <c r="Q11" s="13" t="s">
        <v>351</v>
      </c>
      <c r="R11" s="14" t="s">
        <v>352</v>
      </c>
      <c r="S11" s="13" t="s">
        <v>353</v>
      </c>
      <c r="T11" s="13" t="s">
        <v>354</v>
      </c>
      <c r="U11" s="13"/>
      <c r="V11" s="14" t="n">
        <v>4</v>
      </c>
      <c r="W11" s="15" t="n">
        <v>44302</v>
      </c>
      <c r="X11" s="15" t="n">
        <v>44482</v>
      </c>
      <c r="Y11" s="16" t="n">
        <v>20.67</v>
      </c>
      <c r="Z11" s="13" t="s">
        <v>193</v>
      </c>
      <c r="AA11" s="16" t="n">
        <v>11.13</v>
      </c>
      <c r="AB11" s="16" t="n">
        <v>31.8</v>
      </c>
      <c r="AC11" s="13" t="s">
        <v>193</v>
      </c>
      <c r="AD11" s="17" t="n">
        <v>65</v>
      </c>
      <c r="AE11" s="16" t="n">
        <v>0.57</v>
      </c>
      <c r="AF11" s="14"/>
      <c r="AG11" s="14"/>
      <c r="AH11" s="16"/>
      <c r="AI11" s="14"/>
      <c r="AJ11" s="13" t="s">
        <v>355</v>
      </c>
      <c r="AK11" s="13"/>
      <c r="AL11" s="13"/>
      <c r="AM11" s="13" t="s">
        <v>213</v>
      </c>
      <c r="AN11" s="13" t="s">
        <v>356</v>
      </c>
      <c r="AO11" s="16" t="n">
        <v>20.67</v>
      </c>
      <c r="AP11" s="13" t="s">
        <v>197</v>
      </c>
      <c r="AQ11" s="13"/>
      <c r="AR11" s="13"/>
      <c r="AS11" s="13"/>
      <c r="AT11" s="16"/>
      <c r="AU11" s="16"/>
      <c r="AV11" s="16"/>
      <c r="AW11" s="13" t="s">
        <v>198</v>
      </c>
      <c r="AX11" s="13" t="s">
        <v>239</v>
      </c>
      <c r="AY11" s="13" t="s">
        <v>266</v>
      </c>
      <c r="AZ11" s="18"/>
      <c r="BA11" s="14" t="n">
        <v>1</v>
      </c>
      <c r="BB11" s="13"/>
      <c r="BC11" s="14"/>
      <c r="BD11" s="13"/>
      <c r="BE11" s="14"/>
      <c r="BF11" s="13"/>
      <c r="BG11" s="13" t="s">
        <v>357</v>
      </c>
      <c r="BH11" s="19" t="s">
        <v>358</v>
      </c>
      <c r="BI11" s="13"/>
      <c r="BJ11" s="13"/>
      <c r="BK11" s="13" t="s">
        <v>359</v>
      </c>
      <c r="BL11" s="13"/>
      <c r="BM11" s="13"/>
      <c r="BN11" s="13"/>
      <c r="BO11" s="13"/>
      <c r="BP11" s="13"/>
      <c r="BQ11" s="13"/>
      <c r="BR11" s="13"/>
      <c r="BS11" s="16"/>
      <c r="BT11" s="20" t="n">
        <v>0.09</v>
      </c>
      <c r="BU11" s="17" t="n">
        <v>-33.82</v>
      </c>
      <c r="BV11" s="20"/>
      <c r="BW11" s="20" t="n">
        <v>-1.1</v>
      </c>
      <c r="BX11" s="20" t="n">
        <v>-0.68</v>
      </c>
      <c r="BY11" s="20" t="n">
        <v>-1.05</v>
      </c>
      <c r="BZ11" s="20" t="n">
        <v>0.11</v>
      </c>
      <c r="CA11" s="21" t="n">
        <v>2021</v>
      </c>
      <c r="CB11" s="20" t="n">
        <v>-46.93</v>
      </c>
      <c r="CC11" s="20" t="n">
        <v>-30.35</v>
      </c>
      <c r="CD11" s="20" t="n">
        <v>-28.79</v>
      </c>
      <c r="CE11" s="20" t="n">
        <v>344.57</v>
      </c>
      <c r="CF11" s="20" t="n">
        <v>-441.05</v>
      </c>
      <c r="CG11" s="20" t="n">
        <v>-30.51</v>
      </c>
      <c r="CH11" s="20" t="n">
        <v>-19.73</v>
      </c>
      <c r="CI11" s="20" t="n">
        <v>-18.71</v>
      </c>
      <c r="CJ11" s="20" t="n">
        <v>223.98</v>
      </c>
      <c r="CK11" s="20" t="n">
        <v>-286.68</v>
      </c>
      <c r="CL11" s="20"/>
      <c r="CM11" s="20"/>
      <c r="CN11" s="20"/>
      <c r="CO11" s="20"/>
      <c r="CP11" s="20"/>
      <c r="CQ11" s="20"/>
      <c r="CR11" s="20"/>
      <c r="CS11" s="17" t="n">
        <v>-734.22</v>
      </c>
      <c r="CT11" s="18" t="n">
        <v>2</v>
      </c>
      <c r="CU11" s="13" t="s">
        <v>360</v>
      </c>
      <c r="CV11" s="13" t="s">
        <v>361</v>
      </c>
      <c r="CW11" s="13" t="s">
        <v>201</v>
      </c>
      <c r="CX11" s="13" t="s">
        <v>362</v>
      </c>
      <c r="CY11" s="13" t="s">
        <v>363</v>
      </c>
      <c r="CZ11" s="13"/>
      <c r="DA11" s="14" t="s">
        <v>364</v>
      </c>
      <c r="DB11" s="13" t="s">
        <v>365</v>
      </c>
      <c r="DC11" s="21" t="n">
        <v>2012</v>
      </c>
      <c r="DD11" s="22" t="str">
        <f aca="false">HYPERLINK("http://www.bonzun.com","www.bonzun.com")</f>
        <v>www.bonzun.com</v>
      </c>
      <c r="DE11" s="23"/>
      <c r="DF11" s="23"/>
      <c r="DG11" s="23"/>
      <c r="DH11" s="23"/>
      <c r="DI11" s="23"/>
      <c r="DJ11" s="23"/>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197</v>
      </c>
      <c r="FC11" s="20"/>
      <c r="FD11" s="13"/>
      <c r="FE11" s="14"/>
      <c r="FF11" s="13"/>
      <c r="FG11" s="20"/>
      <c r="FH11" s="20"/>
      <c r="FI11" s="20"/>
      <c r="FJ11" s="20"/>
      <c r="FK11" s="20"/>
      <c r="FL11" s="20"/>
      <c r="FM11" s="20"/>
      <c r="FN11" s="20"/>
      <c r="FO11" s="20"/>
      <c r="FP11" s="20"/>
      <c r="FQ11" s="20"/>
      <c r="FR11" s="22" t="str">
        <f aca="false">HYPERLINK("https://my.pitchbook.com?c=170537-14T","View Company Online")</f>
        <v>View Company Online</v>
      </c>
    </row>
    <row r="12" customFormat="false" ht="15" hidden="false" customHeight="false" outlineLevel="0" collapsed="false">
      <c r="A12" s="2" t="s">
        <v>366</v>
      </c>
      <c r="B12" s="2" t="s">
        <v>339</v>
      </c>
      <c r="C12" s="2" t="s">
        <v>340</v>
      </c>
      <c r="D12" s="2"/>
      <c r="E12" s="2" t="s">
        <v>341</v>
      </c>
      <c r="F12" s="2" t="s">
        <v>342</v>
      </c>
      <c r="G12" s="2" t="s">
        <v>343</v>
      </c>
      <c r="H12" s="2" t="s">
        <v>344</v>
      </c>
      <c r="I12" s="2" t="s">
        <v>345</v>
      </c>
      <c r="J12" s="2" t="s">
        <v>346</v>
      </c>
      <c r="K12" s="2" t="s">
        <v>347</v>
      </c>
      <c r="L12" s="2" t="s">
        <v>348</v>
      </c>
      <c r="M12" s="2" t="s">
        <v>266</v>
      </c>
      <c r="N12" s="2" t="s">
        <v>228</v>
      </c>
      <c r="O12" s="2" t="s">
        <v>349</v>
      </c>
      <c r="P12" s="2" t="s">
        <v>350</v>
      </c>
      <c r="Q12" s="2" t="s">
        <v>351</v>
      </c>
      <c r="R12" s="3" t="s">
        <v>352</v>
      </c>
      <c r="S12" s="2" t="s">
        <v>353</v>
      </c>
      <c r="T12" s="2" t="s">
        <v>354</v>
      </c>
      <c r="U12" s="2"/>
      <c r="V12" s="3" t="n">
        <v>3</v>
      </c>
      <c r="W12" s="4"/>
      <c r="X12" s="4" t="n">
        <v>43830</v>
      </c>
      <c r="Y12" s="5" t="n">
        <v>0.57</v>
      </c>
      <c r="Z12" s="2" t="s">
        <v>192</v>
      </c>
      <c r="AA12" s="5" t="n">
        <v>4.09</v>
      </c>
      <c r="AB12" s="5" t="n">
        <v>4.66</v>
      </c>
      <c r="AC12" s="2" t="s">
        <v>192</v>
      </c>
      <c r="AD12" s="6" t="n">
        <v>12.2</v>
      </c>
      <c r="AE12" s="5" t="n">
        <v>0.57</v>
      </c>
      <c r="AF12" s="3" t="s">
        <v>367</v>
      </c>
      <c r="AG12" s="3"/>
      <c r="AH12" s="5" t="n">
        <v>21.81</v>
      </c>
      <c r="AI12" s="3"/>
      <c r="AJ12" s="2" t="s">
        <v>368</v>
      </c>
      <c r="AK12" s="2" t="s">
        <v>368</v>
      </c>
      <c r="AL12" s="2"/>
      <c r="AM12" s="2" t="s">
        <v>278</v>
      </c>
      <c r="AN12" s="2" t="s">
        <v>369</v>
      </c>
      <c r="AO12" s="5" t="n">
        <v>0.57</v>
      </c>
      <c r="AP12" s="2" t="s">
        <v>197</v>
      </c>
      <c r="AQ12" s="2"/>
      <c r="AR12" s="2"/>
      <c r="AS12" s="2"/>
      <c r="AT12" s="5"/>
      <c r="AU12" s="5"/>
      <c r="AV12" s="5"/>
      <c r="AW12" s="2" t="s">
        <v>198</v>
      </c>
      <c r="AX12" s="2" t="s">
        <v>370</v>
      </c>
      <c r="AY12" s="2" t="s">
        <v>280</v>
      </c>
      <c r="AZ12" s="7"/>
      <c r="BA12" s="3"/>
      <c r="BB12" s="2"/>
      <c r="BC12" s="3"/>
      <c r="BD12" s="2"/>
      <c r="BE12" s="3"/>
      <c r="BF12" s="2"/>
      <c r="BG12" s="2"/>
      <c r="BH12" s="8"/>
      <c r="BI12" s="2"/>
      <c r="BJ12" s="2"/>
      <c r="BK12" s="2"/>
      <c r="BL12" s="2"/>
      <c r="BM12" s="2"/>
      <c r="BN12" s="2"/>
      <c r="BO12" s="2"/>
      <c r="BP12" s="2"/>
      <c r="BQ12" s="2"/>
      <c r="BR12" s="2"/>
      <c r="BS12" s="5"/>
      <c r="BT12" s="9" t="n">
        <v>0.14</v>
      </c>
      <c r="BU12" s="6" t="n">
        <v>7004.74</v>
      </c>
      <c r="BV12" s="9"/>
      <c r="BW12" s="9" t="n">
        <v>-1.34</v>
      </c>
      <c r="BX12" s="9" t="n">
        <v>-0.92</v>
      </c>
      <c r="BY12" s="9" t="n">
        <v>-1.28</v>
      </c>
      <c r="BZ12" s="9" t="n">
        <v>0</v>
      </c>
      <c r="CA12" s="10" t="n">
        <v>2019</v>
      </c>
      <c r="CB12" s="9" t="n">
        <v>-5.06</v>
      </c>
      <c r="CC12" s="9" t="n">
        <v>-3.65</v>
      </c>
      <c r="CD12" s="9" t="n">
        <v>-3.47</v>
      </c>
      <c r="CE12" s="9" t="n">
        <v>33.43</v>
      </c>
      <c r="CF12" s="9" t="n">
        <v>-41.58</v>
      </c>
      <c r="CG12" s="9" t="n">
        <v>-0.62</v>
      </c>
      <c r="CH12" s="9" t="n">
        <v>-0.45</v>
      </c>
      <c r="CI12" s="9" t="n">
        <v>-0.42</v>
      </c>
      <c r="CJ12" s="9" t="n">
        <v>4.08</v>
      </c>
      <c r="CK12" s="9" t="n">
        <v>-5.07</v>
      </c>
      <c r="CL12" s="9"/>
      <c r="CM12" s="9"/>
      <c r="CN12" s="9"/>
      <c r="CO12" s="9"/>
      <c r="CP12" s="9"/>
      <c r="CQ12" s="9"/>
      <c r="CR12" s="9"/>
      <c r="CS12" s="6" t="n">
        <v>-660.79</v>
      </c>
      <c r="CT12" s="7" t="n">
        <v>2</v>
      </c>
      <c r="CU12" s="2" t="s">
        <v>360</v>
      </c>
      <c r="CV12" s="2" t="s">
        <v>361</v>
      </c>
      <c r="CW12" s="2" t="s">
        <v>201</v>
      </c>
      <c r="CX12" s="2" t="s">
        <v>362</v>
      </c>
      <c r="CY12" s="2" t="s">
        <v>363</v>
      </c>
      <c r="CZ12" s="2"/>
      <c r="DA12" s="3" t="s">
        <v>364</v>
      </c>
      <c r="DB12" s="2" t="s">
        <v>365</v>
      </c>
      <c r="DC12" s="10" t="n">
        <v>2012</v>
      </c>
      <c r="DD12" s="11" t="str">
        <f aca="false">HYPERLINK("http://www.bonzun.com","www.bonzun.com")</f>
        <v>www.bonzun.com</v>
      </c>
      <c r="DE12" s="12"/>
      <c r="DF12" s="12"/>
      <c r="DG12" s="12"/>
      <c r="DH12" s="12"/>
      <c r="DI12" s="12"/>
      <c r="DJ12" s="12"/>
      <c r="DK12" s="2"/>
      <c r="DL12" s="2"/>
      <c r="DM12" s="3"/>
      <c r="DN12" s="3"/>
      <c r="DO12" s="2"/>
      <c r="DP12" s="2"/>
      <c r="DQ12" s="2"/>
      <c r="DR12" s="2"/>
      <c r="DS12" s="2"/>
      <c r="DT12" s="2"/>
      <c r="DU12" s="2"/>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197</v>
      </c>
      <c r="FC12" s="9"/>
      <c r="FD12" s="2"/>
      <c r="FE12" s="3"/>
      <c r="FF12" s="2"/>
      <c r="FG12" s="9"/>
      <c r="FH12" s="9"/>
      <c r="FI12" s="9"/>
      <c r="FJ12" s="9"/>
      <c r="FK12" s="9"/>
      <c r="FL12" s="9"/>
      <c r="FM12" s="9"/>
      <c r="FN12" s="9"/>
      <c r="FO12" s="9"/>
      <c r="FP12" s="9"/>
      <c r="FQ12" s="9"/>
      <c r="FR12" s="11" t="str">
        <f aca="false">HYPERLINK("https://my.pitchbook.com?c=280125-28T","View Company Online")</f>
        <v>View Company Online</v>
      </c>
    </row>
    <row r="13" customFormat="false" ht="15" hidden="false" customHeight="false" outlineLevel="0" collapsed="false">
      <c r="A13" s="13" t="s">
        <v>371</v>
      </c>
      <c r="B13" s="13" t="s">
        <v>372</v>
      </c>
      <c r="C13" s="13" t="s">
        <v>373</v>
      </c>
      <c r="D13" s="13" t="s">
        <v>374</v>
      </c>
      <c r="E13" s="13" t="s">
        <v>375</v>
      </c>
      <c r="F13" s="13" t="s">
        <v>376</v>
      </c>
      <c r="G13" s="13" t="s">
        <v>343</v>
      </c>
      <c r="H13" s="13" t="s">
        <v>377</v>
      </c>
      <c r="I13" s="13" t="s">
        <v>378</v>
      </c>
      <c r="J13" s="13" t="s">
        <v>379</v>
      </c>
      <c r="K13" s="13"/>
      <c r="L13" s="13" t="s">
        <v>380</v>
      </c>
      <c r="M13" s="13" t="s">
        <v>266</v>
      </c>
      <c r="N13" s="13" t="s">
        <v>228</v>
      </c>
      <c r="O13" s="13" t="s">
        <v>381</v>
      </c>
      <c r="P13" s="13" t="s">
        <v>382</v>
      </c>
      <c r="Q13" s="13" t="s">
        <v>383</v>
      </c>
      <c r="R13" s="14"/>
      <c r="S13" s="13" t="s">
        <v>384</v>
      </c>
      <c r="T13" s="13" t="s">
        <v>385</v>
      </c>
      <c r="U13" s="13" t="s">
        <v>386</v>
      </c>
      <c r="V13" s="14" t="n">
        <v>6</v>
      </c>
      <c r="W13" s="15"/>
      <c r="X13" s="15" t="n">
        <v>45166</v>
      </c>
      <c r="Y13" s="16" t="n">
        <v>5.56</v>
      </c>
      <c r="Z13" s="13" t="s">
        <v>192</v>
      </c>
      <c r="AA13" s="16"/>
      <c r="AB13" s="16" t="n">
        <v>65.03</v>
      </c>
      <c r="AC13" s="13" t="s">
        <v>193</v>
      </c>
      <c r="AD13" s="17" t="n">
        <v>8.55</v>
      </c>
      <c r="AE13" s="16" t="n">
        <v>14.66</v>
      </c>
      <c r="AF13" s="14"/>
      <c r="AG13" s="14"/>
      <c r="AH13" s="16" t="n">
        <v>0.41</v>
      </c>
      <c r="AI13" s="14"/>
      <c r="AJ13" s="13" t="s">
        <v>212</v>
      </c>
      <c r="AK13" s="13"/>
      <c r="AL13" s="13"/>
      <c r="AM13" s="13" t="s">
        <v>213</v>
      </c>
      <c r="AN13" s="13" t="s">
        <v>387</v>
      </c>
      <c r="AO13" s="16" t="n">
        <v>5.56</v>
      </c>
      <c r="AP13" s="13" t="s">
        <v>197</v>
      </c>
      <c r="AQ13" s="13"/>
      <c r="AR13" s="13"/>
      <c r="AS13" s="13"/>
      <c r="AT13" s="16"/>
      <c r="AU13" s="16"/>
      <c r="AV13" s="16"/>
      <c r="AW13" s="13" t="s">
        <v>198</v>
      </c>
      <c r="AX13" s="13" t="s">
        <v>239</v>
      </c>
      <c r="AY13" s="13" t="s">
        <v>266</v>
      </c>
      <c r="AZ13" s="18"/>
      <c r="BA13" s="14" t="n">
        <v>2</v>
      </c>
      <c r="BB13" s="13" t="s">
        <v>388</v>
      </c>
      <c r="BC13" s="14" t="n">
        <v>1</v>
      </c>
      <c r="BD13" s="13" t="s">
        <v>389</v>
      </c>
      <c r="BE13" s="14" t="n">
        <v>1</v>
      </c>
      <c r="BF13" s="13"/>
      <c r="BG13" s="13" t="s">
        <v>390</v>
      </c>
      <c r="BH13" s="19" t="s">
        <v>391</v>
      </c>
      <c r="BI13" s="13"/>
      <c r="BJ13" s="13"/>
      <c r="BK13" s="13"/>
      <c r="BL13" s="13"/>
      <c r="BM13" s="13"/>
      <c r="BN13" s="13" t="s">
        <v>392</v>
      </c>
      <c r="BO13" s="13" t="s">
        <v>392</v>
      </c>
      <c r="BP13" s="13" t="s">
        <v>393</v>
      </c>
      <c r="BQ13" s="13"/>
      <c r="BR13" s="13"/>
      <c r="BS13" s="16"/>
      <c r="BT13" s="20" t="n">
        <v>1.96</v>
      </c>
      <c r="BU13" s="17" t="n">
        <v>23.16</v>
      </c>
      <c r="BV13" s="20" t="n">
        <v>1.47</v>
      </c>
      <c r="BW13" s="20" t="n">
        <v>-5</v>
      </c>
      <c r="BX13" s="20" t="n">
        <v>-4.02</v>
      </c>
      <c r="BY13" s="20" t="n">
        <v>-4.47</v>
      </c>
      <c r="BZ13" s="20" t="n">
        <v>0</v>
      </c>
      <c r="CA13" s="21" t="n">
        <v>2023</v>
      </c>
      <c r="CB13" s="20" t="n">
        <v>-16.19</v>
      </c>
      <c r="CC13" s="20" t="n">
        <v>-14.54</v>
      </c>
      <c r="CD13" s="20" t="n">
        <v>-12.99</v>
      </c>
      <c r="CE13" s="20" t="n">
        <v>33.18</v>
      </c>
      <c r="CF13" s="20" t="n">
        <v>4220.74</v>
      </c>
      <c r="CG13" s="20" t="n">
        <v>-1.38</v>
      </c>
      <c r="CH13" s="20" t="n">
        <v>-1.24</v>
      </c>
      <c r="CI13" s="20" t="n">
        <v>-1.11</v>
      </c>
      <c r="CJ13" s="20" t="n">
        <v>2.84</v>
      </c>
      <c r="CK13" s="20" t="n">
        <v>360.87</v>
      </c>
      <c r="CL13" s="20"/>
      <c r="CM13" s="20"/>
      <c r="CN13" s="20"/>
      <c r="CO13" s="20"/>
      <c r="CP13" s="20"/>
      <c r="CQ13" s="20"/>
      <c r="CR13" s="20"/>
      <c r="CS13" s="17" t="n">
        <v>-204.95</v>
      </c>
      <c r="CT13" s="18" t="n">
        <v>21</v>
      </c>
      <c r="CU13" s="13" t="s">
        <v>360</v>
      </c>
      <c r="CV13" s="13" t="s">
        <v>394</v>
      </c>
      <c r="CW13" s="13" t="s">
        <v>201</v>
      </c>
      <c r="CX13" s="13" t="s">
        <v>362</v>
      </c>
      <c r="CY13" s="13" t="s">
        <v>395</v>
      </c>
      <c r="CZ13" s="13"/>
      <c r="DA13" s="14" t="s">
        <v>396</v>
      </c>
      <c r="DB13" s="13" t="s">
        <v>365</v>
      </c>
      <c r="DC13" s="21" t="n">
        <v>2010</v>
      </c>
      <c r="DD13" s="22" t="str">
        <f aca="false">HYPERLINK("http://www.braincool.se","www.braincool.se")</f>
        <v>www.braincool.se</v>
      </c>
      <c r="DE13" s="23" t="n">
        <v>77</v>
      </c>
      <c r="DF13" s="23" t="n">
        <v>17</v>
      </c>
      <c r="DG13" s="23" t="n">
        <v>66</v>
      </c>
      <c r="DH13" s="23" t="n">
        <v>5</v>
      </c>
      <c r="DI13" s="23" t="n">
        <v>6</v>
      </c>
      <c r="DJ13" s="23" t="n">
        <v>6</v>
      </c>
      <c r="DK13" s="13" t="s">
        <v>397</v>
      </c>
      <c r="DL13" s="13"/>
      <c r="DM13" s="14"/>
      <c r="DN13" s="14"/>
      <c r="DO13" s="13"/>
      <c r="DP13" s="13"/>
      <c r="DQ13" s="13"/>
      <c r="DR13" s="13"/>
      <c r="DS13" s="13"/>
      <c r="DT13" s="13"/>
      <c r="DU13" s="13"/>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197</v>
      </c>
      <c r="FC13" s="20"/>
      <c r="FD13" s="13"/>
      <c r="FE13" s="14"/>
      <c r="FF13" s="13"/>
      <c r="FG13" s="20"/>
      <c r="FH13" s="20"/>
      <c r="FI13" s="20"/>
      <c r="FJ13" s="20"/>
      <c r="FK13" s="20"/>
      <c r="FL13" s="20"/>
      <c r="FM13" s="20"/>
      <c r="FN13" s="20"/>
      <c r="FO13" s="20"/>
      <c r="FP13" s="20"/>
      <c r="FQ13" s="20"/>
      <c r="FR13" s="22" t="str">
        <f aca="false">HYPERLINK("https://my.pitchbook.com?c=270245-35T","View Company Online")</f>
        <v>View Company Online</v>
      </c>
    </row>
    <row r="14" customFormat="false" ht="15" hidden="false" customHeight="false" outlineLevel="0" collapsed="false">
      <c r="A14" s="2" t="s">
        <v>398</v>
      </c>
      <c r="B14" s="2" t="s">
        <v>399</v>
      </c>
      <c r="C14" s="2" t="s">
        <v>400</v>
      </c>
      <c r="D14" s="2"/>
      <c r="E14" s="2" t="s">
        <v>401</v>
      </c>
      <c r="F14" s="2" t="s">
        <v>402</v>
      </c>
      <c r="G14" s="2" t="s">
        <v>180</v>
      </c>
      <c r="H14" s="2" t="s">
        <v>181</v>
      </c>
      <c r="I14" s="2" t="s">
        <v>403</v>
      </c>
      <c r="J14" s="2" t="s">
        <v>404</v>
      </c>
      <c r="K14" s="2" t="s">
        <v>405</v>
      </c>
      <c r="L14" s="2" t="s">
        <v>406</v>
      </c>
      <c r="M14" s="2" t="s">
        <v>266</v>
      </c>
      <c r="N14" s="2" t="s">
        <v>228</v>
      </c>
      <c r="O14" s="2" t="s">
        <v>407</v>
      </c>
      <c r="P14" s="2" t="s">
        <v>408</v>
      </c>
      <c r="Q14" s="2" t="s">
        <v>409</v>
      </c>
      <c r="R14" s="3" t="s">
        <v>410</v>
      </c>
      <c r="S14" s="2" t="s">
        <v>411</v>
      </c>
      <c r="T14" s="2" t="s">
        <v>412</v>
      </c>
      <c r="U14" s="2" t="s">
        <v>413</v>
      </c>
      <c r="V14" s="3" t="n">
        <v>6</v>
      </c>
      <c r="W14" s="4"/>
      <c r="X14" s="4" t="n">
        <v>42947</v>
      </c>
      <c r="Y14" s="5" t="n">
        <v>50</v>
      </c>
      <c r="Z14" s="2" t="s">
        <v>192</v>
      </c>
      <c r="AA14" s="5" t="n">
        <v>350</v>
      </c>
      <c r="AB14" s="5" t="n">
        <v>400</v>
      </c>
      <c r="AC14" s="2" t="s">
        <v>192</v>
      </c>
      <c r="AD14" s="6" t="n">
        <v>12.5</v>
      </c>
      <c r="AE14" s="5" t="n">
        <v>97.1</v>
      </c>
      <c r="AF14" s="3" t="s">
        <v>274</v>
      </c>
      <c r="AG14" s="3" t="s">
        <v>275</v>
      </c>
      <c r="AH14" s="5" t="n">
        <v>41.68</v>
      </c>
      <c r="AI14" s="3" t="s">
        <v>276</v>
      </c>
      <c r="AJ14" s="2" t="s">
        <v>277</v>
      </c>
      <c r="AK14" s="2" t="s">
        <v>276</v>
      </c>
      <c r="AL14" s="2"/>
      <c r="AM14" s="2" t="s">
        <v>278</v>
      </c>
      <c r="AN14" s="2" t="s">
        <v>414</v>
      </c>
      <c r="AO14" s="5" t="n">
        <v>50</v>
      </c>
      <c r="AP14" s="2" t="s">
        <v>197</v>
      </c>
      <c r="AQ14" s="2"/>
      <c r="AR14" s="2"/>
      <c r="AS14" s="2"/>
      <c r="AT14" s="5"/>
      <c r="AU14" s="5"/>
      <c r="AV14" s="5"/>
      <c r="AW14" s="2" t="s">
        <v>198</v>
      </c>
      <c r="AX14" s="2" t="s">
        <v>239</v>
      </c>
      <c r="AY14" s="2" t="s">
        <v>280</v>
      </c>
      <c r="AZ14" s="7" t="n">
        <v>175</v>
      </c>
      <c r="BA14" s="3" t="n">
        <v>8</v>
      </c>
      <c r="BB14" s="2" t="s">
        <v>415</v>
      </c>
      <c r="BC14" s="3" t="n">
        <v>5</v>
      </c>
      <c r="BD14" s="2" t="s">
        <v>416</v>
      </c>
      <c r="BE14" s="3" t="n">
        <v>3</v>
      </c>
      <c r="BF14" s="2"/>
      <c r="BG14" s="2" t="s">
        <v>417</v>
      </c>
      <c r="BH14" s="8" t="s">
        <v>418</v>
      </c>
      <c r="BI14" s="2" t="s">
        <v>419</v>
      </c>
      <c r="BJ14" s="2" t="s">
        <v>420</v>
      </c>
      <c r="BK14" s="2"/>
      <c r="BL14" s="2"/>
      <c r="BM14" s="2"/>
      <c r="BN14" s="2"/>
      <c r="BO14" s="2"/>
      <c r="BP14" s="2"/>
      <c r="BQ14" s="2"/>
      <c r="BR14" s="2"/>
      <c r="BS14" s="5"/>
      <c r="BT14" s="9" t="n">
        <v>30</v>
      </c>
      <c r="BU14" s="6"/>
      <c r="BV14" s="9"/>
      <c r="BW14" s="9"/>
      <c r="BX14" s="9"/>
      <c r="BY14" s="9"/>
      <c r="BZ14" s="9"/>
      <c r="CA14" s="10" t="n">
        <v>2017</v>
      </c>
      <c r="CB14" s="9"/>
      <c r="CC14" s="9"/>
      <c r="CD14" s="9"/>
      <c r="CE14" s="9" t="n">
        <v>13.33</v>
      </c>
      <c r="CF14" s="9"/>
      <c r="CG14" s="9"/>
      <c r="CH14" s="9"/>
      <c r="CI14" s="9"/>
      <c r="CJ14" s="9" t="n">
        <v>1.67</v>
      </c>
      <c r="CK14" s="9"/>
      <c r="CL14" s="9"/>
      <c r="CM14" s="9"/>
      <c r="CN14" s="9"/>
      <c r="CO14" s="9"/>
      <c r="CP14" s="9"/>
      <c r="CQ14" s="9"/>
      <c r="CR14" s="9"/>
      <c r="CS14" s="6"/>
      <c r="CT14" s="7" t="n">
        <v>1699</v>
      </c>
      <c r="CU14" s="2" t="s">
        <v>247</v>
      </c>
      <c r="CV14" s="2" t="s">
        <v>421</v>
      </c>
      <c r="CW14" s="2" t="s">
        <v>249</v>
      </c>
      <c r="CX14" s="2" t="s">
        <v>250</v>
      </c>
      <c r="CY14" s="2" t="s">
        <v>422</v>
      </c>
      <c r="CZ14" s="2" t="s">
        <v>422</v>
      </c>
      <c r="DA14" s="3" t="s">
        <v>423</v>
      </c>
      <c r="DB14" s="2" t="s">
        <v>254</v>
      </c>
      <c r="DC14" s="10" t="n">
        <v>2011</v>
      </c>
      <c r="DD14" s="11" t="str">
        <f aca="false">HYPERLINK("http://www.braze.com","www.braze.com")</f>
        <v>www.braze.com</v>
      </c>
      <c r="DE14" s="12" t="n">
        <v>45</v>
      </c>
      <c r="DF14" s="12" t="n">
        <v>19</v>
      </c>
      <c r="DG14" s="12" t="n">
        <v>40</v>
      </c>
      <c r="DH14" s="12" t="n">
        <v>2</v>
      </c>
      <c r="DI14" s="12" t="n">
        <v>3</v>
      </c>
      <c r="DJ14" s="12" t="n">
        <v>3</v>
      </c>
      <c r="DK14" s="2" t="s">
        <v>424</v>
      </c>
      <c r="DL14" s="2"/>
      <c r="DM14" s="3" t="n">
        <v>3.8</v>
      </c>
      <c r="DN14" s="3" t="n">
        <v>1.24</v>
      </c>
      <c r="DO14" s="2" t="s">
        <v>293</v>
      </c>
      <c r="DP14" s="2" t="s">
        <v>294</v>
      </c>
      <c r="DQ14" s="2" t="s">
        <v>295</v>
      </c>
      <c r="DR14" s="2" t="s">
        <v>294</v>
      </c>
      <c r="DS14" s="2" t="s">
        <v>294</v>
      </c>
      <c r="DT14" s="2" t="s">
        <v>296</v>
      </c>
      <c r="DU14" s="2" t="s">
        <v>425</v>
      </c>
      <c r="DV14" s="2"/>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197</v>
      </c>
      <c r="FC14" s="9"/>
      <c r="FD14" s="2"/>
      <c r="FE14" s="3"/>
      <c r="FF14" s="2"/>
      <c r="FG14" s="9"/>
      <c r="FH14" s="9"/>
      <c r="FI14" s="9"/>
      <c r="FJ14" s="9"/>
      <c r="FK14" s="9"/>
      <c r="FL14" s="9"/>
      <c r="FM14" s="9"/>
      <c r="FN14" s="9"/>
      <c r="FO14" s="9"/>
      <c r="FP14" s="9"/>
      <c r="FQ14" s="9"/>
      <c r="FR14" s="11" t="str">
        <f aca="false">HYPERLINK("https://my.pitchbook.com?c=92483-47T","View Company Online")</f>
        <v>View Company Online</v>
      </c>
    </row>
    <row r="15" customFormat="false" ht="15" hidden="false" customHeight="false" outlineLevel="0" collapsed="false">
      <c r="A15" s="13" t="s">
        <v>426</v>
      </c>
      <c r="B15" s="13" t="s">
        <v>399</v>
      </c>
      <c r="C15" s="13" t="s">
        <v>400</v>
      </c>
      <c r="D15" s="13"/>
      <c r="E15" s="13" t="s">
        <v>401</v>
      </c>
      <c r="F15" s="13" t="s">
        <v>402</v>
      </c>
      <c r="G15" s="13" t="s">
        <v>180</v>
      </c>
      <c r="H15" s="13" t="s">
        <v>181</v>
      </c>
      <c r="I15" s="13" t="s">
        <v>403</v>
      </c>
      <c r="J15" s="13" t="s">
        <v>404</v>
      </c>
      <c r="K15" s="13" t="s">
        <v>405</v>
      </c>
      <c r="L15" s="13" t="s">
        <v>406</v>
      </c>
      <c r="M15" s="13" t="s">
        <v>266</v>
      </c>
      <c r="N15" s="13" t="s">
        <v>228</v>
      </c>
      <c r="O15" s="13" t="s">
        <v>407</v>
      </c>
      <c r="P15" s="13" t="s">
        <v>408</v>
      </c>
      <c r="Q15" s="13" t="s">
        <v>409</v>
      </c>
      <c r="R15" s="14" t="s">
        <v>410</v>
      </c>
      <c r="S15" s="13" t="s">
        <v>411</v>
      </c>
      <c r="T15" s="13" t="s">
        <v>412</v>
      </c>
      <c r="U15" s="13" t="s">
        <v>413</v>
      </c>
      <c r="V15" s="14" t="n">
        <v>7</v>
      </c>
      <c r="W15" s="15"/>
      <c r="X15" s="15" t="n">
        <v>43370</v>
      </c>
      <c r="Y15" s="16" t="n">
        <v>80</v>
      </c>
      <c r="Z15" s="13" t="s">
        <v>192</v>
      </c>
      <c r="AA15" s="16" t="n">
        <v>770</v>
      </c>
      <c r="AB15" s="16" t="n">
        <v>850</v>
      </c>
      <c r="AC15" s="13" t="s">
        <v>192</v>
      </c>
      <c r="AD15" s="17" t="n">
        <v>9.41</v>
      </c>
      <c r="AE15" s="16" t="n">
        <v>177.1</v>
      </c>
      <c r="AF15" s="14" t="s">
        <v>299</v>
      </c>
      <c r="AG15" s="14" t="s">
        <v>275</v>
      </c>
      <c r="AH15" s="16" t="n">
        <v>9.46</v>
      </c>
      <c r="AI15" s="14" t="s">
        <v>427</v>
      </c>
      <c r="AJ15" s="13" t="s">
        <v>277</v>
      </c>
      <c r="AK15" s="13" t="s">
        <v>427</v>
      </c>
      <c r="AL15" s="13"/>
      <c r="AM15" s="13" t="s">
        <v>278</v>
      </c>
      <c r="AN15" s="13" t="s">
        <v>428</v>
      </c>
      <c r="AO15" s="16" t="n">
        <v>80</v>
      </c>
      <c r="AP15" s="13" t="s">
        <v>197</v>
      </c>
      <c r="AQ15" s="13"/>
      <c r="AR15" s="13"/>
      <c r="AS15" s="13"/>
      <c r="AT15" s="16"/>
      <c r="AU15" s="16"/>
      <c r="AV15" s="16"/>
      <c r="AW15" s="13" t="s">
        <v>198</v>
      </c>
      <c r="AX15" s="13" t="s">
        <v>239</v>
      </c>
      <c r="AY15" s="13" t="s">
        <v>280</v>
      </c>
      <c r="AZ15" s="18"/>
      <c r="BA15" s="14" t="n">
        <v>8</v>
      </c>
      <c r="BB15" s="13" t="s">
        <v>429</v>
      </c>
      <c r="BC15" s="14" t="n">
        <v>3</v>
      </c>
      <c r="BD15" s="13" t="s">
        <v>430</v>
      </c>
      <c r="BE15" s="14" t="n">
        <v>5</v>
      </c>
      <c r="BF15" s="13"/>
      <c r="BG15" s="13" t="s">
        <v>431</v>
      </c>
      <c r="BH15" s="19" t="s">
        <v>432</v>
      </c>
      <c r="BI15" s="13" t="s">
        <v>433</v>
      </c>
      <c r="BJ15" s="13" t="s">
        <v>434</v>
      </c>
      <c r="BK15" s="13"/>
      <c r="BL15" s="13"/>
      <c r="BM15" s="13"/>
      <c r="BN15" s="13" t="s">
        <v>435</v>
      </c>
      <c r="BO15" s="13"/>
      <c r="BP15" s="13"/>
      <c r="BQ15" s="13" t="s">
        <v>435</v>
      </c>
      <c r="BR15" s="13"/>
      <c r="BS15" s="16"/>
      <c r="BT15" s="20" t="n">
        <v>60</v>
      </c>
      <c r="BU15" s="17" t="n">
        <v>100</v>
      </c>
      <c r="BV15" s="20"/>
      <c r="BW15" s="20"/>
      <c r="BX15" s="20"/>
      <c r="BY15" s="20"/>
      <c r="BZ15" s="20"/>
      <c r="CA15" s="21" t="n">
        <v>2018</v>
      </c>
      <c r="CB15" s="20"/>
      <c r="CC15" s="20"/>
      <c r="CD15" s="20"/>
      <c r="CE15" s="20" t="n">
        <v>14.17</v>
      </c>
      <c r="CF15" s="20"/>
      <c r="CG15" s="20"/>
      <c r="CH15" s="20"/>
      <c r="CI15" s="20"/>
      <c r="CJ15" s="20" t="n">
        <v>1.33</v>
      </c>
      <c r="CK15" s="20"/>
      <c r="CL15" s="20"/>
      <c r="CM15" s="20"/>
      <c r="CN15" s="20"/>
      <c r="CO15" s="20"/>
      <c r="CP15" s="20"/>
      <c r="CQ15" s="20"/>
      <c r="CR15" s="20"/>
      <c r="CS15" s="17"/>
      <c r="CT15" s="18" t="n">
        <v>1699</v>
      </c>
      <c r="CU15" s="13" t="s">
        <v>247</v>
      </c>
      <c r="CV15" s="13" t="s">
        <v>421</v>
      </c>
      <c r="CW15" s="13" t="s">
        <v>249</v>
      </c>
      <c r="CX15" s="13" t="s">
        <v>250</v>
      </c>
      <c r="CY15" s="13" t="s">
        <v>422</v>
      </c>
      <c r="CZ15" s="13" t="s">
        <v>422</v>
      </c>
      <c r="DA15" s="14" t="s">
        <v>423</v>
      </c>
      <c r="DB15" s="13" t="s">
        <v>254</v>
      </c>
      <c r="DC15" s="21" t="n">
        <v>2011</v>
      </c>
      <c r="DD15" s="22" t="str">
        <f aca="false">HYPERLINK("http://www.braze.com","www.braze.com")</f>
        <v>www.braze.com</v>
      </c>
      <c r="DE15" s="23" t="n">
        <v>45</v>
      </c>
      <c r="DF15" s="23" t="n">
        <v>19</v>
      </c>
      <c r="DG15" s="23" t="n">
        <v>40</v>
      </c>
      <c r="DH15" s="23" t="n">
        <v>2</v>
      </c>
      <c r="DI15" s="23" t="n">
        <v>3</v>
      </c>
      <c r="DJ15" s="23" t="n">
        <v>3</v>
      </c>
      <c r="DK15" s="13" t="s">
        <v>424</v>
      </c>
      <c r="DL15" s="13"/>
      <c r="DM15" s="14" t="n">
        <v>1.93</v>
      </c>
      <c r="DN15" s="14" t="n">
        <v>1.16</v>
      </c>
      <c r="DO15" s="13" t="s">
        <v>293</v>
      </c>
      <c r="DP15" s="13" t="s">
        <v>294</v>
      </c>
      <c r="DQ15" s="13" t="s">
        <v>295</v>
      </c>
      <c r="DR15" s="13" t="s">
        <v>294</v>
      </c>
      <c r="DS15" s="13" t="s">
        <v>294</v>
      </c>
      <c r="DT15" s="13"/>
      <c r="DU15" s="13" t="s">
        <v>425</v>
      </c>
      <c r="DV15" s="13"/>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197</v>
      </c>
      <c r="FC15" s="20"/>
      <c r="FD15" s="13"/>
      <c r="FE15" s="14"/>
      <c r="FF15" s="13"/>
      <c r="FG15" s="20"/>
      <c r="FH15" s="20"/>
      <c r="FI15" s="20"/>
      <c r="FJ15" s="20"/>
      <c r="FK15" s="20"/>
      <c r="FL15" s="20"/>
      <c r="FM15" s="20"/>
      <c r="FN15" s="20"/>
      <c r="FO15" s="20"/>
      <c r="FP15" s="20"/>
      <c r="FQ15" s="20"/>
      <c r="FR15" s="22" t="str">
        <f aca="false">HYPERLINK("https://my.pitchbook.com?c=112418-29T","View Company Online")</f>
        <v>View Company Online</v>
      </c>
    </row>
    <row r="16" customFormat="false" ht="15" hidden="false" customHeight="false" outlineLevel="0" collapsed="false">
      <c r="A16" s="2" t="s">
        <v>436</v>
      </c>
      <c r="B16" s="2" t="s">
        <v>399</v>
      </c>
      <c r="C16" s="2" t="s">
        <v>400</v>
      </c>
      <c r="D16" s="2"/>
      <c r="E16" s="2" t="s">
        <v>401</v>
      </c>
      <c r="F16" s="2" t="s">
        <v>402</v>
      </c>
      <c r="G16" s="2" t="s">
        <v>180</v>
      </c>
      <c r="H16" s="2" t="s">
        <v>181</v>
      </c>
      <c r="I16" s="2" t="s">
        <v>403</v>
      </c>
      <c r="J16" s="2" t="s">
        <v>404</v>
      </c>
      <c r="K16" s="2" t="s">
        <v>405</v>
      </c>
      <c r="L16" s="2" t="s">
        <v>406</v>
      </c>
      <c r="M16" s="2" t="s">
        <v>266</v>
      </c>
      <c r="N16" s="2" t="s">
        <v>228</v>
      </c>
      <c r="O16" s="2" t="s">
        <v>407</v>
      </c>
      <c r="P16" s="2" t="s">
        <v>408</v>
      </c>
      <c r="Q16" s="2" t="s">
        <v>409</v>
      </c>
      <c r="R16" s="3" t="s">
        <v>410</v>
      </c>
      <c r="S16" s="2" t="s">
        <v>411</v>
      </c>
      <c r="T16" s="2" t="s">
        <v>412</v>
      </c>
      <c r="U16" s="2" t="s">
        <v>413</v>
      </c>
      <c r="V16" s="3" t="n">
        <v>11</v>
      </c>
      <c r="W16" s="4" t="n">
        <v>44491</v>
      </c>
      <c r="X16" s="4" t="n">
        <v>44517</v>
      </c>
      <c r="Y16" s="5" t="n">
        <v>520</v>
      </c>
      <c r="Z16" s="2" t="s">
        <v>192</v>
      </c>
      <c r="AA16" s="5" t="n">
        <v>5346.63</v>
      </c>
      <c r="AB16" s="5" t="n">
        <v>5866.63</v>
      </c>
      <c r="AC16" s="2" t="s">
        <v>193</v>
      </c>
      <c r="AD16" s="6" t="n">
        <v>8.86</v>
      </c>
      <c r="AE16" s="5" t="n">
        <v>612.6</v>
      </c>
      <c r="AF16" s="3"/>
      <c r="AG16" s="3"/>
      <c r="AH16" s="5" t="n">
        <v>65</v>
      </c>
      <c r="AI16" s="3"/>
      <c r="AJ16" s="2" t="s">
        <v>194</v>
      </c>
      <c r="AK16" s="2"/>
      <c r="AL16" s="2"/>
      <c r="AM16" s="2" t="s">
        <v>195</v>
      </c>
      <c r="AN16" s="2" t="s">
        <v>402</v>
      </c>
      <c r="AO16" s="5" t="n">
        <v>435.5</v>
      </c>
      <c r="AP16" s="2" t="s">
        <v>197</v>
      </c>
      <c r="AQ16" s="2"/>
      <c r="AR16" s="2"/>
      <c r="AS16" s="2"/>
      <c r="AT16" s="5"/>
      <c r="AU16" s="5"/>
      <c r="AV16" s="5"/>
      <c r="AW16" s="2" t="s">
        <v>198</v>
      </c>
      <c r="AX16" s="2" t="s">
        <v>228</v>
      </c>
      <c r="AY16" s="2" t="s">
        <v>266</v>
      </c>
      <c r="AZ16" s="7"/>
      <c r="BA16" s="3"/>
      <c r="BB16" s="2"/>
      <c r="BC16" s="3"/>
      <c r="BD16" s="2"/>
      <c r="BE16" s="3"/>
      <c r="BF16" s="2"/>
      <c r="BG16" s="2"/>
      <c r="BH16" s="8"/>
      <c r="BI16" s="2"/>
      <c r="BJ16" s="2"/>
      <c r="BK16" s="2" t="s">
        <v>437</v>
      </c>
      <c r="BL16" s="2"/>
      <c r="BM16" s="2"/>
      <c r="BN16" s="2" t="s">
        <v>438</v>
      </c>
      <c r="BO16" s="2" t="s">
        <v>438</v>
      </c>
      <c r="BP16" s="2" t="s">
        <v>439</v>
      </c>
      <c r="BQ16" s="2"/>
      <c r="BR16" s="2"/>
      <c r="BS16" s="5"/>
      <c r="BT16" s="9" t="n">
        <v>210.53</v>
      </c>
      <c r="BU16" s="6" t="n">
        <v>40.18</v>
      </c>
      <c r="BV16" s="9" t="n">
        <v>141.52</v>
      </c>
      <c r="BW16" s="9" t="n">
        <v>-44.33</v>
      </c>
      <c r="BX16" s="9" t="n">
        <v>-43.96</v>
      </c>
      <c r="BY16" s="9" t="n">
        <v>-46.66</v>
      </c>
      <c r="BZ16" s="9"/>
      <c r="CA16" s="10" t="n">
        <v>2022</v>
      </c>
      <c r="CB16" s="9" t="n">
        <v>-133.45</v>
      </c>
      <c r="CC16" s="9" t="n">
        <v>-125.73</v>
      </c>
      <c r="CD16" s="9" t="n">
        <v>-132.35</v>
      </c>
      <c r="CE16" s="9" t="n">
        <v>27.87</v>
      </c>
      <c r="CF16" s="9" t="n">
        <v>363.51</v>
      </c>
      <c r="CG16" s="9" t="n">
        <v>-11.83</v>
      </c>
      <c r="CH16" s="9" t="n">
        <v>-11.14</v>
      </c>
      <c r="CI16" s="9" t="n">
        <v>-11.73</v>
      </c>
      <c r="CJ16" s="9" t="n">
        <v>2.47</v>
      </c>
      <c r="CK16" s="9" t="n">
        <v>32.22</v>
      </c>
      <c r="CL16" s="9"/>
      <c r="CM16" s="9"/>
      <c r="CN16" s="9"/>
      <c r="CO16" s="9"/>
      <c r="CP16" s="9"/>
      <c r="CQ16" s="9"/>
      <c r="CR16" s="9"/>
      <c r="CS16" s="6" t="n">
        <v>-20.88</v>
      </c>
      <c r="CT16" s="7" t="n">
        <v>1699</v>
      </c>
      <c r="CU16" s="2" t="s">
        <v>247</v>
      </c>
      <c r="CV16" s="2" t="s">
        <v>421</v>
      </c>
      <c r="CW16" s="2" t="s">
        <v>249</v>
      </c>
      <c r="CX16" s="2" t="s">
        <v>250</v>
      </c>
      <c r="CY16" s="2" t="s">
        <v>422</v>
      </c>
      <c r="CZ16" s="2" t="s">
        <v>422</v>
      </c>
      <c r="DA16" s="3" t="s">
        <v>423</v>
      </c>
      <c r="DB16" s="2" t="s">
        <v>254</v>
      </c>
      <c r="DC16" s="10" t="n">
        <v>2011</v>
      </c>
      <c r="DD16" s="11" t="str">
        <f aca="false">HYPERLINK("http://www.braze.com","www.braze.com")</f>
        <v>www.braze.com</v>
      </c>
      <c r="DE16" s="12" t="n">
        <v>45</v>
      </c>
      <c r="DF16" s="12" t="n">
        <v>19</v>
      </c>
      <c r="DG16" s="12" t="n">
        <v>40</v>
      </c>
      <c r="DH16" s="12" t="n">
        <v>2</v>
      </c>
      <c r="DI16" s="12" t="n">
        <v>3</v>
      </c>
      <c r="DJ16" s="12" t="n">
        <v>3</v>
      </c>
      <c r="DK16" s="2" t="s">
        <v>424</v>
      </c>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197</v>
      </c>
      <c r="FC16" s="9"/>
      <c r="FD16" s="2"/>
      <c r="FE16" s="3"/>
      <c r="FF16" s="2"/>
      <c r="FG16" s="9"/>
      <c r="FH16" s="9"/>
      <c r="FI16" s="9"/>
      <c r="FJ16" s="9"/>
      <c r="FK16" s="9"/>
      <c r="FL16" s="9"/>
      <c r="FM16" s="9"/>
      <c r="FN16" s="9"/>
      <c r="FO16" s="9"/>
      <c r="FP16" s="9"/>
      <c r="FQ16" s="9"/>
      <c r="FR16" s="11" t="str">
        <f aca="false">HYPERLINK("https://my.pitchbook.com?c=182139-49T","View Company Online")</f>
        <v>View Company Online</v>
      </c>
    </row>
    <row r="17" customFormat="false" ht="15" hidden="false" customHeight="false" outlineLevel="0" collapsed="false">
      <c r="A17" s="13" t="s">
        <v>440</v>
      </c>
      <c r="B17" s="13" t="s">
        <v>441</v>
      </c>
      <c r="C17" s="13" t="s">
        <v>442</v>
      </c>
      <c r="D17" s="13" t="s">
        <v>443</v>
      </c>
      <c r="E17" s="13" t="s">
        <v>444</v>
      </c>
      <c r="F17" s="13" t="s">
        <v>445</v>
      </c>
      <c r="G17" s="13" t="s">
        <v>180</v>
      </c>
      <c r="H17" s="13" t="s">
        <v>181</v>
      </c>
      <c r="I17" s="13" t="s">
        <v>403</v>
      </c>
      <c r="J17" s="13" t="s">
        <v>446</v>
      </c>
      <c r="K17" s="13" t="s">
        <v>447</v>
      </c>
      <c r="L17" s="13" t="s">
        <v>448</v>
      </c>
      <c r="M17" s="13" t="s">
        <v>186</v>
      </c>
      <c r="N17" s="13" t="s">
        <v>228</v>
      </c>
      <c r="O17" s="13" t="s">
        <v>449</v>
      </c>
      <c r="P17" s="13" t="s">
        <v>450</v>
      </c>
      <c r="Q17" s="13" t="s">
        <v>451</v>
      </c>
      <c r="R17" s="14" t="s">
        <v>452</v>
      </c>
      <c r="S17" s="13" t="s">
        <v>453</v>
      </c>
      <c r="T17" s="13" t="s">
        <v>454</v>
      </c>
      <c r="U17" s="13" t="s">
        <v>455</v>
      </c>
      <c r="V17" s="14" t="n">
        <v>2</v>
      </c>
      <c r="W17" s="15"/>
      <c r="X17" s="15" t="n">
        <v>41033</v>
      </c>
      <c r="Y17" s="16" t="n">
        <v>0.74</v>
      </c>
      <c r="Z17" s="13" t="s">
        <v>192</v>
      </c>
      <c r="AA17" s="16"/>
      <c r="AB17" s="16" t="n">
        <v>5.97</v>
      </c>
      <c r="AC17" s="13" t="s">
        <v>193</v>
      </c>
      <c r="AD17" s="17" t="n">
        <v>12.4</v>
      </c>
      <c r="AE17" s="16" t="n">
        <v>0.74</v>
      </c>
      <c r="AF17" s="14"/>
      <c r="AG17" s="14"/>
      <c r="AH17" s="16" t="n">
        <v>0.04</v>
      </c>
      <c r="AI17" s="14"/>
      <c r="AJ17" s="13" t="s">
        <v>212</v>
      </c>
      <c r="AK17" s="13"/>
      <c r="AL17" s="13"/>
      <c r="AM17" s="13" t="s">
        <v>213</v>
      </c>
      <c r="AN17" s="13" t="s">
        <v>456</v>
      </c>
      <c r="AO17" s="16" t="n">
        <v>0.74</v>
      </c>
      <c r="AP17" s="13" t="s">
        <v>197</v>
      </c>
      <c r="AQ17" s="13"/>
      <c r="AR17" s="13"/>
      <c r="AS17" s="13"/>
      <c r="AT17" s="16"/>
      <c r="AU17" s="16"/>
      <c r="AV17" s="16"/>
      <c r="AW17" s="13" t="s">
        <v>198</v>
      </c>
      <c r="AX17" s="13" t="s">
        <v>239</v>
      </c>
      <c r="AY17" s="13" t="s">
        <v>186</v>
      </c>
      <c r="AZ17" s="18"/>
      <c r="BA17" s="14"/>
      <c r="BB17" s="13"/>
      <c r="BC17" s="14"/>
      <c r="BD17" s="13"/>
      <c r="BE17" s="14"/>
      <c r="BF17" s="13"/>
      <c r="BG17" s="13"/>
      <c r="BH17" s="19"/>
      <c r="BI17" s="13"/>
      <c r="BJ17" s="13"/>
      <c r="BK17" s="13"/>
      <c r="BL17" s="13"/>
      <c r="BM17" s="13"/>
      <c r="BN17" s="13"/>
      <c r="BO17" s="13"/>
      <c r="BP17" s="13"/>
      <c r="BQ17" s="13"/>
      <c r="BR17" s="13"/>
      <c r="BS17" s="16"/>
      <c r="BT17" s="20" t="n">
        <v>0.27</v>
      </c>
      <c r="BU17" s="17"/>
      <c r="BV17" s="20" t="n">
        <v>-0.9</v>
      </c>
      <c r="BW17" s="20" t="n">
        <v>-2.23</v>
      </c>
      <c r="BX17" s="20" t="n">
        <v>-2.22</v>
      </c>
      <c r="BY17" s="20" t="n">
        <v>-2.22</v>
      </c>
      <c r="BZ17" s="20" t="n">
        <v>0.03</v>
      </c>
      <c r="CA17" s="21" t="n">
        <v>2011</v>
      </c>
      <c r="CB17" s="20" t="n">
        <v>-2.69</v>
      </c>
      <c r="CC17" s="20" t="n">
        <v>-2.69</v>
      </c>
      <c r="CD17" s="20" t="n">
        <v>-2.68</v>
      </c>
      <c r="CE17" s="20" t="n">
        <v>22.45</v>
      </c>
      <c r="CF17" s="20" t="n">
        <v>26.35</v>
      </c>
      <c r="CG17" s="20" t="n">
        <v>-0.33</v>
      </c>
      <c r="CH17" s="20" t="n">
        <v>-0.33</v>
      </c>
      <c r="CI17" s="20" t="n">
        <v>-0.33</v>
      </c>
      <c r="CJ17" s="20" t="n">
        <v>2.78</v>
      </c>
      <c r="CK17" s="20" t="n">
        <v>3.27</v>
      </c>
      <c r="CL17" s="20"/>
      <c r="CM17" s="20"/>
      <c r="CN17" s="20"/>
      <c r="CO17" s="20"/>
      <c r="CP17" s="20"/>
      <c r="CQ17" s="20"/>
      <c r="CR17" s="20"/>
      <c r="CS17" s="17" t="n">
        <v>-833.1</v>
      </c>
      <c r="CT17" s="18" t="n">
        <v>26</v>
      </c>
      <c r="CU17" s="13" t="s">
        <v>360</v>
      </c>
      <c r="CV17" s="13" t="s">
        <v>457</v>
      </c>
      <c r="CW17" s="13" t="s">
        <v>201</v>
      </c>
      <c r="CX17" s="13" t="s">
        <v>362</v>
      </c>
      <c r="CY17" s="13" t="s">
        <v>458</v>
      </c>
      <c r="CZ17" s="13"/>
      <c r="DA17" s="14" t="s">
        <v>459</v>
      </c>
      <c r="DB17" s="13" t="s">
        <v>365</v>
      </c>
      <c r="DC17" s="21" t="n">
        <v>2010</v>
      </c>
      <c r="DD17" s="22" t="str">
        <f aca="false">HYPERLINK("http://www.briox.com","www.briox.com")</f>
        <v>www.briox.com</v>
      </c>
      <c r="DE17" s="23"/>
      <c r="DF17" s="23"/>
      <c r="DG17" s="23"/>
      <c r="DH17" s="23"/>
      <c r="DI17" s="23"/>
      <c r="DJ17" s="23"/>
      <c r="DK17" s="13"/>
      <c r="DL17" s="13"/>
      <c r="DM17" s="14"/>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197</v>
      </c>
      <c r="FC17" s="20"/>
      <c r="FD17" s="13"/>
      <c r="FE17" s="14"/>
      <c r="FF17" s="13"/>
      <c r="FG17" s="20"/>
      <c r="FH17" s="20"/>
      <c r="FI17" s="20"/>
      <c r="FJ17" s="20"/>
      <c r="FK17" s="20"/>
      <c r="FL17" s="20"/>
      <c r="FM17" s="20"/>
      <c r="FN17" s="20"/>
      <c r="FO17" s="20"/>
      <c r="FP17" s="20"/>
      <c r="FQ17" s="20"/>
      <c r="FR17" s="22" t="str">
        <f aca="false">HYPERLINK("https://my.pitchbook.com?c=271356-04T","View Company Online")</f>
        <v>View Company Online</v>
      </c>
    </row>
    <row r="18" customFormat="false" ht="15" hidden="false" customHeight="false" outlineLevel="0" collapsed="false">
      <c r="A18" s="2" t="s">
        <v>460</v>
      </c>
      <c r="B18" s="2" t="s">
        <v>441</v>
      </c>
      <c r="C18" s="2" t="s">
        <v>442</v>
      </c>
      <c r="D18" s="2" t="s">
        <v>443</v>
      </c>
      <c r="E18" s="2" t="s">
        <v>444</v>
      </c>
      <c r="F18" s="2" t="s">
        <v>445</v>
      </c>
      <c r="G18" s="2" t="s">
        <v>180</v>
      </c>
      <c r="H18" s="2" t="s">
        <v>181</v>
      </c>
      <c r="I18" s="2" t="s">
        <v>403</v>
      </c>
      <c r="J18" s="2" t="s">
        <v>446</v>
      </c>
      <c r="K18" s="2" t="s">
        <v>447</v>
      </c>
      <c r="L18" s="2" t="s">
        <v>448</v>
      </c>
      <c r="M18" s="2" t="s">
        <v>186</v>
      </c>
      <c r="N18" s="2" t="s">
        <v>228</v>
      </c>
      <c r="O18" s="2" t="s">
        <v>449</v>
      </c>
      <c r="P18" s="2" t="s">
        <v>450</v>
      </c>
      <c r="Q18" s="2" t="s">
        <v>451</v>
      </c>
      <c r="R18" s="3" t="s">
        <v>452</v>
      </c>
      <c r="S18" s="2" t="s">
        <v>453</v>
      </c>
      <c r="T18" s="2" t="s">
        <v>454</v>
      </c>
      <c r="U18" s="2" t="s">
        <v>455</v>
      </c>
      <c r="V18" s="3" t="n">
        <v>3</v>
      </c>
      <c r="W18" s="4"/>
      <c r="X18" s="4" t="n">
        <v>41170</v>
      </c>
      <c r="Y18" s="5" t="n">
        <v>0.15</v>
      </c>
      <c r="Z18" s="2" t="s">
        <v>192</v>
      </c>
      <c r="AA18" s="5"/>
      <c r="AB18" s="5" t="n">
        <v>6.29</v>
      </c>
      <c r="AC18" s="2" t="s">
        <v>193</v>
      </c>
      <c r="AD18" s="6" t="n">
        <v>2.4</v>
      </c>
      <c r="AE18" s="5" t="n">
        <v>0.89</v>
      </c>
      <c r="AF18" s="3"/>
      <c r="AG18" s="3"/>
      <c r="AH18" s="5"/>
      <c r="AI18" s="3"/>
      <c r="AJ18" s="2" t="s">
        <v>212</v>
      </c>
      <c r="AK18" s="2"/>
      <c r="AL18" s="2"/>
      <c r="AM18" s="2" t="s">
        <v>213</v>
      </c>
      <c r="AN18" s="2" t="s">
        <v>461</v>
      </c>
      <c r="AO18" s="5" t="n">
        <v>0.15</v>
      </c>
      <c r="AP18" s="2" t="s">
        <v>197</v>
      </c>
      <c r="AQ18" s="2"/>
      <c r="AR18" s="2"/>
      <c r="AS18" s="2"/>
      <c r="AT18" s="5"/>
      <c r="AU18" s="5"/>
      <c r="AV18" s="5"/>
      <c r="AW18" s="2" t="s">
        <v>198</v>
      </c>
      <c r="AX18" s="2" t="s">
        <v>239</v>
      </c>
      <c r="AY18" s="2" t="s">
        <v>186</v>
      </c>
      <c r="AZ18" s="7"/>
      <c r="BA18" s="3"/>
      <c r="BB18" s="2"/>
      <c r="BC18" s="3"/>
      <c r="BD18" s="2"/>
      <c r="BE18" s="3"/>
      <c r="BF18" s="2"/>
      <c r="BG18" s="2"/>
      <c r="BH18" s="8"/>
      <c r="BI18" s="2"/>
      <c r="BJ18" s="2"/>
      <c r="BK18" s="2"/>
      <c r="BL18" s="2"/>
      <c r="BM18" s="2"/>
      <c r="BN18" s="2"/>
      <c r="BO18" s="2"/>
      <c r="BP18" s="2"/>
      <c r="BQ18" s="2"/>
      <c r="BR18" s="2"/>
      <c r="BS18" s="5"/>
      <c r="BT18" s="9" t="n">
        <v>0.37</v>
      </c>
      <c r="BU18" s="6" t="n">
        <v>40.07</v>
      </c>
      <c r="BV18" s="9" t="n">
        <v>-0.74</v>
      </c>
      <c r="BW18" s="9" t="n">
        <v>-2.99</v>
      </c>
      <c r="BX18" s="9" t="n">
        <v>-2.52</v>
      </c>
      <c r="BY18" s="9" t="n">
        <v>-3.14</v>
      </c>
      <c r="BZ18" s="9" t="n">
        <v>0.05</v>
      </c>
      <c r="CA18" s="10" t="n">
        <v>2012</v>
      </c>
      <c r="CB18" s="9" t="n">
        <v>-2.49</v>
      </c>
      <c r="CC18" s="9" t="n">
        <v>-2</v>
      </c>
      <c r="CD18" s="9" t="n">
        <v>-2.1</v>
      </c>
      <c r="CE18" s="9" t="n">
        <v>16.87</v>
      </c>
      <c r="CF18" s="9" t="n">
        <v>-26.51</v>
      </c>
      <c r="CG18" s="9" t="n">
        <v>-0.06</v>
      </c>
      <c r="CH18" s="9" t="n">
        <v>-0.05</v>
      </c>
      <c r="CI18" s="9" t="n">
        <v>-0.05</v>
      </c>
      <c r="CJ18" s="9" t="n">
        <v>0.4</v>
      </c>
      <c r="CK18" s="9" t="n">
        <v>-0.64</v>
      </c>
      <c r="CL18" s="9"/>
      <c r="CM18" s="9"/>
      <c r="CN18" s="9"/>
      <c r="CO18" s="9"/>
      <c r="CP18" s="9"/>
      <c r="CQ18" s="9"/>
      <c r="CR18" s="9"/>
      <c r="CS18" s="6" t="n">
        <v>-676.59</v>
      </c>
      <c r="CT18" s="7" t="n">
        <v>26</v>
      </c>
      <c r="CU18" s="2" t="s">
        <v>360</v>
      </c>
      <c r="CV18" s="2" t="s">
        <v>457</v>
      </c>
      <c r="CW18" s="2" t="s">
        <v>201</v>
      </c>
      <c r="CX18" s="2" t="s">
        <v>362</v>
      </c>
      <c r="CY18" s="2" t="s">
        <v>458</v>
      </c>
      <c r="CZ18" s="2"/>
      <c r="DA18" s="3" t="s">
        <v>459</v>
      </c>
      <c r="DB18" s="2" t="s">
        <v>365</v>
      </c>
      <c r="DC18" s="10" t="n">
        <v>2010</v>
      </c>
      <c r="DD18" s="11" t="str">
        <f aca="false">HYPERLINK("http://www.briox.com","www.briox.com")</f>
        <v>www.briox.com</v>
      </c>
      <c r="DE18" s="12"/>
      <c r="DF18" s="12"/>
      <c r="DG18" s="12"/>
      <c r="DH18" s="12"/>
      <c r="DI18" s="12"/>
      <c r="DJ18" s="12"/>
      <c r="DK18" s="2"/>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197</v>
      </c>
      <c r="FC18" s="9"/>
      <c r="FD18" s="2"/>
      <c r="FE18" s="3"/>
      <c r="FF18" s="2"/>
      <c r="FG18" s="9"/>
      <c r="FH18" s="9"/>
      <c r="FI18" s="9"/>
      <c r="FJ18" s="9"/>
      <c r="FK18" s="9"/>
      <c r="FL18" s="9"/>
      <c r="FM18" s="9"/>
      <c r="FN18" s="9"/>
      <c r="FO18" s="9"/>
      <c r="FP18" s="9"/>
      <c r="FQ18" s="9"/>
      <c r="FR18" s="11" t="str">
        <f aca="false">HYPERLINK("https://my.pitchbook.com?c=271357-48T","View Company Online")</f>
        <v>View Company Online</v>
      </c>
    </row>
    <row r="19" customFormat="false" ht="15" hidden="false" customHeight="false" outlineLevel="0" collapsed="false">
      <c r="A19" s="13" t="s">
        <v>462</v>
      </c>
      <c r="B19" s="13" t="s">
        <v>463</v>
      </c>
      <c r="C19" s="13" t="s">
        <v>464</v>
      </c>
      <c r="D19" s="13"/>
      <c r="E19" s="13" t="s">
        <v>465</v>
      </c>
      <c r="F19" s="13" t="s">
        <v>466</v>
      </c>
      <c r="G19" s="13" t="s">
        <v>180</v>
      </c>
      <c r="H19" s="13" t="s">
        <v>181</v>
      </c>
      <c r="I19" s="13" t="s">
        <v>467</v>
      </c>
      <c r="J19" s="13" t="s">
        <v>468</v>
      </c>
      <c r="K19" s="13" t="s">
        <v>469</v>
      </c>
      <c r="L19" s="13" t="s">
        <v>470</v>
      </c>
      <c r="M19" s="13" t="s">
        <v>266</v>
      </c>
      <c r="N19" s="13" t="s">
        <v>187</v>
      </c>
      <c r="O19" s="13" t="s">
        <v>471</v>
      </c>
      <c r="P19" s="13" t="s">
        <v>472</v>
      </c>
      <c r="Q19" s="13" t="s">
        <v>473</v>
      </c>
      <c r="R19" s="14" t="s">
        <v>474</v>
      </c>
      <c r="S19" s="13"/>
      <c r="T19" s="13" t="s">
        <v>475</v>
      </c>
      <c r="U19" s="13" t="s">
        <v>476</v>
      </c>
      <c r="V19" s="14" t="n">
        <v>7</v>
      </c>
      <c r="W19" s="15" t="n">
        <v>44211</v>
      </c>
      <c r="X19" s="15" t="n">
        <v>44238</v>
      </c>
      <c r="Y19" s="16" t="n">
        <v>2150</v>
      </c>
      <c r="Z19" s="13" t="s">
        <v>192</v>
      </c>
      <c r="AA19" s="16" t="n">
        <v>5788.38</v>
      </c>
      <c r="AB19" s="16" t="n">
        <v>7938.38</v>
      </c>
      <c r="AC19" s="13" t="s">
        <v>193</v>
      </c>
      <c r="AD19" s="17" t="n">
        <v>27.08</v>
      </c>
      <c r="AE19" s="16" t="n">
        <v>2775</v>
      </c>
      <c r="AF19" s="14"/>
      <c r="AG19" s="14"/>
      <c r="AH19" s="16" t="n">
        <v>43</v>
      </c>
      <c r="AI19" s="14"/>
      <c r="AJ19" s="13" t="s">
        <v>194</v>
      </c>
      <c r="AK19" s="13"/>
      <c r="AL19" s="13"/>
      <c r="AM19" s="13" t="s">
        <v>195</v>
      </c>
      <c r="AN19" s="13" t="s">
        <v>477</v>
      </c>
      <c r="AO19" s="16" t="n">
        <v>2150</v>
      </c>
      <c r="AP19" s="13" t="s">
        <v>197</v>
      </c>
      <c r="AQ19" s="13"/>
      <c r="AR19" s="13"/>
      <c r="AS19" s="13"/>
      <c r="AT19" s="16"/>
      <c r="AU19" s="16"/>
      <c r="AV19" s="16"/>
      <c r="AW19" s="13" t="s">
        <v>198</v>
      </c>
      <c r="AX19" s="13" t="s">
        <v>239</v>
      </c>
      <c r="AY19" s="13" t="s">
        <v>266</v>
      </c>
      <c r="AZ19" s="18"/>
      <c r="BA19" s="14"/>
      <c r="BB19" s="13"/>
      <c r="BC19" s="14"/>
      <c r="BD19" s="13"/>
      <c r="BE19" s="14"/>
      <c r="BF19" s="13"/>
      <c r="BG19" s="13"/>
      <c r="BH19" s="19"/>
      <c r="BI19" s="13"/>
      <c r="BJ19" s="13"/>
      <c r="BK19" s="13" t="s">
        <v>478</v>
      </c>
      <c r="BL19" s="13"/>
      <c r="BM19" s="13"/>
      <c r="BN19" s="13" t="s">
        <v>479</v>
      </c>
      <c r="BO19" s="13" t="s">
        <v>479</v>
      </c>
      <c r="BP19" s="13" t="s">
        <v>480</v>
      </c>
      <c r="BQ19" s="13"/>
      <c r="BR19" s="13"/>
      <c r="BS19" s="16"/>
      <c r="BT19" s="20" t="n">
        <v>417</v>
      </c>
      <c r="BU19" s="17"/>
      <c r="BV19" s="20"/>
      <c r="BW19" s="20"/>
      <c r="BX19" s="20" t="n">
        <v>152.5</v>
      </c>
      <c r="BY19" s="20"/>
      <c r="BZ19" s="20" t="n">
        <v>836.98</v>
      </c>
      <c r="CA19" s="21" t="n">
        <v>2020</v>
      </c>
      <c r="CB19" s="20" t="n">
        <v>52.05</v>
      </c>
      <c r="CC19" s="20"/>
      <c r="CD19" s="20"/>
      <c r="CE19" s="20" t="n">
        <v>19.04</v>
      </c>
      <c r="CF19" s="20"/>
      <c r="CG19" s="20" t="n">
        <v>14.1</v>
      </c>
      <c r="CH19" s="20"/>
      <c r="CI19" s="20"/>
      <c r="CJ19" s="20" t="n">
        <v>5.16</v>
      </c>
      <c r="CK19" s="20"/>
      <c r="CL19" s="20"/>
      <c r="CM19" s="20"/>
      <c r="CN19" s="20"/>
      <c r="CO19" s="20"/>
      <c r="CP19" s="20"/>
      <c r="CQ19" s="20"/>
      <c r="CR19" s="20"/>
      <c r="CS19" s="17" t="n">
        <v>36.57</v>
      </c>
      <c r="CT19" s="18" t="n">
        <v>1200</v>
      </c>
      <c r="CU19" s="13" t="s">
        <v>247</v>
      </c>
      <c r="CV19" s="13" t="s">
        <v>481</v>
      </c>
      <c r="CW19" s="13" t="s">
        <v>249</v>
      </c>
      <c r="CX19" s="13" t="s">
        <v>250</v>
      </c>
      <c r="CY19" s="13" t="s">
        <v>482</v>
      </c>
      <c r="CZ19" s="13" t="s">
        <v>483</v>
      </c>
      <c r="DA19" s="14" t="s">
        <v>484</v>
      </c>
      <c r="DB19" s="13" t="s">
        <v>254</v>
      </c>
      <c r="DC19" s="21" t="n">
        <v>2014</v>
      </c>
      <c r="DD19" s="22" t="str">
        <f aca="false">HYPERLINK("http://www.bumble.com","www.bumble.com")</f>
        <v>www.bumble.com</v>
      </c>
      <c r="DE19" s="23"/>
      <c r="DF19" s="23"/>
      <c r="DG19" s="23"/>
      <c r="DH19" s="23"/>
      <c r="DI19" s="23"/>
      <c r="DJ19" s="23"/>
      <c r="DK19" s="13"/>
      <c r="DL19" s="13"/>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197</v>
      </c>
      <c r="FC19" s="20"/>
      <c r="FD19" s="13"/>
      <c r="FE19" s="14"/>
      <c r="FF19" s="13"/>
      <c r="FG19" s="20"/>
      <c r="FH19" s="20"/>
      <c r="FI19" s="20"/>
      <c r="FJ19" s="20"/>
      <c r="FK19" s="20"/>
      <c r="FL19" s="20"/>
      <c r="FM19" s="20"/>
      <c r="FN19" s="20"/>
      <c r="FO19" s="20"/>
      <c r="FP19" s="20"/>
      <c r="FQ19" s="20"/>
      <c r="FR19" s="22" t="str">
        <f aca="false">HYPERLINK("https://my.pitchbook.com?c=165160-18T","View Company Online")</f>
        <v>View Company Online</v>
      </c>
    </row>
    <row r="20" customFormat="false" ht="15" hidden="false" customHeight="false" outlineLevel="0" collapsed="false">
      <c r="A20" s="2" t="s">
        <v>485</v>
      </c>
      <c r="B20" s="2" t="s">
        <v>463</v>
      </c>
      <c r="C20" s="2" t="s">
        <v>464</v>
      </c>
      <c r="D20" s="2"/>
      <c r="E20" s="2" t="s">
        <v>465</v>
      </c>
      <c r="F20" s="2" t="s">
        <v>466</v>
      </c>
      <c r="G20" s="2" t="s">
        <v>180</v>
      </c>
      <c r="H20" s="2" t="s">
        <v>181</v>
      </c>
      <c r="I20" s="2" t="s">
        <v>467</v>
      </c>
      <c r="J20" s="2" t="s">
        <v>468</v>
      </c>
      <c r="K20" s="2" t="s">
        <v>469</v>
      </c>
      <c r="L20" s="2" t="s">
        <v>470</v>
      </c>
      <c r="M20" s="2" t="s">
        <v>266</v>
      </c>
      <c r="N20" s="2" t="s">
        <v>187</v>
      </c>
      <c r="O20" s="2" t="s">
        <v>471</v>
      </c>
      <c r="P20" s="2" t="s">
        <v>472</v>
      </c>
      <c r="Q20" s="2" t="s">
        <v>473</v>
      </c>
      <c r="R20" s="3" t="s">
        <v>474</v>
      </c>
      <c r="S20" s="2"/>
      <c r="T20" s="2" t="s">
        <v>475</v>
      </c>
      <c r="U20" s="2" t="s">
        <v>476</v>
      </c>
      <c r="V20" s="3" t="n">
        <v>9</v>
      </c>
      <c r="W20" s="4" t="n">
        <v>44446</v>
      </c>
      <c r="X20" s="4" t="n">
        <v>44454</v>
      </c>
      <c r="Y20" s="5" t="n">
        <v>1100</v>
      </c>
      <c r="Z20" s="2" t="s">
        <v>192</v>
      </c>
      <c r="AA20" s="5"/>
      <c r="AB20" s="5" t="n">
        <v>19290</v>
      </c>
      <c r="AC20" s="2" t="s">
        <v>193</v>
      </c>
      <c r="AD20" s="6" t="n">
        <v>5.7</v>
      </c>
      <c r="AE20" s="5" t="n">
        <v>2775</v>
      </c>
      <c r="AF20" s="3"/>
      <c r="AG20" s="3"/>
      <c r="AH20" s="5" t="n">
        <v>54</v>
      </c>
      <c r="AI20" s="3"/>
      <c r="AJ20" s="2" t="s">
        <v>486</v>
      </c>
      <c r="AK20" s="2"/>
      <c r="AL20" s="2"/>
      <c r="AM20" s="2" t="s">
        <v>278</v>
      </c>
      <c r="AN20" s="2" t="s">
        <v>487</v>
      </c>
      <c r="AO20" s="5"/>
      <c r="AP20" s="2" t="s">
        <v>197</v>
      </c>
      <c r="AQ20" s="2"/>
      <c r="AR20" s="2"/>
      <c r="AS20" s="2"/>
      <c r="AT20" s="5"/>
      <c r="AU20" s="5"/>
      <c r="AV20" s="5"/>
      <c r="AW20" s="2" t="s">
        <v>198</v>
      </c>
      <c r="AX20" s="2" t="s">
        <v>239</v>
      </c>
      <c r="AY20" s="2" t="s">
        <v>266</v>
      </c>
      <c r="AZ20" s="7"/>
      <c r="BA20" s="3"/>
      <c r="BB20" s="2"/>
      <c r="BC20" s="3"/>
      <c r="BD20" s="2"/>
      <c r="BE20" s="3"/>
      <c r="BF20" s="2"/>
      <c r="BG20" s="2"/>
      <c r="BH20" s="8"/>
      <c r="BI20" s="2"/>
      <c r="BJ20" s="2"/>
      <c r="BK20" s="2" t="s">
        <v>488</v>
      </c>
      <c r="BL20" s="2"/>
      <c r="BM20" s="2"/>
      <c r="BN20" s="2" t="s">
        <v>489</v>
      </c>
      <c r="BO20" s="2" t="s">
        <v>489</v>
      </c>
      <c r="BP20" s="2"/>
      <c r="BQ20" s="2"/>
      <c r="BR20" s="2"/>
      <c r="BS20" s="5"/>
      <c r="BT20" s="9" t="n">
        <v>760.91</v>
      </c>
      <c r="BU20" s="6" t="n">
        <v>82.47</v>
      </c>
      <c r="BV20" s="9" t="n">
        <v>555.34</v>
      </c>
      <c r="BW20" s="9" t="n">
        <v>309.82</v>
      </c>
      <c r="BX20" s="9" t="n">
        <v>-24.47</v>
      </c>
      <c r="BY20" s="9" t="n">
        <v>-131.52</v>
      </c>
      <c r="BZ20" s="9" t="n">
        <v>654.59</v>
      </c>
      <c r="CA20" s="10" t="n">
        <v>2021</v>
      </c>
      <c r="CB20" s="9" t="n">
        <v>-788.41</v>
      </c>
      <c r="CC20" s="9" t="n">
        <v>-146.67</v>
      </c>
      <c r="CD20" s="9" t="n">
        <v>106.2</v>
      </c>
      <c r="CE20" s="9" t="n">
        <v>25.35</v>
      </c>
      <c r="CF20" s="9" t="n">
        <v>79.11</v>
      </c>
      <c r="CG20" s="9" t="n">
        <v>-44.96</v>
      </c>
      <c r="CH20" s="9" t="n">
        <v>-8.36</v>
      </c>
      <c r="CI20" s="9" t="n">
        <v>6.06</v>
      </c>
      <c r="CJ20" s="9" t="n">
        <v>1.45</v>
      </c>
      <c r="CK20" s="9" t="n">
        <v>4.51</v>
      </c>
      <c r="CL20" s="9"/>
      <c r="CM20" s="9"/>
      <c r="CN20" s="9"/>
      <c r="CO20" s="9"/>
      <c r="CP20" s="9"/>
      <c r="CQ20" s="9"/>
      <c r="CR20" s="9"/>
      <c r="CS20" s="6" t="n">
        <v>-3.22</v>
      </c>
      <c r="CT20" s="7" t="n">
        <v>1200</v>
      </c>
      <c r="CU20" s="2" t="s">
        <v>247</v>
      </c>
      <c r="CV20" s="2" t="s">
        <v>481</v>
      </c>
      <c r="CW20" s="2" t="s">
        <v>249</v>
      </c>
      <c r="CX20" s="2" t="s">
        <v>250</v>
      </c>
      <c r="CY20" s="2" t="s">
        <v>482</v>
      </c>
      <c r="CZ20" s="2" t="s">
        <v>483</v>
      </c>
      <c r="DA20" s="3" t="s">
        <v>484</v>
      </c>
      <c r="DB20" s="2" t="s">
        <v>254</v>
      </c>
      <c r="DC20" s="10" t="n">
        <v>2014</v>
      </c>
      <c r="DD20" s="11" t="str">
        <f aca="false">HYPERLINK("http://www.bumble.com","www.bumble.com")</f>
        <v>www.bumble.com</v>
      </c>
      <c r="DE20" s="12"/>
      <c r="DF20" s="12"/>
      <c r="DG20" s="12"/>
      <c r="DH20" s="12"/>
      <c r="DI20" s="12"/>
      <c r="DJ20" s="12"/>
      <c r="DK20" s="2"/>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197</v>
      </c>
      <c r="FC20" s="9"/>
      <c r="FD20" s="2"/>
      <c r="FE20" s="3"/>
      <c r="FF20" s="2"/>
      <c r="FG20" s="9"/>
      <c r="FH20" s="9"/>
      <c r="FI20" s="9"/>
      <c r="FJ20" s="9"/>
      <c r="FK20" s="9"/>
      <c r="FL20" s="9"/>
      <c r="FM20" s="9"/>
      <c r="FN20" s="9"/>
      <c r="FO20" s="9"/>
      <c r="FP20" s="9"/>
      <c r="FQ20" s="9"/>
      <c r="FR20" s="11" t="str">
        <f aca="false">HYPERLINK("https://my.pitchbook.com?c=180034-21T","View Company Online")</f>
        <v>View Company Online</v>
      </c>
    </row>
    <row r="21" customFormat="false" ht="15" hidden="false" customHeight="false" outlineLevel="0" collapsed="false">
      <c r="A21" s="13" t="s">
        <v>490</v>
      </c>
      <c r="B21" s="13" t="s">
        <v>491</v>
      </c>
      <c r="C21" s="13" t="s">
        <v>492</v>
      </c>
      <c r="D21" s="13"/>
      <c r="E21" s="13" t="s">
        <v>493</v>
      </c>
      <c r="F21" s="13" t="s">
        <v>494</v>
      </c>
      <c r="G21" s="13" t="s">
        <v>221</v>
      </c>
      <c r="H21" s="13" t="s">
        <v>222</v>
      </c>
      <c r="I21" s="13" t="s">
        <v>495</v>
      </c>
      <c r="J21" s="13" t="s">
        <v>496</v>
      </c>
      <c r="K21" s="13"/>
      <c r="L21" s="13" t="s">
        <v>497</v>
      </c>
      <c r="M21" s="13" t="s">
        <v>186</v>
      </c>
      <c r="N21" s="13" t="s">
        <v>187</v>
      </c>
      <c r="O21" s="13" t="s">
        <v>498</v>
      </c>
      <c r="P21" s="13" t="s">
        <v>499</v>
      </c>
      <c r="Q21" s="13" t="s">
        <v>500</v>
      </c>
      <c r="R21" s="14" t="s">
        <v>501</v>
      </c>
      <c r="S21" s="13" t="s">
        <v>502</v>
      </c>
      <c r="T21" s="13" t="s">
        <v>503</v>
      </c>
      <c r="U21" s="13" t="s">
        <v>504</v>
      </c>
      <c r="V21" s="14" t="n">
        <v>1</v>
      </c>
      <c r="W21" s="15" t="n">
        <v>45457</v>
      </c>
      <c r="X21" s="15" t="n">
        <v>45517</v>
      </c>
      <c r="Y21" s="16" t="n">
        <v>100</v>
      </c>
      <c r="Z21" s="13" t="s">
        <v>193</v>
      </c>
      <c r="AA21" s="16" t="n">
        <v>28</v>
      </c>
      <c r="AB21" s="16" t="n">
        <v>128</v>
      </c>
      <c r="AC21" s="13" t="s">
        <v>193</v>
      </c>
      <c r="AD21" s="17" t="n">
        <v>78.13</v>
      </c>
      <c r="AE21" s="16" t="n">
        <v>100</v>
      </c>
      <c r="AF21" s="14"/>
      <c r="AG21" s="14"/>
      <c r="AH21" s="16" t="n">
        <v>10</v>
      </c>
      <c r="AI21" s="14"/>
      <c r="AJ21" s="13" t="s">
        <v>194</v>
      </c>
      <c r="AK21" s="13"/>
      <c r="AL21" s="13"/>
      <c r="AM21" s="13" t="s">
        <v>195</v>
      </c>
      <c r="AN21" s="13" t="s">
        <v>505</v>
      </c>
      <c r="AO21" s="16" t="n">
        <v>100</v>
      </c>
      <c r="AP21" s="13" t="s">
        <v>197</v>
      </c>
      <c r="AQ21" s="13"/>
      <c r="AR21" s="13"/>
      <c r="AS21" s="13"/>
      <c r="AT21" s="16"/>
      <c r="AU21" s="16"/>
      <c r="AV21" s="16"/>
      <c r="AW21" s="13" t="s">
        <v>198</v>
      </c>
      <c r="AX21" s="13" t="s">
        <v>239</v>
      </c>
      <c r="AY21" s="13" t="s">
        <v>186</v>
      </c>
      <c r="AZ21" s="18"/>
      <c r="BA21" s="14"/>
      <c r="BB21" s="13"/>
      <c r="BC21" s="14"/>
      <c r="BD21" s="13"/>
      <c r="BE21" s="14"/>
      <c r="BF21" s="13"/>
      <c r="BG21" s="13"/>
      <c r="BH21" s="19"/>
      <c r="BI21" s="13"/>
      <c r="BJ21" s="13"/>
      <c r="BK21" s="13"/>
      <c r="BL21" s="13"/>
      <c r="BM21" s="13"/>
      <c r="BN21" s="13" t="s">
        <v>506</v>
      </c>
      <c r="BO21" s="13" t="s">
        <v>506</v>
      </c>
      <c r="BP21" s="13"/>
      <c r="BQ21" s="13"/>
      <c r="BR21" s="13"/>
      <c r="BS21" s="16"/>
      <c r="BT21" s="20" t="n">
        <v>0</v>
      </c>
      <c r="BU21" s="17"/>
      <c r="BV21" s="20"/>
      <c r="BW21" s="20" t="n">
        <v>-0.26</v>
      </c>
      <c r="BX21" s="20" t="n">
        <v>-0.26</v>
      </c>
      <c r="BY21" s="20" t="n">
        <v>-0.26</v>
      </c>
      <c r="BZ21" s="20" t="n">
        <v>0.27</v>
      </c>
      <c r="CA21" s="21" t="n">
        <v>2024</v>
      </c>
      <c r="CB21" s="20" t="n">
        <v>-486.23</v>
      </c>
      <c r="CC21" s="20" t="n">
        <v>-486.23</v>
      </c>
      <c r="CD21" s="20" t="n">
        <v>-486.23</v>
      </c>
      <c r="CE21" s="20"/>
      <c r="CF21" s="20"/>
      <c r="CG21" s="20" t="n">
        <v>-379.87</v>
      </c>
      <c r="CH21" s="20" t="n">
        <v>-379.87</v>
      </c>
      <c r="CI21" s="20" t="n">
        <v>-379.87</v>
      </c>
      <c r="CJ21" s="20"/>
      <c r="CK21" s="20"/>
      <c r="CL21" s="20"/>
      <c r="CM21" s="20"/>
      <c r="CN21" s="20"/>
      <c r="CO21" s="20"/>
      <c r="CP21" s="20"/>
      <c r="CQ21" s="20"/>
      <c r="CR21" s="20"/>
      <c r="CS21" s="17"/>
      <c r="CT21" s="18" t="n">
        <v>2</v>
      </c>
      <c r="CU21" s="13" t="s">
        <v>247</v>
      </c>
      <c r="CV21" s="13" t="s">
        <v>421</v>
      </c>
      <c r="CW21" s="13" t="s">
        <v>249</v>
      </c>
      <c r="CX21" s="13" t="s">
        <v>250</v>
      </c>
      <c r="CY21" s="13" t="s">
        <v>422</v>
      </c>
      <c r="CZ21" s="13" t="s">
        <v>422</v>
      </c>
      <c r="DA21" s="14" t="s">
        <v>507</v>
      </c>
      <c r="DB21" s="13" t="s">
        <v>254</v>
      </c>
      <c r="DC21" s="21" t="n">
        <v>2020</v>
      </c>
      <c r="DD21" s="13"/>
      <c r="DE21" s="23"/>
      <c r="DF21" s="23"/>
      <c r="DG21" s="23"/>
      <c r="DH21" s="23"/>
      <c r="DI21" s="23"/>
      <c r="DJ21" s="23"/>
      <c r="DK21" s="13"/>
      <c r="DL21" s="13"/>
      <c r="DM21" s="14"/>
      <c r="DN21" s="14"/>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197</v>
      </c>
      <c r="FC21" s="20"/>
      <c r="FD21" s="13"/>
      <c r="FE21" s="14"/>
      <c r="FF21" s="13"/>
      <c r="FG21" s="20"/>
      <c r="FH21" s="20"/>
      <c r="FI21" s="20"/>
      <c r="FJ21" s="20"/>
      <c r="FK21" s="20"/>
      <c r="FL21" s="20"/>
      <c r="FM21" s="20"/>
      <c r="FN21" s="20"/>
      <c r="FO21" s="20"/>
      <c r="FP21" s="20"/>
      <c r="FQ21" s="20"/>
      <c r="FR21" s="22" t="str">
        <f aca="false">HYPERLINK("https://my.pitchbook.com?c=269083-90T","View Company Online")</f>
        <v>View Company Online</v>
      </c>
    </row>
    <row r="22" customFormat="false" ht="15" hidden="false" customHeight="false" outlineLevel="0" collapsed="false">
      <c r="A22" s="2" t="s">
        <v>508</v>
      </c>
      <c r="B22" s="2" t="s">
        <v>491</v>
      </c>
      <c r="C22" s="2" t="s">
        <v>492</v>
      </c>
      <c r="D22" s="2"/>
      <c r="E22" s="2" t="s">
        <v>493</v>
      </c>
      <c r="F22" s="2" t="s">
        <v>494</v>
      </c>
      <c r="G22" s="2" t="s">
        <v>221</v>
      </c>
      <c r="H22" s="2" t="s">
        <v>222</v>
      </c>
      <c r="I22" s="2" t="s">
        <v>495</v>
      </c>
      <c r="J22" s="2" t="s">
        <v>496</v>
      </c>
      <c r="K22" s="2"/>
      <c r="L22" s="2" t="s">
        <v>497</v>
      </c>
      <c r="M22" s="2" t="s">
        <v>186</v>
      </c>
      <c r="N22" s="2" t="s">
        <v>187</v>
      </c>
      <c r="O22" s="2" t="s">
        <v>498</v>
      </c>
      <c r="P22" s="2" t="s">
        <v>499</v>
      </c>
      <c r="Q22" s="2" t="s">
        <v>500</v>
      </c>
      <c r="R22" s="3" t="s">
        <v>501</v>
      </c>
      <c r="S22" s="2" t="s">
        <v>502</v>
      </c>
      <c r="T22" s="2" t="s">
        <v>503</v>
      </c>
      <c r="U22" s="2" t="s">
        <v>504</v>
      </c>
      <c r="V22" s="3" t="n">
        <v>2</v>
      </c>
      <c r="W22" s="4"/>
      <c r="X22" s="4" t="n">
        <v>45517</v>
      </c>
      <c r="Y22" s="5" t="n">
        <v>3</v>
      </c>
      <c r="Z22" s="2" t="s">
        <v>192</v>
      </c>
      <c r="AA22" s="5"/>
      <c r="AB22" s="5" t="n">
        <v>130.43</v>
      </c>
      <c r="AC22" s="2" t="s">
        <v>193</v>
      </c>
      <c r="AD22" s="6" t="n">
        <v>2.3</v>
      </c>
      <c r="AE22" s="5" t="n">
        <v>103</v>
      </c>
      <c r="AF22" s="3"/>
      <c r="AG22" s="3"/>
      <c r="AH22" s="5" t="n">
        <v>10</v>
      </c>
      <c r="AI22" s="3"/>
      <c r="AJ22" s="2" t="s">
        <v>212</v>
      </c>
      <c r="AK22" s="2"/>
      <c r="AL22" s="2"/>
      <c r="AM22" s="2" t="s">
        <v>213</v>
      </c>
      <c r="AN22" s="2" t="s">
        <v>509</v>
      </c>
      <c r="AO22" s="5" t="n">
        <v>3</v>
      </c>
      <c r="AP22" s="2" t="s">
        <v>197</v>
      </c>
      <c r="AQ22" s="2"/>
      <c r="AR22" s="2"/>
      <c r="AS22" s="2"/>
      <c r="AT22" s="5"/>
      <c r="AU22" s="5"/>
      <c r="AV22" s="5"/>
      <c r="AW22" s="2" t="s">
        <v>198</v>
      </c>
      <c r="AX22" s="2" t="s">
        <v>239</v>
      </c>
      <c r="AY22" s="2" t="s">
        <v>186</v>
      </c>
      <c r="AZ22" s="7"/>
      <c r="BA22" s="3" t="n">
        <v>1</v>
      </c>
      <c r="BB22" s="2" t="s">
        <v>510</v>
      </c>
      <c r="BC22" s="3" t="n">
        <v>1</v>
      </c>
      <c r="BD22" s="2"/>
      <c r="BE22" s="3"/>
      <c r="BF22" s="2"/>
      <c r="BG22" s="2"/>
      <c r="BH22" s="8" t="s">
        <v>510</v>
      </c>
      <c r="BI22" s="2"/>
      <c r="BJ22" s="2"/>
      <c r="BK22" s="2"/>
      <c r="BL22" s="2"/>
      <c r="BM22" s="2"/>
      <c r="BN22" s="2"/>
      <c r="BO22" s="2"/>
      <c r="BP22" s="2"/>
      <c r="BQ22" s="2"/>
      <c r="BR22" s="2"/>
      <c r="BS22" s="5"/>
      <c r="BT22" s="9" t="n">
        <v>0</v>
      </c>
      <c r="BU22" s="6"/>
      <c r="BV22" s="9"/>
      <c r="BW22" s="9" t="n">
        <v>-0.26</v>
      </c>
      <c r="BX22" s="9" t="n">
        <v>-0.26</v>
      </c>
      <c r="BY22" s="9" t="n">
        <v>-0.26</v>
      </c>
      <c r="BZ22" s="9" t="n">
        <v>0.27</v>
      </c>
      <c r="CA22" s="10" t="n">
        <v>2024</v>
      </c>
      <c r="CB22" s="9" t="n">
        <v>-495.46</v>
      </c>
      <c r="CC22" s="9" t="n">
        <v>-495.46</v>
      </c>
      <c r="CD22" s="9" t="n">
        <v>-495.46</v>
      </c>
      <c r="CE22" s="9"/>
      <c r="CF22" s="9"/>
      <c r="CG22" s="9" t="n">
        <v>-11.4</v>
      </c>
      <c r="CH22" s="9" t="n">
        <v>-11.4</v>
      </c>
      <c r="CI22" s="9" t="n">
        <v>-11.4</v>
      </c>
      <c r="CJ22" s="9"/>
      <c r="CK22" s="9"/>
      <c r="CL22" s="9"/>
      <c r="CM22" s="9"/>
      <c r="CN22" s="9"/>
      <c r="CO22" s="9"/>
      <c r="CP22" s="9"/>
      <c r="CQ22" s="9"/>
      <c r="CR22" s="9"/>
      <c r="CS22" s="6"/>
      <c r="CT22" s="7" t="n">
        <v>2</v>
      </c>
      <c r="CU22" s="2" t="s">
        <v>247</v>
      </c>
      <c r="CV22" s="2" t="s">
        <v>421</v>
      </c>
      <c r="CW22" s="2" t="s">
        <v>249</v>
      </c>
      <c r="CX22" s="2" t="s">
        <v>250</v>
      </c>
      <c r="CY22" s="2" t="s">
        <v>422</v>
      </c>
      <c r="CZ22" s="2" t="s">
        <v>422</v>
      </c>
      <c r="DA22" s="3" t="s">
        <v>507</v>
      </c>
      <c r="DB22" s="2" t="s">
        <v>254</v>
      </c>
      <c r="DC22" s="10" t="n">
        <v>2020</v>
      </c>
      <c r="DD22" s="2"/>
      <c r="DE22" s="12"/>
      <c r="DF22" s="12"/>
      <c r="DG22" s="12"/>
      <c r="DH22" s="12"/>
      <c r="DI22" s="12"/>
      <c r="DJ22" s="12"/>
      <c r="DK22" s="2"/>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197</v>
      </c>
      <c r="FC22" s="9"/>
      <c r="FD22" s="2"/>
      <c r="FE22" s="3"/>
      <c r="FF22" s="2"/>
      <c r="FG22" s="9"/>
      <c r="FH22" s="9"/>
      <c r="FI22" s="9"/>
      <c r="FJ22" s="9"/>
      <c r="FK22" s="9"/>
      <c r="FL22" s="9"/>
      <c r="FM22" s="9"/>
      <c r="FN22" s="9"/>
      <c r="FO22" s="9"/>
      <c r="FP22" s="9"/>
      <c r="FQ22" s="9"/>
      <c r="FR22" s="11" t="str">
        <f aca="false">HYPERLINK("https://my.pitchbook.com?c=269686-63T","View Company Online")</f>
        <v>View Company Online</v>
      </c>
    </row>
    <row r="23" customFormat="false" ht="15" hidden="false" customHeight="false" outlineLevel="0" collapsed="false">
      <c r="A23" s="13" t="s">
        <v>511</v>
      </c>
      <c r="B23" s="13" t="s">
        <v>512</v>
      </c>
      <c r="C23" s="13" t="s">
        <v>513</v>
      </c>
      <c r="D23" s="13"/>
      <c r="E23" s="13" t="s">
        <v>514</v>
      </c>
      <c r="F23" s="13" t="s">
        <v>515</v>
      </c>
      <c r="G23" s="13" t="s">
        <v>221</v>
      </c>
      <c r="H23" s="13" t="s">
        <v>222</v>
      </c>
      <c r="I23" s="13" t="s">
        <v>495</v>
      </c>
      <c r="J23" s="13" t="s">
        <v>496</v>
      </c>
      <c r="K23" s="13"/>
      <c r="L23" s="13" t="s">
        <v>516</v>
      </c>
      <c r="M23" s="13" t="s">
        <v>186</v>
      </c>
      <c r="N23" s="13" t="s">
        <v>239</v>
      </c>
      <c r="O23" s="13" t="s">
        <v>188</v>
      </c>
      <c r="P23" s="13"/>
      <c r="Q23" s="13"/>
      <c r="R23" s="14"/>
      <c r="S23" s="13"/>
      <c r="T23" s="13"/>
      <c r="U23" s="13"/>
      <c r="V23" s="14" t="n">
        <v>1</v>
      </c>
      <c r="W23" s="15" t="n">
        <v>45597</v>
      </c>
      <c r="X23" s="15" t="n">
        <v>45664</v>
      </c>
      <c r="Y23" s="16" t="n">
        <v>200</v>
      </c>
      <c r="Z23" s="13" t="s">
        <v>192</v>
      </c>
      <c r="AA23" s="16" t="n">
        <v>55</v>
      </c>
      <c r="AB23" s="16" t="n">
        <v>255</v>
      </c>
      <c r="AC23" s="13" t="s">
        <v>193</v>
      </c>
      <c r="AD23" s="17" t="n">
        <v>78.43</v>
      </c>
      <c r="AE23" s="16"/>
      <c r="AF23" s="14"/>
      <c r="AG23" s="14"/>
      <c r="AH23" s="16" t="n">
        <v>10</v>
      </c>
      <c r="AI23" s="14"/>
      <c r="AJ23" s="13" t="s">
        <v>194</v>
      </c>
      <c r="AK23" s="13"/>
      <c r="AL23" s="13"/>
      <c r="AM23" s="13" t="s">
        <v>195</v>
      </c>
      <c r="AN23" s="13" t="s">
        <v>517</v>
      </c>
      <c r="AO23" s="16"/>
      <c r="AP23" s="13" t="s">
        <v>197</v>
      </c>
      <c r="AQ23" s="13"/>
      <c r="AR23" s="13"/>
      <c r="AS23" s="13"/>
      <c r="AT23" s="16"/>
      <c r="AU23" s="16"/>
      <c r="AV23" s="16"/>
      <c r="AW23" s="13" t="s">
        <v>198</v>
      </c>
      <c r="AX23" s="13" t="s">
        <v>239</v>
      </c>
      <c r="AY23" s="13" t="s">
        <v>186</v>
      </c>
      <c r="AZ23" s="18"/>
      <c r="BA23" s="14"/>
      <c r="BB23" s="13"/>
      <c r="BC23" s="14"/>
      <c r="BD23" s="13"/>
      <c r="BE23" s="14"/>
      <c r="BF23" s="13"/>
      <c r="BG23" s="13"/>
      <c r="BH23" s="19"/>
      <c r="BI23" s="13"/>
      <c r="BJ23" s="13"/>
      <c r="BK23" s="13"/>
      <c r="BL23" s="13"/>
      <c r="BM23" s="13"/>
      <c r="BN23" s="13"/>
      <c r="BO23" s="13"/>
      <c r="BP23" s="13"/>
      <c r="BQ23" s="13"/>
      <c r="BR23" s="13"/>
      <c r="BS23" s="16"/>
      <c r="BT23" s="20" t="n">
        <v>0</v>
      </c>
      <c r="BU23" s="17"/>
      <c r="BV23" s="20"/>
      <c r="BW23" s="20" t="n">
        <v>-0.08</v>
      </c>
      <c r="BX23" s="20" t="n">
        <v>-0.08</v>
      </c>
      <c r="BY23" s="20" t="n">
        <v>-0.08</v>
      </c>
      <c r="BZ23" s="20" t="n">
        <v>0.13</v>
      </c>
      <c r="CA23" s="21" t="n">
        <v>2024</v>
      </c>
      <c r="CB23" s="20" t="n">
        <v>-3021.26</v>
      </c>
      <c r="CC23" s="20" t="n">
        <v>-3021.26</v>
      </c>
      <c r="CD23" s="20" t="n">
        <v>-3021.26</v>
      </c>
      <c r="CE23" s="20"/>
      <c r="CF23" s="20"/>
      <c r="CG23" s="20" t="n">
        <v>-2369.61</v>
      </c>
      <c r="CH23" s="20" t="n">
        <v>-2369.61</v>
      </c>
      <c r="CI23" s="20" t="n">
        <v>-2369.61</v>
      </c>
      <c r="CJ23" s="20"/>
      <c r="CK23" s="20"/>
      <c r="CL23" s="20"/>
      <c r="CM23" s="20"/>
      <c r="CN23" s="20"/>
      <c r="CO23" s="20"/>
      <c r="CP23" s="20"/>
      <c r="CQ23" s="20"/>
      <c r="CR23" s="20"/>
      <c r="CS23" s="17"/>
      <c r="CT23" s="18" t="n">
        <v>2</v>
      </c>
      <c r="CU23" s="13" t="s">
        <v>247</v>
      </c>
      <c r="CV23" s="13" t="s">
        <v>421</v>
      </c>
      <c r="CW23" s="13" t="s">
        <v>249</v>
      </c>
      <c r="CX23" s="13" t="s">
        <v>250</v>
      </c>
      <c r="CY23" s="13" t="s">
        <v>422</v>
      </c>
      <c r="CZ23" s="13" t="s">
        <v>422</v>
      </c>
      <c r="DA23" s="14" t="s">
        <v>507</v>
      </c>
      <c r="DB23" s="13" t="s">
        <v>254</v>
      </c>
      <c r="DC23" s="21" t="n">
        <v>2020</v>
      </c>
      <c r="DD23" s="13"/>
      <c r="DE23" s="23"/>
      <c r="DF23" s="23"/>
      <c r="DG23" s="23"/>
      <c r="DH23" s="23"/>
      <c r="DI23" s="23"/>
      <c r="DJ23" s="23"/>
      <c r="DK23" s="13"/>
      <c r="DL23" s="13"/>
      <c r="DM23" s="14"/>
      <c r="DN23" s="14"/>
      <c r="DO23" s="13"/>
      <c r="DP23" s="13"/>
      <c r="DQ23" s="13"/>
      <c r="DR23" s="13"/>
      <c r="DS23" s="13"/>
      <c r="DT23" s="13"/>
      <c r="DU23" s="13"/>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197</v>
      </c>
      <c r="FC23" s="20"/>
      <c r="FD23" s="13"/>
      <c r="FE23" s="14"/>
      <c r="FF23" s="13"/>
      <c r="FG23" s="20"/>
      <c r="FH23" s="20"/>
      <c r="FI23" s="20"/>
      <c r="FJ23" s="20"/>
      <c r="FK23" s="20"/>
      <c r="FL23" s="20"/>
      <c r="FM23" s="20"/>
      <c r="FN23" s="20"/>
      <c r="FO23" s="20"/>
      <c r="FP23" s="20"/>
      <c r="FQ23" s="20"/>
      <c r="FR23" s="22" t="str">
        <f aca="false">HYPERLINK("https://my.pitchbook.com?c=276316-57T","View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518</v>
      </c>
    </row>
    <row r="3" customFormat="false" ht="15" hidden="false" customHeight="false" outlineLevel="0" collapsed="false">
      <c r="A3" s="25" t="s">
        <v>519</v>
      </c>
    </row>
    <row r="4" customFormat="false" ht="15" hidden="false" customHeight="false" outlineLevel="0" collapsed="false">
      <c r="A4" s="26" t="s">
        <v>520</v>
      </c>
    </row>
    <row r="6" customFormat="false" ht="15" hidden="false" customHeight="false" outlineLevel="0" collapsed="false">
      <c r="A6" s="25" t="s">
        <v>521</v>
      </c>
      <c r="C6" s="26" t="s">
        <v>522</v>
      </c>
      <c r="E6" s="25" t="s">
        <v>523</v>
      </c>
    </row>
    <row r="8" customFormat="false" ht="15" hidden="false" customHeight="false" outlineLevel="0" collapsed="false">
      <c r="A8" s="25" t="s">
        <v>524</v>
      </c>
    </row>
    <row r="9" customFormat="false" ht="15" hidden="false" customHeight="false" outlineLevel="0" collapsed="false">
      <c r="A9" s="27" t="s">
        <v>525</v>
      </c>
      <c r="B9" s="25" t="s">
        <v>526</v>
      </c>
    </row>
    <row r="10" customFormat="false" ht="15" hidden="false" customHeight="false" outlineLevel="0" collapsed="false">
      <c r="A10" s="27" t="s">
        <v>527</v>
      </c>
      <c r="B10" s="25" t="s">
        <v>528</v>
      </c>
    </row>
    <row r="11" customFormat="false" ht="15" hidden="false" customHeight="false" outlineLevel="0" collapsed="false">
      <c r="A11" s="27" t="s">
        <v>529</v>
      </c>
      <c r="B11" s="25" t="s">
        <v>530</v>
      </c>
    </row>
    <row r="13" customFormat="false" ht="15" hidden="false" customHeight="false" outlineLevel="0" collapsed="false">
      <c r="A13" s="25" t="s">
        <v>531</v>
      </c>
      <c r="B13" s="26" t="s">
        <v>520</v>
      </c>
    </row>
    <row r="15" customFormat="false" ht="15" hidden="false" customHeight="false" outlineLevel="0" collapsed="false">
      <c r="A15" s="28" t="s">
        <v>532</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2025-06-11T14:35:35Z</dcterms:modified>
  <cp:revision>1</cp:revision>
  <dc:subject/>
  <dc:title/>
</cp:coreProperties>
</file>