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isclaimer"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<sst xmlns="http://schemas.openxmlformats.org/spreadsheetml/2006/main" count="1582" uniqueCount="651">
  <si>
    <t xml:space="preserve">Deal ID</t>
  </si>
  <si>
    <t xml:space="preserve">Companies</t>
  </si>
  <si>
    <t xml:space="preserve">Company ID</t>
  </si>
  <si>
    <t xml:space="preserve">Registration Number</t>
  </si>
  <si>
    <t xml:space="preserve">Description</t>
  </si>
  <si>
    <t xml:space="preserve">Financing Status Note</t>
  </si>
  <si>
    <t xml:space="preserve">Primary Industry Sector</t>
  </si>
  <si>
    <t xml:space="preserve">Primary Industry Group</t>
  </si>
  <si>
    <t xml:space="preserve">Primary Industry Code</t>
  </si>
  <si>
    <t xml:space="preserve">All Industries</t>
  </si>
  <si>
    <t xml:space="preserve">Verticals</t>
  </si>
  <si>
    <t xml:space="preserve">Keywords</t>
  </si>
  <si>
    <t xml:space="preserve">Current Financing Status</t>
  </si>
  <si>
    <t xml:space="preserve">Current Business Status</t>
  </si>
  <si>
    <t xml:space="preserve">Universe</t>
  </si>
  <si>
    <t xml:space="preserve">CEO (at time of deal)</t>
  </si>
  <si>
    <t xml:space="preserve">CEO PBId</t>
  </si>
  <si>
    <t xml:space="preserve">CEO Phone</t>
  </si>
  <si>
    <t xml:space="preserve">CEO Email</t>
  </si>
  <si>
    <t xml:space="preserve">CEO Biography</t>
  </si>
  <si>
    <t xml:space="preserve">CEO Education</t>
  </si>
  <si>
    <t xml:space="preserve">Deal No.</t>
  </si>
  <si>
    <t xml:space="preserve">Announced Date</t>
  </si>
  <si>
    <t xml:space="preserve">Deal Date</t>
  </si>
  <si>
    <t xml:space="preserve">Deal Size</t>
  </si>
  <si>
    <t xml:space="preserve">Deal Size Status</t>
  </si>
  <si>
    <t xml:space="preserve">Pre-money Valuation</t>
  </si>
  <si>
    <t xml:space="preserve">Post Valuation</t>
  </si>
  <si>
    <t xml:space="preserve">Post Valuation Status</t>
  </si>
  <si>
    <t xml:space="preserve">% Acquired</t>
  </si>
  <si>
    <t xml:space="preserve">Raised to Date</t>
  </si>
  <si>
    <t xml:space="preserve">VC Round</t>
  </si>
  <si>
    <t xml:space="preserve">VC Round Up/Down/Flat</t>
  </si>
  <si>
    <t xml:space="preserve">Price per Share</t>
  </si>
  <si>
    <t xml:space="preserve">Series</t>
  </si>
  <si>
    <t xml:space="preserve">Deal Type</t>
  </si>
  <si>
    <t xml:space="preserve">Deal Type 2</t>
  </si>
  <si>
    <t xml:space="preserve">Deal Type 3</t>
  </si>
  <si>
    <t xml:space="preserve">Deal Class</t>
  </si>
  <si>
    <t xml:space="preserve">Deal Synopsis</t>
  </si>
  <si>
    <t xml:space="preserve">Total Invested Equity</t>
  </si>
  <si>
    <t xml:space="preserve">Add-on</t>
  </si>
  <si>
    <t xml:space="preserve">Add-on Sponsors</t>
  </si>
  <si>
    <t xml:space="preserve">Add-on Platform</t>
  </si>
  <si>
    <t xml:space="preserve">Debts</t>
  </si>
  <si>
    <t xml:space="preserve">Total New Debt</t>
  </si>
  <si>
    <t xml:space="preserve">Debt Raised in Round</t>
  </si>
  <si>
    <t xml:space="preserve">Contingent Payout</t>
  </si>
  <si>
    <t xml:space="preserve">Deal Status</t>
  </si>
  <si>
    <t xml:space="preserve">Business Status</t>
  </si>
  <si>
    <t xml:space="preserve">Financing Status</t>
  </si>
  <si>
    <t xml:space="preserve">Employees</t>
  </si>
  <si>
    <t xml:space="preserve"># Investors</t>
  </si>
  <si>
    <t xml:space="preserve">New Investors</t>
  </si>
  <si>
    <t xml:space="preserve"># New Investors</t>
  </si>
  <si>
    <t xml:space="preserve">Follow-on Investors</t>
  </si>
  <si>
    <t xml:space="preserve"># Follow-on Investors</t>
  </si>
  <si>
    <t xml:space="preserve">Lenders</t>
  </si>
  <si>
    <t xml:space="preserve">Investors Websites</t>
  </si>
  <si>
    <t xml:space="preserve">Investors</t>
  </si>
  <si>
    <t xml:space="preserve">Lead/Sole Investors</t>
  </si>
  <si>
    <t xml:space="preserve">Investor Funds</t>
  </si>
  <si>
    <t xml:space="preserve">Sellers</t>
  </si>
  <si>
    <t xml:space="preserve">Exiters with no Proceeds</t>
  </si>
  <si>
    <t xml:space="preserve">Dividend/Distribution Beneficiaries</t>
  </si>
  <si>
    <t xml:space="preserve">Service Providers (All)</t>
  </si>
  <si>
    <t xml:space="preserve">Service Providers (Sell-side)</t>
  </si>
  <si>
    <t xml:space="preserve">Service Providers (Sell-side Intermediaries)</t>
  </si>
  <si>
    <t xml:space="preserve">Service Providers (Buy-side)</t>
  </si>
  <si>
    <t xml:space="preserve">Debt &amp; Lenders</t>
  </si>
  <si>
    <t xml:space="preserve">Implied EV</t>
  </si>
  <si>
    <t xml:space="preserve">Revenue</t>
  </si>
  <si>
    <t xml:space="preserve">Revenue Growth since last debt deal</t>
  </si>
  <si>
    <t xml:space="preserve">Gross Profit</t>
  </si>
  <si>
    <t xml:space="preserve">Net Income</t>
  </si>
  <si>
    <t xml:space="preserve">EBITDA</t>
  </si>
  <si>
    <t xml:space="preserve">EBIT</t>
  </si>
  <si>
    <t xml:space="preserve">Total Debt (from financials)</t>
  </si>
  <si>
    <t xml:space="preserve">Fiscal Year</t>
  </si>
  <si>
    <t xml:space="preserve">Valuation/EBITDA</t>
  </si>
  <si>
    <t xml:space="preserve">Valuation/EBIT</t>
  </si>
  <si>
    <t xml:space="preserve">Valuation/Net Income</t>
  </si>
  <si>
    <t xml:space="preserve">Valuation/Revenue</t>
  </si>
  <si>
    <t xml:space="preserve">Valuation/Cash Flow</t>
  </si>
  <si>
    <t xml:space="preserve">Deal Size/EBITDA</t>
  </si>
  <si>
    <t xml:space="preserve">Deal Size/EBIT</t>
  </si>
  <si>
    <t xml:space="preserve">Deal Size/Net Income</t>
  </si>
  <si>
    <t xml:space="preserve">Deal Size/Revenue</t>
  </si>
  <si>
    <t xml:space="preserve">Deal Size/Cash Flow</t>
  </si>
  <si>
    <t xml:space="preserve">Debt/EBITDA</t>
  </si>
  <si>
    <t xml:space="preserve">Debt/Equity</t>
  </si>
  <si>
    <t xml:space="preserve">Implied EV/EBITDA</t>
  </si>
  <si>
    <t xml:space="preserve">Implied EV/EBIT</t>
  </si>
  <si>
    <t xml:space="preserve">Implied EV/Net Income</t>
  </si>
  <si>
    <t xml:space="preserve">Implied EV/Revenue</t>
  </si>
  <si>
    <t xml:space="preserve">Implied EV/Cash Flow</t>
  </si>
  <si>
    <t xml:space="preserve">EBITDA Margin %</t>
  </si>
  <si>
    <t xml:space="preserve">Current Employees</t>
  </si>
  <si>
    <t xml:space="preserve">Native Currency of Deal</t>
  </si>
  <si>
    <t xml:space="preserve">HQ Location</t>
  </si>
  <si>
    <t xml:space="preserve">HQ Global Region</t>
  </si>
  <si>
    <t xml:space="preserve">HQ Global Sub Region</t>
  </si>
  <si>
    <t xml:space="preserve">Company City</t>
  </si>
  <si>
    <t xml:space="preserve">Company State/Province</t>
  </si>
  <si>
    <t xml:space="preserve">Company Post Code</t>
  </si>
  <si>
    <t xml:space="preserve">Company Country/Territory/Region</t>
  </si>
  <si>
    <t xml:space="preserve">Year Founded</t>
  </si>
  <si>
    <t xml:space="preserve">Company Website</t>
  </si>
  <si>
    <t xml:space="preserve">Total Patent Documents</t>
  </si>
  <si>
    <t xml:space="preserve">Total Patent Families</t>
  </si>
  <si>
    <t xml:space="preserve">Active Patent Documents</t>
  </si>
  <si>
    <t xml:space="preserve">Pending Patent Documents</t>
  </si>
  <si>
    <t xml:space="preserve">Patents Expiring the Next Year</t>
  </si>
  <si>
    <t xml:space="preserve">Inactive Family Documents</t>
  </si>
  <si>
    <t xml:space="preserve">Top CPC Codes</t>
  </si>
  <si>
    <t xml:space="preserve">Emerging Spaces</t>
  </si>
  <si>
    <t xml:space="preserve">Valuation Step-Up</t>
  </si>
  <si>
    <t xml:space="preserve">Time Between VC Rounds</t>
  </si>
  <si>
    <t xml:space="preserve">Participating vs Non-participating</t>
  </si>
  <si>
    <t xml:space="preserve">Dividend Rights</t>
  </si>
  <si>
    <t xml:space="preserve">Anti-Dilution Provisions</t>
  </si>
  <si>
    <t xml:space="preserve">Board Voting Rights</t>
  </si>
  <si>
    <t xml:space="preserve">General Voting Rights</t>
  </si>
  <si>
    <t xml:space="preserve">Cumulative Dividends</t>
  </si>
  <si>
    <t xml:space="preserve">Liquidation Preferences</t>
  </si>
  <si>
    <t xml:space="preserve">LCD Issuer ID</t>
  </si>
  <si>
    <t xml:space="preserve">Second Lien OID</t>
  </si>
  <si>
    <t xml:space="preserve">Second Lien Floor</t>
  </si>
  <si>
    <t xml:space="preserve">HG Loan Amount</t>
  </si>
  <si>
    <t xml:space="preserve">USD Amount</t>
  </si>
  <si>
    <t xml:space="preserve">EUR Amount</t>
  </si>
  <si>
    <t xml:space="preserve">DDTL Amount</t>
  </si>
  <si>
    <t xml:space="preserve">Club Amount</t>
  </si>
  <si>
    <t xml:space="preserve">Placed Debt Amount</t>
  </si>
  <si>
    <t xml:space="preserve">Other Amount</t>
  </si>
  <si>
    <t xml:space="preserve">Second Lien YTM Primary</t>
  </si>
  <si>
    <t xml:space="preserve">Pro Forma Revenue (Reported)</t>
  </si>
  <si>
    <t xml:space="preserve">Pro Forma EBITDA (Reported)</t>
  </si>
  <si>
    <t xml:space="preserve">Pro Forma Leverage (Reported)</t>
  </si>
  <si>
    <t xml:space="preserve">Pro Forma Sr. Leverage (Reported)</t>
  </si>
  <si>
    <t xml:space="preserve">Equity on LBO (Reported)</t>
  </si>
  <si>
    <t xml:space="preserve">PPM on LBO (Reported)</t>
  </si>
  <si>
    <t xml:space="preserve">Priced</t>
  </si>
  <si>
    <t xml:space="preserve">Launch Date</t>
  </si>
  <si>
    <t xml:space="preserve">First Lien OID</t>
  </si>
  <si>
    <t xml:space="preserve">First Lien Floor</t>
  </si>
  <si>
    <t xml:space="preserve">First Lien Ytm Primary</t>
  </si>
  <si>
    <t xml:space="preserve">New Institutional Amount</t>
  </si>
  <si>
    <t xml:space="preserve">LCD Super Transaction ID</t>
  </si>
  <si>
    <t xml:space="preserve">1st Lien Amount</t>
  </si>
  <si>
    <t xml:space="preserve">2nd Lien Amount</t>
  </si>
  <si>
    <t xml:space="preserve">Mezzanine Amount</t>
  </si>
  <si>
    <t xml:space="preserve">HY Bond Amount</t>
  </si>
  <si>
    <t xml:space="preserve">RC Amount</t>
  </si>
  <si>
    <t xml:space="preserve">TLA Amount</t>
  </si>
  <si>
    <t xml:space="preserve">TLB Amount</t>
  </si>
  <si>
    <t xml:space="preserve">TLC Amount</t>
  </si>
  <si>
    <t xml:space="preserve">Contains Cross Border</t>
  </si>
  <si>
    <t xml:space="preserve">Cov-Lite Amount</t>
  </si>
  <si>
    <t xml:space="preserve">Contains Cov-Lite</t>
  </si>
  <si>
    <t xml:space="preserve">Includes Amended Debts</t>
  </si>
  <si>
    <t xml:space="preserve">Sponsor</t>
  </si>
  <si>
    <t xml:space="preserve">USD Total Institutional New Money</t>
  </si>
  <si>
    <t xml:space="preserve">USD First-Lien New Money</t>
  </si>
  <si>
    <t xml:space="preserve">USD First-Lien Institutional New Money</t>
  </si>
  <si>
    <t xml:space="preserve">USD Second-Lien New Money</t>
  </si>
  <si>
    <t xml:space="preserve">EUR Total Institutional New Money</t>
  </si>
  <si>
    <t xml:space="preserve">EUR First-Lien New Money</t>
  </si>
  <si>
    <t xml:space="preserve">EUR First-Lien Institutional New Money</t>
  </si>
  <si>
    <t xml:space="preserve">EUR Second-Lien New Money</t>
  </si>
  <si>
    <t xml:space="preserve">Total First-Lien Institutional New Money</t>
  </si>
  <si>
    <t xml:space="preserve">Total New Money</t>
  </si>
  <si>
    <t xml:space="preserve">Total New Inst Amount</t>
  </si>
  <si>
    <t xml:space="preserve">View Company Online</t>
  </si>
  <si>
    <t xml:space="preserve">171349-30T</t>
  </si>
  <si>
    <t xml:space="preserve">Ceribell (NAS: CBLL)</t>
  </si>
  <si>
    <t xml:space="preserve">168317-74</t>
  </si>
  <si>
    <t xml:space="preserve">CeriBell Inc is a commercial-stage medical technology company focused on transforming the diagnosis and management of patients with serious neurological conditions. The Company has developed the Ceribell System, a novel, point-of-care electroencephalography (EEG) platform specifically designed to address the unmet needs of patients in the acute care setting. By combining proprietary, portable and rapidly deployable hardware with sophisticated artificial intelligence (AI) powered algorithms, the Ceribell System enables rapid diagnosis and continuous monitoring of patients with neurological conditions.</t>
  </si>
  <si>
    <t xml:space="preserve">The company raised $180.30 million in its initial public offering on the Nasdaq stock exchange under the ticker symbol of CBLL on October 11, 2024. A total of 10,606,060 shares were sold at $17 per share. After the offering, there was a total of 34,018,654 outstanding shares (excluding the over-allotment option) priced at $17 per share, valuing the company at $578.32 million. The underwriters were granted an option to purchase up to an additional 1,590,909 shares from the company to cover over-allotments, if any.</t>
  </si>
  <si>
    <t xml:space="preserve">Healthcare</t>
  </si>
  <si>
    <t xml:space="preserve">Healthcare Devices and Supplies</t>
  </si>
  <si>
    <t xml:space="preserve">Diagnostic Equipment</t>
  </si>
  <si>
    <t xml:space="preserve">Diagnostic Equipment*, Monitoring Equipment</t>
  </si>
  <si>
    <t xml:space="preserve">HealthTech, LOHAS &amp; Wellness</t>
  </si>
  <si>
    <t xml:space="preserve">critical care, inpatient care, neurodiagnostic equipment, neurological condition, neurological condition assessment, seizure detection device, seizure monitoring, seizures monitor</t>
  </si>
  <si>
    <t xml:space="preserve">Formerly VC-backed</t>
  </si>
  <si>
    <t xml:space="preserve">Generating Revenue/Not Profitable</t>
  </si>
  <si>
    <t xml:space="preserve">Debt Financed, Publicly Listed, Venture Capital</t>
  </si>
  <si>
    <t xml:space="preserve">Xingjuan Chao</t>
  </si>
  <si>
    <t xml:space="preserve">167828-05P</t>
  </si>
  <si>
    <t xml:space="preserve">+1 (800) 436-0826</t>
  </si>
  <si>
    <t xml:space="preserve">jchao@ceribell.com</t>
  </si>
  <si>
    <t xml:space="preserve">Dr. Xingjuan Chao is a Co-Founder and serves as Chief Executive Officer, President and Board Member at Ceribell. She serves as Board Member at Magnus Medical. She holds a Ph.D. in biophysics from Cornell University. She started her career as a management consultant with McKinsey &amp; Company. She then joined Novartis (Basel, Switzerland) in commercial and R&amp;D pipeline strategy and planning with advisory role to the Pharma CEO. In 2014, shortly after her move to Genentech, Jane co-founded Ceribell with Professor Parvizi and Professor Chafe from Stanford University, since then has served as the CEO of the company. In the last 2 years, since its FDA approval, Ceribell has experienced tremendous growth and traction across major hospital chains in the United States and is destined to become a leader in the field of encephalography and Neuro-AI.</t>
  </si>
  <si>
    <t xml:space="preserve">Cornell University, Ph.D. (Doctor of Philosophy), Biophysics</t>
  </si>
  <si>
    <t xml:space="preserve">Actual</t>
  </si>
  <si>
    <t xml:space="preserve">4th Round</t>
  </si>
  <si>
    <t xml:space="preserve">Up Round</t>
  </si>
  <si>
    <t xml:space="preserve">Series C</t>
  </si>
  <si>
    <t xml:space="preserve">Later Stage VC</t>
  </si>
  <si>
    <t xml:space="preserve">Venture Capital</t>
  </si>
  <si>
    <t xml:space="preserve">The company raised $102.69 million of Series C venture funding in a deal led by Ally Bridge Group, Longitude Capital, and The Rise Fund on September 16, 2022, putting the company's pre-money valuation at $202.31 million. RA Capital Management, Camford Capital, Red Tree Venture Capital, and Redmile Group also participated in the round. The funds will be used by the company to expand the commercial footprint in emergency departments and intensive care units globally.</t>
  </si>
  <si>
    <t xml:space="preserve">No</t>
  </si>
  <si>
    <t xml:space="preserve">Completed</t>
  </si>
  <si>
    <t xml:space="preserve">Generating Revenue</t>
  </si>
  <si>
    <t xml:space="preserve">Venture Capital-Backed</t>
  </si>
  <si>
    <t xml:space="preserve">Ally Bridge Group, Camford Capital, Longitude Capital, RA Capital Management, Red Tree Venture Capital, Redmile Group, The Rise Fund</t>
  </si>
  <si>
    <t xml:space="preserve">Ally Bridge Group (www.ally-bridge.com), Camford Capital (www.camford.com), Longitude Capital (www.longitudecapital.com), RA Capital Management (www.racap.com), Red Tree Venture Capital (www.redtreevc.com), Redmile Group (www.redmilegroup.com), The Rise Fund (www.therisefund.com)</t>
  </si>
  <si>
    <t xml:space="preserve">Ally Bridge Group(Charles Chon), Camford Capital, Longitude Capital(Juliet Bakker), RA Capital Management, Red Tree Venture Capital(Heath Lukatch), Redmile Group, The Rise Fund(Lucian Iancovici)</t>
  </si>
  <si>
    <t xml:space="preserve">Ally Bridge Group(Charles Chon), Longitude Capital(Juliet Bakker), The Rise Fund(Lucian Iancovici)</t>
  </si>
  <si>
    <t xml:space="preserve">Ally Bridge Group Global Life Science Capital Partners V(Ally Bridge Group), Ally Bridge Group-WTT Global Life Science Capital Partners(Ally Bridge Group), Longitude Venture Partners IV(Longitude Capital), RA Capital Nexus Fund(RA Capital Management), Red Tree Venture Fund(Red Tree Venture Capital)</t>
  </si>
  <si>
    <t xml:space="preserve">Goodwin Procter (Legal Advisor to Redmile Group, Paula Nagarajan JD), Gunderson Dettmer (Legal Advisor to Longitude Capital), Latham &amp; Watkins (Legal Advisor to Company, Kathleen Wells JD), Wilson Sonsini Goodrich &amp; Rosati (Legal Advisor to Company, James Huie JD)</t>
  </si>
  <si>
    <t xml:space="preserve">Latham &amp; Watkins (Legal Advisor to Company, Kathleen Wells JD), Wilson Sonsini Goodrich &amp; Rosati (Legal Advisor to Company, James Huie JD)</t>
  </si>
  <si>
    <t xml:space="preserve">Goodwin Procter (Legal Advisor to Redmile Group, Paula Nagarajan JD), Gunderson Dettmer (Legal Advisor to Longitude Capital)</t>
  </si>
  <si>
    <t xml:space="preserve">US Dollars (USD)</t>
  </si>
  <si>
    <t xml:space="preserve">Sunnyvale, CA</t>
  </si>
  <si>
    <t xml:space="preserve">Americas</t>
  </si>
  <si>
    <t xml:space="preserve">North America</t>
  </si>
  <si>
    <t xml:space="preserve">Sunnyvale</t>
  </si>
  <si>
    <t xml:space="preserve">California</t>
  </si>
  <si>
    <t xml:space="preserve">94085</t>
  </si>
  <si>
    <t xml:space="preserve">United States</t>
  </si>
  <si>
    <t xml:space="preserve">Diagnosis</t>
  </si>
  <si>
    <t xml:space="preserve">Non-participating</t>
  </si>
  <si>
    <t xml:space="preserve">Yes</t>
  </si>
  <si>
    <t xml:space="preserve">Weighted Average</t>
  </si>
  <si>
    <t xml:space="preserve">Non-Cumulative</t>
  </si>
  <si>
    <t xml:space="preserve">Senior</t>
  </si>
  <si>
    <t xml:space="preserve">270620-83T</t>
  </si>
  <si>
    <t xml:space="preserve">Estimated</t>
  </si>
  <si>
    <t xml:space="preserve">IPO</t>
  </si>
  <si>
    <t xml:space="preserve">Public Investment</t>
  </si>
  <si>
    <t xml:space="preserve">Ally Bridge Group, Camford Capital, DHVC, LivaNova, Longitude Capital, Optimas Capital Partners, Plug and Play Tech Center, RA Capital Management, Red Tree Venture Capital, Redmile Group, ShangBay Capital, The Global Value Investment Portfolio Management, The Rise Fund, TPG, UCB</t>
  </si>
  <si>
    <t xml:space="preserve">BofA Securities (Underwriter to Company), Canaccord Genuity (Underwriter to Company, Matt Steere), J.P. Morgan (Underwriter to Company), Latham &amp; Watkins (Legal Advisor to Company, Kathleen Wells JD), PwC (Auditor to Company), TD Securities (Underwriter to Company), William Blair &amp; Company (Underwriter to Company)</t>
  </si>
  <si>
    <t xml:space="preserve">171518-77T</t>
  </si>
  <si>
    <t xml:space="preserve">Checkin.com (STO: CHECK)</t>
  </si>
  <si>
    <t xml:space="preserve">230700-25</t>
  </si>
  <si>
    <t xml:space="preserve">5590963087</t>
  </si>
  <si>
    <t xml:space="preserve">Checkin.com Group AB is building software using technologies and an approach to make it easier for consumers to connect with brands and services online. The main revenue stream for the group is sales of SaaS (Software as a Service) with fixed monthly fees and ancillary services at variable fees. Geographically, the company generates revenue from Sweden, Europe (excl. Sweden), and the Rest of the world.</t>
  </si>
  <si>
    <t xml:space="preserve">The company (STO: CHECK) received SEK 56 million of acquisition financing from undisclosed investors on December 15, 2021, through a private placement. The proceeds from the placement will finance the cash consideration for the company's acquisition of Datacorp OÜ as well as finance other acquired operations and investments in the continued growth of acquired operations. Previously, the company raised SEK 45 million in its initial public offering on the Nasdaq OMX Nordic Exchange - Stockholm under the ticker symbol of CHECK on May 20, 2021.</t>
  </si>
  <si>
    <t xml:space="preserve">Information Technology</t>
  </si>
  <si>
    <t xml:space="preserve">Software</t>
  </si>
  <si>
    <t xml:space="preserve">Business/Productivity Software</t>
  </si>
  <si>
    <t xml:space="preserve">Business/Productivity Software*</t>
  </si>
  <si>
    <t xml:space="preserve">data validation, forming submission platform, gdpr compliant, multilingual, multiplatform, online registration, registration services, registration tools, signup tools</t>
  </si>
  <si>
    <t xml:space="preserve">Publicly Listed, Venture Capital</t>
  </si>
  <si>
    <t xml:space="preserve">Kristoffer Cassel</t>
  </si>
  <si>
    <t xml:space="preserve">189284-50P</t>
  </si>
  <si>
    <t xml:space="preserve">kristoffer.cassel@checkin.com</t>
  </si>
  <si>
    <t xml:space="preserve">Mr. Kristoffer Cassel is a Co-Founder and serves as Chairman of the Board at Checkin.com. He also serves as Chief Executive Officer, Member of the Board and owner of Lessac.He has completed courses in business and economics, Stockholm school of economics. His previous experience from leading positions within Kindred Group (2009-2011), Wonga Group (2011-2013) and Klarna Bank (2013-2016).</t>
  </si>
  <si>
    <t xml:space="preserve">Stockholm School of Economics, Degree, Business and Economics</t>
  </si>
  <si>
    <t xml:space="preserve">PIPE</t>
  </si>
  <si>
    <t xml:space="preserve">The company raised SEK 45 million in its initial public offering on the Nasdaq OMX Nordic Exchange - Stockholm under the ticker symbol of CHECK on May 20, 2021. A total of 2,903,226 shares were sold at SEK 15.5 per share. After the offering, there was a total of 26,084,690 outstanding shares at SEK 15.5 per share, valuing the company at SEK 404.28 million.</t>
  </si>
  <si>
    <t xml:space="preserve">Profitable</t>
  </si>
  <si>
    <t xml:space="preserve">ES Aktiehandel, Knutsson Holdings, Norron Asset Management</t>
  </si>
  <si>
    <t xml:space="preserve">Erik Selin, TIN Fonder</t>
  </si>
  <si>
    <t xml:space="preserve">Knutsson Holdings (www.knutsson.se/en), Norron Asset Management (www.norron.com), TIN Fonder (www.tinfonder.se)</t>
  </si>
  <si>
    <t xml:space="preserve">Erik Selin(Erik Selin), ES Aktiehandel, Knutsson Holdings, Norron Asset Management, TIN Fonder</t>
  </si>
  <si>
    <t xml:space="preserve">AGOF Investments, Anders Borg, Eirik Winter, Johan Qviberg, Nicklas Storåkers, Wellstreet Partners</t>
  </si>
  <si>
    <t xml:space="preserve">Bird &amp; Bird (Legal Advisor to Company), EP Bank (Underwriter to Company)</t>
  </si>
  <si>
    <t xml:space="preserve">Swedish Krona (SEK)</t>
  </si>
  <si>
    <t xml:space="preserve">Stockholm, Sweden</t>
  </si>
  <si>
    <t xml:space="preserve">Europe</t>
  </si>
  <si>
    <t xml:space="preserve">Northern Europe</t>
  </si>
  <si>
    <t xml:space="preserve">Stockholm</t>
  </si>
  <si>
    <t xml:space="preserve">114 34</t>
  </si>
  <si>
    <t xml:space="preserve">Sweden</t>
  </si>
  <si>
    <t xml:space="preserve">Information and communication technology [ict] specially adapted for administrative, commercial, financial, managerial or supervisory purposes, Transmission of digital information</t>
  </si>
  <si>
    <t xml:space="preserve">171539-92T</t>
  </si>
  <si>
    <t xml:space="preserve">3rd Round</t>
  </si>
  <si>
    <t xml:space="preserve">Early Stage VC</t>
  </si>
  <si>
    <t xml:space="preserve">The company raised SEK 20 million of venture funding from Erik Selin, Fåhraeus Startup and Growth and TIN Fonder on March 22, 2021, putting the company's pre-money valuation at SEK 280 million. Other undisclosed investors also participated in the round.</t>
  </si>
  <si>
    <t xml:space="preserve">Erik Selin, Fåhraeus Startup and Growth Fund, TIN Fonder</t>
  </si>
  <si>
    <t xml:space="preserve">Fåhraeus Startup and Growth Fund (www.fsg.vc), TIN Fonder (www.tinfonder.se)</t>
  </si>
  <si>
    <t xml:space="preserve">FSG Fund I(Fåhraeus Startup and Growth Fund)</t>
  </si>
  <si>
    <t xml:space="preserve">123566-14T</t>
  </si>
  <si>
    <t xml:space="preserve">Clean Power Hydrogen (LON: CPH2)</t>
  </si>
  <si>
    <t xml:space="preserve">228741-94</t>
  </si>
  <si>
    <t xml:space="preserve">10335692</t>
  </si>
  <si>
    <t xml:space="preserve">Clean Power Hydrogen PLC is a company whose principal activity is the development of a patented method of hydrogen and oxygen production together with the development of a gas separation technique that enables hydrogen to be produced as Green Hydrogen and oxygen to medical grade purity. The company has only one operating segment for the development and sale of equipment for the electrolytic production of clean hydrogen and oxygen.</t>
  </si>
  <si>
    <t xml:space="preserve">The company filed for a second public offering on the London Stock Exchange under the ticker symbol of CPH2 on December 18, 2024. They intend to sell 4,000,000 shares at a price of GBP 0.075 per share. The expected offering amount is GBP 300,000. Previously, the company received GBP 6.18 million of development capital from West Hill Capital on January 9, 2025 through a private placement.</t>
  </si>
  <si>
    <t xml:space="preserve">Energy</t>
  </si>
  <si>
    <t xml:space="preserve">Energy Equipment</t>
  </si>
  <si>
    <t xml:space="preserve">Alternative Energy Equipment</t>
  </si>
  <si>
    <t xml:space="preserve">Alternative Energy Equipment*</t>
  </si>
  <si>
    <t xml:space="preserve">alternative energy, clean fuel, climate tech company, hydrogen, hydrogen gas technology, hydrogen storage technology, hydrogen technology, renewable equipment, renewable gas</t>
  </si>
  <si>
    <t xml:space="preserve">Clive Brook</t>
  </si>
  <si>
    <t xml:space="preserve">185740-12P</t>
  </si>
  <si>
    <t xml:space="preserve">+44 (0)77 8590 4516</t>
  </si>
  <si>
    <t xml:space="preserve">clive.brook@cph2.com</t>
  </si>
  <si>
    <t xml:space="preserve">Mr. Clive Brook is the Founder and serves as Managing Director and Board Member at Amberley Advisory. He serves as Co-Chairman and Chief Financial Officer at Clean Power Hydrogen. He qualified as a Chartered Accountant in 1973 and since then has had a wide range of commercial &amp; financial experience, having worked in industry, venture capital (where he was a main board director of 3i plc, then the UK's largest venture capital business) and corporate finance. His role in CPH2 is to spearhead long-term strategic development, provide team leadership, locate and negotiate finance, and ensure that proper corporate governance and accounting protocols are enacted. He has considerable experience in early-stage businesses and in raising capital for such businesses. He has also advised the UK government and various other public sector bodies, mainly in relation to SME development and venture capital. He is a Director of The North West Fund, a £155 million venture capital fund utilizing ERDF and EIB money, which has to be invested in SMEs in the North West of England. This fund has an Energy &amp; Environmental sub-fund, with which he has been closely associated. He also runs an FCA-regulated corporate finance business that has energy clients.</t>
  </si>
  <si>
    <t xml:space="preserve">2nd Round</t>
  </si>
  <si>
    <t xml:space="preserve">The company raised GBP 2.2 million of venture funding from West Hill Capital on April 6, 2019, putting the company's pre-money valuation at GBP 6 million.</t>
  </si>
  <si>
    <t xml:space="preserve">West Hill Capital</t>
  </si>
  <si>
    <t xml:space="preserve">West Hill Capital (www.westhillcapital.co.uk)</t>
  </si>
  <si>
    <t xml:space="preserve">West Hill Corporate Finance (Advisor: General to Company)</t>
  </si>
  <si>
    <t xml:space="preserve">British Pounds (GBP)</t>
  </si>
  <si>
    <t xml:space="preserve">Doncaster, United Kingdom</t>
  </si>
  <si>
    <t xml:space="preserve">Western Europe</t>
  </si>
  <si>
    <t xml:space="preserve">Doncaster</t>
  </si>
  <si>
    <t xml:space="preserve">England</t>
  </si>
  <si>
    <t xml:space="preserve">DN2 4BL</t>
  </si>
  <si>
    <t xml:space="preserve">United Kingdom</t>
  </si>
  <si>
    <t xml:space="preserve">Electrolytic or electrophoretic processes for the production of compounds or non-metals, Heat-exchange apparatus, not provided for in another subclass, in which the heat-exchange media do not come into direct contact, Separation</t>
  </si>
  <si>
    <t xml:space="preserve">Hydrogen Storage</t>
  </si>
  <si>
    <t xml:space="preserve">187127-47T</t>
  </si>
  <si>
    <t xml:space="preserve">Jonathan Duffy</t>
  </si>
  <si>
    <t xml:space="preserve">229978-99P</t>
  </si>
  <si>
    <t xml:space="preserve">+44 (0)13 0232 8075</t>
  </si>
  <si>
    <t xml:space="preserve">jon.duffy@cph2.com</t>
  </si>
  <si>
    <t xml:space="preserve">Mr. Jonathan Duffy serves as Chief Executive Officer &amp; Co-Chairman at Clean Power Hydrogen. He serves as Board Member at Unibio. His background includes agriculture, food, drink, and latterly consultancy work with UniBio a biotechnology company with core competencies in fermentation technologies. He has transformed the performance of numerous SME's, multi-national and FTSE 100 companies. By the age of 31, he was the MD of a £200m turnover company and went on to implement the biggest merger in the UK agricultural sector creating Frontier, a £1.7bn company. Regarded as one of the leading experts in business turnaround and value creation with a reputation for dynamic leadership, he is tasked with taking CPH2 from the start-up green technology company through to full commercialization.</t>
  </si>
  <si>
    <t xml:space="preserve">The company raised GBP 30.47 million in its initial public offering on the ICP Group (Denmark), London Stock Exchange under the ticker symbol of CPH2 on February 16, 2022. A total of 67,717,818 shares were sold at GBP 0.45 per share. After the offering, there was a total of 265,419,967 outstanding shares at GBP 0.45 per share, valuing the company at GBP 119.44 million.</t>
  </si>
  <si>
    <t xml:space="preserve">ICP Group (Denmark), Innovate UK, Seneca Partners (Haydock)</t>
  </si>
  <si>
    <t xml:space="preserve">Browne Jacobson (Legal Advisor to Company), Capital Market Communications (Advisor: Communications to Company), Capital Market Communications (Advisor: General to Company), Cenkos Securities (Underwriter to Company, Neil McDonald), LGB &amp; Co (Advisor: General to Company), PKF Littlejohn (Auditor to Company), West Hill Corporate Finance (Advisor: General to Company)</t>
  </si>
  <si>
    <t xml:space="preserve">103364-29T</t>
  </si>
  <si>
    <t xml:space="preserve">Climeon (STO: CLIME B)</t>
  </si>
  <si>
    <t xml:space="preserve">170827-39</t>
  </si>
  <si>
    <t xml:space="preserve">5568461643</t>
  </si>
  <si>
    <t xml:space="preserve">Climeon AB is engaged in the development and sales of technical solutions for the recycling and conversion of low-temperature heat into renewable electricity. Its proprietary technology, Climeon HeatPower, utilizes an Organic Rankine Cycle process (ORC) to convert low-temperature heat into sustainable electricity. Its customers are mainly found in the maritime, energy and industrial sectors, in Europe and Asia.</t>
  </si>
  <si>
    <t xml:space="preserve">The company (STO:CLIME B) received SEK 30 million of development capital from Cidro Förvaltning and Mp Pensjon on May 15, 2025 through a private placement. The company intends to use the proceeds from the Share Issue for the following purposes.</t>
  </si>
  <si>
    <t xml:space="preserve">CleanTech, Manufacturing</t>
  </si>
  <si>
    <t xml:space="preserve">clean electricity, clean electricity generation, electricity generation, energy solutions, energy solutions company, heat conversion, renewable energy</t>
  </si>
  <si>
    <t xml:space="preserve">Formerly PE-Backed</t>
  </si>
  <si>
    <t xml:space="preserve">Private Equity, Publicly Listed, Venture Capital</t>
  </si>
  <si>
    <t xml:space="preserve">Thomas Öström</t>
  </si>
  <si>
    <t xml:space="preserve">157650-94P</t>
  </si>
  <si>
    <t xml:space="preserve">+46 (0)708 94 96 05</t>
  </si>
  <si>
    <t xml:space="preserve">thomas.ostrom@climeon.com</t>
  </si>
  <si>
    <t xml:space="preserve">Mr. Thomas Öström is a Co-Founder &amp; serves as Board Member at Climeon. Previously, he served as VP of technology development at Micronic Laser Systems AB. Thomas has a master of science degree in computer science and control engineering from the Luleå University of Technology, and he completed the leadership and finance programs at Svenska Managementgruppen. He has also taken courses at Styrelseakademin. Thomas Öström is an entrepreneur and a joint founder of Climeon. Thomas Öström previously worked for over ten years at Micronic AB (publ) and was vice president for technology development, for example.</t>
  </si>
  <si>
    <t xml:space="preserve">Luleå University of Technology, MS (Master of Science), Computer &amp; Control Engineering</t>
  </si>
  <si>
    <t xml:space="preserve">The company raised SEK 200 million in its initial public offering on the Nasdaq OMX Nordic Exchange - Stockholm under the ticker symbol of CLIME B on October 13, 2017.A total of 6,451,614 shares were sold at a price of SEK 31 per share. After the offering, there was a total of 42,148,414 outstanding shares (excluding the over-allotment option) priced at SEK 31 per share, valuing the company at SEK 1.306 billion. The total proceeds, before expenses, to the company was SEK 200 million. The underwriters were granted an option to purchase up to an additional 967,742 shares from the company to cover over-allotments, if any.</t>
  </si>
  <si>
    <t xml:space="preserve">Ålandsbanken, Alfred Berg, Gullspång Invest, LMK Venture</t>
  </si>
  <si>
    <t xml:space="preserve">Ålandsbanken (HEL: ALBAV) (www.alandsbanken.com), Alfred Berg (www.alfredberg.com), Gullspång Invest (www.gullspang.vc)</t>
  </si>
  <si>
    <t xml:space="preserve">Alfred Berg, Gullspång Invest, LMK Venture, Ålandsbanken (HEL: ALBAV)</t>
  </si>
  <si>
    <t xml:space="preserve">Acacia Asset Management, Spiut Invest, Stratos Technologies</t>
  </si>
  <si>
    <t xml:space="preserve">Baker McKenzie (Legal Advisor to Company), Pareto Securities (Underwriter to Company)</t>
  </si>
  <si>
    <t xml:space="preserve">164 40</t>
  </si>
  <si>
    <t xml:space="preserve">Heat-exchange apparatus, not provided for in another subclass, in which the heat-exchange media do not come into direct contact, Non-positive displacement machines or engines, Separation, Steam engine plants, Systems for controlling or regulating non-electric variables</t>
  </si>
  <si>
    <t xml:space="preserve">182845-18T</t>
  </si>
  <si>
    <t xml:space="preserve">Jan Bardell</t>
  </si>
  <si>
    <t xml:space="preserve">189962-56P</t>
  </si>
  <si>
    <t xml:space="preserve">+46 (0)155221000</t>
  </si>
  <si>
    <t xml:space="preserve">jan.bardell@studsvik.se</t>
  </si>
  <si>
    <t xml:space="preserve">Mr. Jan Bardell, Malmo, born in 1957. Member since 2022. Chairman of the boards of InfraNord AB, Peptonic Medical AB and Zazz Energy AB. Former president of various Vattenfall companies, president and CEO of One Nordic AB, president and CEO of Argynnis Group AB and president of Climeon AB. Education: Uppsala University, Gavle University and IFL (Institute of Management).</t>
  </si>
  <si>
    <t xml:space="preserve">Corporate</t>
  </si>
  <si>
    <t xml:space="preserve">The company (STO:CLIME B) received SEK 35 million of development capital from Cidro Förvaltning, a company wholly owned by Peter Lindell on November 1, 2021 through a private placement. The new share issue is carried out without preferential rights for the company's shareholders to enable the company to expand its ownership base with an entrepreneurial and highly experienced investor, including in industrial development, while strengthening the company's working capital base in a cost-efficient manner. The new share issue entails a dilution effect of approximately 8.41%.</t>
  </si>
  <si>
    <t xml:space="preserve">295427-35T</t>
  </si>
  <si>
    <t xml:space="preserve">Secondary Transaction - Private</t>
  </si>
  <si>
    <t xml:space="preserve">Thomas Öström sold a 1.3% stake in the company to Mr. Fredrik and Mr. Ann-Helene Ljungström for SEK 30 million on July 7, 2020.</t>
  </si>
  <si>
    <t xml:space="preserve">Pareto Securities (Advisor: General to Company)</t>
  </si>
  <si>
    <t xml:space="preserve">88384-42T</t>
  </si>
  <si>
    <t xml:space="preserve">Cloudified Holdings (LON: CHL)</t>
  </si>
  <si>
    <t xml:space="preserve">97967-26</t>
  </si>
  <si>
    <t xml:space="preserve">FC031798</t>
  </si>
  <si>
    <t xml:space="preserve">Cloudified Holdings Ltd is a shell company. The Company's business purpose is to seek the acquisition of, or a merger with, an existing company.</t>
  </si>
  <si>
    <t xml:space="preserve">The company (LON:FLX) received GBP 1.25 million of development capital from Amati Global Investors and other undisclosed investors on September 29, 2020 through a private placement. Proceeds from fundraise will go towards working capital purposes, bolstering company's balance sheet and expanding the cybersecurity platform Triarii.</t>
  </si>
  <si>
    <t xml:space="preserve">IT Services</t>
  </si>
  <si>
    <t xml:space="preserve">Systems and Information Management</t>
  </si>
  <si>
    <t xml:space="preserve">Network Management Software, Systems and Information Management*</t>
  </si>
  <si>
    <t xml:space="preserve">Cybersecurity, TMT</t>
  </si>
  <si>
    <t xml:space="preserve">actionable intelligence, cyber privacy, cyber risk protection, cyber security service, cyber threat defense, cyber threat intelligence, information technology risk, intrusion detection, managed security services, penetration testing, red teaming, risk analysis, risk forecasting, security operations</t>
  </si>
  <si>
    <t xml:space="preserve">Corporation</t>
  </si>
  <si>
    <t xml:space="preserve">John Robert Blamire</t>
  </si>
  <si>
    <t xml:space="preserve">83147-50P</t>
  </si>
  <si>
    <t xml:space="preserve">john.blamire@falanxgroup.com</t>
  </si>
  <si>
    <t xml:space="preserve">Mr. John Robert Blamire is the Founder and serves as Chief Operating Officer at Falanx Group. After leaving the Army he co-founded Praetorian Protection Ltd, a company providing specialist security services to clients around the globe. He went on to found Falanx in 2012, leading the IPO of Falanx Group in June 2013 and the acquisition of Stirling Assynt. He re-positioned Falanx group into the Cyber Security market in 2015 to take advantage of the growth opportunity, raising over £16m of growth capital since IPO.</t>
  </si>
  <si>
    <t xml:space="preserve">The company raised GBP 594,999 in its initial public offering on the AIM stock exchange under the ticker symbol of FLX on June 20, 2013. A total of 4,958,333 shares were sold at a price of GBP 0.12 per share. After the offering, there was a total of 37,458,333 outstanding shares (excluding the over-allotment option) priced at GBP 0.12 per share, valuing the company at GBP 4.49 million. The total proceeds, before expenses, to the company was GBP 594,999.</t>
  </si>
  <si>
    <t xml:space="preserve">Bennett Brooks (Auditor to Company), DWF Group (Legal Advisor to Company), Maples Group (Legal Advisor to Company), Peterhouse Capital (Advisor: General to Company), ZAI Corporate Finance (Advisor: General to Company)</t>
  </si>
  <si>
    <t xml:space="preserve">Peterhouse Capital (Advisor: General to Company), ZAI Corporate Finance (Advisor: General to Company)</t>
  </si>
  <si>
    <t xml:space="preserve">Reading, United Kingdom</t>
  </si>
  <si>
    <t xml:space="preserve">Reading</t>
  </si>
  <si>
    <t xml:space="preserve">RG1 3BE</t>
  </si>
  <si>
    <t xml:space="preserve">88386-04T</t>
  </si>
  <si>
    <t xml:space="preserve">Stuart Bladen</t>
  </si>
  <si>
    <t xml:space="preserve">164075-86P</t>
  </si>
  <si>
    <t xml:space="preserve">Mr. Stuart Bladen served as Chief Executive Officer at Falanx Group. He formerly served as the Regional Vice President and General Manager, UK Public Sector at Hewlwtt-Packard.</t>
  </si>
  <si>
    <t xml:space="preserve">Public Investment 2nd Offering</t>
  </si>
  <si>
    <t xml:space="preserve">The company raised GBP 2 million in its second public offering on the London stock exchange under the ticker symbol of FLX on May 10, 2017. A total of 29,090,909 shares were sold at a price of GBP 0.06875 per share. After the offering, there was a total of 155,417,268 outstanding shares (excluding the over-allotment option) priced at GBP 0.06875 per share, valuing the company at GBP 10.68 million. The total proceeds, before expenses, to the company was GBP 2 million.</t>
  </si>
  <si>
    <t xml:space="preserve">Spark Advisory Partners (Advisor: General to Company, Matt Davis), Whitman Howard (Advisor: General to Company, Nicholas Lovering)</t>
  </si>
  <si>
    <t xml:space="preserve">115920-73T</t>
  </si>
  <si>
    <t xml:space="preserve">Clover Health (NAS: CLOV)</t>
  </si>
  <si>
    <t xml:space="preserve">113273-20</t>
  </si>
  <si>
    <t xml:space="preserve">Clover Health Investments Corp is a healthcare technology company. It focuses on empowering Medicare physicians to proactively manage chronic diseases through its proprietary software platform, Clover Assistant. This cloud-based solution provides personalized insights to physicians, enabling early detection and management of chronic conditions. It operates in one segment: Insurance, through which it offers PPO and HMO plans to Medicare Advantage members in several states.</t>
  </si>
  <si>
    <t xml:space="preserve">The company raised $299.977 million in its second public offering on the Nasdaq stock exchange under the ticker symbol of CLOV on November 18, 2021. A total of 52,173,913 shares were sold at a price of $5.75 per share. The underwriters were granted an option to purchase up to an additional 7,826,086 shares from the company to cover over-allotments, if any.</t>
  </si>
  <si>
    <t xml:space="preserve">Healthcare Services</t>
  </si>
  <si>
    <t xml:space="preserve">Managed Care</t>
  </si>
  <si>
    <t xml:space="preserve">Insurance Brokers, Life and Health Insurance, Managed Care*</t>
  </si>
  <si>
    <t xml:space="preserve">FinTech, HealthTech, InsurTech, TMT</t>
  </si>
  <si>
    <t xml:space="preserve">artificial intelligence, financial services, fintech, health insurance, healthcare, healthcare consultancy, healthcare technology, healthtech, home care, insurance brokers, insurtech, machine learning</t>
  </si>
  <si>
    <t xml:space="preserve">Vivek Garipalli</t>
  </si>
  <si>
    <t xml:space="preserve">83811-88P</t>
  </si>
  <si>
    <t xml:space="preserve">+1 (888) 778-1478</t>
  </si>
  <si>
    <t xml:space="preserve">vivek.garipalli@cloverhealth.com</t>
  </si>
  <si>
    <t xml:space="preserve">Mr. Vivek Garipalli is a Co-Founder and serves as Executive Chairman at Clover Health. Prior to Clover, Mr. Garipalli co-founded both CarePoint Health and Ensemble Health. CarePoint is a healthcare system that offers acute care and emergency services to a large, historically underserved population in Hudson County, New Jersey. The Ensemble is a national healthcare revenue cycle services company. The experience of building these two companies - and seeing firsthand the misalignment between healthcare providers, insurance companies, and most importantly, consumers - ultimately inspired the founding of Clover Health. He served as Board Member at Slope. He holds a B.B.A. in entrepreneurship from Emory University.</t>
  </si>
  <si>
    <t xml:space="preserve">Emory University, BBA (Bachelor of Business Administration), 2000, Entrepreneurship</t>
  </si>
  <si>
    <t xml:space="preserve">Series D</t>
  </si>
  <si>
    <t xml:space="preserve">The company raised $630 million through the combination of debt and Series D venture funding in a deal led by Greenoaks Capital Partners on January 29, 2019, putting the company's pre-money valuation at $1 billion. Baillie Gifford, HSCM Ventures, BoxGroup, Particular Ventures, Hunt Technology Ventures, Palm Drive Capital, SCOR Ventures, GV, Sofina, J Heart Ventures, Lifeforce Capital, Quiet Capital, Expanding Capital, First Round Capital, Sequoia Capital, DNA Capital (Investor), Veronorte, Wormhole Capital, Perot Jain, Plexo Capital, Ben Mahdavi, Grupo de Inversiones Suramericana, and Western Technology Investment also participated in the round.</t>
  </si>
  <si>
    <t xml:space="preserve">Other - 278,75M €</t>
  </si>
  <si>
    <t xml:space="preserve">Baillie Gifford, Ben Mahdavi, BoxGroup, DNA Capital (Investor), Expanding Capital, Grupo de Inversiones Suramericana, GV, HSCM Ventures, Hunt Technology Ventures, J Heart Ventures, Lifeforce Capital, M13, Palm Drive Capital, Particular Ventures, Perot Jain, Plexo Capital, Quiet Capital, SCOR Ventures, Sofina, Summit Action, Veronorte, Western Technology Investment, Wormhole Capital</t>
  </si>
  <si>
    <t xml:space="preserve">First Round Capital, Greenoaks Capital Partners, Sequoia Capital</t>
  </si>
  <si>
    <t xml:space="preserve">Baillie Gifford (www.bailliegifford.com), BoxGroup (www.boxgroup.com), DNA Capital (Investor) (www.dnacapital.com), Expanding Capital (www.xcap.vc), First Round Capital (www.firstround.com), Greenoaks Capital Partners (www.greenoaks.com), Grupo de Inversiones Suramericana (BOG: GRUPOSURA) (www.gruposura.com), GV (www.gv.com), HSCM Ventures (hscmventures.com), J Heart Ventures (jheart.ventures), Lifeforce Capital (www.lifeforcecap.com), M13 (www.m13.co), Palm Drive Capital (www.palmdrive.vc), Particular Ventures (www.particularventures.com), Perot Jain (www.perotjain.com), Plexo Capital (www.plexocap.com), Quiet Capital (www.quiet.com), Sequoia Capital (sequoiacap.com), Sofina (BRU: SOF) (www.sofinagroup.com), Summit Action (www.summitaction.com), Veronorte (www.veronorte.com), Western Technology Investment (www.westerntech.com), Wormhole Capital (www.wormholecap.com)</t>
  </si>
  <si>
    <t xml:space="preserve">Baillie Gifford, Ben Mahdavi(Ben Mahdavi), BoxGroup, DNA Capital (Investor)(José Guinle), Expanding Capital(Leonardo Salgado), First Round Capital, Greenoaks Capital Partners(Benny Peretz), Grupo de Inversiones Suramericana (BOG: GRUPOSURA), GV, HSCM Ventures, Hunt Technology Ventures, J Heart Ventures, Lifeforce Capital, M13, Palm Drive Capital, Particular Ventures, Perot Jain, Plexo Capital, Quiet Capital, SCOR Ventures, Sequoia Capital(Michael Dixon), Sofina (BRU: SOF), Summit Action, Veronorte, Western Technology Investment, Wormhole Capital</t>
  </si>
  <si>
    <t xml:space="preserve">Greenoaks Capital Partners(Benny Peretz)</t>
  </si>
  <si>
    <t xml:space="preserve">BBridge Capital I(Expanding Capital), Expanding TFO I(Expanding Capital), First Round Capital VI(First Round Capital), Greenoaks Capital Opportunities Fund(Greenoaks Capital Partners), LifeForce Capital Opportunity Fund(Lifeforce Capital), Sequoia Capital India V(Sequoia Capital), SURA Ventures(Veronorte)</t>
  </si>
  <si>
    <t xml:space="preserve">Gunderson Dettmer (Legal Advisor to Greenoaks Capital Partners), Lowenstein Sandler (Legal Advisor to Company)</t>
  </si>
  <si>
    <t xml:space="preserve">Lowenstein Sandler (Legal Advisor to Company)</t>
  </si>
  <si>
    <t xml:space="preserve">Gunderson Dettmer (Legal Advisor to Greenoaks Capital Partners)</t>
  </si>
  <si>
    <t xml:space="preserve">Franklin, TN</t>
  </si>
  <si>
    <t xml:space="preserve">Franklin</t>
  </si>
  <si>
    <t xml:space="preserve">Tennessee</t>
  </si>
  <si>
    <t xml:space="preserve">37067</t>
  </si>
  <si>
    <t xml:space="preserve">Healthcare informatics, Transmission of digital information</t>
  </si>
  <si>
    <t xml:space="preserve">Pari Passu</t>
  </si>
  <si>
    <t xml:space="preserve">157218-94T</t>
  </si>
  <si>
    <t xml:space="preserve">Reverse Merger</t>
  </si>
  <si>
    <t xml:space="preserve">The company acquired Social Capital Hedosophia Holdings Corp. III (NYSE: IPOC) ("SCH") through a reverse merger for $828 million, resulting in the combined entity trading on Nasdaq under the ticker symbol CLOV on January 07, 2021, putting the company's post-money valuation at $4.06 billion.</t>
  </si>
  <si>
    <t xml:space="preserve">Social Capital Hedosophia Holdings Corp III</t>
  </si>
  <si>
    <t xml:space="preserve">Advanced Finance &amp; Investment Group, AME Cloud Ventures, Athyrium Capital Management, Baillie Gifford, Ben Mahdavi, BoxGroup, Bracket Capital, Brock Saunders, Casdin Capital, DNA Capital (Investor), Expanding Capital, First Round Capital, Floodgate, Greenoaks Capital Partners, Grupo de Inversiones Suramericana, GV, HSCM Ventures, Hunt Technology Ventures, J Heart Ventures, Jonathan Hung, Lifeforce Capital, M13, Nathaniel Turner, Nexus Venture Partners, Outlander VC, Oxeon Partners, Palm Drive Capital, Particular Ventures, Perot Jain, Plexo Capital, Quiet Capital, Refactor Capital, SCOR Ventures, Sequoia Capital, Social Capital, Sofina, Spark Capital, Summit Action, Toba Capital, Vast Ventures, Veronorte, Western Technology Investment, Wildcat Venture Partners</t>
  </si>
  <si>
    <t xml:space="preserve">Wormhole Capital</t>
  </si>
  <si>
    <t xml:space="preserve">Citigroup (Advisor: Financial Due Diligence to Company), Connaught (Advisor: General to Social Capital Hedosophia Holdings Corp III), Credit Suisse (Advisor: General to Social Capital Hedosophia Holdings Corp III), J.P. Morgan (Advisor: General to Company), Jefferies Financial Group (Advisor: General to Company), Orrick (Legal Advisor to Company, Stephen Thau JD), Skadden, Arps, Slate, Meagher &amp; Flom (Legal Advisor to Social Capital Hedosophia Holdings Corp III), Sodali &amp; Co (Advisor: General to Company), The Blueshirt Group (Advisor: Communications to Company)</t>
  </si>
  <si>
    <t xml:space="preserve">Citigroup (Advisor: Financial Due Diligence to Company), J.P. Morgan (Advisor: General to Company), Jefferies Financial Group (Advisor: General to Company), Orrick (Legal Advisor to Company, Stephen Thau JD), Sodali &amp; Co (Advisor: General to Company), The Blueshirt Group (Advisor: Communications to Company)</t>
  </si>
  <si>
    <t xml:space="preserve">J.P. Morgan (Advisor: General to Company), Jefferies Financial Group (Advisor: General to Company)</t>
  </si>
  <si>
    <t xml:space="preserve">Connaught (Advisor: General to Social Capital Hedosophia Holdings Corp III), Credit Suisse (Advisor: General to Social Capital Hedosophia Holdings Corp III), Skadden, Arps, Slate, Meagher &amp; Flom (Legal Advisor to Social Capital Hedosophia Holdings Corp III)</t>
  </si>
  <si>
    <t xml:space="preserve">30253-69T</t>
  </si>
  <si>
    <t xml:space="preserve">Coinbase Global (NAS: COIN)</t>
  </si>
  <si>
    <t xml:space="preserve">55815-22</t>
  </si>
  <si>
    <t xml:space="preserve">Founded in 2012, Coinbase is the leading cryptocurrency exchange platform in the United States. The company intends to be the safe and regulation-compliant point of entry for retail investors and institutions into the cryptocurrency economy. Users can establish an account directly with the firm, instead of using an intermediary, and many choose to allow Coinbase to act as a custodian for their cryptocurrency, giving the company breadth beyond that of a traditional financial exchange. While the company still generates the majority of its revenue from transaction fees charged to its retail customers, Coinbase uses internal investment and acquisitions to expand into adjacent businesses, such as prime brokerage and data analytics.</t>
  </si>
  <si>
    <t xml:space="preserve">The company (NAS: COIN) received $19.93 million of development capital from National Pension Service on November 16, 2023, through a private placement.</t>
  </si>
  <si>
    <t xml:space="preserve">Financial Software</t>
  </si>
  <si>
    <t xml:space="preserve">Financial Software*, Other Financial Services</t>
  </si>
  <si>
    <t xml:space="preserve">Cryptocurrency/Blockchain, FinTech</t>
  </si>
  <si>
    <t xml:space="preserve">bitcoin exchange, cryptocurrency exchange, digital currency, digital currency exchange, digital currency fund, digital currency platform, digital wallet, virtual currency</t>
  </si>
  <si>
    <t xml:space="preserve">Debt Financed, Private Equity, Publicly Listed, Venture Capital</t>
  </si>
  <si>
    <t xml:space="preserve">Brian Armstrong</t>
  </si>
  <si>
    <t xml:space="preserve">45149-23P</t>
  </si>
  <si>
    <t xml:space="preserve">+1 (302) 636-5401</t>
  </si>
  <si>
    <t xml:space="preserve">brian@coinbase.com</t>
  </si>
  <si>
    <t xml:space="preserve">Mr. Brian Armstrong is a Co-Founder and serves as Chief Executive Officer and Board Member at Coinbase. He is a Co-Founder and serves as Chief Executive Officer and Board Member at ResearchHub. He is an Angel Investor. He is a Co-Founder and serves as a Board Member at NewLimit. Before founding Coinbase, Brian worked as a software engineer at Airbnb where he focused on fraud prevention. Previously, he founded UniversityTutor.com and served as the Chief Executive Officer till 2012. He holds a Master's in Computer Science and BA in Economics from Rice University. He is Co-Founder and serves as Chief Executive Officer at ResearchHub.</t>
  </si>
  <si>
    <t xml:space="preserve">Rice University, BA (Bachelor of Arts), 2005, Economics, Rice University, Master's, 2006, Computer Science</t>
  </si>
  <si>
    <t xml:space="preserve">Series B</t>
  </si>
  <si>
    <t xml:space="preserve">The company raised $25 million of Series B venture funding in a deal led by Andreessen Horowitz on December 12, 2013, putting the pre-money valuation at $125 million. Follow on investors Union Square Ventures, Niche Capital, and Ribbit Capital also participated in the round. The money will go towards expanding the company and continue building on recent products like SMS payments and recurring payments for subscriptions by providing more services for developers.</t>
  </si>
  <si>
    <t xml:space="preserve">Startup</t>
  </si>
  <si>
    <t xml:space="preserve">Andreessen Horowitz, Anthony Saleh, Nasir Jones, Niche Capital (San Francisco), QueensBridge Venture Partners</t>
  </si>
  <si>
    <t xml:space="preserve">Ribbit Capital, Union Square Ventures</t>
  </si>
  <si>
    <t xml:space="preserve">Andreessen Horowitz (www.a16z.com), Nasir Jones (www.nasirjones.com), Niche Capital (San Francisco) (www.niche-cap.com), QueensBridge Venture Partners (www.qbvp.com), Ribbit Capital (www.ribbitcap.com), Union Square Ventures (www.usv.com)</t>
  </si>
  <si>
    <t xml:space="preserve">Andreessen Horowitz(Christopher Dixon), Anthony Saleh(Anthony Saleh), Nasir Jones(Nasir Jones), Niche Capital (San Francisco), QueensBridge Venture Partners, Ribbit Capital(Meyer Malka), Union Square Ventures(Frederick Wilson)</t>
  </si>
  <si>
    <t xml:space="preserve">Andreessen Horowitz(Christopher Dixon)</t>
  </si>
  <si>
    <t xml:space="preserve">Andreessen Horowitz Fund III(Andreessen Horowitz), CB-D Ribbit Opportunity I(Ribbit Capital), Union Square Ventures 2012 Fund(Union Square Ventures)</t>
  </si>
  <si>
    <t xml:space="preserve">Orrick (Legal Advisor to Company, John Bautista)</t>
  </si>
  <si>
    <t xml:space="preserve">New York, NY</t>
  </si>
  <si>
    <t xml:space="preserve">New York</t>
  </si>
  <si>
    <t xml:space="preserve">10010</t>
  </si>
  <si>
    <t xml:space="preserve">Control or regulating systems in general, Electric digital data processing, Information and communication technology [ict] specially adapted for administrative, commercial, financial, managerial or supervisory purposes, Speech analysis techniques or speech synthesis, Transmission of digital information</t>
  </si>
  <si>
    <t xml:space="preserve">72611-74T</t>
  </si>
  <si>
    <t xml:space="preserve">5th Round</t>
  </si>
  <si>
    <t xml:space="preserve">Flat Round</t>
  </si>
  <si>
    <t xml:space="preserve">The company raised an additional $10.5 million of Series C venture funding from the Bank of Tokyo-Mitsubishi, Mitsubishi UFJ Capital and Sozo Ventures on July 7, 2016, putting the pre-money valuation at $490 million. Coinbase intends to use the funding to expand its long-term international expansion. Wejchert Capital, Kindling Capital and Proioxis Ventures also invested in this company.</t>
  </si>
  <si>
    <t xml:space="preserve">Kindling Capital, Mitsubishi UFJ Capital, MUFG Bank, Proioxis Ventures, Sozo Ventures, Wejchert Capital</t>
  </si>
  <si>
    <t xml:space="preserve">Kindling Capital (www.kindlingcapital.com), Mitsubishi UFJ Capital (www.mucap.co.jp), MUFG Bank (www.bk.mufg.jp), Proioxis Ventures (www.proioxis.ventures), Sozo Ventures (www.sozoventures.com), Wejchert Capital (www.wejchertcapital.com)</t>
  </si>
  <si>
    <t xml:space="preserve">Kindling Capital, Mitsubishi UFJ Capital, MUFG Bank, Proioxis Ventures, Sozo Ventures(Koichiro Nakamura), Wejchert Capital</t>
  </si>
  <si>
    <t xml:space="preserve">Mitsubishi UFJ Capital No. 5(Mitsubishi UFJ Capital), Sozo Ventures - TrueBridge Fund II(Sozo Ventures)</t>
  </si>
  <si>
    <t xml:space="preserve">Gunderson Dettmer (Legal Advisor to Sozo Ventures), Orrick (Legal Advisor to Company, John Bautista)</t>
  </si>
  <si>
    <t xml:space="preserve">Gunderson Dettmer (Legal Advisor to Sozo Ventures)</t>
  </si>
  <si>
    <t xml:space="preserve">88669-45T</t>
  </si>
  <si>
    <t xml:space="preserve">6th Round</t>
  </si>
  <si>
    <t xml:space="preserve">The company raised $108.1 million of Series D venture funding in a deal led by IVP on August 21, 2017, putting the company's pre-money valuation at $1.6 billion. Banco Bilbao Vizcaya Argentaria, Version One Ventures, Fueled, Wonder Ventures, GGV Capital, La Famiglia, Vast Ventures, Ribbit Capital, Spark Capital, Greylock Partners, Battery Ventures, Section 32, Draper Associates, Expanding Capital, Tusk Venture Partners, Bracket Capital, Yang Ventures, Idealab, Thomas H. Glocer, Shanti Bergel, Balyasny Asset Management, Seek Ventures and StraightPath Venture Partners also participated in the round. The company will use the funding to increase the size of its engineering and customer support teams in a bid to improve the customer experience. StraightPath Venture Partners also participated.</t>
  </si>
  <si>
    <t xml:space="preserve">BAM Elevate, Banco Bilbao Vizcaya Argentaria, Battery Ventures, Bracket Capital, Draper Associates, Expanding Capital, Fueled (New York), Greylock, Idealab, IVP, La Famiglia, Notable Capital, S32, Seek Ventures, Shanti Bergel, Spark Capital, StraightPath Venture Partners, Thirty Five Ventures, Thomas Glocer, Tusk Venture Partners, Vast Ventures, Version One Ventures, Wonder Ventures, Yang Ventures</t>
  </si>
  <si>
    <t xml:space="preserve">Ribbit Capital</t>
  </si>
  <si>
    <t xml:space="preserve">BAM Elevate (bamelevate.com), Banco Bilbao Vizcaya Argentaria (MAD: BBVA) (www.bbva.com), Battery Ventures (www.battery.com), Bracket Capital (www.bracketcapital.com), Draper Associates (www.draper.vc), Expanding Capital (www.xcap.vc), Fueled (New York) (www.fueled.com), Greylock (www.greylock.com), Idealab (www.idealab.com), IVP (www.ivp.com), La Famiglia (www.lafamiglia.vc), Notable Capital (notablecap.com), Ribbit Capital (www.ribbitcap.com), S32 (www.s32.com), Seek Ventures (www.seekventures.com), Shanti Bergel (www.shantibergel.com), Spark Capital (www.sparkcapital.com), StraightPath Venture Partners (www.straightpathventurepartners.com), Thirty Five Ventures (www.35v.tv), Thomas Glocer (www.tomglocer.com), Tusk Venture Partners (www.tusk.vc), Vast Ventures (www.vastvc.com), Version One Ventures (www.versionone.vc), Wonder Ventures (www.wondervc.com), Yang Ventures (www.yangventures.com)</t>
  </si>
  <si>
    <t xml:space="preserve">BAM Elevate, Banco Bilbao Vizcaya Argentaria (MAD: BBVA), Battery Ventures, Bracket Capital, Draper Associates, Expanding Capital(Leonardo Salgado), Fueled (New York), Greylock(Josh McFarland), Idealab, IVP(Todd Chaffee), La Famiglia, Notable Capital(Jeff Richards), Ribbit Capital(Meyer Malka), S32, Seek Ventures, Shanti Bergel(Shanti Bergel), Spark Capital(Jeremy Philips), StraightPath Venture Partners, Thirty Five Ventures, Thomas Glocer(Thomas Glocer), Tusk Venture Partners(Jordan Nof), Vast Ventures, Version One Ventures, Wonder Ventures, Yang Ventures</t>
  </si>
  <si>
    <t xml:space="preserve">IVP(Todd Chaffee), Notable Capital(Jeff Richards)</t>
  </si>
  <si>
    <t xml:space="preserve">Battery Ventures XI(Battery Ventures), BBridge Capital I(Expanding Capital), Bracket Capital I(Bracket Capital), CB-D Ribbit Opportunity I(Ribbit Capital), Draper Associates V(Draper Associates), GGV Capital VI(Notable Capital), Greylock XV(Greylock), Institutional Venture Partners XV(IVP), Section 32 Fund 1(S32), Spark Capital Growth Fund II(Spark Capital), Tusk Venture Partners I(Tusk Venture Partners), Vast Ventures VII(Vast Ventures), Version One Ventures Fund II(Version One Ventures), Wonder Ventures Fund I(Wonder Ventures)</t>
  </si>
  <si>
    <t xml:space="preserve">Cooley (Legal Advisor to IVP), Fenwick &amp; West (Legal Advisor to Company)</t>
  </si>
  <si>
    <t xml:space="preserve">Fenwick &amp; West (Legal Advisor to Company)</t>
  </si>
  <si>
    <t xml:space="preserve">Cooley (Legal Advisor to IVP)</t>
  </si>
  <si>
    <t xml:space="preserve">112452-22T</t>
  </si>
  <si>
    <t xml:space="preserve">7th Round</t>
  </si>
  <si>
    <t xml:space="preserve">Series E</t>
  </si>
  <si>
    <t xml:space="preserve">The company raised $300 million of Series E venture funding in a deal led by Tiger Global Management on November 16, 2018, putting the company's pre-money valuation at $7.74 billion. Terrence Rohan, FundersClub, Migration Capital, Reform Ventures, Quantum Global Partners, k5 Global, Manhattan Venture Partners Acrew Capital, #adm Ventures, Starchain Capital, Bonds Investment Group, Next Ventures, Serena Ventures, Andreessen Horowitz, A.Capital Ventures, Hard Yaka, Pritzker Group Venture Capital, Initialized Capital Management, 2020 Ventures, Trousdale Ventures, Next Play Capital, Nelstone Ventures, SciFi VC, 1Confirmation, Y Combinator, Eudaimonia Capital, Government of Singapore Investment Corporation (GIC), Polychain Capital, Wellington Management, 9Yards Capital, Silver 8 Capital, Refactor Capital, Mentor Capital, Mastry, and Pegasus Tech Ventures also participated in the round. The company will use the funding for global expansion, offer more crypto assets, utility applications for crypto, and bring institutions into crypto.</t>
  </si>
  <si>
    <t xml:space="preserve">#adm Ventures, 1Confirmation, 9Yards Capital, A.Capital Ventures, Acrew Capital, Bonds Investment Group, Eudaimonia Capital, GIC Private, Hard Yaka, K2 Global, K5 Global, Knickerbocker Capital (New York), Manhattan Venture Partners, Mentor Capital, Migration Capital, Mosaic General Partnership, Nelstone Ventures, Next Play Capital, Next Ventures, Pantera Capital, Pegasus Tech Ventures, Polychain Capital, Pritzker Group Venture Capital, Refactor Capital, Reform Ventures, SciFi VC, Serena Ventures, Silver 8 Capital, Starchain Capital, Terrence Rohan, Tiger Global Management, Trousdale Ventures, TSG Invest, Wellington Management</t>
  </si>
  <si>
    <t xml:space="preserve">Andreessen Horowitz, FundersClub, Initialized Capital, Y Combinator</t>
  </si>
  <si>
    <t xml:space="preserve">#adm Ventures (www.adm-ventures.com), 1Confirmation (www.1confirmation.com), 9Yards Capital (www.9yardscapital.com), A.Capital Ventures (www.acapital.com), Acrew Capital (www.acrewcapital.com), Andreessen Horowitz (www.a16z.com), Bonds Investment Group (bonds-ig.com), Eudaimonia Capital (www.eudaimoniacapital.com), FundersClub (www.fundersclub.com), GIC Private (www.gic.com.sg), Hard Yaka (www.hardyaka.com), Initialized Capital (www.initialized.com), K2 Global (www.k2global.co), K5 Global (www.k5global.com), Knickerbocker Capital (New York) (www.knick.io), Manhattan Venture Partners (www.mvp.vc), Mentor Capital (PINX: MNTR) (www.mentorcapital.com), Migration Capital (www.migrationcapital.com), Mosaic General Partnership (mgp.vc), Nelstone Ventures (www.nelstoneventures.com), Next Play Capital (www.nextplaycapital.com), Next Ventures (www.nextventures.co.uk), Pantera Capital (www.panteracapital.com), Pegasus Tech Ventures (www.pegasustechventures.com), Polychain Capital (polychain.capital), Pritzker Group Venture Capital (www.pritzkergroup.com/venture-capital), Refactor Capital (www.refactor.com), Reform Ventures (www.reformventures.com), SciFi VC (www.scifi.vc), Serena Ventures (www.serenaventures.com), Silver 8 Capital (www.silver8capital.com), Starchain Capital (www.starchain.capital), Tiger Global Management (www.tigerglobal.com), Trousdale Ventures (www.trousdale.vc), TSG Invest (tsginvest.com), Wellington Management (www.wellington.com), Y Combinator (www.ycombinator.com)</t>
  </si>
  <si>
    <t xml:space="preserve">#adm Ventures, 1Confirmation, 9Yards Capital, A.Capital Ventures, Acrew Capital, Andreessen Horowitz(Marc Andreessen), Bonds Investment Group, Eudaimonia Capital, FundersClub, GIC Private, Hard Yaka, Initialized Capital(Garry Tan), K2 Global, K5 Global, Knickerbocker Capital (New York), Manhattan Venture Partners, Mentor Capital (PINX: MNTR), Migration Capital, Mosaic General Partnership, Nelstone Ventures, Next Play Capital, Next Ventures, Pantera Capital, Pegasus Tech Ventures, Polychain Capital, Pritzker Group Venture Capital, Refactor Capital, Reform Ventures, SciFi VC, Serena Ventures, Silver 8 Capital, Starchain Capital, Terrence Rohan(Terrence Rohan), Tiger Global Management, Trousdale Ventures, TSG Invest, Wellington Management, Y Combinator</t>
  </si>
  <si>
    <t xml:space="preserve">Tiger Global Management</t>
  </si>
  <si>
    <t xml:space="preserve">1confirmation Fund(1Confirmation), Accelerate FC Fund IX(FundersClub), Advent-Wellington PPIP Fund(Wellington Management), Capital Partners II(A.Capital Ventures), Initialized Capital Special Opportunities Fund I(Initialized Capital), K2 Global Fund II(K2 Global), Knickerbocker Capital(Knickerbocker Capital (New York)), Mastry Fund I(Mosaic General Partnership), MVP All-Star Fund III(Manhattan Venture Partners), MVP Opportunity Fund VI(Manhattan Venture Partners), Next Play Capital I(Next Play Capital), Next Play Capital II(Next Play Capital), Pantera Venture Fund IV(Pantera Capital), Polychain Ventures(Polychain Capital), Refactor Capital(Refactor Capital), Serena Ventures Fund I(Serena Ventures), Silver 8 Partners(Silver 8 Capital), Singapore Early Stage Co-Investment Fund(GIC Private), Starchain Capital Venture Fund(Starchain Capital), Tiger Global Private Investment Partners XI(Tiger Global Management), Y Combinator Continuity Fund I(Y Combinator)</t>
  </si>
  <si>
    <t xml:space="preserve">Fenwick &amp; West (Legal Advisor to Company), Gunderson Dettmer (Legal Advisor to Tiger Global Management), Sidley (Legal Advisor to GIC Private, Asi Kirmayer), Wilson Sonsini Goodrich &amp; Rosati (Legal Advisor to FundersClub)</t>
  </si>
  <si>
    <t xml:space="preserve">Gunderson Dettmer (Legal Advisor to Tiger Global Management), Sidley (Legal Advisor to GIC Private, Asi Kirmayer), Wilson Sonsini Goodrich &amp; Rosati (Legal Advisor to FundersClub)</t>
  </si>
  <si>
    <t xml:space="preserve">57455-02T</t>
  </si>
  <si>
    <t xml:space="preserve">Compass (Application Software) (NYS: COMP)</t>
  </si>
  <si>
    <t xml:space="preserve">55780-93</t>
  </si>
  <si>
    <t xml:space="preserve">Compass Inc provides an end-to-end platform that empowers residential real estate agents to deliver exceptional service to seller and buyer clients. The platform includes an integrated suite of cloud-based software for customer relationship management, marketing, client service and other critical functionality, all custom-built for the real estate industry and enabling core brokerage services. Business operations are conducted in the United States and earn revenue domestically.</t>
  </si>
  <si>
    <t xml:space="preserve">The company raised $450 million in its initial public offering on the New York Stock Exchange under the ticker symbol of COMP on April 1, 2021. A total of 25,000,000 class A shares were sold at $18 per share. After the offering, there was a total of 386,925,950 outstanding shares at $18 per share, valuing the company at $6.96 billion. The underwriters were granted an option to purchase up to an additional 3,750,000 shares from the company to cover over-allotments, if any.</t>
  </si>
  <si>
    <t xml:space="preserve">Application Software</t>
  </si>
  <si>
    <t xml:space="preserve">Application Software*, Information Services (B2C), Real Estate Services (B2C)</t>
  </si>
  <si>
    <t xml:space="preserve">Real Estate Technology, SaaS, TMT</t>
  </si>
  <si>
    <t xml:space="preserve">apartments discovery platform, apartments rental application, customer relationship management, digital commerce, real estate analytics, real estate data software, real estate market, real estate platform, real estate technology</t>
  </si>
  <si>
    <t xml:space="preserve">Hadley Dean</t>
  </si>
  <si>
    <t xml:space="preserve">106384-96P</t>
  </si>
  <si>
    <t xml:space="preserve">Mr. Hadley Dean served as Chief Executive Officer at Echo Polska Properties. Previously, he served as the Chief Executive Officer, EMEA at Compass (Real Estate Platform).</t>
  </si>
  <si>
    <t xml:space="preserve">Sheffield Hallam University, 1995, Property Management and Valuation, University of Newcastle, BS (Bachelor of Science), 1994, Agriculture and Food marketing</t>
  </si>
  <si>
    <t xml:space="preserve">The company raised $60 million of Series C venture funding led by Institutional Venture Partners on September 15, 2015, putting the company's pre-money valuation at $750 million. Thrive Capital, LeFrak, Founders Fund, Naftali Group, Marc Benioff, 406 Ventures, Nonlinear Capital, Kenneth Chenault CEO of American Express, Marc Benioff, Jonathan Keidan and Advance Publications also participated in the round. The company will use the funding for business expansion.</t>
  </si>
  <si>
    <t xml:space="preserve">IVP, LeFrak, Naftali Group, Nonlinear Capital</t>
  </si>
  <si>
    <t xml:space="preserve">.406 Ventures, Advance Publications, Founders Fund, Jonathan Keidan, Kenneth Chenault, Marc Benioff, Prudence, Thrive Capital</t>
  </si>
  <si>
    <t xml:space="preserve">.406 Ventures (www.406ventures.com), Advance Publications (www.advance.com), Founders Fund (www.foundersfund.com), IVP (www.ivp.com), LeFrak (www.lefrak.com), Naftali Group (naftaligroup.com), Nonlinear Capital (nonlinearcap.com), Prudence (www.prudence.vc), Thrive Capital (www.thrivecap.com)</t>
  </si>
  <si>
    <t xml:space="preserve">.406 Ventures(Maria Cirino), Advance Publications, Founders Fund(Ken Howery), IVP(Todd Chaffee), Jonathan Keidan(Jonathan Keidan), Kenneth Chenault, LeFrak, Marc Benioff(Marc Benioff), Naftali Group, Nonlinear Capital, Prudence(Gavin Myers), Thrive Capital(Joshua Kushner)</t>
  </si>
  <si>
    <t xml:space="preserve">IVP(Todd Chaffee)</t>
  </si>
  <si>
    <t xml:space="preserve">Institutional Venture Partners XIII(IVP), Point 406 Ventures II(.406 Ventures), Prudence Holdings Fund I(Prudence), The Founders Fund IV(Founders Fund), Thrive Capital Partners IV(Thrive Capital)</t>
  </si>
  <si>
    <t xml:space="preserve">Cooley (Legal Advisor to IVP), DLA Piper (Legal Advisor to Prudence), Gunderson Dettmer (Legal Advisor to Company), Wilson Sonsini Goodrich &amp; Rosati (Legal Advisor to Prudence)</t>
  </si>
  <si>
    <t xml:space="preserve">Gunderson Dettmer (Legal Advisor to Company)</t>
  </si>
  <si>
    <t xml:space="preserve">Cooley (Legal Advisor to IVP), DLA Piper (Legal Advisor to Prudence), Wilson Sonsini Goodrich &amp; Rosati (Legal Advisor to Prudence)</t>
  </si>
  <si>
    <t xml:space="preserve">10011</t>
  </si>
  <si>
    <t xml:space="preserve">Educational or demonstration appliances</t>
  </si>
  <si>
    <t xml:space="preserve">74976-58T</t>
  </si>
  <si>
    <t xml:space="preserve">Robert Reffkin</t>
  </si>
  <si>
    <t xml:space="preserve">14408-83P</t>
  </si>
  <si>
    <t xml:space="preserve">+1 (646) 982-0353</t>
  </si>
  <si>
    <t xml:space="preserve">robert@compass.com</t>
  </si>
  <si>
    <t xml:space="preserve">Mr. Robert Reffkin is a Co-Founder and serves as Chief Executive Officer &amp; Chairman at Compass (Real Estate Services). He completed a B.A. and M.B.A. from Columbia University and worked at McKinsey, Goldman Sachs, and as a White House Fellow. He ran 50 marathons in 50 states to raise $1 million dollars for charities - including for America Needs You, the non-profit he founded to serve young people living below the poverty line who are the first in their families to go to college.</t>
  </si>
  <si>
    <t xml:space="preserve">Columbia University, BA (Bachelor of Arts), 1999, Philosophy and History, Columbia University, MBA (Master of Business Administration), 2003, Finance and Management</t>
  </si>
  <si>
    <t xml:space="preserve">The company raised $90 million of Series D venture funding in a deal led by Wellington Management Capital on August 31, 2016, putting the company's pre-money valuation at $925 million. Institutional Venture Partners, Thrive Capital, .406 Ventures, Hedosophia, Advance Venture Partners, Winslow Capital Management, Nonlinear Capital, and Founders Fund also participated in the round. The company plans to use the funds to expand into new locations and improve its technology for analyzing the real estate market.</t>
  </si>
  <si>
    <t xml:space="preserve">Advance Venture Partners, ESO Fund, Hedosophia, Wellington Capital Management, Winslow Capital Management</t>
  </si>
  <si>
    <t xml:space="preserve">.406 Ventures, Founders Fund, IVP, Nonlinear Capital, Thrive Capital</t>
  </si>
  <si>
    <t xml:space="preserve">.406 Ventures (www.406ventures.com), Advance Venture Partners (www.avp.vc), ESO Fund (www.esofund.com), Founders Fund (www.foundersfund.com), Hedosophia (www.hedosophia.com), IVP (www.ivp.com), Nonlinear Capital (nonlinearcap.com), Thrive Capital (www.thrivecap.com), Wellington Capital Management (www.wellington-capital.com), Winslow Capital Management (www.winslowcapital.com)</t>
  </si>
  <si>
    <t xml:space="preserve">.406 Ventures(Maria Cirino), Advance Venture Partners(David ibnAle), ESO Fund, Founders Fund(Ken Howery), Hedosophia, IVP(Todd Chaffee), Nonlinear Capital, Thrive Capital(Joshua Kushner), Wellington Capital Management, Winslow Capital Management</t>
  </si>
  <si>
    <t xml:space="preserve">Wellington Capital Management</t>
  </si>
  <si>
    <t xml:space="preserve">FF Science(Founders Fund), Institutional Venture Partners XIII(IVP), Point 406 Ventures III(.406 Ventures), Thrive Capital Partners V(Thrive Capital)</t>
  </si>
  <si>
    <t xml:space="preserve">Cooley (Legal Advisor to IVP), Gunderson Dettmer (Legal Advisor to Company)</t>
  </si>
  <si>
    <t xml:space="preserve">98355-34T</t>
  </si>
  <si>
    <t xml:space="preserve">The company raised $500 million of Series E venture funding in a deal led by SoftBank Investment Advisers and Lead Edge Capital on December 7, 2017, putting the company's pre-money valuation at $1.7 billion. SoftBank Investment Advisers also purchased $50 million in a secondary transaction. The funds will be used to expand into every major U.S. city and increase the company's investment in technology to further empower its agents and their clients.</t>
  </si>
  <si>
    <t xml:space="preserve">FMR (United States), Lead Edge Capital, SoftBank Investment Advisers</t>
  </si>
  <si>
    <t xml:space="preserve">IVP, Wellington Capital Management</t>
  </si>
  <si>
    <t xml:space="preserve">FMR (United States) (www.fidelity.com), IVP (www.ivp.com), Lead Edge Capital (www.leadedge.com), SoftBank Investment Advisers (visionfund.com), Wellington Capital Management (www.wellington-capital.com)</t>
  </si>
  <si>
    <t xml:space="preserve">FMR (United States), IVP(Todd Chaffee), Lead Edge Capital, SoftBank Investment Advisers(Justin Wilson), Wellington Capital Management</t>
  </si>
  <si>
    <t xml:space="preserve">SoftBank Investment Advisers(Justin Wilson)</t>
  </si>
  <si>
    <t xml:space="preserve">Institutional Venture Partners XIII(IVP), Lead Edge Partners Opportunity III(Lead Edge Capital), SoftBank Vision Fund(SoftBank Investment Advisers)</t>
  </si>
  <si>
    <t xml:space="preserve">Cooley (Legal Advisor to IVP), Cooley (Legal Advisor to SoftBank Investment Advisers), Gunderson Dettmer (Legal Advisor to Company, Steven Baglio JD)</t>
  </si>
  <si>
    <t xml:space="preserve">Gunderson Dettmer (Legal Advisor to Company, Steven Baglio JD)</t>
  </si>
  <si>
    <t xml:space="preserve">Cooley (Legal Advisor to IVP), Cooley (Legal Advisor to SoftBank Investment Advisers)</t>
  </si>
  <si>
    <t xml:space="preserve">112251-61T</t>
  </si>
  <si>
    <t xml:space="preserve">Series F</t>
  </si>
  <si>
    <t xml:space="preserve">The company raised $400 million of Series F venture funding in a deal led by SoftBank Investment Advisers and Qatar Investment Authority on September 27, 2018, putting the company's pre-money valuation at $4 billion. Fidelity Investments, Glynn Capital, Torch Capital, IVP and Wellington Capital Management also participated in the round. The company will use the funds to expand its platform internationally, as well as to consolidate its position in its domestic U.S. market.</t>
  </si>
  <si>
    <t xml:space="preserve">Alumni Ventures, Glynn Capital, Qatar Investment Authority, Torch Capital</t>
  </si>
  <si>
    <t xml:space="preserve">FMR (United States), IVP, SoftBank Investment Advisers, Wellington Capital Management</t>
  </si>
  <si>
    <t xml:space="preserve">Alumni Ventures (www.av.vc), FMR (United States) (www.fidelity.com), Glynn Capital (www.glynncapital.com), IVP (www.ivp.com), Qatar Investment Authority (www.qia.qa), SoftBank Investment Advisers (visionfund.com), Torch Capital (www.torchcapital.vc), Wellington Capital Management (www.wellington-capital.com)</t>
  </si>
  <si>
    <t xml:space="preserve">Alumni Ventures(Ludwig Schulze), FMR (United States), Glynn Capital, IVP(Todd Chaffee), Qatar Investment Authority, SoftBank Investment Advisers(Justin Wilson), Torch Capital, Wellington Capital Management</t>
  </si>
  <si>
    <t xml:space="preserve">Qatar Investment Authority, SoftBank Investment Advisers(Justin Wilson)</t>
  </si>
  <si>
    <t xml:space="preserve">AVG Women's Fund(Alumni Ventures), Fission Ventures Fund 1(Alumni Ventures), Glynn Emerging Opportunity Fund(Glynn Capital), Institutional Venture Partners XV(IVP), SoftBank Vision Fund(SoftBank Investment Advisers), Torch Capital I(Torch Capital)</t>
  </si>
  <si>
    <t xml:space="preserve">Cooley (Legal Advisor to SoftBank Investment Advisers), Gunderson Dettmer (Legal Advisor to Company, Steven Baglio JD), Shearman &amp; Sterling (Legal Advisor to Qatar Investment Authority, Michael Dorf JD)</t>
  </si>
  <si>
    <t xml:space="preserve">Cooley (Legal Advisor to SoftBank Investment Advisers), Shearman &amp; Sterling (Legal Advisor to Qatar Investment Authority, Michael Dorf JD)</t>
  </si>
  <si>
    <t xml:space="preserve">121442-41T</t>
  </si>
  <si>
    <t xml:space="preserve">8th Round</t>
  </si>
  <si>
    <t xml:space="preserve">Series G</t>
  </si>
  <si>
    <t xml:space="preserve">The company raised $500 million of Series G venture funding from SoftBank Investment Advisers and Dragoneer Investment Group on November 11, 2019, putting the company's pre-money valuation at $6 billion. Alumni Ventures Group, Jefferson Capital, Humbition, Canada Pension Plan Investment Board, Hambleden Capital, Hurt Family Investments, Asland Capital Partners, Buttonwood Group Advisors, and Qatar Investment Authority, Ascan Investments also participated in the round. The funds will be used for expansion to more geographies as well as expanding R&amp;D and product development.</t>
  </si>
  <si>
    <t xml:space="preserve">Ascan Investments, Asland Capital Partners, Buttonwood Group Advisors, CPP Investments, Dragoneer Investment Group, Hambleden Capital, Humbition, Hurt Family Investments, Jefferson Capital</t>
  </si>
  <si>
    <t xml:space="preserve">Alumni Ventures, Qatar Investment Authority, SoftBank Investment Advisers</t>
  </si>
  <si>
    <t xml:space="preserve">Alumni Ventures (www.av.vc), Ascan Investments (www.ascaninvestments.com), Asland Capital Partners (www.aslandcap.com), Buttonwood Group Advisors (buttonwoodfunds.com), CPP Investments (www.cppinvestments.com), Dragoneer Investment Group (www.dragoneer.com), Hambleden Capital (hambleden-capital.com), Humbition (www.humbition.com), Hurt Family Investments (www.lucky7.io), Jefferson Capital (www.jeffersoncapital.io), Qatar Investment Authority (www.qia.qa), SoftBank Investment Advisers (visionfund.com)</t>
  </si>
  <si>
    <t xml:space="preserve">Alumni Ventures(Tom Meyer), Ascan Investments, Asland Capital Partners, Buttonwood Group Advisors, CPP Investments, Dragoneer Investment Group, Hambleden Capital, Humbition, Hurt Family Investments, Jefferson Capital, Qatar Investment Authority, SoftBank Investment Advisers</t>
  </si>
  <si>
    <t xml:space="preserve">AVG Women's Fund(Alumni Ventures), Congress Avenue Ventures Fund 1(Alumni Ventures), Dragoneer Technology Opportunities Fund(Dragoneer Investment Group), SoftBank Vision Fund(SoftBank Investment Advisers), The Tokyo Office Venture(CPP Investments)</t>
  </si>
  <si>
    <t xml:space="preserve">Cooley (Legal Advisor to SoftBank Investment Advisers), Gunderson Dettmer (Legal Advisor to Company), Shearman &amp; Sterling (Legal Advisor to Qatar Investment Authority, Michael Dorf JD)</t>
  </si>
  <si>
    <t xml:space="preserve">164735-38T</t>
  </si>
  <si>
    <t xml:space="preserve">.406 Ventures, Advance Publications, Advance Venture Partners, Alpaca VC, Alumni Ventures, Ascan Investments, Asland Capital Partners, Atomico, Buttonwood Group Advisors, Cap-Meridian Ventures, CLI Ventures, CPP Investments, Cyrus Massoumi, Dragoneer Investment Group, ESO Fund, FMR (United States), Founders Fund, Glynn Capital, Goldman Sachs Asset Management, Hambleden Capital, Humbition, Hurt Family Investments, IVP, Jefferson Capital, Jonathan Keidan, Kenneth Chenault, Lead Edge Capital, LeFrak, Marc Benioff, Naftali Group, Neel Shah, Nonlinear Capital, Peter Kellner, Prudence, Qatar Investment Authority, Shawn Carpenter, SoftBank Investment Advisers, The Goldman Sachs Group, Three Tree Ventures, Thrive Capital, Torch Capital, Wellington Capital Management, Winslow Capital Management</t>
  </si>
  <si>
    <t xml:space="preserve">Academy Securities (Underwriter to Company), Barclays Investment Bank (Underwriter to Company), Blaylock Van (Underwriter to Company), Deutsche Bank Securities (Underwriter to Company), Fenwick &amp; West (Legal Advisor to Company, Michael Esquivel JD), FLG Partners (Advisor: General to Company, Jennifer Cho), Loop Capital Markets (Underwriter to Company), Morgan Stanley (Underwriter to Company), Needham &amp; Company (Underwriter to Company), Oppenheimer &amp; Company (Underwriter to Company), PwC (Auditor to Company), Samuel A. Ramirez &amp; Company, Inc. (Underwriter to Company), Siebert Williams Shank &amp; Company (Underwriter to Company), The Goldman Sachs Group (Underwriter to Company), UBS Group (Underwriter to Company), Zelman &amp; Associates (Underwriter to Company)</t>
  </si>
  <si>
    <t xml:space="preserve">FLG Partners (Advisor: General to Company, Jennifer Cho)</t>
  </si>
  <si>
    <t xml:space="preserve">115781-68T</t>
  </si>
  <si>
    <t xml:space="preserve">Confluent (NAS: CFLT)</t>
  </si>
  <si>
    <t xml:space="preserve">99264-61</t>
  </si>
  <si>
    <t xml:space="preserve">Confluent Inc provides a data streaming platform that enables customers to connect their applications, systems, and data layers and can be deployed as a fully managed cloud-native software-as-a-service (SaaS) offering. Its products include Confluent Cloud, a self-managed software offering, Confluent Platform, a managed service offering where the raw data resides inside a customer's cloud environment, and WarpStream, among others. Confluent also offers professional services and education services. The company generates revenue from the sale of subscriptions and services. Geographically, it generates a majority of its revenue from its business in the United States and the rest from International markets.</t>
  </si>
  <si>
    <t xml:space="preserve">The company raised $828 million in its initial public offering on the Nasdaq stock exchange under the ticker symbol of CFLT on June 24, 2021. A total of 23,000,000 shares were sold at $36 per share. After the offering, there was a total of 252,365,190 outstanding shares (excluding the over-allotment option) priced at $36 per share, valuing the company at $9.09 billion.</t>
  </si>
  <si>
    <t xml:space="preserve">Business/Productivity Software*, Database Software, IT Consulting and Outsourcing</t>
  </si>
  <si>
    <t xml:space="preserve">Big Data, CloudTech &amp; DevOps, SaaS</t>
  </si>
  <si>
    <t xml:space="preserve">analytics platform, analytics platform software, application infrastructure, cloud saas, data flow management, data platform, data streaming, data streaming platform, real time data, stream data, stream monitoring, streaming platform</t>
  </si>
  <si>
    <t xml:space="preserve">Edward Jay Kreps</t>
  </si>
  <si>
    <t xml:space="preserve">84076-93P</t>
  </si>
  <si>
    <t xml:space="preserve">+1 (800) 439-3207</t>
  </si>
  <si>
    <t xml:space="preserve">jay@confluent.io</t>
  </si>
  <si>
    <t xml:space="preserve">Mr. Jay Kreps is Co-Founder and serves as Chief Executive Officer &amp; Board Member at Confluent. Mr. Kreps is an Angel Investor. He serves as Board Member at Anthropic. Prior to Confluent, he was the initial developer on several open-source projects, including Apache Kafka, Apache Samza and Voldemort. He was the lead architect for data infrastructure at LinkedIn. He holds an MS in Computer Science from the University of California, Santa Cruz.</t>
  </si>
  <si>
    <t xml:space="preserve">University of California, Santa Cruz, MS (Master of Science), 2005, Computer Science</t>
  </si>
  <si>
    <t xml:space="preserve">The company raised $125 million of Series D venture funding in a deal led by Sequoia Capital on January 23, 2019, putting the company's pre-money valuation at $2.375 billion. Benchmark Capital and Index Ventures (UK) also participated in the round.</t>
  </si>
  <si>
    <t xml:space="preserve">Benchmark Capital Holdings, Index Ventures, Sequoia Capital</t>
  </si>
  <si>
    <t xml:space="preserve">Benchmark Capital Holdings (www.benchmark.com), Index Ventures (www.indexventures.com), Sequoia Capital (sequoiacap.com)</t>
  </si>
  <si>
    <t xml:space="preserve">Benchmark Capital Holdings(Eric Vishria), Index Ventures(Michelangelo Volpi), Sequoia Capital(Matthew Miller)</t>
  </si>
  <si>
    <t xml:space="preserve">Sequoia Capital(Matthew Miller)</t>
  </si>
  <si>
    <t xml:space="preserve">Benchmark Capital Partners VII - Annex(Benchmark Capital Holdings), Index Ventures VIII(Index Ventures), Sequoia Capital India V(Sequoia Capital)</t>
  </si>
  <si>
    <t xml:space="preserve">Kirkland &amp; Ellis (Legal Advisor to Sequoia Capital, Anna Rotman JD), Orrick (Legal Advisor to Company, Anik Guha JD)</t>
  </si>
  <si>
    <t xml:space="preserve">Orrick (Legal Advisor to Company, Anik Guha JD)</t>
  </si>
  <si>
    <t xml:space="preserve">Kirkland &amp; Ellis (Legal Advisor to Sequoia Capital, Anna Rotman JD)</t>
  </si>
  <si>
    <t xml:space="preserve">Mountain View, CA</t>
  </si>
  <si>
    <t xml:space="preserve">Mountain View</t>
  </si>
  <si>
    <t xml:space="preserve">94041</t>
  </si>
  <si>
    <t xml:space="preserve">Electric digital data processing, Transmission of digital information</t>
  </si>
  <si>
    <t xml:space="preserve">133493-95T</t>
  </si>
  <si>
    <t xml:space="preserve">The company raised $250 million of Series E venture funding in a deal led by Coatue Management on April 21, 2020, putting the company's pre-money valuation at $4.25 billion. Late Stage Management, Battery Ventures, Index Ventures, Sequoia Capital, Claritas Capital, Axevil Capital, Altimeter Capital Management, PreIPO Club, Troy Capital Partners, Harvest Growth Capital, Founders Circle Capital, Geodesic Capital, Dharmesh Thakker, Michael Stoppelman, Icon Ventures, D2 Ventures (Cyprus), Franklin Venture Partners, Factorial Funds, Junipero Capital Management, Claritas Capital, and Franklin Templeton Investments also participated in the round. The company will use the funding to expand its offerings and business reach.</t>
  </si>
  <si>
    <t xml:space="preserve">Alkeon Capital Management, Altimeter Capital Management, Axevil Capital, Battery Ventures, Claritas Capital, Coatue Management, D2 Digital Ventures, Dharmesh Thakker, Digital Disrupt, Factorial Funds, FinSight Ventures, Founders Circle Capital, Franklin Templeton (San Mateo), Franklin Venture Partners, Geodesic Capital, Harvest Growth Capital, Icon Ventures, IPO CLUB, Junipero, Late Stage Management, Michael Stoppelman, Troy Capital Partners</t>
  </si>
  <si>
    <t xml:space="preserve">Index Ventures, Sequoia Capital</t>
  </si>
  <si>
    <t xml:space="preserve">Alkeon Capital Management (www.alkeoncapital.com), Altimeter Capital Management (www.altimeter.com), Axevil Capital (www.axevil.com), Battery Ventures (www.battery.com), Claritas Capital (www.claritascapital.com), Coatue Management (www.coatue.com), D2 Digital Ventures (www.d2digitalinvest.com), Digital Disrupt (digitaldisrupt.vc), Factorial Funds (www.factorialfunds.com), FinSight Ventures (finsightvc.com), Founders Circle Capital (www.founderscircle.com), Franklin Templeton (San Mateo) (NYS: BEN) (www.franklinresources.com), Franklin Venture Partners (www.alternativesbyft.com), Geodesic Capital (www.geodesiccap.com), Harvest Growth Capital (harvestgrowthcapital.com), Icon Ventures (www.iconventures.com), Index Ventures (www.indexventures.com), IPO CLUB (www.ipo.club), Junipero (www.junipero.vc), Late Stage Management (www.latestagemanagement.com), Sequoia Capital (sequoiacap.com), Troy Capital Partners (www.troycapitalpartners.com)</t>
  </si>
  <si>
    <t xml:space="preserve">Alkeon Capital Management(Abhi Arun), Altimeter Capital Management(Kevin Wang), Axevil Capital, Battery Ventures, Claritas Capital, Coatue Management(Thomas Laffont), D2 Digital Ventures, Dharmesh Thakker, Digital Disrupt, Factorial Funds, FinSight Ventures, Founders Circle Capital, Franklin Templeton (San Mateo) (NYS: BEN), Franklin Venture Partners, Geodesic Capital(Ashvin Bachireddy), Harvest Growth Capital, Icon Ventures, Index Ventures(Michelangelo Volpi), IPO CLUB, Junipero, Late Stage Management, Michael Stoppelman(Michael Stoppelman), Sequoia Capital(Matthew Miller), Troy Capital Partners</t>
  </si>
  <si>
    <t xml:space="preserve">Coatue Management(Thomas Laffont)</t>
  </si>
  <si>
    <t xml:space="preserve">Alkeon Innovation Opportunity Fund(Alkeon Capital Management), Altimeter Growth Cascade Fund(Altimeter Capital Management), Coatue Early Stage Fund(Coatue Management), FinSight Late Stage Fund IV(FinSight Ventures), Founders Circle Capital III(Founders Circle Capital), Franklin Templeton Private Real Estate Fund II(Franklin Templeton (San Mateo)), Geodesic Capital Fund I(Geodesic Capital), Geodesic Capital Fund I-S(Geodesic Capital), Icon Ventures V(Icon Ventures), Index Ventures Growth IV(Index Ventures), Late Stage Investment Fund III(Late Stage Management), Sequoia Capital India V(Sequoia Capital), Troy Capital Partners Fund(Troy Capital Partners)</t>
  </si>
  <si>
    <t xml:space="preserve">Gunderson Dettmer (Legal Advisor to Coatue Management), Orrick (Legal Advisor to Company, Anik Guha JD)</t>
  </si>
  <si>
    <t xml:space="preserve">Gunderson Dettmer (Legal Advisor to Coatue Management)</t>
  </si>
  <si>
    <t xml:space="preserve">171182-44T</t>
  </si>
  <si>
    <t xml:space="preserve">The company raised $828 million in its initial public offering on the Nasdaq stock exchange under the ticker symbol of CFLT on June 24, 2021. A total of 23,000,000 Class A shares were sold at $36 per share. After the offering, there was a total of 252,365,190 outstanding shares (excluding the over-allotment option) priced at $36 per share, valuing the company at $9.08 billion.</t>
  </si>
  <si>
    <t xml:space="preserve">Alkeon Capital Management, Altimeter Capital Management, Axevil Capital, Battery Ventures, Benchmark Capital Holdings, Claritas Capital, Coatue Management, D2 Digital Ventures, DCVC, Dharmesh Thakker, Digital Disrupt, ESO Fund, Factorial Funds, FinSight Ventures, Founders Circle Capital, Franklin Templeton (San Mateo), Franklin Venture Partners, Geodesic Capital, Harvest Growth Capital, Icon Ventures, Index Ventures, IPO CLUB, Junipero, Late Stage Management, LinkedIn, Michael Stoppelman, Sequoia Capital, Troy Capital Partners, Wejchert Capital</t>
  </si>
  <si>
    <t xml:space="preserve">Barclays Investment Bank (Underwriter to Company), BofA Securities (Underwriter to Company), Citigroup Global Markets (Underwriter to Company), Citizens JMP (Underwriter to Company), Cooley (Legal Advisor to Company, Jon Avina JD), Credit Suisse Securities (USA) (Underwriter to Company), D.A. Davidson Companies (Underwriter to Company), Deutsche Bank (Underwriter to Company), J.P. Morgan Securities (Underwriter to Company), KeyBanc Capital Markets (Underwriter to Company), Morgan Stanley (Underwriter to Company), Piper Sandler (Underwriter to Company), PwC (Auditor to Company), TD Cowen (Underwriter to Company), The Goldman Sachs Group (Underwriter to Company), UBS China (Underwriter to Company), Wells Fargo (Underwriter to Company)</t>
  </si>
  <si>
    <t xml:space="preserve">106870-42T</t>
  </si>
  <si>
    <t xml:space="preserve">Cordel Group (LON: CRDL)</t>
  </si>
  <si>
    <t xml:space="preserve">86168-89</t>
  </si>
  <si>
    <t xml:space="preserve">11098701</t>
  </si>
  <si>
    <t xml:space="preserve">Cordel Group PLC produces hardware and software for capturing, analyzing, and reporting on large datasets within the transport sector, employing sophisticated artificial intelligence algorithms. Its Cordel Connect is an open-data inspection management platform that enables the storage, management, visualization, and intelligent analysis of railway inspection data. The company's unattended COTS-based (Commercial-off-the-Shelf) devices reduce monitoring costs, enabling more frequent data collection, and increased data capture frequency allowing for repeatable insights and precise change detection. Operating in the data capture and analytic services segment, the company derives a majority of its revenue from the United Kingdom and the rest from Australia, New Zealand, and the Americas.</t>
  </si>
  <si>
    <t xml:space="preserve">The company (LON: CRDL) received GBP 1.7 million of development capital from undisclosed investors on March 30, 2023 through a private placement. The gross proceeds of the Placing will be used for additional sales and technical staff, working capital, and placing expenses.</t>
  </si>
  <si>
    <t xml:space="preserve">Business/Productivity Software*, Database Software, Media and Information Services (B2B)</t>
  </si>
  <si>
    <t xml:space="preserve">Artificial Intelligence &amp; Machine Learning, SaaS, TMT</t>
  </si>
  <si>
    <t xml:space="preserve">business efficiency, business marketplace, business productivity software, data analytics, data sharing, integration platform</t>
  </si>
  <si>
    <t xml:space="preserve">Formerly Angel backed</t>
  </si>
  <si>
    <t xml:space="preserve">Pre-venture, Publicly Listed</t>
  </si>
  <si>
    <t xml:space="preserve">Arnaud Lachaume</t>
  </si>
  <si>
    <t xml:space="preserve">88538-77P</t>
  </si>
  <si>
    <t xml:space="preserve">+33 (0)9 53 90 79 84</t>
  </si>
  <si>
    <t xml:space="preserve">alachaume@keypup.io</t>
  </si>
  <si>
    <t xml:space="preserve">Mr. Arnaud Lachaume is a Co-Founder &amp; serves as Chief Technology Officer and Directeur Général at Keypup. He previously served here as Chief Education Officer. Mr. Arnaud Lachaume founded &amp; served as Chief Technology Officer at Maestrano. Previously, he served as Operations Analyst at Macquarie Bank. Arnaud is an expert in dynamic cloud infrastructure ranging from application virtualization to service management and big data.</t>
  </si>
  <si>
    <t xml:space="preserve">HEC Paris, MS (Master of Science), 2009, Digital Business, Master's, 2009, System Design and Management</t>
  </si>
  <si>
    <t xml:space="preserve">The company raised GBP 6 million in its initial public offering on the London Stock Exchange under the ticker symbol MNO on May 30, 2018. A total of 80,040,331 shares were sold at GBP 0.015 per share.</t>
  </si>
  <si>
    <t xml:space="preserve">Acorn Capital, Allan Moss</t>
  </si>
  <si>
    <t xml:space="preserve">Arden Partners (Underwriter to Company), Grant Thornton (Auditor to Company), Grant Thornton UK (Advisor: General to Company, Colin Aaronson), Memery Crystal (Legal Advisor to Company)</t>
  </si>
  <si>
    <t xml:space="preserve">London, United Kingdom</t>
  </si>
  <si>
    <t xml:space="preserve">London</t>
  </si>
  <si>
    <t xml:space="preserve">WC1N 2EB</t>
  </si>
  <si>
    <t xml:space="preserve">Electric digital data processing</t>
  </si>
  <si>
    <t xml:space="preserve">175276-18T</t>
  </si>
  <si>
    <t xml:space="preserve">Ian Buddery</t>
  </si>
  <si>
    <t xml:space="preserve">105645-88P</t>
  </si>
  <si>
    <t xml:space="preserve">+61 (0)2 9279 3236</t>
  </si>
  <si>
    <t xml:space="preserve">ianbuddery@cordel.ai</t>
  </si>
  <si>
    <t xml:space="preserve">Mr. Ian Buddery is a Co-Founder and serves as Chief Operating Officer &amp; Board Member at XtreamCompute. He served as Chairman at CriticalArc. He has extensive public and private company experience and a long background in the telecommunications and financial services industries in both international and local markets. He has founded multiple companies obtained VC and Angel funding, and performed two IPOs, six acquisitions, and two significant trade sales. He was the founder, CEO, and Executive Chair of eServGlobal, founded in 1991 and listed on the Australian Stock Exchange in 2000 and the AIM market in 2004. He is the Chairman of both Cordel and Sekuro.</t>
  </si>
  <si>
    <t xml:space="preserve">Curtin University, Degree</t>
  </si>
  <si>
    <t xml:space="preserve">The company (LON: MNO) sold a 9% stake to undisclosed investors for GBP 2 million on March 3, 2021 through a private placement. The funds will be used for recruitment, manufacturing capability expansion and general working capital.</t>
  </si>
  <si>
    <t xml:space="preserve">Arden Partners (Placement Agent to Company)</t>
  </si>
  <si>
    <t xml:space="preserve">All data copyright PitchBook Data, Inc.</t>
  </si>
  <si>
    <t xml:space="preserve">For customized data reports and analyses, contact us at:</t>
  </si>
  <si>
    <t xml:space="preserve">support@pitchbook.com</t>
  </si>
  <si>
    <t xml:space="preserve">This document and its contents may only be used or shared as permitted in </t>
  </si>
  <si>
    <t xml:space="preserve">the PitchBook subscription agreement.</t>
  </si>
  <si>
    <t xml:space="preserve">Subject to limited exceptions, this document may not be used or stored following the termination of your agreement with PitchBook.</t>
  </si>
  <si>
    <t xml:space="preserve">If you have any further questions or concerns, please contact client services at:</t>
  </si>
  <si>
    <t xml:space="preserve">US</t>
  </si>
  <si>
    <t xml:space="preserve">+1 (206) 257-7775</t>
  </si>
  <si>
    <t xml:space="preserve">UK</t>
  </si>
  <si>
    <t xml:space="preserve">+44 (0)203 875 3504</t>
  </si>
  <si>
    <t xml:space="preserve">SG</t>
  </si>
  <si>
    <t xml:space="preserve">+65 6016 4771</t>
  </si>
  <si>
    <t xml:space="preserve">Or by email</t>
  </si>
  <si>
    <t xml:space="preserve">© PitchBook Data, Inc.  2025</t>
  </si>
</sst>
</file>

<file path=xl/styles.xml><?xml version="1.0" encoding="utf-8"?>
<styleSheet xmlns="http://schemas.openxmlformats.org/spreadsheetml/2006/main">
  <numFmts count="8">
    <numFmt numFmtId="164" formatCode="General"/>
    <numFmt numFmtId="165" formatCode="DD\-MMM\-YYYY"/>
    <numFmt numFmtId="166" formatCode="#,##0.00;[RED]\(#,##0.00\)"/>
    <numFmt numFmtId="167" formatCode="#,##0.00\%;[RED]\-#,##0.00\%"/>
    <numFmt numFmtId="168" formatCode="#,##0;[RED]\(#,##0\)"/>
    <numFmt numFmtId="169" formatCode="#,###"/>
    <numFmt numFmtId="170" formatCode="#,##0.00;[RED]\-#,##0.00"/>
    <numFmt numFmtId="171" formatCode="0000"/>
  </numFmts>
  <fonts count="12">
    <font>
      <sz val="11"/>
      <color rgb="FF000000"/>
      <name val="Calibri"/>
      <family val="2"/>
      <charset val="1"/>
    </font>
    <font>
      <sz val="10"/>
      <name val="Arial"/>
      <family val="0"/>
    </font>
    <font>
      <sz val="10"/>
      <name val="Arial"/>
      <family val="0"/>
    </font>
    <font>
      <sz val="10"/>
      <name val="Arial"/>
      <family val="0"/>
    </font>
    <font>
      <b val="true"/>
      <sz val="8"/>
      <color rgb="FF000000"/>
      <name val="Open Sans"/>
      <family val="2"/>
      <charset val="1"/>
    </font>
    <font>
      <sz val="8"/>
      <color rgb="FF000000"/>
      <name val="Open Sans"/>
      <family val="2"/>
      <charset val="1"/>
    </font>
    <font>
      <i val="true"/>
      <sz val="10"/>
      <color rgb="FF000000"/>
      <name val="Open Sans"/>
      <family val="2"/>
      <charset val="1"/>
    </font>
    <font>
      <i val="true"/>
      <sz val="10"/>
      <color rgb="FF26649E"/>
      <name val="Open Sans"/>
      <family val="2"/>
      <charset val="1"/>
    </font>
    <font>
      <b val="true"/>
      <sz val="14"/>
      <color rgb="FF000000"/>
      <name val="Open Sans"/>
      <family val="2"/>
      <charset val="1"/>
    </font>
    <font>
      <b val="true"/>
      <sz val="16"/>
      <color rgb="FF000000"/>
      <name val="Open Sans"/>
      <family val="2"/>
      <charset val="1"/>
    </font>
    <font>
      <b val="true"/>
      <sz val="8"/>
      <color rgb="FFFFFFFF"/>
      <name val="Open Sans"/>
      <family val="2"/>
      <charset val="1"/>
    </font>
    <font>
      <sz val="8"/>
      <color rgb="FF26649E"/>
      <name val="Open Sans"/>
      <family val="2"/>
      <charset val="1"/>
    </font>
  </fonts>
  <fills count="5">
    <fill>
      <patternFill patternType="none"/>
    </fill>
    <fill>
      <patternFill patternType="gray125"/>
    </fill>
    <fill>
      <patternFill patternType="solid">
        <fgColor rgb="FFFFFFFF"/>
        <bgColor rgb="FFF8F5EF"/>
      </patternFill>
    </fill>
    <fill>
      <patternFill patternType="solid">
        <fgColor rgb="FF051C38"/>
        <bgColor rgb="FF003300"/>
      </patternFill>
    </fill>
    <fill>
      <patternFill patternType="solid">
        <fgColor rgb="FFF8F5EF"/>
        <bgColor rgb="FFFFFFFF"/>
      </patternFill>
    </fill>
  </fills>
  <borders count="2">
    <border diagonalUp="false" diagonalDown="false">
      <left/>
      <right/>
      <top/>
      <bottom/>
      <diagonal/>
    </border>
    <border diagonalUp="false" diagonalDown="false">
      <left/>
      <right style="thin">
        <color rgb="FFD3D3D3"/>
      </right>
      <top/>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left" vertical="center" textRotation="0" wrapText="false" indent="0" shrinkToFit="false"/>
      <protection locked="true" hidden="false"/>
    </xf>
    <xf numFmtId="164" fontId="5" fillId="0"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left" vertical="center" textRotation="0" wrapText="false" indent="0" shrinkToFit="false"/>
      <protection locked="true" hidden="false"/>
    </xf>
    <xf numFmtId="164" fontId="7" fillId="2"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right" vertical="center" textRotation="0" wrapText="false" indent="0" shrinkToFit="false"/>
      <protection locked="true" hidden="false"/>
    </xf>
    <xf numFmtId="164" fontId="8" fillId="0" borderId="0" applyFont="true" applyBorder="true" applyAlignment="true" applyProtection="true">
      <alignment horizontal="left" vertical="center" textRotation="0" wrapText="false" indent="0" shrinkToFit="false"/>
      <protection locked="true" hidden="false"/>
    </xf>
    <xf numFmtId="164" fontId="9" fillId="0" borderId="0" applyFont="true" applyBorder="true" applyAlignment="true" applyProtection="true">
      <alignment horizontal="left" vertical="center" textRotation="0" wrapText="false" indent="0" shrinkToFit="false"/>
      <protection locked="true" hidden="false"/>
    </xf>
    <xf numFmtId="164" fontId="10" fillId="0" borderId="0" applyFont="true" applyBorder="true" applyAlignment="true" applyProtection="true">
      <alignment horizontal="center" vertical="center" textRotation="0" wrapText="true" indent="0" shrinkToFit="false"/>
      <protection locked="true" hidden="false"/>
    </xf>
    <xf numFmtId="164" fontId="5" fillId="0" borderId="0" applyFont="true" applyBorder="true" applyAlignment="true" applyProtection="true">
      <alignment horizontal="right" vertical="center" textRotation="0" wrapText="false" indent="0" shrinkToFit="false"/>
      <protection locked="true" hidden="false"/>
    </xf>
    <xf numFmtId="164" fontId="5" fillId="0" borderId="1" applyFont="true" applyBorder="true" applyAlignment="true" applyProtection="true">
      <alignment horizontal="center" vertical="center" textRotation="0" wrapText="false" indent="0" shrinkToFit="false"/>
      <protection locked="true" hidden="false"/>
    </xf>
    <xf numFmtId="164" fontId="5" fillId="0" borderId="1" applyFont="true" applyBorder="true" applyAlignment="true" applyProtection="true">
      <alignment horizontal="left" vertical="center" textRotation="0" wrapText="false" indent="2" shrinkToFit="false"/>
      <protection locked="true" hidden="false"/>
    </xf>
    <xf numFmtId="164" fontId="11" fillId="0" borderId="1" applyFont="true" applyBorder="true" applyAlignment="true" applyProtection="true">
      <alignment horizontal="left" vertical="center" textRotation="0" wrapText="false" indent="2" shrinkToFit="false"/>
      <protection locked="true" hidden="false"/>
    </xf>
    <xf numFmtId="164" fontId="5" fillId="0" borderId="1" applyFont="true" applyBorder="true" applyAlignment="true" applyProtection="true">
      <alignment horizontal="right" vertical="center" textRotation="0" wrapText="false" indent="2" shrinkToFit="false"/>
      <protection locked="true" hidden="false"/>
    </xf>
    <xf numFmtId="164" fontId="11" fillId="0" borderId="1" applyFont="true" applyBorder="true" applyAlignment="true" applyProtection="true">
      <alignment horizontal="right" vertical="center" textRotation="0" wrapText="false" indent="2" shrinkToFit="false"/>
      <protection locked="true" hidden="false"/>
    </xf>
    <xf numFmtId="164" fontId="4" fillId="0" borderId="0" applyFont="true" applyBorder="true" applyAlignment="true" applyProtection="true">
      <alignment horizontal="left" vertical="top" textRotation="0" wrapText="true" indent="0" shrinkToFit="false"/>
      <protection locked="true" hidden="false"/>
    </xf>
    <xf numFmtId="164" fontId="5" fillId="0" borderId="0" applyFont="true" applyBorder="true" applyAlignment="true" applyProtection="true">
      <alignment horizontal="right" vertical="top"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3" borderId="0" xfId="27" applyFont="true" applyBorder="false" applyAlignment="false" applyProtection="false">
      <alignment horizontal="center" vertical="center" textRotation="0" wrapText="true" indent="0" shrinkToFit="false"/>
      <protection locked="true" hidden="false"/>
    </xf>
    <xf numFmtId="164" fontId="5" fillId="4" borderId="1" xfId="30" applyFont="true" applyBorder="false" applyAlignment="false" applyProtection="false">
      <alignment horizontal="left" vertical="center" textRotation="0" wrapText="false" indent="2" shrinkToFit="false"/>
      <protection locked="true" hidden="false"/>
    </xf>
    <xf numFmtId="164" fontId="5" fillId="4" borderId="1" xfId="32" applyFont="true" applyBorder="false" applyAlignment="false" applyProtection="false">
      <alignment horizontal="right" vertical="center" textRotation="0" wrapText="false" indent="2" shrinkToFit="false"/>
      <protection locked="true" hidden="false"/>
    </xf>
    <xf numFmtId="165" fontId="5" fillId="4" borderId="1" xfId="32" applyFont="false" applyBorder="false" applyAlignment="false" applyProtection="false">
      <alignment horizontal="right" vertical="center" textRotation="0" wrapText="false" indent="2" shrinkToFit="false"/>
      <protection locked="true" hidden="false"/>
    </xf>
    <xf numFmtId="166" fontId="5" fillId="4" borderId="1" xfId="32" applyFont="false" applyBorder="false" applyAlignment="false" applyProtection="false">
      <alignment horizontal="right" vertical="center" textRotation="0" wrapText="false" indent="2" shrinkToFit="false"/>
      <protection locked="true" hidden="false"/>
    </xf>
    <xf numFmtId="167" fontId="5" fillId="4" borderId="1" xfId="32" applyFont="false" applyBorder="false" applyAlignment="false" applyProtection="false">
      <alignment horizontal="right" vertical="center" textRotation="0" wrapText="false" indent="2" shrinkToFit="false"/>
      <protection locked="true" hidden="false"/>
    </xf>
    <xf numFmtId="168" fontId="5" fillId="4" borderId="1" xfId="32" applyFont="false" applyBorder="false" applyAlignment="false" applyProtection="false">
      <alignment horizontal="right" vertical="center" textRotation="0" wrapText="false" indent="2" shrinkToFit="false"/>
      <protection locked="true" hidden="false"/>
    </xf>
    <xf numFmtId="169" fontId="5" fillId="4" borderId="1" xfId="30" applyFont="true" applyBorder="false" applyAlignment="false" applyProtection="false">
      <alignment horizontal="left" vertical="center" textRotation="0" wrapText="false" indent="2" shrinkToFit="false"/>
      <protection locked="true" hidden="false"/>
    </xf>
    <xf numFmtId="170" fontId="5" fillId="4" borderId="1" xfId="32" applyFont="false" applyBorder="false" applyAlignment="false" applyProtection="false">
      <alignment horizontal="right" vertical="center" textRotation="0" wrapText="false" indent="2" shrinkToFit="false"/>
      <protection locked="true" hidden="false"/>
    </xf>
    <xf numFmtId="171" fontId="5" fillId="4" borderId="1" xfId="32" applyFont="false" applyBorder="false" applyAlignment="false" applyProtection="false">
      <alignment horizontal="right" vertical="center" textRotation="0" wrapText="false" indent="2" shrinkToFit="false"/>
      <protection locked="true" hidden="false"/>
    </xf>
    <xf numFmtId="164" fontId="11" fillId="4" borderId="1" xfId="31" applyFont="false" applyBorder="false" applyAlignment="false" applyProtection="false">
      <alignment horizontal="left" vertical="center" textRotation="0" wrapText="false" indent="2" shrinkToFit="false"/>
      <protection locked="true" hidden="false"/>
    </xf>
    <xf numFmtId="169" fontId="5" fillId="4" borderId="1" xfId="32" applyFont="false" applyBorder="false" applyAlignment="false" applyProtection="false">
      <alignment horizontal="right" vertical="center" textRotation="0" wrapText="false" indent="2" shrinkToFit="false"/>
      <protection locked="true" hidden="false"/>
    </xf>
    <xf numFmtId="164" fontId="5" fillId="0" borderId="1" xfId="30" applyFont="true" applyBorder="false" applyAlignment="false" applyProtection="false">
      <alignment horizontal="left" vertical="center" textRotation="0" wrapText="false" indent="2" shrinkToFit="false"/>
      <protection locked="true" hidden="false"/>
    </xf>
    <xf numFmtId="164" fontId="5" fillId="0" borderId="1" xfId="32" applyFont="true" applyBorder="false" applyAlignment="false" applyProtection="false">
      <alignment horizontal="right" vertical="center" textRotation="0" wrapText="false" indent="2" shrinkToFit="false"/>
      <protection locked="true" hidden="false"/>
    </xf>
    <xf numFmtId="165" fontId="5" fillId="0" borderId="1" xfId="32" applyFont="false" applyBorder="false" applyAlignment="false" applyProtection="false">
      <alignment horizontal="right" vertical="center" textRotation="0" wrapText="false" indent="2" shrinkToFit="false"/>
      <protection locked="true" hidden="false"/>
    </xf>
    <xf numFmtId="166" fontId="5" fillId="0" borderId="1" xfId="32" applyFont="false" applyBorder="false" applyAlignment="false" applyProtection="false">
      <alignment horizontal="right" vertical="center" textRotation="0" wrapText="false" indent="2" shrinkToFit="false"/>
      <protection locked="true" hidden="false"/>
    </xf>
    <xf numFmtId="167" fontId="5" fillId="0" borderId="1" xfId="32" applyFont="false" applyBorder="false" applyAlignment="false" applyProtection="false">
      <alignment horizontal="right" vertical="center" textRotation="0" wrapText="false" indent="2" shrinkToFit="false"/>
      <protection locked="true" hidden="false"/>
    </xf>
    <xf numFmtId="168" fontId="5" fillId="0" borderId="1" xfId="32" applyFont="false" applyBorder="false" applyAlignment="false" applyProtection="false">
      <alignment horizontal="right" vertical="center" textRotation="0" wrapText="false" indent="2" shrinkToFit="false"/>
      <protection locked="true" hidden="false"/>
    </xf>
    <xf numFmtId="169" fontId="5" fillId="0" borderId="1" xfId="30" applyFont="false" applyBorder="false" applyAlignment="false" applyProtection="false">
      <alignment horizontal="left" vertical="center" textRotation="0" wrapText="false" indent="2" shrinkToFit="false"/>
      <protection locked="true" hidden="false"/>
    </xf>
    <xf numFmtId="170" fontId="5" fillId="0" borderId="1" xfId="32" applyFont="false" applyBorder="false" applyAlignment="false" applyProtection="false">
      <alignment horizontal="right" vertical="center" textRotation="0" wrapText="false" indent="2" shrinkToFit="false"/>
      <protection locked="true" hidden="false"/>
    </xf>
    <xf numFmtId="171" fontId="5" fillId="0" borderId="1" xfId="32" applyFont="false" applyBorder="false" applyAlignment="false" applyProtection="false">
      <alignment horizontal="right" vertical="center" textRotation="0" wrapText="false" indent="2" shrinkToFit="false"/>
      <protection locked="true" hidden="false"/>
    </xf>
    <xf numFmtId="164" fontId="11" fillId="0" borderId="1" xfId="31" applyFont="false" applyBorder="false" applyAlignment="false" applyProtection="false">
      <alignment horizontal="left" vertical="center" textRotation="0" wrapText="false" indent="2" shrinkToFit="false"/>
      <protection locked="true" hidden="false"/>
    </xf>
    <xf numFmtId="169" fontId="5" fillId="0" borderId="1" xfId="32" applyFont="false" applyBorder="false" applyAlignment="false" applyProtection="false">
      <alignment horizontal="right" vertical="center" textRotation="0" wrapText="false" indent="2" shrinkToFit="false"/>
      <protection locked="true" hidden="false"/>
    </xf>
    <xf numFmtId="164" fontId="8" fillId="0" borderId="0" xfId="25" applyFont="true" applyBorder="false" applyAlignment="false" applyProtection="false">
      <alignment horizontal="left" vertical="center" textRotation="0" wrapText="false" indent="0" shrinkToFit="false"/>
      <protection locked="true" hidden="false"/>
    </xf>
    <xf numFmtId="164" fontId="6" fillId="2" borderId="0" xfId="22" applyFont="true" applyBorder="false" applyAlignment="false" applyProtection="false">
      <alignment horizontal="left" vertical="center" textRotation="0" wrapText="false" indent="0" shrinkToFit="false"/>
      <protection locked="true" hidden="false"/>
    </xf>
    <xf numFmtId="164" fontId="7" fillId="2" borderId="0" xfId="23" applyFont="true" applyBorder="false" applyAlignment="false" applyProtection="false">
      <alignment horizontal="left" vertical="center" textRotation="0" wrapText="false" indent="0" shrinkToFit="false"/>
      <protection locked="true" hidden="false"/>
    </xf>
    <xf numFmtId="164" fontId="6" fillId="2" borderId="0" xfId="24" applyFont="true" applyBorder="false" applyAlignment="false" applyProtection="false">
      <alignment horizontal="right" vertical="center" textRotation="0" wrapText="false" indent="0" shrinkToFit="false"/>
      <protection locked="true" hidden="false"/>
    </xf>
    <xf numFmtId="164" fontId="5" fillId="0" borderId="0" xfId="21" applyFont="true" applyBorder="false" applyAlignment="false" applyProtection="false">
      <alignment horizontal="left" vertical="center"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bold" xfId="20" builtinId="53" customBuiltin="true"/>
    <cellStyle name="defaultStyle" xfId="21" builtinId="53" customBuiltin="true"/>
    <cellStyle name="fontSize10Italic" xfId="22" builtinId="53" customBuiltin="true"/>
    <cellStyle name="fontSize10ItalicHyperlink" xfId="23" builtinId="53" customBuiltin="true"/>
    <cellStyle name="fontSize10ItalicRight" xfId="24" builtinId="53" customBuiltin="true"/>
    <cellStyle name="fontSize14Bold" xfId="25" builtinId="53" customBuiltin="true"/>
    <cellStyle name="fontSize16Bold" xfId="26" builtinId="53" customBuiltin="true"/>
    <cellStyle name="horizontalCenterWrapWhiteBold" xfId="27" builtinId="53" customBuiltin="true"/>
    <cellStyle name="horizontalRight" xfId="28" builtinId="53" customBuiltin="true"/>
    <cellStyle name="tableCellStyleCenter" xfId="29" builtinId="53" customBuiltin="true"/>
    <cellStyle name="tableCellStyleLeft" xfId="30" builtinId="53" customBuiltin="true"/>
    <cellStyle name="tableCellStyleLeftHyperlink" xfId="31" builtinId="53" customBuiltin="true"/>
    <cellStyle name="tableCellStyleRight" xfId="32" builtinId="53" customBuiltin="true"/>
    <cellStyle name="tableCellStyleRightHyperlink" xfId="33" builtinId="53" customBuiltin="true"/>
    <cellStyle name="verticalTopBoldWrapBold" xfId="34" builtinId="53" customBuiltin="true"/>
    <cellStyle name="verticalTopHorizontalRight" xfId="3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5EF"/>
      <rgbColor rgb="FFCCFFFF"/>
      <rgbColor rgb="FF660066"/>
      <rgbColor rgb="FFFF8080"/>
      <rgbColor rgb="FF26649E"/>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51C38"/>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85680</xdr:colOff>
      <xdr:row>0</xdr:row>
      <xdr:rowOff>85680</xdr:rowOff>
    </xdr:from>
    <xdr:to>
      <xdr:col>0</xdr:col>
      <xdr:colOff>1399680</xdr:colOff>
      <xdr:row>0</xdr:row>
      <xdr:rowOff>304560</xdr:rowOff>
    </xdr:to>
    <xdr:pic>
      <xdr:nvPicPr>
        <xdr:cNvPr id="0" name="Graphic 1" descr=""/>
        <xdr:cNvPicPr/>
      </xdr:nvPicPr>
      <xdr:blipFill>
        <a:blip r:embed="rId1"/>
        <a:stretch/>
      </xdr:blipFill>
      <xdr:spPr>
        <a:xfrm>
          <a:off x="85680" y="85680"/>
          <a:ext cx="1314000" cy="218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ome/yasir/Downloads/codes/FAIM_Final/IPO_data/support@pitchbook.com" TargetMode="External"/><Relationship Id="rId2" Type="http://schemas.openxmlformats.org/officeDocument/2006/relationships/hyperlink" Target="https://pitchbook.com/subscription-agreement" TargetMode="External"/><Relationship Id="rId3" Type="http://schemas.openxmlformats.org/officeDocument/2006/relationships/hyperlink" Target="../../../../../../../home/yasir/Downloads/codes/FAIM_Final/IPO_data/support@pitchbook.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R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30" activeCellId="0" sqref="A30"/>
    </sheetView>
  </sheetViews>
  <sheetFormatPr defaultRowHeight="15" zeroHeight="false" outlineLevelRow="0" outlineLevelCol="0"/>
  <cols>
    <col collapsed="false" customWidth="true" hidden="false" outlineLevel="0" max="1" min="1" style="0" width="21.71"/>
    <col collapsed="false" customWidth="true" hidden="false" outlineLevel="0" max="2" min="2" style="0" width="55.15"/>
    <col collapsed="false" customWidth="true" hidden="false" outlineLevel="0" max="3" min="3" style="0" width="19.57"/>
    <col collapsed="false" customWidth="true" hidden="false" outlineLevel="0" max="4" min="4" style="0" width="25.28"/>
    <col collapsed="false" customWidth="true" hidden="false" outlineLevel="0" max="5" min="5" style="0" width="39.71"/>
    <col collapsed="false" customWidth="true" hidden="false" outlineLevel="0" max="6" min="6" style="0" width="38.28"/>
    <col collapsed="false" customWidth="true" hidden="false" outlineLevel="0" max="8" min="7" style="0" width="31.29"/>
    <col collapsed="false" customWidth="true" hidden="false" outlineLevel="0" max="9" min="9" style="0" width="29.86"/>
    <col collapsed="false" customWidth="true" hidden="false" outlineLevel="0" max="10" min="10" style="0" width="34"/>
    <col collapsed="false" customWidth="true" hidden="false" outlineLevel="0" max="11" min="11" style="0" width="29.14"/>
    <col collapsed="false" customWidth="true" hidden="false" outlineLevel="0" max="12" min="12" style="0" width="29.57"/>
    <col collapsed="false" customWidth="true" hidden="false" outlineLevel="0" max="14" min="13" style="0" width="28.29"/>
    <col collapsed="false" customWidth="true" hidden="false" outlineLevel="0" max="15" min="15" style="0" width="26.72"/>
    <col collapsed="false" customWidth="true" hidden="false" outlineLevel="0" max="16" min="16" style="0" width="24.57"/>
    <col collapsed="false" customWidth="true" hidden="false" outlineLevel="0" max="17" min="17" style="0" width="15.14"/>
    <col collapsed="false" customWidth="true" hidden="false" outlineLevel="0" max="18" min="18" style="0" width="16.57"/>
    <col collapsed="false" customWidth="true" hidden="false" outlineLevel="0" max="19" min="19" style="0" width="27.57"/>
    <col collapsed="false" customWidth="true" hidden="false" outlineLevel="0" max="20" min="20" style="0" width="39.71"/>
    <col collapsed="false" customWidth="true" hidden="false" outlineLevel="0" max="21" min="21" style="0" width="38.28"/>
    <col collapsed="false" customWidth="true" hidden="false" outlineLevel="0" max="22" min="22" style="0" width="15.14"/>
    <col collapsed="false" customWidth="true" hidden="false" outlineLevel="0" max="23" min="23" style="0" width="23.85"/>
    <col collapsed="false" customWidth="true" hidden="false" outlineLevel="0" max="24" min="24" style="0" width="17.57"/>
    <col collapsed="false" customWidth="true" hidden="false" outlineLevel="0" max="25" min="25" style="0" width="15.14"/>
    <col collapsed="false" customWidth="true" hidden="false" outlineLevel="0" max="26" min="26" style="0" width="21.71"/>
    <col collapsed="false" customWidth="true" hidden="false" outlineLevel="0" max="27" min="27" style="0" width="24.85"/>
    <col collapsed="false" customWidth="true" hidden="false" outlineLevel="0" max="28" min="28" style="0" width="22.43"/>
    <col collapsed="false" customWidth="true" hidden="false" outlineLevel="0" max="29" min="29" style="0" width="27.42"/>
    <col collapsed="false" customWidth="true" hidden="false" outlineLevel="0" max="30" min="30" style="0" width="23.15"/>
    <col collapsed="false" customWidth="true" hidden="false" outlineLevel="0" max="31" min="31" style="0" width="19"/>
    <col collapsed="false" customWidth="true" hidden="false" outlineLevel="0" max="32" min="32" style="0" width="19.57"/>
    <col collapsed="false" customWidth="true" hidden="false" outlineLevel="0" max="33" min="33" style="0" width="27.57"/>
    <col collapsed="false" customWidth="true" hidden="false" outlineLevel="0" max="34" min="34" style="0" width="21.71"/>
    <col collapsed="false" customWidth="true" hidden="false" outlineLevel="0" max="35" min="35" style="0" width="11.57"/>
    <col collapsed="false" customWidth="true" hidden="false" outlineLevel="0" max="36" min="36" style="0" width="18.43"/>
    <col collapsed="false" customWidth="true" hidden="false" outlineLevel="0" max="38" min="37" style="0" width="20.28"/>
    <col collapsed="false" customWidth="true" hidden="false" outlineLevel="0" max="39" min="39" style="0" width="16.57"/>
    <col collapsed="false" customWidth="true" hidden="false" outlineLevel="0" max="40" min="40" style="0" width="34"/>
    <col collapsed="false" customWidth="true" hidden="false" outlineLevel="0" max="41" min="41" style="0" width="26"/>
    <col collapsed="false" customWidth="true" hidden="false" outlineLevel="0" max="42" min="42" style="0" width="19.57"/>
    <col collapsed="false" customWidth="true" hidden="false" outlineLevel="0" max="43" min="43" style="0" width="26"/>
    <col collapsed="false" customWidth="true" hidden="false" outlineLevel="0" max="44" min="44" style="0" width="27.42"/>
    <col collapsed="false" customWidth="true" hidden="false" outlineLevel="0" max="45" min="45" style="0" width="55.15"/>
    <col collapsed="false" customWidth="true" hidden="false" outlineLevel="0" max="46" min="46" style="0" width="22.43"/>
    <col collapsed="false" customWidth="true" hidden="false" outlineLevel="0" max="47" min="47" style="0" width="25.28"/>
    <col collapsed="false" customWidth="true" hidden="false" outlineLevel="0" max="48" min="48" style="0" width="23.85"/>
    <col collapsed="false" customWidth="true" hidden="false" outlineLevel="0" max="49" min="49" style="0" width="16.28"/>
    <col collapsed="false" customWidth="true" hidden="false" outlineLevel="0" max="50" min="50" style="0" width="21"/>
    <col collapsed="false" customWidth="true" hidden="false" outlineLevel="0" max="53" min="51" style="0" width="22.43"/>
    <col collapsed="false" customWidth="true" hidden="false" outlineLevel="0" max="54" min="54" style="0" width="26.72"/>
    <col collapsed="false" customWidth="true" hidden="false" outlineLevel="0" max="55" min="55" style="0" width="20.71"/>
    <col collapsed="false" customWidth="true" hidden="false" outlineLevel="0" max="56" min="56" style="0" width="29.57"/>
    <col collapsed="false" customWidth="true" hidden="false" outlineLevel="0" max="57" min="57" style="0" width="25.28"/>
    <col collapsed="false" customWidth="true" hidden="false" outlineLevel="0" max="58" min="58" style="0" width="26.72"/>
    <col collapsed="false" customWidth="true" hidden="false" outlineLevel="0" max="59" min="59" style="0" width="33.28"/>
    <col collapsed="false" customWidth="true" hidden="false" outlineLevel="0" max="60" min="60" style="0" width="26.72"/>
    <col collapsed="false" customWidth="true" hidden="false" outlineLevel="0" max="61" min="61" style="0" width="27"/>
    <col collapsed="false" customWidth="true" hidden="false" outlineLevel="0" max="63" min="62" style="0" width="26.72"/>
    <col collapsed="false" customWidth="true" hidden="false" outlineLevel="0" max="64" min="64" style="0" width="32.86"/>
    <col collapsed="false" customWidth="true" hidden="false" outlineLevel="0" max="65" min="65" style="0" width="37.57"/>
    <col collapsed="false" customWidth="true" hidden="false" outlineLevel="0" max="66" min="66" style="0" width="26.72"/>
    <col collapsed="false" customWidth="true" hidden="false" outlineLevel="0" max="67" min="67" style="0" width="30.57"/>
    <col collapsed="false" customWidth="true" hidden="false" outlineLevel="0" max="68" min="68" style="0" width="44.43"/>
    <col collapsed="false" customWidth="true" hidden="false" outlineLevel="0" max="69" min="69" style="0" width="30.86"/>
    <col collapsed="false" customWidth="true" hidden="false" outlineLevel="0" max="70" min="70" style="0" width="34"/>
    <col collapsed="false" customWidth="true" hidden="false" outlineLevel="0" max="71" min="71" style="0" width="21"/>
    <col collapsed="false" customWidth="true" hidden="false" outlineLevel="0" max="72" min="72" style="0" width="20.28"/>
    <col collapsed="false" customWidth="true" hidden="false" outlineLevel="0" max="73" min="73" style="0" width="34.14"/>
    <col collapsed="false" customWidth="true" hidden="false" outlineLevel="0" max="74" min="74" style="0" width="18.71"/>
    <col collapsed="false" customWidth="true" hidden="false" outlineLevel="0" max="75" min="75" style="0" width="20.28"/>
    <col collapsed="false" customWidth="true" hidden="false" outlineLevel="0" max="76" min="76" style="0" width="19.57"/>
    <col collapsed="false" customWidth="true" hidden="false" outlineLevel="0" max="77" min="77" style="0" width="15.14"/>
    <col collapsed="false" customWidth="true" hidden="false" outlineLevel="0" max="78" min="78" style="0" width="28.14"/>
    <col collapsed="false" customWidth="true" hidden="false" outlineLevel="0" max="79" min="79" style="0" width="15.57"/>
    <col collapsed="false" customWidth="true" hidden="false" outlineLevel="0" max="80" min="80" style="0" width="21.85"/>
    <col collapsed="false" customWidth="true" hidden="false" outlineLevel="0" max="81" min="81" style="0" width="21.71"/>
    <col collapsed="false" customWidth="true" hidden="false" outlineLevel="0" max="82" min="82" style="0" width="25.72"/>
    <col collapsed="false" customWidth="true" hidden="false" outlineLevel="0" max="83" min="83" style="0" width="23.15"/>
    <col collapsed="false" customWidth="true" hidden="false" outlineLevel="0" max="84" min="84" style="0" width="24.43"/>
    <col collapsed="false" customWidth="true" hidden="false" outlineLevel="0" max="85" min="85" style="0" width="21.43"/>
    <col collapsed="false" customWidth="true" hidden="false" outlineLevel="0" max="86" min="86" style="0" width="21.71"/>
    <col collapsed="false" customWidth="true" hidden="false" outlineLevel="0" max="87" min="87" style="0" width="25.15"/>
    <col collapsed="false" customWidth="true" hidden="false" outlineLevel="0" max="88" min="88" style="0" width="22.57"/>
    <col collapsed="false" customWidth="true" hidden="false" outlineLevel="0" max="89" min="89" style="0" width="23.85"/>
    <col collapsed="false" customWidth="true" hidden="false" outlineLevel="0" max="90" min="90" style="0" width="20.28"/>
    <col collapsed="false" customWidth="true" hidden="false" outlineLevel="0" max="91" min="91" style="0" width="18.71"/>
    <col collapsed="false" customWidth="true" hidden="false" outlineLevel="0" max="92" min="92" style="0" width="22.71"/>
    <col collapsed="false" customWidth="true" hidden="false" outlineLevel="0" max="93" min="93" style="0" width="20.28"/>
    <col collapsed="false" customWidth="true" hidden="false" outlineLevel="0" max="94" min="94" style="0" width="26.57"/>
    <col collapsed="false" customWidth="true" hidden="false" outlineLevel="0" max="95" min="95" style="0" width="24"/>
    <col collapsed="false" customWidth="true" hidden="false" outlineLevel="0" max="96" min="96" style="0" width="25.28"/>
    <col collapsed="false" customWidth="true" hidden="false" outlineLevel="0" max="97" min="97" style="0" width="21.43"/>
    <col collapsed="false" customWidth="true" hidden="false" outlineLevel="0" max="98" min="98" style="0" width="23.15"/>
    <col collapsed="false" customWidth="true" hidden="false" outlineLevel="0" max="99" min="99" style="0" width="28.86"/>
    <col collapsed="false" customWidth="true" hidden="false" outlineLevel="0" max="101" min="100" style="0" width="23.85"/>
    <col collapsed="false" customWidth="true" hidden="false" outlineLevel="0" max="102" min="102" style="0" width="27.57"/>
    <col collapsed="false" customWidth="true" hidden="false" outlineLevel="0" max="103" min="103" style="0" width="21.71"/>
    <col collapsed="false" customWidth="true" hidden="false" outlineLevel="0" max="104" min="104" style="0" width="28"/>
    <col collapsed="false" customWidth="true" hidden="false" outlineLevel="0" max="105" min="105" style="0" width="23.85"/>
    <col collapsed="false" customWidth="true" hidden="false" outlineLevel="0" max="106" min="106" style="0" width="26.85"/>
    <col collapsed="false" customWidth="true" hidden="false" outlineLevel="0" max="107" min="107" style="0" width="20.71"/>
    <col collapsed="false" customWidth="true" hidden="false" outlineLevel="0" max="108" min="108" style="0" width="22.43"/>
    <col collapsed="false" customWidth="true" hidden="false" outlineLevel="0" max="116" min="109" style="0" width="29.57"/>
    <col collapsed="false" customWidth="true" hidden="false" outlineLevel="0" max="117" min="117" style="0" width="22.43"/>
    <col collapsed="false" customWidth="true" hidden="false" outlineLevel="0" max="118" min="118" style="0" width="26"/>
    <col collapsed="false" customWidth="true" hidden="false" outlineLevel="0" max="119" min="119" style="0" width="29.57"/>
    <col collapsed="false" customWidth="true" hidden="false" outlineLevel="0" max="125" min="120" style="0" width="25.28"/>
    <col collapsed="false" customWidth="true" hidden="false" outlineLevel="0" max="126" min="126" style="0" width="20.71"/>
    <col collapsed="false" customWidth="true" hidden="false" outlineLevel="0" max="127" min="127" style="0" width="23.15"/>
    <col collapsed="false" customWidth="true" hidden="false" outlineLevel="0" max="128" min="128" style="0" width="21.71"/>
    <col collapsed="false" customWidth="true" hidden="false" outlineLevel="0" max="129" min="129" style="0" width="31"/>
    <col collapsed="false" customWidth="true" hidden="false" outlineLevel="0" max="131" min="130" style="0" width="25.28"/>
    <col collapsed="false" customWidth="true" hidden="false" outlineLevel="0" max="132" min="132" style="0" width="20.28"/>
    <col collapsed="false" customWidth="true" hidden="false" outlineLevel="0" max="133" min="133" style="0" width="29.57"/>
    <col collapsed="false" customWidth="true" hidden="false" outlineLevel="0" max="134" min="134" style="0" width="31"/>
    <col collapsed="false" customWidth="true" hidden="false" outlineLevel="0" max="135" min="135" style="0" width="26.72"/>
    <col collapsed="false" customWidth="true" hidden="false" outlineLevel="0" max="136" min="136" style="0" width="25.28"/>
    <col collapsed="false" customWidth="true" hidden="false" outlineLevel="0" max="137" min="137" style="0" width="30.29"/>
    <col collapsed="false" customWidth="true" hidden="false" outlineLevel="0" max="138" min="138" style="0" width="29.57"/>
    <col collapsed="false" customWidth="true" hidden="false" outlineLevel="0" max="140" min="139" style="0" width="31"/>
    <col collapsed="false" customWidth="true" hidden="false" outlineLevel="0" max="141" min="141" style="0" width="27.42"/>
    <col collapsed="false" customWidth="true" hidden="false" outlineLevel="0" max="142" min="142" style="0" width="25.28"/>
    <col collapsed="false" customWidth="true" hidden="false" outlineLevel="0" max="143" min="143" style="0" width="15.14"/>
    <col collapsed="false" customWidth="true" hidden="false" outlineLevel="0" max="144" min="144" style="0" width="20.28"/>
    <col collapsed="false" customWidth="true" hidden="false" outlineLevel="0" max="145" min="145" style="0" width="21.71"/>
    <col collapsed="false" customWidth="true" hidden="false" outlineLevel="0" max="146" min="146" style="0" width="22.43"/>
    <col collapsed="false" customWidth="true" hidden="false" outlineLevel="0" max="147" min="147" style="0" width="24.57"/>
    <col collapsed="false" customWidth="true" hidden="false" outlineLevel="0" max="148" min="148" style="0" width="37.57"/>
    <col collapsed="false" customWidth="true" hidden="false" outlineLevel="0" max="149" min="149" style="0" width="26.72"/>
    <col collapsed="false" customWidth="true" hidden="false" outlineLevel="0" max="153" min="150" style="0" width="31"/>
    <col collapsed="false" customWidth="true" hidden="false" outlineLevel="0" max="157" min="154" style="0" width="25.28"/>
    <col collapsed="false" customWidth="true" hidden="false" outlineLevel="0" max="158" min="158" style="0" width="24.57"/>
    <col collapsed="false" customWidth="true" hidden="false" outlineLevel="0" max="159" min="159" style="0" width="31"/>
    <col collapsed="false" customWidth="true" hidden="false" outlineLevel="0" max="160" min="160" style="0" width="21.71"/>
    <col collapsed="false" customWidth="true" hidden="false" outlineLevel="0" max="161" min="161" style="0" width="26.72"/>
    <col collapsed="false" customWidth="true" hidden="false" outlineLevel="0" max="162" min="162" style="0" width="29.57"/>
    <col collapsed="false" customWidth="true" hidden="false" outlineLevel="0" max="163" min="163" style="0" width="35.43"/>
    <col collapsed="false" customWidth="true" hidden="false" outlineLevel="0" max="164" min="164" style="0" width="26.72"/>
    <col collapsed="false" customWidth="true" hidden="false" outlineLevel="0" max="165" min="165" style="0" width="37.57"/>
    <col collapsed="false" customWidth="true" hidden="false" outlineLevel="0" max="166" min="166" style="0" width="29.57"/>
    <col collapsed="false" customWidth="true" hidden="false" outlineLevel="0" max="167" min="167" style="0" width="34.71"/>
    <col collapsed="false" customWidth="true" hidden="false" outlineLevel="0" max="168" min="168" style="0" width="26.72"/>
    <col collapsed="false" customWidth="true" hidden="false" outlineLevel="0" max="169" min="169" style="0" width="34.71"/>
    <col collapsed="false" customWidth="true" hidden="false" outlineLevel="0" max="170" min="170" style="0" width="29.57"/>
    <col collapsed="false" customWidth="true" hidden="false" outlineLevel="0" max="173" min="171" style="0" width="37.57"/>
    <col collapsed="false" customWidth="true" hidden="false" outlineLevel="0" max="174" min="174" style="0" width="18.71"/>
    <col collapsed="false" customWidth="true" hidden="false" outlineLevel="0" max="1025" min="175" style="0" width="8.53"/>
  </cols>
  <sheetData>
    <row r="1" customFormat="false" ht="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row>
    <row r="2" customFormat="false" ht="15" hidden="false" customHeight="false" outlineLevel="0" collapsed="false">
      <c r="A2" s="2" t="s">
        <v>174</v>
      </c>
      <c r="B2" s="2" t="s">
        <v>175</v>
      </c>
      <c r="C2" s="2" t="s">
        <v>176</v>
      </c>
      <c r="D2" s="2"/>
      <c r="E2" s="2" t="s">
        <v>177</v>
      </c>
      <c r="F2" s="2" t="s">
        <v>178</v>
      </c>
      <c r="G2" s="2" t="s">
        <v>179</v>
      </c>
      <c r="H2" s="2" t="s">
        <v>180</v>
      </c>
      <c r="I2" s="2" t="s">
        <v>181</v>
      </c>
      <c r="J2" s="2" t="s">
        <v>182</v>
      </c>
      <c r="K2" s="2" t="s">
        <v>183</v>
      </c>
      <c r="L2" s="2" t="s">
        <v>184</v>
      </c>
      <c r="M2" s="2" t="s">
        <v>185</v>
      </c>
      <c r="N2" s="2" t="s">
        <v>186</v>
      </c>
      <c r="O2" s="2" t="s">
        <v>187</v>
      </c>
      <c r="P2" s="2" t="s">
        <v>188</v>
      </c>
      <c r="Q2" s="2" t="s">
        <v>189</v>
      </c>
      <c r="R2" s="3" t="s">
        <v>190</v>
      </c>
      <c r="S2" s="2" t="s">
        <v>191</v>
      </c>
      <c r="T2" s="2" t="s">
        <v>192</v>
      </c>
      <c r="U2" s="2" t="s">
        <v>193</v>
      </c>
      <c r="V2" s="3" t="n">
        <v>5</v>
      </c>
      <c r="W2" s="4"/>
      <c r="X2" s="4" t="n">
        <v>44820</v>
      </c>
      <c r="Y2" s="5" t="n">
        <v>102.62</v>
      </c>
      <c r="Z2" s="2" t="s">
        <v>194</v>
      </c>
      <c r="AA2" s="5" t="n">
        <v>202.17</v>
      </c>
      <c r="AB2" s="5" t="n">
        <v>304.79</v>
      </c>
      <c r="AC2" s="2" t="s">
        <v>194</v>
      </c>
      <c r="AD2" s="6" t="n">
        <v>33.67</v>
      </c>
      <c r="AE2" s="5" t="n">
        <v>164.04</v>
      </c>
      <c r="AF2" s="3" t="s">
        <v>195</v>
      </c>
      <c r="AG2" s="3" t="s">
        <v>196</v>
      </c>
      <c r="AH2" s="5" t="n">
        <v>3.96</v>
      </c>
      <c r="AI2" s="3" t="s">
        <v>197</v>
      </c>
      <c r="AJ2" s="2" t="s">
        <v>198</v>
      </c>
      <c r="AK2" s="2" t="s">
        <v>197</v>
      </c>
      <c r="AL2" s="2"/>
      <c r="AM2" s="2" t="s">
        <v>199</v>
      </c>
      <c r="AN2" s="2" t="s">
        <v>200</v>
      </c>
      <c r="AO2" s="5" t="n">
        <v>102.62</v>
      </c>
      <c r="AP2" s="2" t="s">
        <v>201</v>
      </c>
      <c r="AQ2" s="2"/>
      <c r="AR2" s="2"/>
      <c r="AS2" s="2"/>
      <c r="AT2" s="5"/>
      <c r="AU2" s="5"/>
      <c r="AV2" s="5"/>
      <c r="AW2" s="2" t="s">
        <v>202</v>
      </c>
      <c r="AX2" s="2" t="s">
        <v>203</v>
      </c>
      <c r="AY2" s="2" t="s">
        <v>204</v>
      </c>
      <c r="AZ2" s="7"/>
      <c r="BA2" s="3" t="n">
        <v>7</v>
      </c>
      <c r="BB2" s="2" t="s">
        <v>205</v>
      </c>
      <c r="BC2" s="3" t="n">
        <v>7</v>
      </c>
      <c r="BD2" s="2"/>
      <c r="BE2" s="3"/>
      <c r="BF2" s="2"/>
      <c r="BG2" s="2" t="s">
        <v>206</v>
      </c>
      <c r="BH2" s="8" t="s">
        <v>207</v>
      </c>
      <c r="BI2" s="2" t="s">
        <v>208</v>
      </c>
      <c r="BJ2" s="2" t="s">
        <v>209</v>
      </c>
      <c r="BK2" s="2"/>
      <c r="BL2" s="2"/>
      <c r="BM2" s="2"/>
      <c r="BN2" s="2" t="s">
        <v>210</v>
      </c>
      <c r="BO2" s="2" t="s">
        <v>211</v>
      </c>
      <c r="BP2" s="2"/>
      <c r="BQ2" s="2" t="s">
        <v>212</v>
      </c>
      <c r="BR2" s="2"/>
      <c r="BS2" s="5"/>
      <c r="BT2" s="9" t="n">
        <v>24.65</v>
      </c>
      <c r="BU2" s="6"/>
      <c r="BV2" s="9" t="n">
        <v>20.44</v>
      </c>
      <c r="BW2" s="9" t="n">
        <v>-37.14</v>
      </c>
      <c r="BX2" s="9" t="n">
        <v>-33.35</v>
      </c>
      <c r="BY2" s="9" t="n">
        <v>-33.82</v>
      </c>
      <c r="BZ2" s="9" t="n">
        <v>16.99</v>
      </c>
      <c r="CA2" s="10" t="n">
        <v>2022</v>
      </c>
      <c r="CB2" s="9" t="n">
        <v>-9.14</v>
      </c>
      <c r="CC2" s="9" t="n">
        <v>-9.01</v>
      </c>
      <c r="CD2" s="9" t="n">
        <v>-8.62</v>
      </c>
      <c r="CE2" s="9" t="n">
        <v>12.36</v>
      </c>
      <c r="CF2" s="9" t="n">
        <v>18.58</v>
      </c>
      <c r="CG2" s="9" t="n">
        <v>-3.08</v>
      </c>
      <c r="CH2" s="9" t="n">
        <v>-3.03</v>
      </c>
      <c r="CI2" s="9" t="n">
        <v>-2.9</v>
      </c>
      <c r="CJ2" s="9" t="n">
        <v>4.16</v>
      </c>
      <c r="CK2" s="9" t="n">
        <v>6.26</v>
      </c>
      <c r="CL2" s="9"/>
      <c r="CM2" s="9"/>
      <c r="CN2" s="9"/>
      <c r="CO2" s="9"/>
      <c r="CP2" s="9"/>
      <c r="CQ2" s="9"/>
      <c r="CR2" s="9"/>
      <c r="CS2" s="6" t="n">
        <v>-135.26</v>
      </c>
      <c r="CT2" s="7" t="n">
        <v>281</v>
      </c>
      <c r="CU2" s="2" t="s">
        <v>213</v>
      </c>
      <c r="CV2" s="2" t="s">
        <v>214</v>
      </c>
      <c r="CW2" s="2" t="s">
        <v>215</v>
      </c>
      <c r="CX2" s="2" t="s">
        <v>216</v>
      </c>
      <c r="CY2" s="2" t="s">
        <v>217</v>
      </c>
      <c r="CZ2" s="2" t="s">
        <v>218</v>
      </c>
      <c r="DA2" s="3" t="s">
        <v>219</v>
      </c>
      <c r="DB2" s="2" t="s">
        <v>220</v>
      </c>
      <c r="DC2" s="10" t="n">
        <v>2014</v>
      </c>
      <c r="DD2" s="11" t="str">
        <f aca="false">HYPERLINK("http://www.ceribell.com","www.ceribell.com")</f>
        <v>www.ceribell.com</v>
      </c>
      <c r="DE2" s="12" t="n">
        <v>42</v>
      </c>
      <c r="DF2" s="12" t="n">
        <v>8</v>
      </c>
      <c r="DG2" s="12" t="n">
        <v>21</v>
      </c>
      <c r="DH2" s="12" t="n">
        <v>20</v>
      </c>
      <c r="DI2" s="12" t="n">
        <v>1</v>
      </c>
      <c r="DJ2" s="12" t="n">
        <v>1</v>
      </c>
      <c r="DK2" s="2" t="s">
        <v>221</v>
      </c>
      <c r="DL2" s="2"/>
      <c r="DM2" s="3" t="n">
        <v>1.97</v>
      </c>
      <c r="DN2" s="3" t="n">
        <v>3.98</v>
      </c>
      <c r="DO2" s="2" t="s">
        <v>222</v>
      </c>
      <c r="DP2" s="2" t="s">
        <v>223</v>
      </c>
      <c r="DQ2" s="2" t="s">
        <v>224</v>
      </c>
      <c r="DR2" s="2" t="s">
        <v>223</v>
      </c>
      <c r="DS2" s="2" t="s">
        <v>223</v>
      </c>
      <c r="DT2" s="2" t="s">
        <v>225</v>
      </c>
      <c r="DU2" s="2" t="s">
        <v>226</v>
      </c>
      <c r="DV2" s="2"/>
      <c r="DW2" s="9"/>
      <c r="DX2" s="6"/>
      <c r="DY2" s="9"/>
      <c r="DZ2" s="9"/>
      <c r="EA2" s="9"/>
      <c r="EB2" s="9"/>
      <c r="EC2" s="9"/>
      <c r="ED2" s="9"/>
      <c r="EE2" s="9"/>
      <c r="EF2" s="6"/>
      <c r="EG2" s="5"/>
      <c r="EH2" s="5"/>
      <c r="EI2" s="9"/>
      <c r="EJ2" s="9"/>
      <c r="EK2" s="6"/>
      <c r="EL2" s="9"/>
      <c r="EM2" s="2"/>
      <c r="EN2" s="4"/>
      <c r="EO2" s="9"/>
      <c r="EP2" s="6"/>
      <c r="EQ2" s="6"/>
      <c r="ER2" s="9"/>
      <c r="ES2" s="2"/>
      <c r="ET2" s="9"/>
      <c r="EU2" s="9"/>
      <c r="EV2" s="9"/>
      <c r="EW2" s="9"/>
      <c r="EX2" s="9"/>
      <c r="EY2" s="9"/>
      <c r="EZ2" s="9"/>
      <c r="FA2" s="9"/>
      <c r="FB2" s="2" t="s">
        <v>201</v>
      </c>
      <c r="FC2" s="9"/>
      <c r="FD2" s="2"/>
      <c r="FE2" s="3"/>
      <c r="FF2" s="2"/>
      <c r="FG2" s="9"/>
      <c r="FH2" s="9"/>
      <c r="FI2" s="9"/>
      <c r="FJ2" s="9"/>
      <c r="FK2" s="9"/>
      <c r="FL2" s="9"/>
      <c r="FM2" s="9"/>
      <c r="FN2" s="9"/>
      <c r="FO2" s="9"/>
      <c r="FP2" s="9"/>
      <c r="FQ2" s="9"/>
      <c r="FR2" s="11" t="str">
        <f aca="false">HYPERLINK("https://my.pitchbook.com?c=171349-30T","View Company Online")</f>
        <v>View Company Online</v>
      </c>
    </row>
    <row r="3" customFormat="false" ht="15" hidden="false" customHeight="false" outlineLevel="0" collapsed="false">
      <c r="A3" s="13" t="s">
        <v>227</v>
      </c>
      <c r="B3" s="13" t="s">
        <v>175</v>
      </c>
      <c r="C3" s="13" t="s">
        <v>176</v>
      </c>
      <c r="D3" s="13"/>
      <c r="E3" s="13" t="s">
        <v>177</v>
      </c>
      <c r="F3" s="13" t="s">
        <v>178</v>
      </c>
      <c r="G3" s="13" t="s">
        <v>179</v>
      </c>
      <c r="H3" s="13" t="s">
        <v>180</v>
      </c>
      <c r="I3" s="13" t="s">
        <v>181</v>
      </c>
      <c r="J3" s="13" t="s">
        <v>182</v>
      </c>
      <c r="K3" s="13" t="s">
        <v>183</v>
      </c>
      <c r="L3" s="13" t="s">
        <v>184</v>
      </c>
      <c r="M3" s="13" t="s">
        <v>185</v>
      </c>
      <c r="N3" s="13" t="s">
        <v>186</v>
      </c>
      <c r="O3" s="13" t="s">
        <v>187</v>
      </c>
      <c r="P3" s="13" t="s">
        <v>188</v>
      </c>
      <c r="Q3" s="13" t="s">
        <v>189</v>
      </c>
      <c r="R3" s="14" t="s">
        <v>190</v>
      </c>
      <c r="S3" s="13" t="s">
        <v>191</v>
      </c>
      <c r="T3" s="13" t="s">
        <v>192</v>
      </c>
      <c r="U3" s="13" t="s">
        <v>193</v>
      </c>
      <c r="V3" s="14" t="n">
        <v>7</v>
      </c>
      <c r="W3" s="15" t="n">
        <v>45530</v>
      </c>
      <c r="X3" s="15" t="n">
        <v>45576</v>
      </c>
      <c r="Y3" s="16" t="n">
        <v>162.68</v>
      </c>
      <c r="Z3" s="13" t="s">
        <v>194</v>
      </c>
      <c r="AA3" s="16" t="n">
        <v>359.1</v>
      </c>
      <c r="AB3" s="16" t="n">
        <v>521.78</v>
      </c>
      <c r="AC3" s="13" t="s">
        <v>228</v>
      </c>
      <c r="AD3" s="17" t="n">
        <v>31.18</v>
      </c>
      <c r="AE3" s="16" t="n">
        <v>326.72</v>
      </c>
      <c r="AF3" s="14"/>
      <c r="AG3" s="14"/>
      <c r="AH3" s="16" t="n">
        <v>15.34</v>
      </c>
      <c r="AI3" s="14"/>
      <c r="AJ3" s="13" t="s">
        <v>229</v>
      </c>
      <c r="AK3" s="13"/>
      <c r="AL3" s="13"/>
      <c r="AM3" s="13" t="s">
        <v>230</v>
      </c>
      <c r="AN3" s="13" t="s">
        <v>178</v>
      </c>
      <c r="AO3" s="16" t="n">
        <v>162.68</v>
      </c>
      <c r="AP3" s="13" t="s">
        <v>201</v>
      </c>
      <c r="AQ3" s="13"/>
      <c r="AR3" s="13"/>
      <c r="AS3" s="13"/>
      <c r="AT3" s="16"/>
      <c r="AU3" s="16"/>
      <c r="AV3" s="16"/>
      <c r="AW3" s="13" t="s">
        <v>202</v>
      </c>
      <c r="AX3" s="13" t="s">
        <v>186</v>
      </c>
      <c r="AY3" s="13" t="s">
        <v>185</v>
      </c>
      <c r="AZ3" s="18"/>
      <c r="BA3" s="14"/>
      <c r="BB3" s="13"/>
      <c r="BC3" s="14"/>
      <c r="BD3" s="13"/>
      <c r="BE3" s="14"/>
      <c r="BF3" s="13"/>
      <c r="BG3" s="13"/>
      <c r="BH3" s="19"/>
      <c r="BI3" s="13"/>
      <c r="BJ3" s="13"/>
      <c r="BK3" s="13" t="s">
        <v>231</v>
      </c>
      <c r="BL3" s="13"/>
      <c r="BM3" s="13"/>
      <c r="BN3" s="13" t="s">
        <v>232</v>
      </c>
      <c r="BO3" s="13" t="s">
        <v>232</v>
      </c>
      <c r="BP3" s="13"/>
      <c r="BQ3" s="13"/>
      <c r="BR3" s="13"/>
      <c r="BS3" s="16"/>
      <c r="BT3" s="20" t="n">
        <v>55.37</v>
      </c>
      <c r="BU3" s="17" t="n">
        <v>32.76</v>
      </c>
      <c r="BV3" s="20" t="n">
        <v>47.61</v>
      </c>
      <c r="BW3" s="20" t="n">
        <v>-32.62</v>
      </c>
      <c r="BX3" s="20" t="n">
        <v>-30.56</v>
      </c>
      <c r="BY3" s="20" t="n">
        <v>-31.49</v>
      </c>
      <c r="BZ3" s="20" t="n">
        <v>19.81</v>
      </c>
      <c r="CA3" s="21" t="n">
        <v>2024</v>
      </c>
      <c r="CB3" s="20" t="n">
        <v>-17.08</v>
      </c>
      <c r="CC3" s="20" t="n">
        <v>-16.57</v>
      </c>
      <c r="CD3" s="20" t="n">
        <v>-15.65</v>
      </c>
      <c r="CE3" s="20" t="n">
        <v>9.42</v>
      </c>
      <c r="CF3" s="20" t="n">
        <v>-16.72</v>
      </c>
      <c r="CG3" s="20" t="n">
        <v>-5.32</v>
      </c>
      <c r="CH3" s="20" t="n">
        <v>-5.17</v>
      </c>
      <c r="CI3" s="20" t="n">
        <v>-4.88</v>
      </c>
      <c r="CJ3" s="20" t="n">
        <v>2.94</v>
      </c>
      <c r="CK3" s="20" t="n">
        <v>-5.21</v>
      </c>
      <c r="CL3" s="20"/>
      <c r="CM3" s="20"/>
      <c r="CN3" s="20"/>
      <c r="CO3" s="20"/>
      <c r="CP3" s="20"/>
      <c r="CQ3" s="20"/>
      <c r="CR3" s="20"/>
      <c r="CS3" s="17" t="n">
        <v>-55.19</v>
      </c>
      <c r="CT3" s="18" t="n">
        <v>281</v>
      </c>
      <c r="CU3" s="13" t="s">
        <v>213</v>
      </c>
      <c r="CV3" s="13" t="s">
        <v>214</v>
      </c>
      <c r="CW3" s="13" t="s">
        <v>215</v>
      </c>
      <c r="CX3" s="13" t="s">
        <v>216</v>
      </c>
      <c r="CY3" s="13" t="s">
        <v>217</v>
      </c>
      <c r="CZ3" s="13" t="s">
        <v>218</v>
      </c>
      <c r="DA3" s="14" t="s">
        <v>219</v>
      </c>
      <c r="DB3" s="13" t="s">
        <v>220</v>
      </c>
      <c r="DC3" s="21" t="n">
        <v>2014</v>
      </c>
      <c r="DD3" s="22" t="str">
        <f aca="false">HYPERLINK("http://www.ceribell.com","www.ceribell.com")</f>
        <v>www.ceribell.com</v>
      </c>
      <c r="DE3" s="23" t="n">
        <v>42</v>
      </c>
      <c r="DF3" s="23" t="n">
        <v>8</v>
      </c>
      <c r="DG3" s="23" t="n">
        <v>21</v>
      </c>
      <c r="DH3" s="23" t="n">
        <v>20</v>
      </c>
      <c r="DI3" s="23" t="n">
        <v>1</v>
      </c>
      <c r="DJ3" s="23" t="n">
        <v>1</v>
      </c>
      <c r="DK3" s="13" t="s">
        <v>221</v>
      </c>
      <c r="DL3" s="13"/>
      <c r="DM3" s="14"/>
      <c r="DN3" s="14"/>
      <c r="DO3" s="13"/>
      <c r="DP3" s="13"/>
      <c r="DQ3" s="13"/>
      <c r="DR3" s="13"/>
      <c r="DS3" s="13"/>
      <c r="DT3" s="13"/>
      <c r="DU3" s="13"/>
      <c r="DV3" s="13"/>
      <c r="DW3" s="20"/>
      <c r="DX3" s="17"/>
      <c r="DY3" s="20"/>
      <c r="DZ3" s="20"/>
      <c r="EA3" s="20"/>
      <c r="EB3" s="20"/>
      <c r="EC3" s="20"/>
      <c r="ED3" s="20"/>
      <c r="EE3" s="20"/>
      <c r="EF3" s="17"/>
      <c r="EG3" s="16"/>
      <c r="EH3" s="16"/>
      <c r="EI3" s="20"/>
      <c r="EJ3" s="20"/>
      <c r="EK3" s="17"/>
      <c r="EL3" s="20"/>
      <c r="EM3" s="13"/>
      <c r="EN3" s="15"/>
      <c r="EO3" s="20"/>
      <c r="EP3" s="17"/>
      <c r="EQ3" s="17"/>
      <c r="ER3" s="20"/>
      <c r="ES3" s="13"/>
      <c r="ET3" s="20"/>
      <c r="EU3" s="20"/>
      <c r="EV3" s="20"/>
      <c r="EW3" s="20"/>
      <c r="EX3" s="20"/>
      <c r="EY3" s="20"/>
      <c r="EZ3" s="20"/>
      <c r="FA3" s="20"/>
      <c r="FB3" s="13" t="s">
        <v>201</v>
      </c>
      <c r="FC3" s="20"/>
      <c r="FD3" s="13"/>
      <c r="FE3" s="14"/>
      <c r="FF3" s="13"/>
      <c r="FG3" s="20"/>
      <c r="FH3" s="20"/>
      <c r="FI3" s="20"/>
      <c r="FJ3" s="20"/>
      <c r="FK3" s="20"/>
      <c r="FL3" s="20"/>
      <c r="FM3" s="20"/>
      <c r="FN3" s="20"/>
      <c r="FO3" s="20"/>
      <c r="FP3" s="20"/>
      <c r="FQ3" s="20"/>
      <c r="FR3" s="22" t="str">
        <f aca="false">HYPERLINK("https://my.pitchbook.com?c=270620-83T","View Company Online")</f>
        <v>View Company Online</v>
      </c>
    </row>
    <row r="4" customFormat="false" ht="15" hidden="false" customHeight="false" outlineLevel="0" collapsed="false">
      <c r="A4" s="2" t="s">
        <v>233</v>
      </c>
      <c r="B4" s="2" t="s">
        <v>234</v>
      </c>
      <c r="C4" s="2" t="s">
        <v>235</v>
      </c>
      <c r="D4" s="2" t="s">
        <v>236</v>
      </c>
      <c r="E4" s="2" t="s">
        <v>237</v>
      </c>
      <c r="F4" s="2" t="s">
        <v>238</v>
      </c>
      <c r="G4" s="2" t="s">
        <v>239</v>
      </c>
      <c r="H4" s="2" t="s">
        <v>240</v>
      </c>
      <c r="I4" s="2" t="s">
        <v>241</v>
      </c>
      <c r="J4" s="2" t="s">
        <v>242</v>
      </c>
      <c r="K4" s="2"/>
      <c r="L4" s="2" t="s">
        <v>243</v>
      </c>
      <c r="M4" s="2" t="s">
        <v>185</v>
      </c>
      <c r="N4" s="2" t="s">
        <v>186</v>
      </c>
      <c r="O4" s="2" t="s">
        <v>244</v>
      </c>
      <c r="P4" s="2" t="s">
        <v>245</v>
      </c>
      <c r="Q4" s="2" t="s">
        <v>246</v>
      </c>
      <c r="R4" s="3"/>
      <c r="S4" s="2" t="s">
        <v>247</v>
      </c>
      <c r="T4" s="2" t="s">
        <v>248</v>
      </c>
      <c r="U4" s="2" t="s">
        <v>249</v>
      </c>
      <c r="V4" s="3" t="n">
        <v>5</v>
      </c>
      <c r="W4" s="4" t="n">
        <v>44319</v>
      </c>
      <c r="X4" s="4" t="n">
        <v>44336</v>
      </c>
      <c r="Y4" s="5" t="n">
        <v>4.43</v>
      </c>
      <c r="Z4" s="2" t="s">
        <v>194</v>
      </c>
      <c r="AA4" s="5" t="n">
        <v>35.33</v>
      </c>
      <c r="AB4" s="5" t="n">
        <v>39.75</v>
      </c>
      <c r="AC4" s="2" t="s">
        <v>228</v>
      </c>
      <c r="AD4" s="6" t="n">
        <v>11.13</v>
      </c>
      <c r="AE4" s="5" t="n">
        <v>9.61</v>
      </c>
      <c r="AF4" s="3"/>
      <c r="AG4" s="3"/>
      <c r="AH4" s="5" t="n">
        <v>1.52</v>
      </c>
      <c r="AI4" s="3"/>
      <c r="AJ4" s="2" t="s">
        <v>229</v>
      </c>
      <c r="AK4" s="2" t="s">
        <v>250</v>
      </c>
      <c r="AL4" s="2"/>
      <c r="AM4" s="2" t="s">
        <v>230</v>
      </c>
      <c r="AN4" s="2" t="s">
        <v>251</v>
      </c>
      <c r="AO4" s="5" t="n">
        <v>4.43</v>
      </c>
      <c r="AP4" s="2" t="s">
        <v>201</v>
      </c>
      <c r="AQ4" s="2"/>
      <c r="AR4" s="2"/>
      <c r="AS4" s="2"/>
      <c r="AT4" s="5"/>
      <c r="AU4" s="5"/>
      <c r="AV4" s="5"/>
      <c r="AW4" s="2" t="s">
        <v>202</v>
      </c>
      <c r="AX4" s="2" t="s">
        <v>252</v>
      </c>
      <c r="AY4" s="2" t="s">
        <v>185</v>
      </c>
      <c r="AZ4" s="7"/>
      <c r="BA4" s="3" t="n">
        <v>5</v>
      </c>
      <c r="BB4" s="2" t="s">
        <v>253</v>
      </c>
      <c r="BC4" s="3" t="n">
        <v>3</v>
      </c>
      <c r="BD4" s="2" t="s">
        <v>254</v>
      </c>
      <c r="BE4" s="3" t="n">
        <v>2</v>
      </c>
      <c r="BF4" s="2"/>
      <c r="BG4" s="2" t="s">
        <v>255</v>
      </c>
      <c r="BH4" s="8" t="s">
        <v>256</v>
      </c>
      <c r="BI4" s="2"/>
      <c r="BJ4" s="2"/>
      <c r="BK4" s="2" t="s">
        <v>257</v>
      </c>
      <c r="BL4" s="2"/>
      <c r="BM4" s="2"/>
      <c r="BN4" s="2" t="s">
        <v>258</v>
      </c>
      <c r="BO4" s="2" t="s">
        <v>258</v>
      </c>
      <c r="BP4" s="2"/>
      <c r="BQ4" s="2"/>
      <c r="BR4" s="2"/>
      <c r="BS4" s="5"/>
      <c r="BT4" s="9" t="n">
        <v>2.44</v>
      </c>
      <c r="BU4" s="6" t="n">
        <v>17.56</v>
      </c>
      <c r="BV4" s="9" t="n">
        <v>0.8</v>
      </c>
      <c r="BW4" s="9" t="n">
        <v>-0.02</v>
      </c>
      <c r="BX4" s="9" t="n">
        <v>0.25</v>
      </c>
      <c r="BY4" s="9" t="n">
        <v>-0.01</v>
      </c>
      <c r="BZ4" s="9" t="n">
        <v>0.32</v>
      </c>
      <c r="CA4" s="10" t="n">
        <v>2021</v>
      </c>
      <c r="CB4" s="9" t="n">
        <v>162.1</v>
      </c>
      <c r="CC4" s="9" t="n">
        <v>-10847.71</v>
      </c>
      <c r="CD4" s="9" t="n">
        <v>-1935.27</v>
      </c>
      <c r="CE4" s="9" t="n">
        <v>16.29</v>
      </c>
      <c r="CF4" s="9" t="n">
        <v>22.79</v>
      </c>
      <c r="CG4" s="9" t="n">
        <v>18.04</v>
      </c>
      <c r="CH4" s="9" t="n">
        <v>-1207.45</v>
      </c>
      <c r="CI4" s="9" t="n">
        <v>-215.41</v>
      </c>
      <c r="CJ4" s="9" t="n">
        <v>1.81</v>
      </c>
      <c r="CK4" s="9" t="n">
        <v>2.54</v>
      </c>
      <c r="CL4" s="9"/>
      <c r="CM4" s="9"/>
      <c r="CN4" s="9"/>
      <c r="CO4" s="9"/>
      <c r="CP4" s="9"/>
      <c r="CQ4" s="9"/>
      <c r="CR4" s="9"/>
      <c r="CS4" s="6" t="n">
        <v>10.05</v>
      </c>
      <c r="CT4" s="7" t="n">
        <v>46</v>
      </c>
      <c r="CU4" s="2" t="s">
        <v>259</v>
      </c>
      <c r="CV4" s="2" t="s">
        <v>260</v>
      </c>
      <c r="CW4" s="2" t="s">
        <v>261</v>
      </c>
      <c r="CX4" s="2" t="s">
        <v>262</v>
      </c>
      <c r="CY4" s="2" t="s">
        <v>263</v>
      </c>
      <c r="CZ4" s="2"/>
      <c r="DA4" s="3" t="s">
        <v>264</v>
      </c>
      <c r="DB4" s="2" t="s">
        <v>265</v>
      </c>
      <c r="DC4" s="10" t="n">
        <v>2017</v>
      </c>
      <c r="DD4" s="11" t="str">
        <f aca="false">HYPERLINK("http://www.checkin.com","www.checkin.com")</f>
        <v>www.checkin.com</v>
      </c>
      <c r="DE4" s="12" t="n">
        <v>8</v>
      </c>
      <c r="DF4" s="12" t="n">
        <v>2</v>
      </c>
      <c r="DG4" s="12" t="n">
        <v>4</v>
      </c>
      <c r="DH4" s="12" t="n">
        <v>1</v>
      </c>
      <c r="DI4" s="12" t="n">
        <v>3</v>
      </c>
      <c r="DJ4" s="12" t="n">
        <v>3</v>
      </c>
      <c r="DK4" s="2" t="s">
        <v>266</v>
      </c>
      <c r="DL4" s="2"/>
      <c r="DM4" s="3"/>
      <c r="DN4" s="3"/>
      <c r="DO4" s="2"/>
      <c r="DP4" s="2"/>
      <c r="DQ4" s="2"/>
      <c r="DR4" s="2"/>
      <c r="DS4" s="2"/>
      <c r="DT4" s="2"/>
      <c r="DU4" s="2"/>
      <c r="DV4" s="2"/>
      <c r="DW4" s="9"/>
      <c r="DX4" s="6"/>
      <c r="DY4" s="9"/>
      <c r="DZ4" s="9"/>
      <c r="EA4" s="9"/>
      <c r="EB4" s="9"/>
      <c r="EC4" s="9"/>
      <c r="ED4" s="9"/>
      <c r="EE4" s="9"/>
      <c r="EF4" s="6"/>
      <c r="EG4" s="5"/>
      <c r="EH4" s="5"/>
      <c r="EI4" s="9"/>
      <c r="EJ4" s="9"/>
      <c r="EK4" s="6"/>
      <c r="EL4" s="9"/>
      <c r="EM4" s="2"/>
      <c r="EN4" s="4"/>
      <c r="EO4" s="9"/>
      <c r="EP4" s="6"/>
      <c r="EQ4" s="6"/>
      <c r="ER4" s="9"/>
      <c r="ES4" s="2"/>
      <c r="ET4" s="9"/>
      <c r="EU4" s="9"/>
      <c r="EV4" s="9"/>
      <c r="EW4" s="9"/>
      <c r="EX4" s="9"/>
      <c r="EY4" s="9"/>
      <c r="EZ4" s="9"/>
      <c r="FA4" s="9"/>
      <c r="FB4" s="2" t="s">
        <v>201</v>
      </c>
      <c r="FC4" s="9"/>
      <c r="FD4" s="2"/>
      <c r="FE4" s="3"/>
      <c r="FF4" s="2"/>
      <c r="FG4" s="9"/>
      <c r="FH4" s="9"/>
      <c r="FI4" s="9"/>
      <c r="FJ4" s="9"/>
      <c r="FK4" s="9"/>
      <c r="FL4" s="9"/>
      <c r="FM4" s="9"/>
      <c r="FN4" s="9"/>
      <c r="FO4" s="9"/>
      <c r="FP4" s="9"/>
      <c r="FQ4" s="9"/>
      <c r="FR4" s="11" t="str">
        <f aca="false">HYPERLINK("https://my.pitchbook.com?c=171518-77T","View Company Online")</f>
        <v>View Company Online</v>
      </c>
    </row>
    <row r="5" customFormat="false" ht="15" hidden="false" customHeight="false" outlineLevel="0" collapsed="false">
      <c r="A5" s="13" t="s">
        <v>267</v>
      </c>
      <c r="B5" s="13" t="s">
        <v>234</v>
      </c>
      <c r="C5" s="13" t="s">
        <v>235</v>
      </c>
      <c r="D5" s="13" t="s">
        <v>236</v>
      </c>
      <c r="E5" s="13" t="s">
        <v>237</v>
      </c>
      <c r="F5" s="13" t="s">
        <v>238</v>
      </c>
      <c r="G5" s="13" t="s">
        <v>239</v>
      </c>
      <c r="H5" s="13" t="s">
        <v>240</v>
      </c>
      <c r="I5" s="13" t="s">
        <v>241</v>
      </c>
      <c r="J5" s="13" t="s">
        <v>242</v>
      </c>
      <c r="K5" s="13"/>
      <c r="L5" s="13" t="s">
        <v>243</v>
      </c>
      <c r="M5" s="13" t="s">
        <v>185</v>
      </c>
      <c r="N5" s="13" t="s">
        <v>186</v>
      </c>
      <c r="O5" s="13" t="s">
        <v>244</v>
      </c>
      <c r="P5" s="13" t="s">
        <v>245</v>
      </c>
      <c r="Q5" s="13" t="s">
        <v>246</v>
      </c>
      <c r="R5" s="14"/>
      <c r="S5" s="13" t="s">
        <v>247</v>
      </c>
      <c r="T5" s="13" t="s">
        <v>248</v>
      </c>
      <c r="U5" s="13" t="s">
        <v>249</v>
      </c>
      <c r="V5" s="14" t="n">
        <v>4</v>
      </c>
      <c r="W5" s="15"/>
      <c r="X5" s="15" t="n">
        <v>44277</v>
      </c>
      <c r="Y5" s="16" t="n">
        <v>1.98</v>
      </c>
      <c r="Z5" s="13" t="s">
        <v>194</v>
      </c>
      <c r="AA5" s="16" t="n">
        <v>27.66</v>
      </c>
      <c r="AB5" s="16" t="n">
        <v>29.63</v>
      </c>
      <c r="AC5" s="13" t="s">
        <v>194</v>
      </c>
      <c r="AD5" s="17"/>
      <c r="AE5" s="16" t="n">
        <v>5.18</v>
      </c>
      <c r="AF5" s="14" t="s">
        <v>268</v>
      </c>
      <c r="AG5" s="14"/>
      <c r="AH5" s="16"/>
      <c r="AI5" s="14"/>
      <c r="AJ5" s="13" t="s">
        <v>269</v>
      </c>
      <c r="AK5" s="13"/>
      <c r="AL5" s="13"/>
      <c r="AM5" s="13" t="s">
        <v>199</v>
      </c>
      <c r="AN5" s="13" t="s">
        <v>270</v>
      </c>
      <c r="AO5" s="16" t="n">
        <v>1.98</v>
      </c>
      <c r="AP5" s="13" t="s">
        <v>201</v>
      </c>
      <c r="AQ5" s="13"/>
      <c r="AR5" s="13"/>
      <c r="AS5" s="13"/>
      <c r="AT5" s="16"/>
      <c r="AU5" s="16"/>
      <c r="AV5" s="16"/>
      <c r="AW5" s="13" t="s">
        <v>202</v>
      </c>
      <c r="AX5" s="13" t="s">
        <v>203</v>
      </c>
      <c r="AY5" s="13" t="s">
        <v>204</v>
      </c>
      <c r="AZ5" s="18"/>
      <c r="BA5" s="14" t="n">
        <v>3</v>
      </c>
      <c r="BB5" s="13" t="s">
        <v>271</v>
      </c>
      <c r="BC5" s="14" t="n">
        <v>3</v>
      </c>
      <c r="BD5" s="13"/>
      <c r="BE5" s="14"/>
      <c r="BF5" s="13"/>
      <c r="BG5" s="13" t="s">
        <v>272</v>
      </c>
      <c r="BH5" s="19" t="s">
        <v>271</v>
      </c>
      <c r="BI5" s="13"/>
      <c r="BJ5" s="13" t="s">
        <v>273</v>
      </c>
      <c r="BK5" s="13"/>
      <c r="BL5" s="13"/>
      <c r="BM5" s="13"/>
      <c r="BN5" s="13"/>
      <c r="BO5" s="13"/>
      <c r="BP5" s="13"/>
      <c r="BQ5" s="13"/>
      <c r="BR5" s="13"/>
      <c r="BS5" s="16"/>
      <c r="BT5" s="20" t="n">
        <v>2.12</v>
      </c>
      <c r="BU5" s="17" t="n">
        <v>222.6</v>
      </c>
      <c r="BV5" s="20" t="n">
        <v>-0.1</v>
      </c>
      <c r="BW5" s="20" t="n">
        <v>-0.07</v>
      </c>
      <c r="BX5" s="20" t="n">
        <v>0.16</v>
      </c>
      <c r="BY5" s="20" t="n">
        <v>-0.06</v>
      </c>
      <c r="BZ5" s="20" t="n">
        <v>0.5</v>
      </c>
      <c r="CA5" s="21" t="n">
        <v>2020</v>
      </c>
      <c r="CB5" s="20" t="n">
        <v>185.82</v>
      </c>
      <c r="CC5" s="20" t="n">
        <v>-479.88</v>
      </c>
      <c r="CD5" s="20" t="n">
        <v>-395.23</v>
      </c>
      <c r="CE5" s="20" t="n">
        <v>13.97</v>
      </c>
      <c r="CF5" s="20" t="n">
        <v>-66.39</v>
      </c>
      <c r="CG5" s="20" t="n">
        <v>12.39</v>
      </c>
      <c r="CH5" s="20" t="n">
        <v>-31.99</v>
      </c>
      <c r="CI5" s="20" t="n">
        <v>-26.35</v>
      </c>
      <c r="CJ5" s="20" t="n">
        <v>0.93</v>
      </c>
      <c r="CK5" s="20" t="n">
        <v>-4.43</v>
      </c>
      <c r="CL5" s="20"/>
      <c r="CM5" s="20"/>
      <c r="CN5" s="20"/>
      <c r="CO5" s="20"/>
      <c r="CP5" s="20"/>
      <c r="CQ5" s="20"/>
      <c r="CR5" s="20"/>
      <c r="CS5" s="17" t="n">
        <v>7.52</v>
      </c>
      <c r="CT5" s="18" t="n">
        <v>46</v>
      </c>
      <c r="CU5" s="13" t="s">
        <v>259</v>
      </c>
      <c r="CV5" s="13" t="s">
        <v>260</v>
      </c>
      <c r="CW5" s="13" t="s">
        <v>261</v>
      </c>
      <c r="CX5" s="13" t="s">
        <v>262</v>
      </c>
      <c r="CY5" s="13" t="s">
        <v>263</v>
      </c>
      <c r="CZ5" s="13"/>
      <c r="DA5" s="14" t="s">
        <v>264</v>
      </c>
      <c r="DB5" s="13" t="s">
        <v>265</v>
      </c>
      <c r="DC5" s="21" t="n">
        <v>2017</v>
      </c>
      <c r="DD5" s="22" t="str">
        <f aca="false">HYPERLINK("http://www.checkin.com","www.checkin.com")</f>
        <v>www.checkin.com</v>
      </c>
      <c r="DE5" s="23" t="n">
        <v>8</v>
      </c>
      <c r="DF5" s="23" t="n">
        <v>2</v>
      </c>
      <c r="DG5" s="23" t="n">
        <v>4</v>
      </c>
      <c r="DH5" s="23" t="n">
        <v>1</v>
      </c>
      <c r="DI5" s="23" t="n">
        <v>3</v>
      </c>
      <c r="DJ5" s="23" t="n">
        <v>3</v>
      </c>
      <c r="DK5" s="13" t="s">
        <v>266</v>
      </c>
      <c r="DL5" s="13"/>
      <c r="DM5" s="14"/>
      <c r="DN5" s="14" t="n">
        <v>2.13</v>
      </c>
      <c r="DO5" s="13"/>
      <c r="DP5" s="13"/>
      <c r="DQ5" s="13"/>
      <c r="DR5" s="13"/>
      <c r="DS5" s="13"/>
      <c r="DT5" s="13"/>
      <c r="DU5" s="13"/>
      <c r="DV5" s="13"/>
      <c r="DW5" s="20"/>
      <c r="DX5" s="17"/>
      <c r="DY5" s="20"/>
      <c r="DZ5" s="20"/>
      <c r="EA5" s="20"/>
      <c r="EB5" s="20"/>
      <c r="EC5" s="20"/>
      <c r="ED5" s="20"/>
      <c r="EE5" s="20"/>
      <c r="EF5" s="17"/>
      <c r="EG5" s="16"/>
      <c r="EH5" s="16"/>
      <c r="EI5" s="20"/>
      <c r="EJ5" s="20"/>
      <c r="EK5" s="17"/>
      <c r="EL5" s="20"/>
      <c r="EM5" s="13"/>
      <c r="EN5" s="15"/>
      <c r="EO5" s="20"/>
      <c r="EP5" s="17"/>
      <c r="EQ5" s="17"/>
      <c r="ER5" s="20"/>
      <c r="ES5" s="13"/>
      <c r="ET5" s="20"/>
      <c r="EU5" s="20"/>
      <c r="EV5" s="20"/>
      <c r="EW5" s="20"/>
      <c r="EX5" s="20"/>
      <c r="EY5" s="20"/>
      <c r="EZ5" s="20"/>
      <c r="FA5" s="20"/>
      <c r="FB5" s="13" t="s">
        <v>201</v>
      </c>
      <c r="FC5" s="20"/>
      <c r="FD5" s="13"/>
      <c r="FE5" s="14"/>
      <c r="FF5" s="13"/>
      <c r="FG5" s="20"/>
      <c r="FH5" s="20"/>
      <c r="FI5" s="20"/>
      <c r="FJ5" s="20"/>
      <c r="FK5" s="20"/>
      <c r="FL5" s="20"/>
      <c r="FM5" s="20"/>
      <c r="FN5" s="20"/>
      <c r="FO5" s="20"/>
      <c r="FP5" s="20"/>
      <c r="FQ5" s="20"/>
      <c r="FR5" s="22" t="str">
        <f aca="false">HYPERLINK("https://my.pitchbook.com?c=171539-92T","View Company Online")</f>
        <v>View Company Online</v>
      </c>
    </row>
    <row r="6" customFormat="false" ht="15" hidden="false" customHeight="false" outlineLevel="0" collapsed="false">
      <c r="A6" s="2" t="s">
        <v>274</v>
      </c>
      <c r="B6" s="2" t="s">
        <v>275</v>
      </c>
      <c r="C6" s="2" t="s">
        <v>276</v>
      </c>
      <c r="D6" s="2" t="s">
        <v>277</v>
      </c>
      <c r="E6" s="2" t="s">
        <v>278</v>
      </c>
      <c r="F6" s="2" t="s">
        <v>279</v>
      </c>
      <c r="G6" s="2" t="s">
        <v>280</v>
      </c>
      <c r="H6" s="2" t="s">
        <v>281</v>
      </c>
      <c r="I6" s="2" t="s">
        <v>282</v>
      </c>
      <c r="J6" s="2" t="s">
        <v>283</v>
      </c>
      <c r="K6" s="2"/>
      <c r="L6" s="2" t="s">
        <v>284</v>
      </c>
      <c r="M6" s="2" t="s">
        <v>185</v>
      </c>
      <c r="N6" s="2" t="s">
        <v>203</v>
      </c>
      <c r="O6" s="2" t="s">
        <v>244</v>
      </c>
      <c r="P6" s="2" t="s">
        <v>285</v>
      </c>
      <c r="Q6" s="2" t="s">
        <v>286</v>
      </c>
      <c r="R6" s="3" t="s">
        <v>287</v>
      </c>
      <c r="S6" s="2" t="s">
        <v>288</v>
      </c>
      <c r="T6" s="2" t="s">
        <v>289</v>
      </c>
      <c r="U6" s="2"/>
      <c r="V6" s="3" t="n">
        <v>2</v>
      </c>
      <c r="W6" s="4"/>
      <c r="X6" s="4" t="n">
        <v>43561</v>
      </c>
      <c r="Y6" s="5" t="n">
        <v>2.55</v>
      </c>
      <c r="Z6" s="2" t="s">
        <v>194</v>
      </c>
      <c r="AA6" s="5" t="n">
        <v>7.03</v>
      </c>
      <c r="AB6" s="5" t="n">
        <v>9.58</v>
      </c>
      <c r="AC6" s="2" t="s">
        <v>194</v>
      </c>
      <c r="AD6" s="6" t="n">
        <v>26.6</v>
      </c>
      <c r="AE6" s="5" t="n">
        <v>3.06</v>
      </c>
      <c r="AF6" s="3" t="s">
        <v>290</v>
      </c>
      <c r="AG6" s="3" t="s">
        <v>196</v>
      </c>
      <c r="AH6" s="5" t="n">
        <v>1.17</v>
      </c>
      <c r="AI6" s="3"/>
      <c r="AJ6" s="2" t="s">
        <v>269</v>
      </c>
      <c r="AK6" s="2"/>
      <c r="AL6" s="2"/>
      <c r="AM6" s="2" t="s">
        <v>199</v>
      </c>
      <c r="AN6" s="2" t="s">
        <v>291</v>
      </c>
      <c r="AO6" s="5" t="n">
        <v>2.55</v>
      </c>
      <c r="AP6" s="2" t="s">
        <v>201</v>
      </c>
      <c r="AQ6" s="2"/>
      <c r="AR6" s="2"/>
      <c r="AS6" s="2"/>
      <c r="AT6" s="5"/>
      <c r="AU6" s="5"/>
      <c r="AV6" s="5"/>
      <c r="AW6" s="2" t="s">
        <v>202</v>
      </c>
      <c r="AX6" s="2" t="s">
        <v>203</v>
      </c>
      <c r="AY6" s="2" t="s">
        <v>204</v>
      </c>
      <c r="AZ6" s="7"/>
      <c r="BA6" s="3" t="n">
        <v>1</v>
      </c>
      <c r="BB6" s="2"/>
      <c r="BC6" s="3"/>
      <c r="BD6" s="2" t="s">
        <v>292</v>
      </c>
      <c r="BE6" s="3" t="n">
        <v>1</v>
      </c>
      <c r="BF6" s="2"/>
      <c r="BG6" s="2" t="s">
        <v>293</v>
      </c>
      <c r="BH6" s="8" t="s">
        <v>292</v>
      </c>
      <c r="BI6" s="2"/>
      <c r="BJ6" s="2"/>
      <c r="BK6" s="2"/>
      <c r="BL6" s="2"/>
      <c r="BM6" s="2"/>
      <c r="BN6" s="2" t="s">
        <v>294</v>
      </c>
      <c r="BO6" s="2" t="s">
        <v>294</v>
      </c>
      <c r="BP6" s="2" t="s">
        <v>294</v>
      </c>
      <c r="BQ6" s="2"/>
      <c r="BR6" s="2"/>
      <c r="BS6" s="5"/>
      <c r="BT6" s="9" t="n">
        <v>0</v>
      </c>
      <c r="BU6" s="6"/>
      <c r="BV6" s="9"/>
      <c r="BW6" s="9" t="n">
        <v>-0.21</v>
      </c>
      <c r="BX6" s="9" t="n">
        <v>-0.15</v>
      </c>
      <c r="BY6" s="9" t="n">
        <v>-0.2</v>
      </c>
      <c r="BZ6" s="9" t="n">
        <v>0.58</v>
      </c>
      <c r="CA6" s="10" t="n">
        <v>2018</v>
      </c>
      <c r="CB6" s="9" t="n">
        <v>-61.9</v>
      </c>
      <c r="CC6" s="9" t="n">
        <v>-48.46</v>
      </c>
      <c r="CD6" s="9" t="n">
        <v>-46.86</v>
      </c>
      <c r="CE6" s="9"/>
      <c r="CF6" s="9" t="n">
        <v>-29.45</v>
      </c>
      <c r="CG6" s="9" t="n">
        <v>-16.46</v>
      </c>
      <c r="CH6" s="9" t="n">
        <v>-12.89</v>
      </c>
      <c r="CI6" s="9" t="n">
        <v>-12.46</v>
      </c>
      <c r="CJ6" s="9"/>
      <c r="CK6" s="9" t="n">
        <v>-7.83</v>
      </c>
      <c r="CL6" s="9"/>
      <c r="CM6" s="9"/>
      <c r="CN6" s="9"/>
      <c r="CO6" s="9"/>
      <c r="CP6" s="9"/>
      <c r="CQ6" s="9"/>
      <c r="CR6" s="9"/>
      <c r="CS6" s="6"/>
      <c r="CT6" s="7" t="n">
        <v>52</v>
      </c>
      <c r="CU6" s="2" t="s">
        <v>295</v>
      </c>
      <c r="CV6" s="2" t="s">
        <v>296</v>
      </c>
      <c r="CW6" s="2" t="s">
        <v>261</v>
      </c>
      <c r="CX6" s="2" t="s">
        <v>297</v>
      </c>
      <c r="CY6" s="2" t="s">
        <v>298</v>
      </c>
      <c r="CZ6" s="2" t="s">
        <v>299</v>
      </c>
      <c r="DA6" s="3" t="s">
        <v>300</v>
      </c>
      <c r="DB6" s="2" t="s">
        <v>301</v>
      </c>
      <c r="DC6" s="10" t="n">
        <v>2012</v>
      </c>
      <c r="DD6" s="11" t="str">
        <f aca="false">HYPERLINK("http://www.cph2.com","www.cph2.com")</f>
        <v>www.cph2.com</v>
      </c>
      <c r="DE6" s="12" t="n">
        <v>27</v>
      </c>
      <c r="DF6" s="12" t="n">
        <v>12</v>
      </c>
      <c r="DG6" s="12" t="n">
        <v>6</v>
      </c>
      <c r="DH6" s="12" t="n">
        <v>10</v>
      </c>
      <c r="DI6" s="12" t="n">
        <v>11</v>
      </c>
      <c r="DJ6" s="12" t="n">
        <v>11</v>
      </c>
      <c r="DK6" s="2" t="s">
        <v>302</v>
      </c>
      <c r="DL6" s="2" t="s">
        <v>303</v>
      </c>
      <c r="DM6" s="3" t="n">
        <v>2.52</v>
      </c>
      <c r="DN6" s="3" t="n">
        <v>1.75</v>
      </c>
      <c r="DO6" s="2"/>
      <c r="DP6" s="2" t="s">
        <v>223</v>
      </c>
      <c r="DQ6" s="2"/>
      <c r="DR6" s="2"/>
      <c r="DS6" s="2"/>
      <c r="DT6" s="2"/>
      <c r="DU6" s="2"/>
      <c r="DV6" s="2"/>
      <c r="DW6" s="9"/>
      <c r="DX6" s="6"/>
      <c r="DY6" s="9"/>
      <c r="DZ6" s="9"/>
      <c r="EA6" s="9"/>
      <c r="EB6" s="9"/>
      <c r="EC6" s="9"/>
      <c r="ED6" s="9"/>
      <c r="EE6" s="9"/>
      <c r="EF6" s="6"/>
      <c r="EG6" s="5"/>
      <c r="EH6" s="5"/>
      <c r="EI6" s="9"/>
      <c r="EJ6" s="9"/>
      <c r="EK6" s="6"/>
      <c r="EL6" s="9"/>
      <c r="EM6" s="2"/>
      <c r="EN6" s="4"/>
      <c r="EO6" s="9"/>
      <c r="EP6" s="6"/>
      <c r="EQ6" s="6"/>
      <c r="ER6" s="9"/>
      <c r="ES6" s="2"/>
      <c r="ET6" s="9"/>
      <c r="EU6" s="9"/>
      <c r="EV6" s="9"/>
      <c r="EW6" s="9"/>
      <c r="EX6" s="9"/>
      <c r="EY6" s="9"/>
      <c r="EZ6" s="9"/>
      <c r="FA6" s="9"/>
      <c r="FB6" s="2" t="s">
        <v>201</v>
      </c>
      <c r="FC6" s="9"/>
      <c r="FD6" s="2"/>
      <c r="FE6" s="3"/>
      <c r="FF6" s="2"/>
      <c r="FG6" s="9"/>
      <c r="FH6" s="9"/>
      <c r="FI6" s="9"/>
      <c r="FJ6" s="9"/>
      <c r="FK6" s="9"/>
      <c r="FL6" s="9"/>
      <c r="FM6" s="9"/>
      <c r="FN6" s="9"/>
      <c r="FO6" s="9"/>
      <c r="FP6" s="9"/>
      <c r="FQ6" s="9"/>
      <c r="FR6" s="11" t="str">
        <f aca="false">HYPERLINK("https://my.pitchbook.com?c=123566-14T","View Company Online")</f>
        <v>View Company Online</v>
      </c>
    </row>
    <row r="7" customFormat="false" ht="15" hidden="false" customHeight="false" outlineLevel="0" collapsed="false">
      <c r="A7" s="13" t="s">
        <v>304</v>
      </c>
      <c r="B7" s="13" t="s">
        <v>275</v>
      </c>
      <c r="C7" s="13" t="s">
        <v>276</v>
      </c>
      <c r="D7" s="13" t="s">
        <v>277</v>
      </c>
      <c r="E7" s="13" t="s">
        <v>278</v>
      </c>
      <c r="F7" s="13" t="s">
        <v>279</v>
      </c>
      <c r="G7" s="13" t="s">
        <v>280</v>
      </c>
      <c r="H7" s="13" t="s">
        <v>281</v>
      </c>
      <c r="I7" s="13" t="s">
        <v>282</v>
      </c>
      <c r="J7" s="13" t="s">
        <v>283</v>
      </c>
      <c r="K7" s="13"/>
      <c r="L7" s="13" t="s">
        <v>284</v>
      </c>
      <c r="M7" s="13" t="s">
        <v>185</v>
      </c>
      <c r="N7" s="13" t="s">
        <v>203</v>
      </c>
      <c r="O7" s="13" t="s">
        <v>244</v>
      </c>
      <c r="P7" s="13" t="s">
        <v>305</v>
      </c>
      <c r="Q7" s="13" t="s">
        <v>306</v>
      </c>
      <c r="R7" s="14" t="s">
        <v>307</v>
      </c>
      <c r="S7" s="13" t="s">
        <v>308</v>
      </c>
      <c r="T7" s="13" t="s">
        <v>309</v>
      </c>
      <c r="U7" s="13"/>
      <c r="V7" s="14" t="n">
        <v>5</v>
      </c>
      <c r="W7" s="15" t="n">
        <v>44578</v>
      </c>
      <c r="X7" s="15" t="n">
        <v>44608</v>
      </c>
      <c r="Y7" s="16" t="n">
        <v>36.39</v>
      </c>
      <c r="Z7" s="13" t="s">
        <v>194</v>
      </c>
      <c r="AA7" s="16" t="n">
        <v>106.23</v>
      </c>
      <c r="AB7" s="16" t="n">
        <v>142.62</v>
      </c>
      <c r="AC7" s="13" t="s">
        <v>228</v>
      </c>
      <c r="AD7" s="17" t="n">
        <v>25.51</v>
      </c>
      <c r="AE7" s="16" t="n">
        <v>42.94</v>
      </c>
      <c r="AF7" s="14"/>
      <c r="AG7" s="14"/>
      <c r="AH7" s="16" t="n">
        <v>0.54</v>
      </c>
      <c r="AI7" s="14"/>
      <c r="AJ7" s="13" t="s">
        <v>229</v>
      </c>
      <c r="AK7" s="13"/>
      <c r="AL7" s="13"/>
      <c r="AM7" s="13" t="s">
        <v>230</v>
      </c>
      <c r="AN7" s="13" t="s">
        <v>310</v>
      </c>
      <c r="AO7" s="16" t="n">
        <v>36.39</v>
      </c>
      <c r="AP7" s="13" t="s">
        <v>201</v>
      </c>
      <c r="AQ7" s="13"/>
      <c r="AR7" s="13"/>
      <c r="AS7" s="13"/>
      <c r="AT7" s="16"/>
      <c r="AU7" s="16"/>
      <c r="AV7" s="16"/>
      <c r="AW7" s="13" t="s">
        <v>202</v>
      </c>
      <c r="AX7" s="13" t="s">
        <v>203</v>
      </c>
      <c r="AY7" s="13" t="s">
        <v>185</v>
      </c>
      <c r="AZ7" s="18"/>
      <c r="BA7" s="14" t="n">
        <v>1</v>
      </c>
      <c r="BB7" s="13"/>
      <c r="BC7" s="14"/>
      <c r="BD7" s="13" t="s">
        <v>292</v>
      </c>
      <c r="BE7" s="14" t="n">
        <v>1</v>
      </c>
      <c r="BF7" s="13"/>
      <c r="BG7" s="13" t="s">
        <v>293</v>
      </c>
      <c r="BH7" s="19" t="s">
        <v>292</v>
      </c>
      <c r="BI7" s="13"/>
      <c r="BJ7" s="13"/>
      <c r="BK7" s="13" t="s">
        <v>311</v>
      </c>
      <c r="BL7" s="13"/>
      <c r="BM7" s="13"/>
      <c r="BN7" s="13" t="s">
        <v>312</v>
      </c>
      <c r="BO7" s="13" t="s">
        <v>312</v>
      </c>
      <c r="BP7" s="13" t="s">
        <v>294</v>
      </c>
      <c r="BQ7" s="13"/>
      <c r="BR7" s="13"/>
      <c r="BS7" s="16"/>
      <c r="BT7" s="20" t="n">
        <v>0.03</v>
      </c>
      <c r="BU7" s="17" t="n">
        <v>-73.24</v>
      </c>
      <c r="BV7" s="20" t="n">
        <v>0.01</v>
      </c>
      <c r="BW7" s="20" t="n">
        <v>-4.03</v>
      </c>
      <c r="BX7" s="20" t="n">
        <v>-3.8</v>
      </c>
      <c r="BY7" s="20" t="n">
        <v>-4</v>
      </c>
      <c r="BZ7" s="20" t="n">
        <v>1.63</v>
      </c>
      <c r="CA7" s="21" t="n">
        <v>2021</v>
      </c>
      <c r="CB7" s="20" t="n">
        <v>-37.5</v>
      </c>
      <c r="CC7" s="20" t="n">
        <v>-35.7</v>
      </c>
      <c r="CD7" s="20" t="n">
        <v>-36.97</v>
      </c>
      <c r="CE7" s="20" t="n">
        <v>4379.23</v>
      </c>
      <c r="CF7" s="20" t="n">
        <v>-42.21</v>
      </c>
      <c r="CG7" s="20" t="n">
        <v>-9.57</v>
      </c>
      <c r="CH7" s="20" t="n">
        <v>-9.11</v>
      </c>
      <c r="CI7" s="20" t="n">
        <v>-9.43</v>
      </c>
      <c r="CJ7" s="20" t="n">
        <v>1117.29</v>
      </c>
      <c r="CK7" s="20" t="n">
        <v>-10.77</v>
      </c>
      <c r="CL7" s="20"/>
      <c r="CM7" s="20"/>
      <c r="CN7" s="20"/>
      <c r="CO7" s="20"/>
      <c r="CP7" s="20"/>
      <c r="CQ7" s="20"/>
      <c r="CR7" s="20"/>
      <c r="CS7" s="17" t="n">
        <v>-11678.57</v>
      </c>
      <c r="CT7" s="18" t="n">
        <v>52</v>
      </c>
      <c r="CU7" s="13" t="s">
        <v>295</v>
      </c>
      <c r="CV7" s="13" t="s">
        <v>296</v>
      </c>
      <c r="CW7" s="13" t="s">
        <v>261</v>
      </c>
      <c r="CX7" s="13" t="s">
        <v>297</v>
      </c>
      <c r="CY7" s="13" t="s">
        <v>298</v>
      </c>
      <c r="CZ7" s="13" t="s">
        <v>299</v>
      </c>
      <c r="DA7" s="14" t="s">
        <v>300</v>
      </c>
      <c r="DB7" s="13" t="s">
        <v>301</v>
      </c>
      <c r="DC7" s="21" t="n">
        <v>2012</v>
      </c>
      <c r="DD7" s="22" t="str">
        <f aca="false">HYPERLINK("http://www.cph2.com","www.cph2.com")</f>
        <v>www.cph2.com</v>
      </c>
      <c r="DE7" s="23" t="n">
        <v>27</v>
      </c>
      <c r="DF7" s="23" t="n">
        <v>12</v>
      </c>
      <c r="DG7" s="23" t="n">
        <v>6</v>
      </c>
      <c r="DH7" s="23" t="n">
        <v>10</v>
      </c>
      <c r="DI7" s="23" t="n">
        <v>11</v>
      </c>
      <c r="DJ7" s="23" t="n">
        <v>11</v>
      </c>
      <c r="DK7" s="13" t="s">
        <v>302</v>
      </c>
      <c r="DL7" s="13" t="s">
        <v>303</v>
      </c>
      <c r="DM7" s="14"/>
      <c r="DN7" s="14"/>
      <c r="DO7" s="13"/>
      <c r="DP7" s="13"/>
      <c r="DQ7" s="13"/>
      <c r="DR7" s="13"/>
      <c r="DS7" s="13"/>
      <c r="DT7" s="13"/>
      <c r="DU7" s="13"/>
      <c r="DV7" s="13"/>
      <c r="DW7" s="20"/>
      <c r="DX7" s="17"/>
      <c r="DY7" s="20"/>
      <c r="DZ7" s="20"/>
      <c r="EA7" s="20"/>
      <c r="EB7" s="20"/>
      <c r="EC7" s="20"/>
      <c r="ED7" s="20"/>
      <c r="EE7" s="20"/>
      <c r="EF7" s="17"/>
      <c r="EG7" s="16"/>
      <c r="EH7" s="16"/>
      <c r="EI7" s="20"/>
      <c r="EJ7" s="20"/>
      <c r="EK7" s="17"/>
      <c r="EL7" s="20"/>
      <c r="EM7" s="13"/>
      <c r="EN7" s="15"/>
      <c r="EO7" s="20"/>
      <c r="EP7" s="17"/>
      <c r="EQ7" s="17"/>
      <c r="ER7" s="20"/>
      <c r="ES7" s="13"/>
      <c r="ET7" s="20"/>
      <c r="EU7" s="20"/>
      <c r="EV7" s="20"/>
      <c r="EW7" s="20"/>
      <c r="EX7" s="20"/>
      <c r="EY7" s="20"/>
      <c r="EZ7" s="20"/>
      <c r="FA7" s="20"/>
      <c r="FB7" s="13" t="s">
        <v>201</v>
      </c>
      <c r="FC7" s="20"/>
      <c r="FD7" s="13"/>
      <c r="FE7" s="14"/>
      <c r="FF7" s="13"/>
      <c r="FG7" s="20"/>
      <c r="FH7" s="20"/>
      <c r="FI7" s="20"/>
      <c r="FJ7" s="20"/>
      <c r="FK7" s="20"/>
      <c r="FL7" s="20"/>
      <c r="FM7" s="20"/>
      <c r="FN7" s="20"/>
      <c r="FO7" s="20"/>
      <c r="FP7" s="20"/>
      <c r="FQ7" s="20"/>
      <c r="FR7" s="22" t="str">
        <f aca="false">HYPERLINK("https://my.pitchbook.com?c=187127-47T","View Company Online")</f>
        <v>View Company Online</v>
      </c>
    </row>
    <row r="8" customFormat="false" ht="15" hidden="false" customHeight="false" outlineLevel="0" collapsed="false">
      <c r="A8" s="2" t="s">
        <v>313</v>
      </c>
      <c r="B8" s="2" t="s">
        <v>314</v>
      </c>
      <c r="C8" s="2" t="s">
        <v>315</v>
      </c>
      <c r="D8" s="2" t="s">
        <v>316</v>
      </c>
      <c r="E8" s="2" t="s">
        <v>317</v>
      </c>
      <c r="F8" s="2" t="s">
        <v>318</v>
      </c>
      <c r="G8" s="2" t="s">
        <v>280</v>
      </c>
      <c r="H8" s="2" t="s">
        <v>281</v>
      </c>
      <c r="I8" s="2" t="s">
        <v>282</v>
      </c>
      <c r="J8" s="2" t="s">
        <v>283</v>
      </c>
      <c r="K8" s="2" t="s">
        <v>319</v>
      </c>
      <c r="L8" s="2" t="s">
        <v>320</v>
      </c>
      <c r="M8" s="2" t="s">
        <v>321</v>
      </c>
      <c r="N8" s="2" t="s">
        <v>203</v>
      </c>
      <c r="O8" s="2" t="s">
        <v>322</v>
      </c>
      <c r="P8" s="2" t="s">
        <v>323</v>
      </c>
      <c r="Q8" s="2" t="s">
        <v>324</v>
      </c>
      <c r="R8" s="3" t="s">
        <v>325</v>
      </c>
      <c r="S8" s="2" t="s">
        <v>326</v>
      </c>
      <c r="T8" s="2" t="s">
        <v>327</v>
      </c>
      <c r="U8" s="2" t="s">
        <v>328</v>
      </c>
      <c r="V8" s="3" t="n">
        <v>4</v>
      </c>
      <c r="W8" s="4" t="n">
        <v>42993</v>
      </c>
      <c r="X8" s="4" t="n">
        <v>43021</v>
      </c>
      <c r="Y8" s="5" t="n">
        <v>20.95</v>
      </c>
      <c r="Z8" s="2" t="s">
        <v>194</v>
      </c>
      <c r="AA8" s="5" t="n">
        <v>115.91</v>
      </c>
      <c r="AB8" s="5" t="n">
        <v>136.86</v>
      </c>
      <c r="AC8" s="2" t="s">
        <v>194</v>
      </c>
      <c r="AD8" s="6" t="n">
        <v>15.3</v>
      </c>
      <c r="AE8" s="5" t="n">
        <v>20.95</v>
      </c>
      <c r="AF8" s="3"/>
      <c r="AG8" s="3"/>
      <c r="AH8" s="5" t="n">
        <v>3.25</v>
      </c>
      <c r="AI8" s="3"/>
      <c r="AJ8" s="2" t="s">
        <v>229</v>
      </c>
      <c r="AK8" s="2" t="s">
        <v>250</v>
      </c>
      <c r="AL8" s="2"/>
      <c r="AM8" s="2" t="s">
        <v>230</v>
      </c>
      <c r="AN8" s="2" t="s">
        <v>329</v>
      </c>
      <c r="AO8" s="5" t="n">
        <v>20.95</v>
      </c>
      <c r="AP8" s="2" t="s">
        <v>201</v>
      </c>
      <c r="AQ8" s="2"/>
      <c r="AR8" s="2"/>
      <c r="AS8" s="2"/>
      <c r="AT8" s="5"/>
      <c r="AU8" s="5"/>
      <c r="AV8" s="5"/>
      <c r="AW8" s="2" t="s">
        <v>202</v>
      </c>
      <c r="AX8" s="2" t="s">
        <v>203</v>
      </c>
      <c r="AY8" s="2" t="s">
        <v>321</v>
      </c>
      <c r="AZ8" s="7"/>
      <c r="BA8" s="3" t="n">
        <v>4</v>
      </c>
      <c r="BB8" s="2" t="s">
        <v>330</v>
      </c>
      <c r="BC8" s="3" t="n">
        <v>4</v>
      </c>
      <c r="BD8" s="2"/>
      <c r="BE8" s="3"/>
      <c r="BF8" s="2"/>
      <c r="BG8" s="2" t="s">
        <v>331</v>
      </c>
      <c r="BH8" s="8" t="s">
        <v>332</v>
      </c>
      <c r="BI8" s="2"/>
      <c r="BJ8" s="2"/>
      <c r="BK8" s="2" t="s">
        <v>333</v>
      </c>
      <c r="BL8" s="2"/>
      <c r="BM8" s="2"/>
      <c r="BN8" s="2" t="s">
        <v>334</v>
      </c>
      <c r="BO8" s="2" t="s">
        <v>334</v>
      </c>
      <c r="BP8" s="2"/>
      <c r="BQ8" s="2"/>
      <c r="BR8" s="2"/>
      <c r="BS8" s="5"/>
      <c r="BT8" s="9" t="n">
        <v>1.23</v>
      </c>
      <c r="BU8" s="6" t="n">
        <v>11793.92</v>
      </c>
      <c r="BV8" s="9" t="n">
        <v>0.42</v>
      </c>
      <c r="BW8" s="9" t="n">
        <v>-5.68</v>
      </c>
      <c r="BX8" s="9" t="n">
        <v>-5.47</v>
      </c>
      <c r="BY8" s="9" t="n">
        <v>-5.88</v>
      </c>
      <c r="BZ8" s="9" t="n">
        <v>2.86</v>
      </c>
      <c r="CA8" s="10" t="n">
        <v>2017</v>
      </c>
      <c r="CB8" s="9" t="n">
        <v>-25.02</v>
      </c>
      <c r="CC8" s="9" t="n">
        <v>-23.28</v>
      </c>
      <c r="CD8" s="9" t="n">
        <v>-22.96</v>
      </c>
      <c r="CE8" s="9" t="n">
        <v>111.27</v>
      </c>
      <c r="CF8" s="9" t="n">
        <v>7.66</v>
      </c>
      <c r="CG8" s="9" t="n">
        <v>-3.83</v>
      </c>
      <c r="CH8" s="9" t="n">
        <v>-3.56</v>
      </c>
      <c r="CI8" s="9" t="n">
        <v>-3.51</v>
      </c>
      <c r="CJ8" s="9" t="n">
        <v>17.03</v>
      </c>
      <c r="CK8" s="9" t="n">
        <v>1.17</v>
      </c>
      <c r="CL8" s="9"/>
      <c r="CM8" s="9"/>
      <c r="CN8" s="9"/>
      <c r="CO8" s="9"/>
      <c r="CP8" s="9"/>
      <c r="CQ8" s="9"/>
      <c r="CR8" s="9"/>
      <c r="CS8" s="6" t="n">
        <v>-444.78</v>
      </c>
      <c r="CT8" s="7" t="n">
        <v>50</v>
      </c>
      <c r="CU8" s="2" t="s">
        <v>259</v>
      </c>
      <c r="CV8" s="2" t="s">
        <v>260</v>
      </c>
      <c r="CW8" s="2" t="s">
        <v>261</v>
      </c>
      <c r="CX8" s="2" t="s">
        <v>262</v>
      </c>
      <c r="CY8" s="2" t="s">
        <v>263</v>
      </c>
      <c r="CZ8" s="2"/>
      <c r="DA8" s="3" t="s">
        <v>335</v>
      </c>
      <c r="DB8" s="2" t="s">
        <v>265</v>
      </c>
      <c r="DC8" s="10" t="n">
        <v>2011</v>
      </c>
      <c r="DD8" s="11" t="str">
        <f aca="false">HYPERLINK("http://www.climeon.com","www.climeon.com")</f>
        <v>www.climeon.com</v>
      </c>
      <c r="DE8" s="12" t="n">
        <v>51</v>
      </c>
      <c r="DF8" s="12" t="n">
        <v>14</v>
      </c>
      <c r="DG8" s="12" t="n">
        <v>33</v>
      </c>
      <c r="DH8" s="12" t="n">
        <v>1</v>
      </c>
      <c r="DI8" s="12" t="n">
        <v>17</v>
      </c>
      <c r="DJ8" s="12" t="n">
        <v>17</v>
      </c>
      <c r="DK8" s="2" t="s">
        <v>336</v>
      </c>
      <c r="DL8" s="2"/>
      <c r="DM8" s="3"/>
      <c r="DN8" s="3"/>
      <c r="DO8" s="2"/>
      <c r="DP8" s="2"/>
      <c r="DQ8" s="2"/>
      <c r="DR8" s="2"/>
      <c r="DS8" s="2"/>
      <c r="DT8" s="2"/>
      <c r="DU8" s="2"/>
      <c r="DV8" s="2"/>
      <c r="DW8" s="9"/>
      <c r="DX8" s="6"/>
      <c r="DY8" s="9"/>
      <c r="DZ8" s="9"/>
      <c r="EA8" s="9"/>
      <c r="EB8" s="9"/>
      <c r="EC8" s="9"/>
      <c r="ED8" s="9"/>
      <c r="EE8" s="9"/>
      <c r="EF8" s="6"/>
      <c r="EG8" s="5"/>
      <c r="EH8" s="5"/>
      <c r="EI8" s="9"/>
      <c r="EJ8" s="9"/>
      <c r="EK8" s="6"/>
      <c r="EL8" s="9"/>
      <c r="EM8" s="2"/>
      <c r="EN8" s="4"/>
      <c r="EO8" s="9"/>
      <c r="EP8" s="6"/>
      <c r="EQ8" s="6"/>
      <c r="ER8" s="9"/>
      <c r="ES8" s="2"/>
      <c r="ET8" s="9"/>
      <c r="EU8" s="9"/>
      <c r="EV8" s="9"/>
      <c r="EW8" s="9"/>
      <c r="EX8" s="9"/>
      <c r="EY8" s="9"/>
      <c r="EZ8" s="9"/>
      <c r="FA8" s="9"/>
      <c r="FB8" s="2" t="s">
        <v>201</v>
      </c>
      <c r="FC8" s="9"/>
      <c r="FD8" s="2"/>
      <c r="FE8" s="3"/>
      <c r="FF8" s="2"/>
      <c r="FG8" s="9"/>
      <c r="FH8" s="9"/>
      <c r="FI8" s="9"/>
      <c r="FJ8" s="9"/>
      <c r="FK8" s="9"/>
      <c r="FL8" s="9"/>
      <c r="FM8" s="9"/>
      <c r="FN8" s="9"/>
      <c r="FO8" s="9"/>
      <c r="FP8" s="9"/>
      <c r="FQ8" s="9"/>
      <c r="FR8" s="11" t="str">
        <f aca="false">HYPERLINK("https://my.pitchbook.com?c=103364-29T","View Company Online")</f>
        <v>View Company Online</v>
      </c>
    </row>
    <row r="9" customFormat="false" ht="15" hidden="false" customHeight="false" outlineLevel="0" collapsed="false">
      <c r="A9" s="13" t="s">
        <v>337</v>
      </c>
      <c r="B9" s="13" t="s">
        <v>314</v>
      </c>
      <c r="C9" s="13" t="s">
        <v>315</v>
      </c>
      <c r="D9" s="13" t="s">
        <v>316</v>
      </c>
      <c r="E9" s="13" t="s">
        <v>317</v>
      </c>
      <c r="F9" s="13" t="s">
        <v>318</v>
      </c>
      <c r="G9" s="13" t="s">
        <v>280</v>
      </c>
      <c r="H9" s="13" t="s">
        <v>281</v>
      </c>
      <c r="I9" s="13" t="s">
        <v>282</v>
      </c>
      <c r="J9" s="13" t="s">
        <v>283</v>
      </c>
      <c r="K9" s="13" t="s">
        <v>319</v>
      </c>
      <c r="L9" s="13" t="s">
        <v>320</v>
      </c>
      <c r="M9" s="13" t="s">
        <v>321</v>
      </c>
      <c r="N9" s="13" t="s">
        <v>203</v>
      </c>
      <c r="O9" s="13" t="s">
        <v>322</v>
      </c>
      <c r="P9" s="13" t="s">
        <v>338</v>
      </c>
      <c r="Q9" s="13" t="s">
        <v>339</v>
      </c>
      <c r="R9" s="14" t="s">
        <v>340</v>
      </c>
      <c r="S9" s="13" t="s">
        <v>341</v>
      </c>
      <c r="T9" s="13" t="s">
        <v>342</v>
      </c>
      <c r="U9" s="13"/>
      <c r="V9" s="14" t="n">
        <v>8</v>
      </c>
      <c r="W9" s="15"/>
      <c r="X9" s="15" t="n">
        <v>44501</v>
      </c>
      <c r="Y9" s="16" t="n">
        <v>3.48</v>
      </c>
      <c r="Z9" s="13" t="s">
        <v>194</v>
      </c>
      <c r="AA9" s="16"/>
      <c r="AB9" s="16" t="n">
        <v>41.4</v>
      </c>
      <c r="AC9" s="13" t="s">
        <v>194</v>
      </c>
      <c r="AD9" s="17" t="n">
        <v>8.41</v>
      </c>
      <c r="AE9" s="16" t="n">
        <v>73.1</v>
      </c>
      <c r="AF9" s="14"/>
      <c r="AG9" s="14"/>
      <c r="AH9" s="16" t="n">
        <v>0.64</v>
      </c>
      <c r="AI9" s="14"/>
      <c r="AJ9" s="13" t="s">
        <v>250</v>
      </c>
      <c r="AK9" s="13"/>
      <c r="AL9" s="13"/>
      <c r="AM9" s="13" t="s">
        <v>343</v>
      </c>
      <c r="AN9" s="13" t="s">
        <v>344</v>
      </c>
      <c r="AO9" s="16" t="n">
        <v>3.48</v>
      </c>
      <c r="AP9" s="13" t="s">
        <v>201</v>
      </c>
      <c r="AQ9" s="13"/>
      <c r="AR9" s="13"/>
      <c r="AS9" s="13"/>
      <c r="AT9" s="16"/>
      <c r="AU9" s="16"/>
      <c r="AV9" s="16"/>
      <c r="AW9" s="13" t="s">
        <v>202</v>
      </c>
      <c r="AX9" s="13" t="s">
        <v>203</v>
      </c>
      <c r="AY9" s="13" t="s">
        <v>321</v>
      </c>
      <c r="AZ9" s="18"/>
      <c r="BA9" s="14"/>
      <c r="BB9" s="13"/>
      <c r="BC9" s="14"/>
      <c r="BD9" s="13"/>
      <c r="BE9" s="14"/>
      <c r="BF9" s="13"/>
      <c r="BG9" s="13"/>
      <c r="BH9" s="19"/>
      <c r="BI9" s="13"/>
      <c r="BJ9" s="13"/>
      <c r="BK9" s="13"/>
      <c r="BL9" s="13"/>
      <c r="BM9" s="13"/>
      <c r="BN9" s="13"/>
      <c r="BO9" s="13"/>
      <c r="BP9" s="13"/>
      <c r="BQ9" s="13"/>
      <c r="BR9" s="13"/>
      <c r="BS9" s="16"/>
      <c r="BT9" s="20" t="n">
        <v>2.55</v>
      </c>
      <c r="BU9" s="17" t="n">
        <v>-62.95</v>
      </c>
      <c r="BV9" s="20" t="n">
        <v>0.58</v>
      </c>
      <c r="BW9" s="20" t="n">
        <v>-11.16</v>
      </c>
      <c r="BX9" s="20" t="n">
        <v>-12.78</v>
      </c>
      <c r="BY9" s="20" t="n">
        <v>-15.07</v>
      </c>
      <c r="BZ9" s="20" t="n">
        <v>0</v>
      </c>
      <c r="CA9" s="21" t="n">
        <v>2021</v>
      </c>
      <c r="CB9" s="20" t="n">
        <v>-3.24</v>
      </c>
      <c r="CC9" s="20" t="n">
        <v>-2.75</v>
      </c>
      <c r="CD9" s="20" t="n">
        <v>-3.82</v>
      </c>
      <c r="CE9" s="20" t="n">
        <v>16.22</v>
      </c>
      <c r="CF9" s="20" t="n">
        <v>2.89</v>
      </c>
      <c r="CG9" s="20" t="n">
        <v>-0.27</v>
      </c>
      <c r="CH9" s="20" t="n">
        <v>-0.23</v>
      </c>
      <c r="CI9" s="20" t="n">
        <v>-0.32</v>
      </c>
      <c r="CJ9" s="20" t="n">
        <v>1.36</v>
      </c>
      <c r="CK9" s="20" t="n">
        <v>0.24</v>
      </c>
      <c r="CL9" s="20"/>
      <c r="CM9" s="20"/>
      <c r="CN9" s="20"/>
      <c r="CO9" s="20"/>
      <c r="CP9" s="20"/>
      <c r="CQ9" s="20"/>
      <c r="CR9" s="20"/>
      <c r="CS9" s="17" t="n">
        <v>-500.51</v>
      </c>
      <c r="CT9" s="18" t="n">
        <v>50</v>
      </c>
      <c r="CU9" s="13" t="s">
        <v>259</v>
      </c>
      <c r="CV9" s="13" t="s">
        <v>260</v>
      </c>
      <c r="CW9" s="13" t="s">
        <v>261</v>
      </c>
      <c r="CX9" s="13" t="s">
        <v>262</v>
      </c>
      <c r="CY9" s="13" t="s">
        <v>263</v>
      </c>
      <c r="CZ9" s="13"/>
      <c r="DA9" s="14" t="s">
        <v>335</v>
      </c>
      <c r="DB9" s="13" t="s">
        <v>265</v>
      </c>
      <c r="DC9" s="21" t="n">
        <v>2011</v>
      </c>
      <c r="DD9" s="22" t="str">
        <f aca="false">HYPERLINK("http://www.climeon.com","www.climeon.com")</f>
        <v>www.climeon.com</v>
      </c>
      <c r="DE9" s="23" t="n">
        <v>51</v>
      </c>
      <c r="DF9" s="23" t="n">
        <v>14</v>
      </c>
      <c r="DG9" s="23" t="n">
        <v>33</v>
      </c>
      <c r="DH9" s="23" t="n">
        <v>1</v>
      </c>
      <c r="DI9" s="23" t="n">
        <v>17</v>
      </c>
      <c r="DJ9" s="23" t="n">
        <v>17</v>
      </c>
      <c r="DK9" s="13" t="s">
        <v>336</v>
      </c>
      <c r="DL9" s="13"/>
      <c r="DM9" s="14"/>
      <c r="DN9" s="14"/>
      <c r="DO9" s="13"/>
      <c r="DP9" s="13"/>
      <c r="DQ9" s="13"/>
      <c r="DR9" s="13"/>
      <c r="DS9" s="13"/>
      <c r="DT9" s="13"/>
      <c r="DU9" s="13"/>
      <c r="DV9" s="13"/>
      <c r="DW9" s="20"/>
      <c r="DX9" s="17"/>
      <c r="DY9" s="20"/>
      <c r="DZ9" s="20"/>
      <c r="EA9" s="20"/>
      <c r="EB9" s="20"/>
      <c r="EC9" s="20"/>
      <c r="ED9" s="20"/>
      <c r="EE9" s="20"/>
      <c r="EF9" s="17"/>
      <c r="EG9" s="16"/>
      <c r="EH9" s="16"/>
      <c r="EI9" s="20"/>
      <c r="EJ9" s="20"/>
      <c r="EK9" s="17"/>
      <c r="EL9" s="20"/>
      <c r="EM9" s="13"/>
      <c r="EN9" s="15"/>
      <c r="EO9" s="20"/>
      <c r="EP9" s="17"/>
      <c r="EQ9" s="17"/>
      <c r="ER9" s="20"/>
      <c r="ES9" s="13"/>
      <c r="ET9" s="20"/>
      <c r="EU9" s="20"/>
      <c r="EV9" s="20"/>
      <c r="EW9" s="20"/>
      <c r="EX9" s="20"/>
      <c r="EY9" s="20"/>
      <c r="EZ9" s="20"/>
      <c r="FA9" s="20"/>
      <c r="FB9" s="13" t="s">
        <v>201</v>
      </c>
      <c r="FC9" s="20"/>
      <c r="FD9" s="13"/>
      <c r="FE9" s="14"/>
      <c r="FF9" s="13"/>
      <c r="FG9" s="20"/>
      <c r="FH9" s="20"/>
      <c r="FI9" s="20"/>
      <c r="FJ9" s="20"/>
      <c r="FK9" s="20"/>
      <c r="FL9" s="20"/>
      <c r="FM9" s="20"/>
      <c r="FN9" s="20"/>
      <c r="FO9" s="20"/>
      <c r="FP9" s="20"/>
      <c r="FQ9" s="20"/>
      <c r="FR9" s="22" t="str">
        <f aca="false">HYPERLINK("https://my.pitchbook.com?c=182845-18T","View Company Online")</f>
        <v>View Company Online</v>
      </c>
    </row>
    <row r="10" customFormat="false" ht="15" hidden="false" customHeight="false" outlineLevel="0" collapsed="false">
      <c r="A10" s="2" t="s">
        <v>345</v>
      </c>
      <c r="B10" s="2" t="s">
        <v>314</v>
      </c>
      <c r="C10" s="2" t="s">
        <v>315</v>
      </c>
      <c r="D10" s="2" t="s">
        <v>316</v>
      </c>
      <c r="E10" s="2" t="s">
        <v>317</v>
      </c>
      <c r="F10" s="2" t="s">
        <v>318</v>
      </c>
      <c r="G10" s="2" t="s">
        <v>280</v>
      </c>
      <c r="H10" s="2" t="s">
        <v>281</v>
      </c>
      <c r="I10" s="2" t="s">
        <v>282</v>
      </c>
      <c r="J10" s="2" t="s">
        <v>283</v>
      </c>
      <c r="K10" s="2" t="s">
        <v>319</v>
      </c>
      <c r="L10" s="2" t="s">
        <v>320</v>
      </c>
      <c r="M10" s="2" t="s">
        <v>321</v>
      </c>
      <c r="N10" s="2" t="s">
        <v>203</v>
      </c>
      <c r="O10" s="2" t="s">
        <v>322</v>
      </c>
      <c r="P10" s="2" t="s">
        <v>323</v>
      </c>
      <c r="Q10" s="2" t="s">
        <v>324</v>
      </c>
      <c r="R10" s="3" t="s">
        <v>325</v>
      </c>
      <c r="S10" s="2" t="s">
        <v>326</v>
      </c>
      <c r="T10" s="2" t="s">
        <v>327</v>
      </c>
      <c r="U10" s="2" t="s">
        <v>328</v>
      </c>
      <c r="V10" s="3" t="n">
        <v>6</v>
      </c>
      <c r="W10" s="4"/>
      <c r="X10" s="4" t="n">
        <v>44019</v>
      </c>
      <c r="Y10" s="5" t="n">
        <v>2.86</v>
      </c>
      <c r="Z10" s="2" t="s">
        <v>194</v>
      </c>
      <c r="AA10" s="5"/>
      <c r="AB10" s="5" t="n">
        <v>219.87</v>
      </c>
      <c r="AC10" s="2" t="s">
        <v>228</v>
      </c>
      <c r="AD10" s="6" t="n">
        <v>1.3</v>
      </c>
      <c r="AE10" s="5" t="n">
        <v>44.69</v>
      </c>
      <c r="AF10" s="3"/>
      <c r="AG10" s="3"/>
      <c r="AH10" s="5"/>
      <c r="AI10" s="3"/>
      <c r="AJ10" s="2" t="s">
        <v>346</v>
      </c>
      <c r="AK10" s="2"/>
      <c r="AL10" s="2"/>
      <c r="AM10" s="2"/>
      <c r="AN10" s="2" t="s">
        <v>347</v>
      </c>
      <c r="AO10" s="5"/>
      <c r="AP10" s="2" t="s">
        <v>201</v>
      </c>
      <c r="AQ10" s="2"/>
      <c r="AR10" s="2"/>
      <c r="AS10" s="2"/>
      <c r="AT10" s="5"/>
      <c r="AU10" s="5"/>
      <c r="AV10" s="5"/>
      <c r="AW10" s="2" t="s">
        <v>202</v>
      </c>
      <c r="AX10" s="2" t="s">
        <v>203</v>
      </c>
      <c r="AY10" s="2" t="s">
        <v>321</v>
      </c>
      <c r="AZ10" s="7"/>
      <c r="BA10" s="3"/>
      <c r="BB10" s="2"/>
      <c r="BC10" s="3"/>
      <c r="BD10" s="2"/>
      <c r="BE10" s="3"/>
      <c r="BF10" s="2"/>
      <c r="BG10" s="2"/>
      <c r="BH10" s="8"/>
      <c r="BI10" s="2"/>
      <c r="BJ10" s="2"/>
      <c r="BK10" s="2"/>
      <c r="BL10" s="2"/>
      <c r="BM10" s="2"/>
      <c r="BN10" s="2" t="s">
        <v>348</v>
      </c>
      <c r="BO10" s="2" t="s">
        <v>348</v>
      </c>
      <c r="BP10" s="2"/>
      <c r="BQ10" s="2"/>
      <c r="BR10" s="2"/>
      <c r="BS10" s="5"/>
      <c r="BT10" s="9" t="n">
        <v>9.38</v>
      </c>
      <c r="BU10" s="6" t="n">
        <v>14.33</v>
      </c>
      <c r="BV10" s="9" t="n">
        <v>2.79</v>
      </c>
      <c r="BW10" s="9" t="n">
        <v>-12.7</v>
      </c>
      <c r="BX10" s="9" t="n">
        <v>-9.95</v>
      </c>
      <c r="BY10" s="9" t="n">
        <v>-12.09</v>
      </c>
      <c r="BZ10" s="9" t="n">
        <v>0</v>
      </c>
      <c r="CA10" s="10" t="n">
        <v>2020</v>
      </c>
      <c r="CB10" s="9" t="n">
        <v>-22.09</v>
      </c>
      <c r="CC10" s="9" t="n">
        <v>-18.18</v>
      </c>
      <c r="CD10" s="9" t="n">
        <v>-17</v>
      </c>
      <c r="CE10" s="9" t="n">
        <v>23.43</v>
      </c>
      <c r="CF10" s="9" t="n">
        <v>-22.45</v>
      </c>
      <c r="CG10" s="9" t="n">
        <v>-0.29</v>
      </c>
      <c r="CH10" s="9" t="n">
        <v>-0.24</v>
      </c>
      <c r="CI10" s="9" t="n">
        <v>-0.22</v>
      </c>
      <c r="CJ10" s="9" t="n">
        <v>0.3</v>
      </c>
      <c r="CK10" s="9" t="n">
        <v>-0.29</v>
      </c>
      <c r="CL10" s="9"/>
      <c r="CM10" s="9"/>
      <c r="CN10" s="9"/>
      <c r="CO10" s="9"/>
      <c r="CP10" s="9"/>
      <c r="CQ10" s="9"/>
      <c r="CR10" s="9"/>
      <c r="CS10" s="6" t="n">
        <v>-106.06</v>
      </c>
      <c r="CT10" s="7" t="n">
        <v>50</v>
      </c>
      <c r="CU10" s="2" t="s">
        <v>259</v>
      </c>
      <c r="CV10" s="2" t="s">
        <v>260</v>
      </c>
      <c r="CW10" s="2" t="s">
        <v>261</v>
      </c>
      <c r="CX10" s="2" t="s">
        <v>262</v>
      </c>
      <c r="CY10" s="2" t="s">
        <v>263</v>
      </c>
      <c r="CZ10" s="2"/>
      <c r="DA10" s="3" t="s">
        <v>335</v>
      </c>
      <c r="DB10" s="2" t="s">
        <v>265</v>
      </c>
      <c r="DC10" s="10" t="n">
        <v>2011</v>
      </c>
      <c r="DD10" s="11" t="str">
        <f aca="false">HYPERLINK("http://www.climeon.com","www.climeon.com")</f>
        <v>www.climeon.com</v>
      </c>
      <c r="DE10" s="12" t="n">
        <v>51</v>
      </c>
      <c r="DF10" s="12" t="n">
        <v>14</v>
      </c>
      <c r="DG10" s="12" t="n">
        <v>33</v>
      </c>
      <c r="DH10" s="12" t="n">
        <v>1</v>
      </c>
      <c r="DI10" s="12" t="n">
        <v>17</v>
      </c>
      <c r="DJ10" s="12" t="n">
        <v>17</v>
      </c>
      <c r="DK10" s="2" t="s">
        <v>336</v>
      </c>
      <c r="DL10" s="2"/>
      <c r="DM10" s="3"/>
      <c r="DN10" s="3"/>
      <c r="DO10" s="2"/>
      <c r="DP10" s="2"/>
      <c r="DQ10" s="2"/>
      <c r="DR10" s="2"/>
      <c r="DS10" s="2"/>
      <c r="DT10" s="2"/>
      <c r="DU10" s="2"/>
      <c r="DV10" s="2"/>
      <c r="DW10" s="9"/>
      <c r="DX10" s="6"/>
      <c r="DY10" s="9"/>
      <c r="DZ10" s="9"/>
      <c r="EA10" s="9"/>
      <c r="EB10" s="9"/>
      <c r="EC10" s="9"/>
      <c r="ED10" s="9"/>
      <c r="EE10" s="9"/>
      <c r="EF10" s="6"/>
      <c r="EG10" s="5"/>
      <c r="EH10" s="5"/>
      <c r="EI10" s="9"/>
      <c r="EJ10" s="9"/>
      <c r="EK10" s="6"/>
      <c r="EL10" s="9"/>
      <c r="EM10" s="2"/>
      <c r="EN10" s="4"/>
      <c r="EO10" s="9"/>
      <c r="EP10" s="6"/>
      <c r="EQ10" s="6"/>
      <c r="ER10" s="9"/>
      <c r="ES10" s="2"/>
      <c r="ET10" s="9"/>
      <c r="EU10" s="9"/>
      <c r="EV10" s="9"/>
      <c r="EW10" s="9"/>
      <c r="EX10" s="9"/>
      <c r="EY10" s="9"/>
      <c r="EZ10" s="9"/>
      <c r="FA10" s="9"/>
      <c r="FB10" s="2" t="s">
        <v>201</v>
      </c>
      <c r="FC10" s="9"/>
      <c r="FD10" s="2"/>
      <c r="FE10" s="3"/>
      <c r="FF10" s="2"/>
      <c r="FG10" s="9"/>
      <c r="FH10" s="9"/>
      <c r="FI10" s="9"/>
      <c r="FJ10" s="9"/>
      <c r="FK10" s="9"/>
      <c r="FL10" s="9"/>
      <c r="FM10" s="9"/>
      <c r="FN10" s="9"/>
      <c r="FO10" s="9"/>
      <c r="FP10" s="9"/>
      <c r="FQ10" s="9"/>
      <c r="FR10" s="11" t="str">
        <f aca="false">HYPERLINK("https://my.pitchbook.com?c=295427-35T","View Company Online")</f>
        <v>View Company Online</v>
      </c>
    </row>
    <row r="11" customFormat="false" ht="15" hidden="false" customHeight="false" outlineLevel="0" collapsed="false">
      <c r="A11" s="13" t="s">
        <v>349</v>
      </c>
      <c r="B11" s="13" t="s">
        <v>350</v>
      </c>
      <c r="C11" s="13" t="s">
        <v>351</v>
      </c>
      <c r="D11" s="13" t="s">
        <v>352</v>
      </c>
      <c r="E11" s="13" t="s">
        <v>353</v>
      </c>
      <c r="F11" s="13" t="s">
        <v>354</v>
      </c>
      <c r="G11" s="13" t="s">
        <v>239</v>
      </c>
      <c r="H11" s="13" t="s">
        <v>355</v>
      </c>
      <c r="I11" s="13" t="s">
        <v>356</v>
      </c>
      <c r="J11" s="13" t="s">
        <v>357</v>
      </c>
      <c r="K11" s="13" t="s">
        <v>358</v>
      </c>
      <c r="L11" s="13" t="s">
        <v>359</v>
      </c>
      <c r="M11" s="13" t="s">
        <v>360</v>
      </c>
      <c r="N11" s="13" t="s">
        <v>186</v>
      </c>
      <c r="O11" s="13" t="s">
        <v>244</v>
      </c>
      <c r="P11" s="13" t="s">
        <v>361</v>
      </c>
      <c r="Q11" s="13" t="s">
        <v>362</v>
      </c>
      <c r="R11" s="14"/>
      <c r="S11" s="13" t="s">
        <v>363</v>
      </c>
      <c r="T11" s="13" t="s">
        <v>364</v>
      </c>
      <c r="U11" s="13"/>
      <c r="V11" s="14" t="n">
        <v>1</v>
      </c>
      <c r="W11" s="15"/>
      <c r="X11" s="15" t="n">
        <v>41445</v>
      </c>
      <c r="Y11" s="16" t="n">
        <v>0.7</v>
      </c>
      <c r="Z11" s="13" t="s">
        <v>194</v>
      </c>
      <c r="AA11" s="16" t="n">
        <v>4.57</v>
      </c>
      <c r="AB11" s="16" t="n">
        <v>5.27</v>
      </c>
      <c r="AC11" s="13" t="s">
        <v>194</v>
      </c>
      <c r="AD11" s="17"/>
      <c r="AE11" s="16" t="n">
        <v>0.7</v>
      </c>
      <c r="AF11" s="14"/>
      <c r="AG11" s="14"/>
      <c r="AH11" s="16" t="n">
        <v>0.14</v>
      </c>
      <c r="AI11" s="14"/>
      <c r="AJ11" s="13" t="s">
        <v>229</v>
      </c>
      <c r="AK11" s="13"/>
      <c r="AL11" s="13"/>
      <c r="AM11" s="13" t="s">
        <v>230</v>
      </c>
      <c r="AN11" s="13" t="s">
        <v>365</v>
      </c>
      <c r="AO11" s="16" t="n">
        <v>0.7</v>
      </c>
      <c r="AP11" s="13" t="s">
        <v>201</v>
      </c>
      <c r="AQ11" s="13"/>
      <c r="AR11" s="13"/>
      <c r="AS11" s="13"/>
      <c r="AT11" s="16"/>
      <c r="AU11" s="16"/>
      <c r="AV11" s="16"/>
      <c r="AW11" s="13" t="s">
        <v>202</v>
      </c>
      <c r="AX11" s="13" t="s">
        <v>252</v>
      </c>
      <c r="AY11" s="13" t="s">
        <v>360</v>
      </c>
      <c r="AZ11" s="18"/>
      <c r="BA11" s="14"/>
      <c r="BB11" s="13"/>
      <c r="BC11" s="14"/>
      <c r="BD11" s="13"/>
      <c r="BE11" s="14"/>
      <c r="BF11" s="13"/>
      <c r="BG11" s="13"/>
      <c r="BH11" s="19"/>
      <c r="BI11" s="13"/>
      <c r="BJ11" s="13"/>
      <c r="BK11" s="13"/>
      <c r="BL11" s="13"/>
      <c r="BM11" s="13"/>
      <c r="BN11" s="13" t="s">
        <v>366</v>
      </c>
      <c r="BO11" s="13" t="s">
        <v>366</v>
      </c>
      <c r="BP11" s="13" t="s">
        <v>367</v>
      </c>
      <c r="BQ11" s="13"/>
      <c r="BR11" s="13"/>
      <c r="BS11" s="16"/>
      <c r="BT11" s="20" t="n">
        <v>0</v>
      </c>
      <c r="BU11" s="17"/>
      <c r="BV11" s="20"/>
      <c r="BW11" s="20" t="n">
        <v>0.12</v>
      </c>
      <c r="BX11" s="20" t="n">
        <v>-0.09</v>
      </c>
      <c r="BY11" s="20" t="n">
        <v>-0.1</v>
      </c>
      <c r="BZ11" s="20" t="n">
        <v>0</v>
      </c>
      <c r="CA11" s="21" t="n">
        <v>2013</v>
      </c>
      <c r="CB11" s="20" t="n">
        <v>-58.2</v>
      </c>
      <c r="CC11" s="20" t="n">
        <v>-52.83</v>
      </c>
      <c r="CD11" s="20" t="n">
        <v>43.18</v>
      </c>
      <c r="CE11" s="20"/>
      <c r="CF11" s="20" t="n">
        <v>16.42</v>
      </c>
      <c r="CG11" s="20" t="n">
        <v>-7.7</v>
      </c>
      <c r="CH11" s="20" t="n">
        <v>-6.99</v>
      </c>
      <c r="CI11" s="20" t="n">
        <v>5.72</v>
      </c>
      <c r="CJ11" s="20"/>
      <c r="CK11" s="20" t="n">
        <v>2.17</v>
      </c>
      <c r="CL11" s="20"/>
      <c r="CM11" s="20"/>
      <c r="CN11" s="20"/>
      <c r="CO11" s="20"/>
      <c r="CP11" s="20"/>
      <c r="CQ11" s="20"/>
      <c r="CR11" s="20"/>
      <c r="CS11" s="17"/>
      <c r="CT11" s="18" t="n">
        <v>49</v>
      </c>
      <c r="CU11" s="13" t="s">
        <v>295</v>
      </c>
      <c r="CV11" s="13" t="s">
        <v>368</v>
      </c>
      <c r="CW11" s="13" t="s">
        <v>261</v>
      </c>
      <c r="CX11" s="13" t="s">
        <v>297</v>
      </c>
      <c r="CY11" s="13" t="s">
        <v>369</v>
      </c>
      <c r="CZ11" s="13" t="s">
        <v>299</v>
      </c>
      <c r="DA11" s="14" t="s">
        <v>370</v>
      </c>
      <c r="DB11" s="13" t="s">
        <v>301</v>
      </c>
      <c r="DC11" s="21" t="n">
        <v>2012</v>
      </c>
      <c r="DD11" s="22" t="str">
        <f aca="false">HYPERLINK("http://falanx.com","falanx.com")</f>
        <v>falanx.com</v>
      </c>
      <c r="DE11" s="23"/>
      <c r="DF11" s="23"/>
      <c r="DG11" s="23"/>
      <c r="DH11" s="23"/>
      <c r="DI11" s="23"/>
      <c r="DJ11" s="23"/>
      <c r="DK11" s="13"/>
      <c r="DL11" s="13"/>
      <c r="DM11" s="14"/>
      <c r="DN11" s="14"/>
      <c r="DO11" s="13"/>
      <c r="DP11" s="13"/>
      <c r="DQ11" s="13"/>
      <c r="DR11" s="13"/>
      <c r="DS11" s="13"/>
      <c r="DT11" s="13"/>
      <c r="DU11" s="13"/>
      <c r="DV11" s="13"/>
      <c r="DW11" s="20"/>
      <c r="DX11" s="17"/>
      <c r="DY11" s="20"/>
      <c r="DZ11" s="20"/>
      <c r="EA11" s="20"/>
      <c r="EB11" s="20"/>
      <c r="EC11" s="20"/>
      <c r="ED11" s="20"/>
      <c r="EE11" s="20"/>
      <c r="EF11" s="17"/>
      <c r="EG11" s="16"/>
      <c r="EH11" s="16"/>
      <c r="EI11" s="20"/>
      <c r="EJ11" s="20"/>
      <c r="EK11" s="17"/>
      <c r="EL11" s="20"/>
      <c r="EM11" s="13"/>
      <c r="EN11" s="15"/>
      <c r="EO11" s="20"/>
      <c r="EP11" s="17"/>
      <c r="EQ11" s="17"/>
      <c r="ER11" s="20"/>
      <c r="ES11" s="13"/>
      <c r="ET11" s="20"/>
      <c r="EU11" s="20"/>
      <c r="EV11" s="20"/>
      <c r="EW11" s="20"/>
      <c r="EX11" s="20"/>
      <c r="EY11" s="20"/>
      <c r="EZ11" s="20"/>
      <c r="FA11" s="20"/>
      <c r="FB11" s="13" t="s">
        <v>201</v>
      </c>
      <c r="FC11" s="20"/>
      <c r="FD11" s="13"/>
      <c r="FE11" s="14"/>
      <c r="FF11" s="13"/>
      <c r="FG11" s="20"/>
      <c r="FH11" s="20"/>
      <c r="FI11" s="20"/>
      <c r="FJ11" s="20"/>
      <c r="FK11" s="20"/>
      <c r="FL11" s="20"/>
      <c r="FM11" s="20"/>
      <c r="FN11" s="20"/>
      <c r="FO11" s="20"/>
      <c r="FP11" s="20"/>
      <c r="FQ11" s="20"/>
      <c r="FR11" s="22" t="str">
        <f aca="false">HYPERLINK("https://my.pitchbook.com?c=88384-42T","View Company Online")</f>
        <v>View Company Online</v>
      </c>
    </row>
    <row r="12" customFormat="false" ht="15" hidden="false" customHeight="false" outlineLevel="0" collapsed="false">
      <c r="A12" s="2" t="s">
        <v>371</v>
      </c>
      <c r="B12" s="2" t="s">
        <v>350</v>
      </c>
      <c r="C12" s="2" t="s">
        <v>351</v>
      </c>
      <c r="D12" s="2" t="s">
        <v>352</v>
      </c>
      <c r="E12" s="2" t="s">
        <v>353</v>
      </c>
      <c r="F12" s="2" t="s">
        <v>354</v>
      </c>
      <c r="G12" s="2" t="s">
        <v>239</v>
      </c>
      <c r="H12" s="2" t="s">
        <v>355</v>
      </c>
      <c r="I12" s="2" t="s">
        <v>356</v>
      </c>
      <c r="J12" s="2" t="s">
        <v>357</v>
      </c>
      <c r="K12" s="2" t="s">
        <v>358</v>
      </c>
      <c r="L12" s="2" t="s">
        <v>359</v>
      </c>
      <c r="M12" s="2" t="s">
        <v>360</v>
      </c>
      <c r="N12" s="2" t="s">
        <v>186</v>
      </c>
      <c r="O12" s="2" t="s">
        <v>244</v>
      </c>
      <c r="P12" s="2" t="s">
        <v>372</v>
      </c>
      <c r="Q12" s="2" t="s">
        <v>373</v>
      </c>
      <c r="R12" s="3"/>
      <c r="S12" s="2"/>
      <c r="T12" s="2" t="s">
        <v>374</v>
      </c>
      <c r="U12" s="2"/>
      <c r="V12" s="3" t="n">
        <v>2</v>
      </c>
      <c r="W12" s="4" t="n">
        <v>42859</v>
      </c>
      <c r="X12" s="4" t="n">
        <v>42865</v>
      </c>
      <c r="Y12" s="5" t="n">
        <v>2.37</v>
      </c>
      <c r="Z12" s="2" t="s">
        <v>194</v>
      </c>
      <c r="AA12" s="5" t="n">
        <v>10.28</v>
      </c>
      <c r="AB12" s="5" t="n">
        <v>12.64</v>
      </c>
      <c r="AC12" s="2" t="s">
        <v>228</v>
      </c>
      <c r="AD12" s="6"/>
      <c r="AE12" s="5" t="n">
        <v>3.06</v>
      </c>
      <c r="AF12" s="3"/>
      <c r="AG12" s="3"/>
      <c r="AH12" s="5" t="n">
        <v>0.08</v>
      </c>
      <c r="AI12" s="3"/>
      <c r="AJ12" s="2" t="s">
        <v>375</v>
      </c>
      <c r="AK12" s="2"/>
      <c r="AL12" s="2"/>
      <c r="AM12" s="2" t="s">
        <v>230</v>
      </c>
      <c r="AN12" s="2" t="s">
        <v>376</v>
      </c>
      <c r="AO12" s="5" t="n">
        <v>2.37</v>
      </c>
      <c r="AP12" s="2" t="s">
        <v>201</v>
      </c>
      <c r="AQ12" s="2"/>
      <c r="AR12" s="2"/>
      <c r="AS12" s="2"/>
      <c r="AT12" s="5"/>
      <c r="AU12" s="5"/>
      <c r="AV12" s="5"/>
      <c r="AW12" s="2" t="s">
        <v>202</v>
      </c>
      <c r="AX12" s="2" t="s">
        <v>203</v>
      </c>
      <c r="AY12" s="2" t="s">
        <v>360</v>
      </c>
      <c r="AZ12" s="7"/>
      <c r="BA12" s="3"/>
      <c r="BB12" s="2"/>
      <c r="BC12" s="3"/>
      <c r="BD12" s="2"/>
      <c r="BE12" s="3"/>
      <c r="BF12" s="2"/>
      <c r="BG12" s="2"/>
      <c r="BH12" s="8"/>
      <c r="BI12" s="2"/>
      <c r="BJ12" s="2"/>
      <c r="BK12" s="2"/>
      <c r="BL12" s="2"/>
      <c r="BM12" s="2"/>
      <c r="BN12" s="2" t="s">
        <v>377</v>
      </c>
      <c r="BO12" s="2" t="s">
        <v>377</v>
      </c>
      <c r="BP12" s="2" t="s">
        <v>377</v>
      </c>
      <c r="BQ12" s="2"/>
      <c r="BR12" s="2"/>
      <c r="BS12" s="5"/>
      <c r="BT12" s="9" t="n">
        <v>3.26</v>
      </c>
      <c r="BU12" s="6"/>
      <c r="BV12" s="9" t="n">
        <v>0.65</v>
      </c>
      <c r="BW12" s="9" t="n">
        <v>-2.05</v>
      </c>
      <c r="BX12" s="9" t="n">
        <v>-1.45</v>
      </c>
      <c r="BY12" s="9" t="n">
        <v>-1.88</v>
      </c>
      <c r="BZ12" s="9" t="n">
        <v>0</v>
      </c>
      <c r="CA12" s="10" t="n">
        <v>2017</v>
      </c>
      <c r="CB12" s="9" t="n">
        <v>-8.71</v>
      </c>
      <c r="CC12" s="9" t="n">
        <v>-6.74</v>
      </c>
      <c r="CD12" s="9" t="n">
        <v>-6.26</v>
      </c>
      <c r="CE12" s="9" t="n">
        <v>3.88</v>
      </c>
      <c r="CF12" s="9" t="n">
        <v>165.94</v>
      </c>
      <c r="CG12" s="9" t="n">
        <v>-1.63</v>
      </c>
      <c r="CH12" s="9" t="n">
        <v>-1.26</v>
      </c>
      <c r="CI12" s="9" t="n">
        <v>-1.17</v>
      </c>
      <c r="CJ12" s="9" t="n">
        <v>0.73</v>
      </c>
      <c r="CK12" s="9" t="n">
        <v>31.06</v>
      </c>
      <c r="CL12" s="9"/>
      <c r="CM12" s="9"/>
      <c r="CN12" s="9"/>
      <c r="CO12" s="9"/>
      <c r="CP12" s="9"/>
      <c r="CQ12" s="9"/>
      <c r="CR12" s="9"/>
      <c r="CS12" s="6" t="n">
        <v>-44.53</v>
      </c>
      <c r="CT12" s="7" t="n">
        <v>49</v>
      </c>
      <c r="CU12" s="2" t="s">
        <v>295</v>
      </c>
      <c r="CV12" s="2" t="s">
        <v>368</v>
      </c>
      <c r="CW12" s="2" t="s">
        <v>261</v>
      </c>
      <c r="CX12" s="2" t="s">
        <v>297</v>
      </c>
      <c r="CY12" s="2" t="s">
        <v>369</v>
      </c>
      <c r="CZ12" s="2" t="s">
        <v>299</v>
      </c>
      <c r="DA12" s="3" t="s">
        <v>370</v>
      </c>
      <c r="DB12" s="2" t="s">
        <v>301</v>
      </c>
      <c r="DC12" s="10" t="n">
        <v>2012</v>
      </c>
      <c r="DD12" s="11" t="str">
        <f aca="false">HYPERLINK("http://falanx.com","falanx.com")</f>
        <v>falanx.com</v>
      </c>
      <c r="DE12" s="12"/>
      <c r="DF12" s="12"/>
      <c r="DG12" s="12"/>
      <c r="DH12" s="12"/>
      <c r="DI12" s="12"/>
      <c r="DJ12" s="12"/>
      <c r="DK12" s="2"/>
      <c r="DL12" s="2"/>
      <c r="DM12" s="3"/>
      <c r="DN12" s="3"/>
      <c r="DO12" s="2"/>
      <c r="DP12" s="2"/>
      <c r="DQ12" s="2"/>
      <c r="DR12" s="2"/>
      <c r="DS12" s="2"/>
      <c r="DT12" s="2"/>
      <c r="DU12" s="2"/>
      <c r="DV12" s="2"/>
      <c r="DW12" s="9"/>
      <c r="DX12" s="6"/>
      <c r="DY12" s="9"/>
      <c r="DZ12" s="9"/>
      <c r="EA12" s="9"/>
      <c r="EB12" s="9"/>
      <c r="EC12" s="9"/>
      <c r="ED12" s="9"/>
      <c r="EE12" s="9"/>
      <c r="EF12" s="6"/>
      <c r="EG12" s="5"/>
      <c r="EH12" s="5"/>
      <c r="EI12" s="9"/>
      <c r="EJ12" s="9"/>
      <c r="EK12" s="6"/>
      <c r="EL12" s="9"/>
      <c r="EM12" s="2"/>
      <c r="EN12" s="4"/>
      <c r="EO12" s="9"/>
      <c r="EP12" s="6"/>
      <c r="EQ12" s="6"/>
      <c r="ER12" s="9"/>
      <c r="ES12" s="2"/>
      <c r="ET12" s="9"/>
      <c r="EU12" s="9"/>
      <c r="EV12" s="9"/>
      <c r="EW12" s="9"/>
      <c r="EX12" s="9"/>
      <c r="EY12" s="9"/>
      <c r="EZ12" s="9"/>
      <c r="FA12" s="9"/>
      <c r="FB12" s="2" t="s">
        <v>201</v>
      </c>
      <c r="FC12" s="9"/>
      <c r="FD12" s="2"/>
      <c r="FE12" s="3"/>
      <c r="FF12" s="2"/>
      <c r="FG12" s="9"/>
      <c r="FH12" s="9"/>
      <c r="FI12" s="9"/>
      <c r="FJ12" s="9"/>
      <c r="FK12" s="9"/>
      <c r="FL12" s="9"/>
      <c r="FM12" s="9"/>
      <c r="FN12" s="9"/>
      <c r="FO12" s="9"/>
      <c r="FP12" s="9"/>
      <c r="FQ12" s="9"/>
      <c r="FR12" s="11" t="str">
        <f aca="false">HYPERLINK("https://my.pitchbook.com?c=88386-04T","View Company Online")</f>
        <v>View Company Online</v>
      </c>
    </row>
    <row r="13" customFormat="false" ht="15" hidden="false" customHeight="false" outlineLevel="0" collapsed="false">
      <c r="A13" s="13" t="s">
        <v>378</v>
      </c>
      <c r="B13" s="13" t="s">
        <v>379</v>
      </c>
      <c r="C13" s="13" t="s">
        <v>380</v>
      </c>
      <c r="D13" s="13"/>
      <c r="E13" s="13" t="s">
        <v>381</v>
      </c>
      <c r="F13" s="13" t="s">
        <v>382</v>
      </c>
      <c r="G13" s="13" t="s">
        <v>179</v>
      </c>
      <c r="H13" s="13" t="s">
        <v>383</v>
      </c>
      <c r="I13" s="13" t="s">
        <v>384</v>
      </c>
      <c r="J13" s="13" t="s">
        <v>385</v>
      </c>
      <c r="K13" s="13" t="s">
        <v>386</v>
      </c>
      <c r="L13" s="13" t="s">
        <v>387</v>
      </c>
      <c r="M13" s="13" t="s">
        <v>185</v>
      </c>
      <c r="N13" s="13" t="s">
        <v>186</v>
      </c>
      <c r="O13" s="13" t="s">
        <v>322</v>
      </c>
      <c r="P13" s="13" t="s">
        <v>388</v>
      </c>
      <c r="Q13" s="13" t="s">
        <v>389</v>
      </c>
      <c r="R13" s="14" t="s">
        <v>390</v>
      </c>
      <c r="S13" s="13" t="s">
        <v>391</v>
      </c>
      <c r="T13" s="13" t="s">
        <v>392</v>
      </c>
      <c r="U13" s="13" t="s">
        <v>393</v>
      </c>
      <c r="V13" s="14" t="n">
        <v>4</v>
      </c>
      <c r="W13" s="15"/>
      <c r="X13" s="15" t="n">
        <v>43494</v>
      </c>
      <c r="Y13" s="16" t="n">
        <v>552.01</v>
      </c>
      <c r="Z13" s="13" t="s">
        <v>194</v>
      </c>
      <c r="AA13" s="16" t="n">
        <v>876.21</v>
      </c>
      <c r="AB13" s="16" t="n">
        <v>1149.48</v>
      </c>
      <c r="AC13" s="13" t="s">
        <v>194</v>
      </c>
      <c r="AD13" s="17" t="n">
        <v>23.77</v>
      </c>
      <c r="AE13" s="16" t="n">
        <v>814.66</v>
      </c>
      <c r="AF13" s="14" t="s">
        <v>195</v>
      </c>
      <c r="AG13" s="14" t="s">
        <v>196</v>
      </c>
      <c r="AH13" s="16" t="n">
        <v>8.3</v>
      </c>
      <c r="AI13" s="14" t="s">
        <v>394</v>
      </c>
      <c r="AJ13" s="13" t="s">
        <v>198</v>
      </c>
      <c r="AK13" s="13" t="s">
        <v>394</v>
      </c>
      <c r="AL13" s="13"/>
      <c r="AM13" s="13" t="s">
        <v>199</v>
      </c>
      <c r="AN13" s="13" t="s">
        <v>395</v>
      </c>
      <c r="AO13" s="16" t="n">
        <v>273.27</v>
      </c>
      <c r="AP13" s="13" t="s">
        <v>201</v>
      </c>
      <c r="AQ13" s="13"/>
      <c r="AR13" s="13"/>
      <c r="AS13" s="13" t="s">
        <v>396</v>
      </c>
      <c r="AT13" s="16" t="n">
        <v>278.75</v>
      </c>
      <c r="AU13" s="16" t="n">
        <v>278.75</v>
      </c>
      <c r="AV13" s="16"/>
      <c r="AW13" s="13" t="s">
        <v>202</v>
      </c>
      <c r="AX13" s="13" t="s">
        <v>203</v>
      </c>
      <c r="AY13" s="13" t="s">
        <v>204</v>
      </c>
      <c r="AZ13" s="18"/>
      <c r="BA13" s="14" t="n">
        <v>26</v>
      </c>
      <c r="BB13" s="13" t="s">
        <v>397</v>
      </c>
      <c r="BC13" s="14" t="n">
        <v>23</v>
      </c>
      <c r="BD13" s="13" t="s">
        <v>398</v>
      </c>
      <c r="BE13" s="14" t="n">
        <v>3</v>
      </c>
      <c r="BF13" s="13"/>
      <c r="BG13" s="13" t="s">
        <v>399</v>
      </c>
      <c r="BH13" s="19" t="s">
        <v>400</v>
      </c>
      <c r="BI13" s="13" t="s">
        <v>401</v>
      </c>
      <c r="BJ13" s="13" t="s">
        <v>402</v>
      </c>
      <c r="BK13" s="13"/>
      <c r="BL13" s="13"/>
      <c r="BM13" s="13"/>
      <c r="BN13" s="13" t="s">
        <v>403</v>
      </c>
      <c r="BO13" s="13" t="s">
        <v>404</v>
      </c>
      <c r="BP13" s="13"/>
      <c r="BQ13" s="13" t="s">
        <v>405</v>
      </c>
      <c r="BR13" s="13"/>
      <c r="BS13" s="16"/>
      <c r="BT13" s="20" t="n">
        <v>245.75</v>
      </c>
      <c r="BU13" s="17"/>
      <c r="BV13" s="20"/>
      <c r="BW13" s="20" t="n">
        <v>-149.99</v>
      </c>
      <c r="BX13" s="20"/>
      <c r="BY13" s="20"/>
      <c r="BZ13" s="20"/>
      <c r="CA13" s="21" t="n">
        <v>2018</v>
      </c>
      <c r="CB13" s="20"/>
      <c r="CC13" s="20"/>
      <c r="CD13" s="20" t="n">
        <v>-7.66</v>
      </c>
      <c r="CE13" s="20" t="n">
        <v>4.68</v>
      </c>
      <c r="CF13" s="20"/>
      <c r="CG13" s="20"/>
      <c r="CH13" s="20"/>
      <c r="CI13" s="20" t="n">
        <v>-3.68</v>
      </c>
      <c r="CJ13" s="20" t="n">
        <v>2.25</v>
      </c>
      <c r="CK13" s="20"/>
      <c r="CL13" s="20"/>
      <c r="CM13" s="20" t="n">
        <v>1.02</v>
      </c>
      <c r="CN13" s="20"/>
      <c r="CO13" s="20"/>
      <c r="CP13" s="20"/>
      <c r="CQ13" s="20"/>
      <c r="CR13" s="20"/>
      <c r="CS13" s="17"/>
      <c r="CT13" s="18" t="n">
        <v>570</v>
      </c>
      <c r="CU13" s="13" t="s">
        <v>213</v>
      </c>
      <c r="CV13" s="13" t="s">
        <v>406</v>
      </c>
      <c r="CW13" s="13" t="s">
        <v>215</v>
      </c>
      <c r="CX13" s="13" t="s">
        <v>216</v>
      </c>
      <c r="CY13" s="13" t="s">
        <v>407</v>
      </c>
      <c r="CZ13" s="13" t="s">
        <v>408</v>
      </c>
      <c r="DA13" s="14" t="s">
        <v>409</v>
      </c>
      <c r="DB13" s="13" t="s">
        <v>220</v>
      </c>
      <c r="DC13" s="21" t="n">
        <v>2014</v>
      </c>
      <c r="DD13" s="22" t="str">
        <f aca="false">HYPERLINK("http://www.cloverhealth.com","www.cloverhealth.com")</f>
        <v>www.cloverhealth.com</v>
      </c>
      <c r="DE13" s="23" t="n">
        <v>2</v>
      </c>
      <c r="DF13" s="23" t="n">
        <v>2</v>
      </c>
      <c r="DG13" s="23"/>
      <c r="DH13" s="23" t="n">
        <v>2</v>
      </c>
      <c r="DI13" s="23"/>
      <c r="DJ13" s="23"/>
      <c r="DK13" s="13" t="s">
        <v>410</v>
      </c>
      <c r="DL13" s="13"/>
      <c r="DM13" s="14" t="n">
        <v>1.2</v>
      </c>
      <c r="DN13" s="14" t="n">
        <v>2.7</v>
      </c>
      <c r="DO13" s="13" t="s">
        <v>222</v>
      </c>
      <c r="DP13" s="13" t="s">
        <v>223</v>
      </c>
      <c r="DQ13" s="13" t="s">
        <v>224</v>
      </c>
      <c r="DR13" s="13" t="s">
        <v>223</v>
      </c>
      <c r="DS13" s="13" t="s">
        <v>223</v>
      </c>
      <c r="DT13" s="13" t="s">
        <v>225</v>
      </c>
      <c r="DU13" s="13" t="s">
        <v>411</v>
      </c>
      <c r="DV13" s="13"/>
      <c r="DW13" s="20"/>
      <c r="DX13" s="17"/>
      <c r="DY13" s="20"/>
      <c r="DZ13" s="20"/>
      <c r="EA13" s="20"/>
      <c r="EB13" s="20"/>
      <c r="EC13" s="20"/>
      <c r="ED13" s="20"/>
      <c r="EE13" s="20"/>
      <c r="EF13" s="17"/>
      <c r="EG13" s="16"/>
      <c r="EH13" s="16"/>
      <c r="EI13" s="20"/>
      <c r="EJ13" s="20"/>
      <c r="EK13" s="17"/>
      <c r="EL13" s="20"/>
      <c r="EM13" s="13"/>
      <c r="EN13" s="15"/>
      <c r="EO13" s="20"/>
      <c r="EP13" s="17"/>
      <c r="EQ13" s="17"/>
      <c r="ER13" s="20"/>
      <c r="ES13" s="13"/>
      <c r="ET13" s="20"/>
      <c r="EU13" s="20"/>
      <c r="EV13" s="20"/>
      <c r="EW13" s="20"/>
      <c r="EX13" s="20"/>
      <c r="EY13" s="20"/>
      <c r="EZ13" s="20"/>
      <c r="FA13" s="20"/>
      <c r="FB13" s="13" t="s">
        <v>201</v>
      </c>
      <c r="FC13" s="20"/>
      <c r="FD13" s="13" t="s">
        <v>201</v>
      </c>
      <c r="FE13" s="14"/>
      <c r="FF13" s="13"/>
      <c r="FG13" s="20"/>
      <c r="FH13" s="20"/>
      <c r="FI13" s="20"/>
      <c r="FJ13" s="20"/>
      <c r="FK13" s="20"/>
      <c r="FL13" s="20"/>
      <c r="FM13" s="20"/>
      <c r="FN13" s="20"/>
      <c r="FO13" s="20"/>
      <c r="FP13" s="20"/>
      <c r="FQ13" s="20"/>
      <c r="FR13" s="22" t="str">
        <f aca="false">HYPERLINK("https://my.pitchbook.com?c=115920-73T","View Company Online")</f>
        <v>View Company Online</v>
      </c>
    </row>
    <row r="14" customFormat="false" ht="15" hidden="false" customHeight="false" outlineLevel="0" collapsed="false">
      <c r="A14" s="2" t="s">
        <v>412</v>
      </c>
      <c r="B14" s="2" t="s">
        <v>379</v>
      </c>
      <c r="C14" s="2" t="s">
        <v>380</v>
      </c>
      <c r="D14" s="2"/>
      <c r="E14" s="2" t="s">
        <v>381</v>
      </c>
      <c r="F14" s="2" t="s">
        <v>382</v>
      </c>
      <c r="G14" s="2" t="s">
        <v>179</v>
      </c>
      <c r="H14" s="2" t="s">
        <v>383</v>
      </c>
      <c r="I14" s="2" t="s">
        <v>384</v>
      </c>
      <c r="J14" s="2" t="s">
        <v>385</v>
      </c>
      <c r="K14" s="2" t="s">
        <v>386</v>
      </c>
      <c r="L14" s="2" t="s">
        <v>387</v>
      </c>
      <c r="M14" s="2" t="s">
        <v>185</v>
      </c>
      <c r="N14" s="2" t="s">
        <v>186</v>
      </c>
      <c r="O14" s="2" t="s">
        <v>322</v>
      </c>
      <c r="P14" s="2" t="s">
        <v>388</v>
      </c>
      <c r="Q14" s="2" t="s">
        <v>389</v>
      </c>
      <c r="R14" s="3" t="s">
        <v>390</v>
      </c>
      <c r="S14" s="2" t="s">
        <v>391</v>
      </c>
      <c r="T14" s="2" t="s">
        <v>392</v>
      </c>
      <c r="U14" s="2" t="s">
        <v>393</v>
      </c>
      <c r="V14" s="3" t="n">
        <v>5</v>
      </c>
      <c r="W14" s="4" t="n">
        <v>44110</v>
      </c>
      <c r="X14" s="4" t="n">
        <v>44203</v>
      </c>
      <c r="Y14" s="5" t="n">
        <v>679.86</v>
      </c>
      <c r="Z14" s="2" t="s">
        <v>194</v>
      </c>
      <c r="AA14" s="5" t="n">
        <v>2656.22</v>
      </c>
      <c r="AB14" s="5" t="n">
        <v>3336.08</v>
      </c>
      <c r="AC14" s="2" t="s">
        <v>228</v>
      </c>
      <c r="AD14" s="6"/>
      <c r="AE14" s="5" t="n">
        <v>814.66</v>
      </c>
      <c r="AF14" s="3"/>
      <c r="AG14" s="3"/>
      <c r="AH14" s="5"/>
      <c r="AI14" s="3"/>
      <c r="AJ14" s="2" t="s">
        <v>413</v>
      </c>
      <c r="AK14" s="2"/>
      <c r="AL14" s="2"/>
      <c r="AM14" s="2" t="s">
        <v>343</v>
      </c>
      <c r="AN14" s="2" t="s">
        <v>414</v>
      </c>
      <c r="AO14" s="5" t="n">
        <v>679.86</v>
      </c>
      <c r="AP14" s="2" t="s">
        <v>201</v>
      </c>
      <c r="AQ14" s="2"/>
      <c r="AR14" s="2"/>
      <c r="AS14" s="2"/>
      <c r="AT14" s="5"/>
      <c r="AU14" s="5"/>
      <c r="AV14" s="5"/>
      <c r="AW14" s="2" t="s">
        <v>202</v>
      </c>
      <c r="AX14" s="2" t="s">
        <v>203</v>
      </c>
      <c r="AY14" s="2" t="s">
        <v>185</v>
      </c>
      <c r="AZ14" s="7"/>
      <c r="BA14" s="3" t="n">
        <v>1</v>
      </c>
      <c r="BB14" s="2" t="s">
        <v>415</v>
      </c>
      <c r="BC14" s="3" t="n">
        <v>1</v>
      </c>
      <c r="BD14" s="2"/>
      <c r="BE14" s="3"/>
      <c r="BF14" s="2"/>
      <c r="BG14" s="2"/>
      <c r="BH14" s="8" t="s">
        <v>415</v>
      </c>
      <c r="BI14" s="2"/>
      <c r="BJ14" s="2"/>
      <c r="BK14" s="2" t="s">
        <v>416</v>
      </c>
      <c r="BL14" s="2" t="s">
        <v>417</v>
      </c>
      <c r="BM14" s="2"/>
      <c r="BN14" s="2" t="s">
        <v>418</v>
      </c>
      <c r="BO14" s="2" t="s">
        <v>419</v>
      </c>
      <c r="BP14" s="2" t="s">
        <v>420</v>
      </c>
      <c r="BQ14" s="2" t="s">
        <v>421</v>
      </c>
      <c r="BR14" s="2"/>
      <c r="BS14" s="5"/>
      <c r="BT14" s="9" t="n">
        <v>590.3</v>
      </c>
      <c r="BU14" s="6" t="n">
        <v>132.03</v>
      </c>
      <c r="BV14" s="9" t="n">
        <v>72.64</v>
      </c>
      <c r="BW14" s="9" t="n">
        <v>-111.99</v>
      </c>
      <c r="BX14" s="9" t="n">
        <v>-69.07</v>
      </c>
      <c r="BY14" s="9" t="n">
        <v>-69.55</v>
      </c>
      <c r="BZ14" s="9" t="n">
        <v>112.49</v>
      </c>
      <c r="CA14" s="10" t="n">
        <v>2020</v>
      </c>
      <c r="CB14" s="9" t="n">
        <v>-48.3</v>
      </c>
      <c r="CC14" s="9" t="n">
        <v>-47.96</v>
      </c>
      <c r="CD14" s="9" t="n">
        <v>-27.88</v>
      </c>
      <c r="CE14" s="9" t="n">
        <v>5.65</v>
      </c>
      <c r="CF14" s="9" t="n">
        <v>134.79</v>
      </c>
      <c r="CG14" s="9" t="n">
        <v>-9.84</v>
      </c>
      <c r="CH14" s="9" t="n">
        <v>-9.77</v>
      </c>
      <c r="CI14" s="9" t="n">
        <v>-5.68</v>
      </c>
      <c r="CJ14" s="9" t="n">
        <v>1.15</v>
      </c>
      <c r="CK14" s="9" t="n">
        <v>27.47</v>
      </c>
      <c r="CL14" s="9"/>
      <c r="CM14" s="9"/>
      <c r="CN14" s="9"/>
      <c r="CO14" s="9"/>
      <c r="CP14" s="9"/>
      <c r="CQ14" s="9"/>
      <c r="CR14" s="9"/>
      <c r="CS14" s="6" t="n">
        <v>-11.7</v>
      </c>
      <c r="CT14" s="7" t="n">
        <v>570</v>
      </c>
      <c r="CU14" s="2" t="s">
        <v>213</v>
      </c>
      <c r="CV14" s="2" t="s">
        <v>406</v>
      </c>
      <c r="CW14" s="2" t="s">
        <v>215</v>
      </c>
      <c r="CX14" s="2" t="s">
        <v>216</v>
      </c>
      <c r="CY14" s="2" t="s">
        <v>407</v>
      </c>
      <c r="CZ14" s="2" t="s">
        <v>408</v>
      </c>
      <c r="DA14" s="3" t="s">
        <v>409</v>
      </c>
      <c r="DB14" s="2" t="s">
        <v>220</v>
      </c>
      <c r="DC14" s="10" t="n">
        <v>2014</v>
      </c>
      <c r="DD14" s="11" t="str">
        <f aca="false">HYPERLINK("http://www.cloverhealth.com","www.cloverhealth.com")</f>
        <v>www.cloverhealth.com</v>
      </c>
      <c r="DE14" s="12" t="n">
        <v>2</v>
      </c>
      <c r="DF14" s="12" t="n">
        <v>2</v>
      </c>
      <c r="DG14" s="12"/>
      <c r="DH14" s="12" t="n">
        <v>2</v>
      </c>
      <c r="DI14" s="12"/>
      <c r="DJ14" s="12"/>
      <c r="DK14" s="2" t="s">
        <v>410</v>
      </c>
      <c r="DL14" s="2"/>
      <c r="DM14" s="3"/>
      <c r="DN14" s="3"/>
      <c r="DO14" s="2"/>
      <c r="DP14" s="2"/>
      <c r="DQ14" s="2"/>
      <c r="DR14" s="2"/>
      <c r="DS14" s="2"/>
      <c r="DT14" s="2"/>
      <c r="DU14" s="2"/>
      <c r="DV14" s="2"/>
      <c r="DW14" s="9"/>
      <c r="DX14" s="6"/>
      <c r="DY14" s="9"/>
      <c r="DZ14" s="9"/>
      <c r="EA14" s="9"/>
      <c r="EB14" s="9"/>
      <c r="EC14" s="9"/>
      <c r="ED14" s="9"/>
      <c r="EE14" s="9"/>
      <c r="EF14" s="6"/>
      <c r="EG14" s="5"/>
      <c r="EH14" s="5"/>
      <c r="EI14" s="9"/>
      <c r="EJ14" s="9"/>
      <c r="EK14" s="6"/>
      <c r="EL14" s="9"/>
      <c r="EM14" s="2"/>
      <c r="EN14" s="4"/>
      <c r="EO14" s="9"/>
      <c r="EP14" s="6"/>
      <c r="EQ14" s="6"/>
      <c r="ER14" s="9"/>
      <c r="ES14" s="2"/>
      <c r="ET14" s="9"/>
      <c r="EU14" s="9"/>
      <c r="EV14" s="9"/>
      <c r="EW14" s="9"/>
      <c r="EX14" s="9"/>
      <c r="EY14" s="9"/>
      <c r="EZ14" s="9"/>
      <c r="FA14" s="9"/>
      <c r="FB14" s="2" t="s">
        <v>201</v>
      </c>
      <c r="FC14" s="9"/>
      <c r="FD14" s="2"/>
      <c r="FE14" s="3"/>
      <c r="FF14" s="2"/>
      <c r="FG14" s="9"/>
      <c r="FH14" s="9"/>
      <c r="FI14" s="9"/>
      <c r="FJ14" s="9"/>
      <c r="FK14" s="9"/>
      <c r="FL14" s="9"/>
      <c r="FM14" s="9"/>
      <c r="FN14" s="9"/>
      <c r="FO14" s="9"/>
      <c r="FP14" s="9"/>
      <c r="FQ14" s="9"/>
      <c r="FR14" s="11" t="str">
        <f aca="false">HYPERLINK("https://my.pitchbook.com?c=157218-94T","View Company Online")</f>
        <v>View Company Online</v>
      </c>
    </row>
    <row r="15" customFormat="false" ht="15" hidden="false" customHeight="false" outlineLevel="0" collapsed="false">
      <c r="A15" s="13" t="s">
        <v>422</v>
      </c>
      <c r="B15" s="13" t="s">
        <v>423</v>
      </c>
      <c r="C15" s="13" t="s">
        <v>424</v>
      </c>
      <c r="D15" s="13"/>
      <c r="E15" s="13" t="s">
        <v>425</v>
      </c>
      <c r="F15" s="13" t="s">
        <v>426</v>
      </c>
      <c r="G15" s="13" t="s">
        <v>239</v>
      </c>
      <c r="H15" s="13" t="s">
        <v>240</v>
      </c>
      <c r="I15" s="13" t="s">
        <v>427</v>
      </c>
      <c r="J15" s="13" t="s">
        <v>428</v>
      </c>
      <c r="K15" s="13" t="s">
        <v>429</v>
      </c>
      <c r="L15" s="13" t="s">
        <v>430</v>
      </c>
      <c r="M15" s="13" t="s">
        <v>185</v>
      </c>
      <c r="N15" s="13" t="s">
        <v>252</v>
      </c>
      <c r="O15" s="13" t="s">
        <v>431</v>
      </c>
      <c r="P15" s="13" t="s">
        <v>432</v>
      </c>
      <c r="Q15" s="13" t="s">
        <v>433</v>
      </c>
      <c r="R15" s="14" t="s">
        <v>434</v>
      </c>
      <c r="S15" s="13" t="s">
        <v>435</v>
      </c>
      <c r="T15" s="13" t="s">
        <v>436</v>
      </c>
      <c r="U15" s="13" t="s">
        <v>437</v>
      </c>
      <c r="V15" s="14" t="n">
        <v>5</v>
      </c>
      <c r="W15" s="15"/>
      <c r="X15" s="15" t="n">
        <v>41620</v>
      </c>
      <c r="Y15" s="16" t="n">
        <v>18.4</v>
      </c>
      <c r="Z15" s="13" t="s">
        <v>194</v>
      </c>
      <c r="AA15" s="16" t="n">
        <v>92.01</v>
      </c>
      <c r="AB15" s="16" t="n">
        <v>110.41</v>
      </c>
      <c r="AC15" s="13" t="s">
        <v>194</v>
      </c>
      <c r="AD15" s="17" t="n">
        <v>16.67</v>
      </c>
      <c r="AE15" s="16" t="n">
        <v>23.62</v>
      </c>
      <c r="AF15" s="14" t="s">
        <v>268</v>
      </c>
      <c r="AG15" s="14" t="s">
        <v>196</v>
      </c>
      <c r="AH15" s="16" t="n">
        <v>5.35</v>
      </c>
      <c r="AI15" s="14" t="s">
        <v>438</v>
      </c>
      <c r="AJ15" s="13" t="s">
        <v>269</v>
      </c>
      <c r="AK15" s="13" t="s">
        <v>438</v>
      </c>
      <c r="AL15" s="13"/>
      <c r="AM15" s="13" t="s">
        <v>199</v>
      </c>
      <c r="AN15" s="13" t="s">
        <v>439</v>
      </c>
      <c r="AO15" s="16" t="n">
        <v>18.4</v>
      </c>
      <c r="AP15" s="13" t="s">
        <v>201</v>
      </c>
      <c r="AQ15" s="13"/>
      <c r="AR15" s="13"/>
      <c r="AS15" s="13"/>
      <c r="AT15" s="16"/>
      <c r="AU15" s="16"/>
      <c r="AV15" s="16"/>
      <c r="AW15" s="13" t="s">
        <v>202</v>
      </c>
      <c r="AX15" s="13" t="s">
        <v>440</v>
      </c>
      <c r="AY15" s="13" t="s">
        <v>204</v>
      </c>
      <c r="AZ15" s="18"/>
      <c r="BA15" s="14" t="n">
        <v>7</v>
      </c>
      <c r="BB15" s="13" t="s">
        <v>441</v>
      </c>
      <c r="BC15" s="14" t="n">
        <v>5</v>
      </c>
      <c r="BD15" s="13" t="s">
        <v>442</v>
      </c>
      <c r="BE15" s="14" t="n">
        <v>2</v>
      </c>
      <c r="BF15" s="13"/>
      <c r="BG15" s="13" t="s">
        <v>443</v>
      </c>
      <c r="BH15" s="19" t="s">
        <v>444</v>
      </c>
      <c r="BI15" s="13" t="s">
        <v>445</v>
      </c>
      <c r="BJ15" s="13" t="s">
        <v>446</v>
      </c>
      <c r="BK15" s="13"/>
      <c r="BL15" s="13"/>
      <c r="BM15" s="13"/>
      <c r="BN15" s="13" t="s">
        <v>447</v>
      </c>
      <c r="BO15" s="13" t="s">
        <v>447</v>
      </c>
      <c r="BP15" s="13"/>
      <c r="BQ15" s="13"/>
      <c r="BR15" s="13"/>
      <c r="BS15" s="16"/>
      <c r="BT15" s="20" t="n">
        <v>22.6</v>
      </c>
      <c r="BU15" s="17"/>
      <c r="BV15" s="20"/>
      <c r="BW15" s="20"/>
      <c r="BX15" s="20"/>
      <c r="BY15" s="20"/>
      <c r="BZ15" s="20"/>
      <c r="CA15" s="21" t="n">
        <v>2013</v>
      </c>
      <c r="CB15" s="20"/>
      <c r="CC15" s="20"/>
      <c r="CD15" s="20"/>
      <c r="CE15" s="20" t="n">
        <v>4.89</v>
      </c>
      <c r="CF15" s="20"/>
      <c r="CG15" s="20"/>
      <c r="CH15" s="20"/>
      <c r="CI15" s="20"/>
      <c r="CJ15" s="20" t="n">
        <v>0.81</v>
      </c>
      <c r="CK15" s="20"/>
      <c r="CL15" s="20"/>
      <c r="CM15" s="20"/>
      <c r="CN15" s="20"/>
      <c r="CO15" s="20"/>
      <c r="CP15" s="20"/>
      <c r="CQ15" s="20"/>
      <c r="CR15" s="20"/>
      <c r="CS15" s="17"/>
      <c r="CT15" s="18" t="n">
        <v>3772</v>
      </c>
      <c r="CU15" s="13" t="s">
        <v>213</v>
      </c>
      <c r="CV15" s="13" t="s">
        <v>448</v>
      </c>
      <c r="CW15" s="13" t="s">
        <v>215</v>
      </c>
      <c r="CX15" s="13" t="s">
        <v>216</v>
      </c>
      <c r="CY15" s="13" t="s">
        <v>449</v>
      </c>
      <c r="CZ15" s="13" t="s">
        <v>449</v>
      </c>
      <c r="DA15" s="14" t="s">
        <v>450</v>
      </c>
      <c r="DB15" s="13" t="s">
        <v>220</v>
      </c>
      <c r="DC15" s="21" t="n">
        <v>2012</v>
      </c>
      <c r="DD15" s="22" t="str">
        <f aca="false">HYPERLINK("http://www.coinbase.com","www.coinbase.com")</f>
        <v>www.coinbase.com</v>
      </c>
      <c r="DE15" s="23" t="n">
        <v>314</v>
      </c>
      <c r="DF15" s="23" t="n">
        <v>156</v>
      </c>
      <c r="DG15" s="23" t="n">
        <v>236</v>
      </c>
      <c r="DH15" s="23" t="n">
        <v>57</v>
      </c>
      <c r="DI15" s="23" t="n">
        <v>21</v>
      </c>
      <c r="DJ15" s="23" t="n">
        <v>21</v>
      </c>
      <c r="DK15" s="13" t="s">
        <v>451</v>
      </c>
      <c r="DL15" s="13"/>
      <c r="DM15" s="14" t="n">
        <v>5.16</v>
      </c>
      <c r="DN15" s="14" t="n">
        <v>0.69</v>
      </c>
      <c r="DO15" s="13" t="s">
        <v>222</v>
      </c>
      <c r="DP15" s="13" t="s">
        <v>223</v>
      </c>
      <c r="DQ15" s="13" t="s">
        <v>224</v>
      </c>
      <c r="DR15" s="13" t="s">
        <v>223</v>
      </c>
      <c r="DS15" s="13" t="s">
        <v>223</v>
      </c>
      <c r="DT15" s="13" t="s">
        <v>225</v>
      </c>
      <c r="DU15" s="13" t="s">
        <v>226</v>
      </c>
      <c r="DV15" s="13" t="n">
        <v>28148</v>
      </c>
      <c r="DW15" s="20"/>
      <c r="DX15" s="17"/>
      <c r="DY15" s="20"/>
      <c r="DZ15" s="20"/>
      <c r="EA15" s="20"/>
      <c r="EB15" s="20"/>
      <c r="EC15" s="20"/>
      <c r="ED15" s="20"/>
      <c r="EE15" s="20"/>
      <c r="EF15" s="17"/>
      <c r="EG15" s="16"/>
      <c r="EH15" s="16"/>
      <c r="EI15" s="20"/>
      <c r="EJ15" s="20"/>
      <c r="EK15" s="17"/>
      <c r="EL15" s="20"/>
      <c r="EM15" s="13"/>
      <c r="EN15" s="15"/>
      <c r="EO15" s="20"/>
      <c r="EP15" s="17"/>
      <c r="EQ15" s="17"/>
      <c r="ER15" s="20"/>
      <c r="ES15" s="13"/>
      <c r="ET15" s="20"/>
      <c r="EU15" s="20"/>
      <c r="EV15" s="20"/>
      <c r="EW15" s="20"/>
      <c r="EX15" s="20"/>
      <c r="EY15" s="20"/>
      <c r="EZ15" s="20"/>
      <c r="FA15" s="20"/>
      <c r="FB15" s="13" t="s">
        <v>201</v>
      </c>
      <c r="FC15" s="20"/>
      <c r="FD15" s="13"/>
      <c r="FE15" s="14"/>
      <c r="FF15" s="13"/>
      <c r="FG15" s="20"/>
      <c r="FH15" s="20"/>
      <c r="FI15" s="20"/>
      <c r="FJ15" s="20"/>
      <c r="FK15" s="20"/>
      <c r="FL15" s="20"/>
      <c r="FM15" s="20"/>
      <c r="FN15" s="20"/>
      <c r="FO15" s="20"/>
      <c r="FP15" s="20"/>
      <c r="FQ15" s="20"/>
      <c r="FR15" s="22" t="str">
        <f aca="false">HYPERLINK("https://my.pitchbook.com?c=30253-69T","View Company Online")</f>
        <v>View Company Online</v>
      </c>
    </row>
    <row r="16" customFormat="false" ht="15" hidden="false" customHeight="false" outlineLevel="0" collapsed="false">
      <c r="A16" s="2" t="s">
        <v>452</v>
      </c>
      <c r="B16" s="2" t="s">
        <v>423</v>
      </c>
      <c r="C16" s="2" t="s">
        <v>424</v>
      </c>
      <c r="D16" s="2"/>
      <c r="E16" s="2" t="s">
        <v>425</v>
      </c>
      <c r="F16" s="2" t="s">
        <v>426</v>
      </c>
      <c r="G16" s="2" t="s">
        <v>239</v>
      </c>
      <c r="H16" s="2" t="s">
        <v>240</v>
      </c>
      <c r="I16" s="2" t="s">
        <v>427</v>
      </c>
      <c r="J16" s="2" t="s">
        <v>428</v>
      </c>
      <c r="K16" s="2" t="s">
        <v>429</v>
      </c>
      <c r="L16" s="2" t="s">
        <v>430</v>
      </c>
      <c r="M16" s="2" t="s">
        <v>185</v>
      </c>
      <c r="N16" s="2" t="s">
        <v>252</v>
      </c>
      <c r="O16" s="2" t="s">
        <v>431</v>
      </c>
      <c r="P16" s="2" t="s">
        <v>432</v>
      </c>
      <c r="Q16" s="2" t="s">
        <v>433</v>
      </c>
      <c r="R16" s="3" t="s">
        <v>434</v>
      </c>
      <c r="S16" s="2" t="s">
        <v>435</v>
      </c>
      <c r="T16" s="2" t="s">
        <v>436</v>
      </c>
      <c r="U16" s="2" t="s">
        <v>437</v>
      </c>
      <c r="V16" s="3" t="n">
        <v>10</v>
      </c>
      <c r="W16" s="4"/>
      <c r="X16" s="4" t="n">
        <v>42558</v>
      </c>
      <c r="Y16" s="5" t="n">
        <v>9.38</v>
      </c>
      <c r="Z16" s="2" t="s">
        <v>194</v>
      </c>
      <c r="AA16" s="5" t="n">
        <v>437.66</v>
      </c>
      <c r="AB16" s="5" t="n">
        <v>447.03</v>
      </c>
      <c r="AC16" s="2" t="s">
        <v>194</v>
      </c>
      <c r="AD16" s="6" t="n">
        <v>2.1</v>
      </c>
      <c r="AE16" s="5" t="n">
        <v>95.94</v>
      </c>
      <c r="AF16" s="3" t="s">
        <v>453</v>
      </c>
      <c r="AG16" s="3" t="s">
        <v>454</v>
      </c>
      <c r="AH16" s="5" t="n">
        <v>14.69</v>
      </c>
      <c r="AI16" s="3" t="s">
        <v>197</v>
      </c>
      <c r="AJ16" s="2" t="s">
        <v>198</v>
      </c>
      <c r="AK16" s="2" t="s">
        <v>197</v>
      </c>
      <c r="AL16" s="2"/>
      <c r="AM16" s="2" t="s">
        <v>199</v>
      </c>
      <c r="AN16" s="2" t="s">
        <v>455</v>
      </c>
      <c r="AO16" s="5" t="n">
        <v>9.38</v>
      </c>
      <c r="AP16" s="2" t="s">
        <v>201</v>
      </c>
      <c r="AQ16" s="2"/>
      <c r="AR16" s="2"/>
      <c r="AS16" s="2"/>
      <c r="AT16" s="5"/>
      <c r="AU16" s="5"/>
      <c r="AV16" s="5"/>
      <c r="AW16" s="2" t="s">
        <v>202</v>
      </c>
      <c r="AX16" s="2" t="s">
        <v>203</v>
      </c>
      <c r="AY16" s="2" t="s">
        <v>204</v>
      </c>
      <c r="AZ16" s="7"/>
      <c r="BA16" s="3" t="n">
        <v>6</v>
      </c>
      <c r="BB16" s="2" t="s">
        <v>456</v>
      </c>
      <c r="BC16" s="3" t="n">
        <v>6</v>
      </c>
      <c r="BD16" s="2"/>
      <c r="BE16" s="3"/>
      <c r="BF16" s="2"/>
      <c r="BG16" s="2" t="s">
        <v>457</v>
      </c>
      <c r="BH16" s="8" t="s">
        <v>458</v>
      </c>
      <c r="BI16" s="2"/>
      <c r="BJ16" s="2" t="s">
        <v>459</v>
      </c>
      <c r="BK16" s="2"/>
      <c r="BL16" s="2"/>
      <c r="BM16" s="2"/>
      <c r="BN16" s="2" t="s">
        <v>460</v>
      </c>
      <c r="BO16" s="2" t="s">
        <v>447</v>
      </c>
      <c r="BP16" s="2"/>
      <c r="BQ16" s="2" t="s">
        <v>461</v>
      </c>
      <c r="BR16" s="2"/>
      <c r="BS16" s="5"/>
      <c r="BT16" s="9" t="n">
        <v>14.46</v>
      </c>
      <c r="BU16" s="6" t="n">
        <v>-46.67</v>
      </c>
      <c r="BV16" s="9"/>
      <c r="BW16" s="9"/>
      <c r="BX16" s="9"/>
      <c r="BY16" s="9"/>
      <c r="BZ16" s="9"/>
      <c r="CA16" s="10" t="n">
        <v>2016</v>
      </c>
      <c r="CB16" s="9"/>
      <c r="CC16" s="9"/>
      <c r="CD16" s="9"/>
      <c r="CE16" s="9" t="n">
        <v>30.91</v>
      </c>
      <c r="CF16" s="9"/>
      <c r="CG16" s="9"/>
      <c r="CH16" s="9"/>
      <c r="CI16" s="9"/>
      <c r="CJ16" s="9" t="n">
        <v>0.65</v>
      </c>
      <c r="CK16" s="9"/>
      <c r="CL16" s="9"/>
      <c r="CM16" s="9"/>
      <c r="CN16" s="9"/>
      <c r="CO16" s="9"/>
      <c r="CP16" s="9"/>
      <c r="CQ16" s="9"/>
      <c r="CR16" s="9"/>
      <c r="CS16" s="6"/>
      <c r="CT16" s="7" t="n">
        <v>3772</v>
      </c>
      <c r="CU16" s="2" t="s">
        <v>213</v>
      </c>
      <c r="CV16" s="2" t="s">
        <v>448</v>
      </c>
      <c r="CW16" s="2" t="s">
        <v>215</v>
      </c>
      <c r="CX16" s="2" t="s">
        <v>216</v>
      </c>
      <c r="CY16" s="2" t="s">
        <v>449</v>
      </c>
      <c r="CZ16" s="2" t="s">
        <v>449</v>
      </c>
      <c r="DA16" s="3" t="s">
        <v>450</v>
      </c>
      <c r="DB16" s="2" t="s">
        <v>220</v>
      </c>
      <c r="DC16" s="10" t="n">
        <v>2012</v>
      </c>
      <c r="DD16" s="11" t="str">
        <f aca="false">HYPERLINK("http://www.coinbase.com","www.coinbase.com")</f>
        <v>www.coinbase.com</v>
      </c>
      <c r="DE16" s="12" t="n">
        <v>314</v>
      </c>
      <c r="DF16" s="12" t="n">
        <v>156</v>
      </c>
      <c r="DG16" s="12" t="n">
        <v>236</v>
      </c>
      <c r="DH16" s="12" t="n">
        <v>57</v>
      </c>
      <c r="DI16" s="12" t="n">
        <v>21</v>
      </c>
      <c r="DJ16" s="12" t="n">
        <v>21</v>
      </c>
      <c r="DK16" s="2" t="s">
        <v>451</v>
      </c>
      <c r="DL16" s="2"/>
      <c r="DM16" s="3" t="n">
        <v>1.06</v>
      </c>
      <c r="DN16" s="3" t="n">
        <v>1.46</v>
      </c>
      <c r="DO16" s="2" t="s">
        <v>222</v>
      </c>
      <c r="DP16" s="2" t="s">
        <v>223</v>
      </c>
      <c r="DQ16" s="2" t="s">
        <v>224</v>
      </c>
      <c r="DR16" s="2" t="s">
        <v>223</v>
      </c>
      <c r="DS16" s="2" t="s">
        <v>223</v>
      </c>
      <c r="DT16" s="2" t="s">
        <v>225</v>
      </c>
      <c r="DU16" s="2" t="s">
        <v>226</v>
      </c>
      <c r="DV16" s="2" t="n">
        <v>28148</v>
      </c>
      <c r="DW16" s="9"/>
      <c r="DX16" s="6"/>
      <c r="DY16" s="9"/>
      <c r="DZ16" s="9"/>
      <c r="EA16" s="9"/>
      <c r="EB16" s="9"/>
      <c r="EC16" s="9"/>
      <c r="ED16" s="9"/>
      <c r="EE16" s="9"/>
      <c r="EF16" s="6"/>
      <c r="EG16" s="5"/>
      <c r="EH16" s="5"/>
      <c r="EI16" s="9"/>
      <c r="EJ16" s="9"/>
      <c r="EK16" s="6"/>
      <c r="EL16" s="9"/>
      <c r="EM16" s="2"/>
      <c r="EN16" s="4"/>
      <c r="EO16" s="9"/>
      <c r="EP16" s="6"/>
      <c r="EQ16" s="6"/>
      <c r="ER16" s="9"/>
      <c r="ES16" s="2"/>
      <c r="ET16" s="9"/>
      <c r="EU16" s="9"/>
      <c r="EV16" s="9"/>
      <c r="EW16" s="9"/>
      <c r="EX16" s="9"/>
      <c r="EY16" s="9"/>
      <c r="EZ16" s="9"/>
      <c r="FA16" s="9"/>
      <c r="FB16" s="2" t="s">
        <v>201</v>
      </c>
      <c r="FC16" s="9"/>
      <c r="FD16" s="2"/>
      <c r="FE16" s="3"/>
      <c r="FF16" s="2"/>
      <c r="FG16" s="9"/>
      <c r="FH16" s="9"/>
      <c r="FI16" s="9"/>
      <c r="FJ16" s="9"/>
      <c r="FK16" s="9"/>
      <c r="FL16" s="9"/>
      <c r="FM16" s="9"/>
      <c r="FN16" s="9"/>
      <c r="FO16" s="9"/>
      <c r="FP16" s="9"/>
      <c r="FQ16" s="9"/>
      <c r="FR16" s="11" t="str">
        <f aca="false">HYPERLINK("https://my.pitchbook.com?c=72611-74T","View Company Online")</f>
        <v>View Company Online</v>
      </c>
    </row>
    <row r="17" customFormat="false" ht="15" hidden="false" customHeight="false" outlineLevel="0" collapsed="false">
      <c r="A17" s="13" t="s">
        <v>462</v>
      </c>
      <c r="B17" s="13" t="s">
        <v>423</v>
      </c>
      <c r="C17" s="13" t="s">
        <v>424</v>
      </c>
      <c r="D17" s="13"/>
      <c r="E17" s="13" t="s">
        <v>425</v>
      </c>
      <c r="F17" s="13" t="s">
        <v>426</v>
      </c>
      <c r="G17" s="13" t="s">
        <v>239</v>
      </c>
      <c r="H17" s="13" t="s">
        <v>240</v>
      </c>
      <c r="I17" s="13" t="s">
        <v>427</v>
      </c>
      <c r="J17" s="13" t="s">
        <v>428</v>
      </c>
      <c r="K17" s="13" t="s">
        <v>429</v>
      </c>
      <c r="L17" s="13" t="s">
        <v>430</v>
      </c>
      <c r="M17" s="13" t="s">
        <v>185</v>
      </c>
      <c r="N17" s="13" t="s">
        <v>252</v>
      </c>
      <c r="O17" s="13" t="s">
        <v>431</v>
      </c>
      <c r="P17" s="13" t="s">
        <v>432</v>
      </c>
      <c r="Q17" s="13" t="s">
        <v>433</v>
      </c>
      <c r="R17" s="14" t="s">
        <v>434</v>
      </c>
      <c r="S17" s="13" t="s">
        <v>435</v>
      </c>
      <c r="T17" s="13" t="s">
        <v>436</v>
      </c>
      <c r="U17" s="13" t="s">
        <v>437</v>
      </c>
      <c r="V17" s="14" t="n">
        <v>11</v>
      </c>
      <c r="W17" s="15" t="n">
        <v>42888</v>
      </c>
      <c r="X17" s="15" t="n">
        <v>42968</v>
      </c>
      <c r="Y17" s="16" t="n">
        <v>91.88</v>
      </c>
      <c r="Z17" s="13" t="s">
        <v>194</v>
      </c>
      <c r="AA17" s="16" t="n">
        <v>1359.98</v>
      </c>
      <c r="AB17" s="16" t="n">
        <v>1451.86</v>
      </c>
      <c r="AC17" s="13" t="s">
        <v>194</v>
      </c>
      <c r="AD17" s="17" t="n">
        <v>6.33</v>
      </c>
      <c r="AE17" s="16" t="n">
        <v>187.83</v>
      </c>
      <c r="AF17" s="14" t="s">
        <v>463</v>
      </c>
      <c r="AG17" s="14" t="s">
        <v>196</v>
      </c>
      <c r="AH17" s="16" t="n">
        <v>43.85</v>
      </c>
      <c r="AI17" s="14" t="s">
        <v>394</v>
      </c>
      <c r="AJ17" s="13" t="s">
        <v>198</v>
      </c>
      <c r="AK17" s="13" t="s">
        <v>394</v>
      </c>
      <c r="AL17" s="13"/>
      <c r="AM17" s="13" t="s">
        <v>199</v>
      </c>
      <c r="AN17" s="13" t="s">
        <v>464</v>
      </c>
      <c r="AO17" s="16" t="n">
        <v>91.88</v>
      </c>
      <c r="AP17" s="13" t="s">
        <v>201</v>
      </c>
      <c r="AQ17" s="13"/>
      <c r="AR17" s="13"/>
      <c r="AS17" s="13"/>
      <c r="AT17" s="16"/>
      <c r="AU17" s="16"/>
      <c r="AV17" s="16"/>
      <c r="AW17" s="13" t="s">
        <v>202</v>
      </c>
      <c r="AX17" s="13" t="s">
        <v>252</v>
      </c>
      <c r="AY17" s="13" t="s">
        <v>204</v>
      </c>
      <c r="AZ17" s="18"/>
      <c r="BA17" s="14" t="n">
        <v>25</v>
      </c>
      <c r="BB17" s="13" t="s">
        <v>465</v>
      </c>
      <c r="BC17" s="14" t="n">
        <v>24</v>
      </c>
      <c r="BD17" s="13" t="s">
        <v>466</v>
      </c>
      <c r="BE17" s="14" t="n">
        <v>1</v>
      </c>
      <c r="BF17" s="13"/>
      <c r="BG17" s="13" t="s">
        <v>467</v>
      </c>
      <c r="BH17" s="19" t="s">
        <v>468</v>
      </c>
      <c r="BI17" s="13" t="s">
        <v>469</v>
      </c>
      <c r="BJ17" s="13" t="s">
        <v>470</v>
      </c>
      <c r="BK17" s="13"/>
      <c r="BL17" s="13"/>
      <c r="BM17" s="13"/>
      <c r="BN17" s="13" t="s">
        <v>471</v>
      </c>
      <c r="BO17" s="13" t="s">
        <v>472</v>
      </c>
      <c r="BP17" s="13"/>
      <c r="BQ17" s="13" t="s">
        <v>473</v>
      </c>
      <c r="BR17" s="13"/>
      <c r="BS17" s="16"/>
      <c r="BT17" s="20" t="n">
        <v>818.43</v>
      </c>
      <c r="BU17" s="17" t="n">
        <v>5668.75</v>
      </c>
      <c r="BV17" s="20"/>
      <c r="BW17" s="20" t="n">
        <v>336.95</v>
      </c>
      <c r="BX17" s="20"/>
      <c r="BY17" s="20"/>
      <c r="BZ17" s="20"/>
      <c r="CA17" s="21" t="n">
        <v>2017</v>
      </c>
      <c r="CB17" s="20"/>
      <c r="CC17" s="20"/>
      <c r="CD17" s="20" t="n">
        <v>4.31</v>
      </c>
      <c r="CE17" s="20" t="n">
        <v>1.77</v>
      </c>
      <c r="CF17" s="20"/>
      <c r="CG17" s="20"/>
      <c r="CH17" s="20"/>
      <c r="CI17" s="20" t="n">
        <v>0.27</v>
      </c>
      <c r="CJ17" s="20" t="n">
        <v>0.11</v>
      </c>
      <c r="CK17" s="20"/>
      <c r="CL17" s="20"/>
      <c r="CM17" s="20"/>
      <c r="CN17" s="20"/>
      <c r="CO17" s="20"/>
      <c r="CP17" s="20"/>
      <c r="CQ17" s="20"/>
      <c r="CR17" s="20"/>
      <c r="CS17" s="17"/>
      <c r="CT17" s="18" t="n">
        <v>3772</v>
      </c>
      <c r="CU17" s="13" t="s">
        <v>213</v>
      </c>
      <c r="CV17" s="13" t="s">
        <v>448</v>
      </c>
      <c r="CW17" s="13" t="s">
        <v>215</v>
      </c>
      <c r="CX17" s="13" t="s">
        <v>216</v>
      </c>
      <c r="CY17" s="13" t="s">
        <v>449</v>
      </c>
      <c r="CZ17" s="13" t="s">
        <v>449</v>
      </c>
      <c r="DA17" s="14" t="s">
        <v>450</v>
      </c>
      <c r="DB17" s="13" t="s">
        <v>220</v>
      </c>
      <c r="DC17" s="21" t="n">
        <v>2012</v>
      </c>
      <c r="DD17" s="22" t="str">
        <f aca="false">HYPERLINK("http://www.coinbase.com","www.coinbase.com")</f>
        <v>www.coinbase.com</v>
      </c>
      <c r="DE17" s="23" t="n">
        <v>314</v>
      </c>
      <c r="DF17" s="23" t="n">
        <v>156</v>
      </c>
      <c r="DG17" s="23" t="n">
        <v>236</v>
      </c>
      <c r="DH17" s="23" t="n">
        <v>57</v>
      </c>
      <c r="DI17" s="23" t="n">
        <v>21</v>
      </c>
      <c r="DJ17" s="23" t="n">
        <v>21</v>
      </c>
      <c r="DK17" s="13" t="s">
        <v>451</v>
      </c>
      <c r="DL17" s="13"/>
      <c r="DM17" s="14" t="n">
        <v>3.04</v>
      </c>
      <c r="DN17" s="14" t="n">
        <v>1.12</v>
      </c>
      <c r="DO17" s="13" t="s">
        <v>222</v>
      </c>
      <c r="DP17" s="13" t="s">
        <v>223</v>
      </c>
      <c r="DQ17" s="13" t="s">
        <v>224</v>
      </c>
      <c r="DR17" s="13" t="s">
        <v>223</v>
      </c>
      <c r="DS17" s="13" t="s">
        <v>223</v>
      </c>
      <c r="DT17" s="13" t="s">
        <v>225</v>
      </c>
      <c r="DU17" s="13" t="s">
        <v>226</v>
      </c>
      <c r="DV17" s="13" t="n">
        <v>28148</v>
      </c>
      <c r="DW17" s="20"/>
      <c r="DX17" s="17"/>
      <c r="DY17" s="20"/>
      <c r="DZ17" s="20"/>
      <c r="EA17" s="20"/>
      <c r="EB17" s="20"/>
      <c r="EC17" s="20"/>
      <c r="ED17" s="20"/>
      <c r="EE17" s="20"/>
      <c r="EF17" s="17"/>
      <c r="EG17" s="16"/>
      <c r="EH17" s="16"/>
      <c r="EI17" s="20"/>
      <c r="EJ17" s="20"/>
      <c r="EK17" s="17"/>
      <c r="EL17" s="20"/>
      <c r="EM17" s="13"/>
      <c r="EN17" s="15"/>
      <c r="EO17" s="20"/>
      <c r="EP17" s="17"/>
      <c r="EQ17" s="17"/>
      <c r="ER17" s="20"/>
      <c r="ES17" s="13"/>
      <c r="ET17" s="20"/>
      <c r="EU17" s="20"/>
      <c r="EV17" s="20"/>
      <c r="EW17" s="20"/>
      <c r="EX17" s="20"/>
      <c r="EY17" s="20"/>
      <c r="EZ17" s="20"/>
      <c r="FA17" s="20"/>
      <c r="FB17" s="13" t="s">
        <v>201</v>
      </c>
      <c r="FC17" s="20"/>
      <c r="FD17" s="13"/>
      <c r="FE17" s="14"/>
      <c r="FF17" s="13"/>
      <c r="FG17" s="20"/>
      <c r="FH17" s="20"/>
      <c r="FI17" s="20"/>
      <c r="FJ17" s="20"/>
      <c r="FK17" s="20"/>
      <c r="FL17" s="20"/>
      <c r="FM17" s="20"/>
      <c r="FN17" s="20"/>
      <c r="FO17" s="20"/>
      <c r="FP17" s="20"/>
      <c r="FQ17" s="20"/>
      <c r="FR17" s="22" t="str">
        <f aca="false">HYPERLINK("https://my.pitchbook.com?c=88669-45T","View Company Online")</f>
        <v>View Company Online</v>
      </c>
    </row>
    <row r="18" customFormat="false" ht="15" hidden="false" customHeight="false" outlineLevel="0" collapsed="false">
      <c r="A18" s="2" t="s">
        <v>474</v>
      </c>
      <c r="B18" s="2" t="s">
        <v>423</v>
      </c>
      <c r="C18" s="2" t="s">
        <v>424</v>
      </c>
      <c r="D18" s="2"/>
      <c r="E18" s="2" t="s">
        <v>425</v>
      </c>
      <c r="F18" s="2" t="s">
        <v>426</v>
      </c>
      <c r="G18" s="2" t="s">
        <v>239</v>
      </c>
      <c r="H18" s="2" t="s">
        <v>240</v>
      </c>
      <c r="I18" s="2" t="s">
        <v>427</v>
      </c>
      <c r="J18" s="2" t="s">
        <v>428</v>
      </c>
      <c r="K18" s="2" t="s">
        <v>429</v>
      </c>
      <c r="L18" s="2" t="s">
        <v>430</v>
      </c>
      <c r="M18" s="2" t="s">
        <v>185</v>
      </c>
      <c r="N18" s="2" t="s">
        <v>252</v>
      </c>
      <c r="O18" s="2" t="s">
        <v>431</v>
      </c>
      <c r="P18" s="2" t="s">
        <v>432</v>
      </c>
      <c r="Q18" s="2" t="s">
        <v>433</v>
      </c>
      <c r="R18" s="3" t="s">
        <v>434</v>
      </c>
      <c r="S18" s="2" t="s">
        <v>435</v>
      </c>
      <c r="T18" s="2" t="s">
        <v>436</v>
      </c>
      <c r="U18" s="2" t="s">
        <v>437</v>
      </c>
      <c r="V18" s="3" t="n">
        <v>13</v>
      </c>
      <c r="W18" s="4" t="n">
        <v>43269</v>
      </c>
      <c r="X18" s="4" t="n">
        <v>43420</v>
      </c>
      <c r="Y18" s="5" t="n">
        <v>263.43</v>
      </c>
      <c r="Z18" s="2" t="s">
        <v>194</v>
      </c>
      <c r="AA18" s="5" t="n">
        <v>6799.01</v>
      </c>
      <c r="AB18" s="5" t="n">
        <v>7062.43</v>
      </c>
      <c r="AC18" s="2" t="s">
        <v>194</v>
      </c>
      <c r="AD18" s="6" t="n">
        <v>3.73</v>
      </c>
      <c r="AE18" s="5" t="n">
        <v>451.25</v>
      </c>
      <c r="AF18" s="3" t="s">
        <v>475</v>
      </c>
      <c r="AG18" s="3" t="s">
        <v>196</v>
      </c>
      <c r="AH18" s="5" t="n">
        <v>192.28</v>
      </c>
      <c r="AI18" s="3" t="s">
        <v>476</v>
      </c>
      <c r="AJ18" s="2" t="s">
        <v>198</v>
      </c>
      <c r="AK18" s="2" t="s">
        <v>476</v>
      </c>
      <c r="AL18" s="2"/>
      <c r="AM18" s="2" t="s">
        <v>199</v>
      </c>
      <c r="AN18" s="2" t="s">
        <v>477</v>
      </c>
      <c r="AO18" s="5" t="n">
        <v>263.43</v>
      </c>
      <c r="AP18" s="2" t="s">
        <v>201</v>
      </c>
      <c r="AQ18" s="2"/>
      <c r="AR18" s="2"/>
      <c r="AS18" s="2"/>
      <c r="AT18" s="5"/>
      <c r="AU18" s="5"/>
      <c r="AV18" s="5"/>
      <c r="AW18" s="2" t="s">
        <v>202</v>
      </c>
      <c r="AX18" s="2" t="s">
        <v>252</v>
      </c>
      <c r="AY18" s="2" t="s">
        <v>204</v>
      </c>
      <c r="AZ18" s="7"/>
      <c r="BA18" s="3" t="n">
        <v>38</v>
      </c>
      <c r="BB18" s="2" t="s">
        <v>478</v>
      </c>
      <c r="BC18" s="3" t="n">
        <v>34</v>
      </c>
      <c r="BD18" s="2" t="s">
        <v>479</v>
      </c>
      <c r="BE18" s="3" t="n">
        <v>4</v>
      </c>
      <c r="BF18" s="2"/>
      <c r="BG18" s="2" t="s">
        <v>480</v>
      </c>
      <c r="BH18" s="8" t="s">
        <v>481</v>
      </c>
      <c r="BI18" s="2" t="s">
        <v>482</v>
      </c>
      <c r="BJ18" s="2" t="s">
        <v>483</v>
      </c>
      <c r="BK18" s="2"/>
      <c r="BL18" s="2"/>
      <c r="BM18" s="2"/>
      <c r="BN18" s="2" t="s">
        <v>484</v>
      </c>
      <c r="BO18" s="2" t="s">
        <v>472</v>
      </c>
      <c r="BP18" s="2"/>
      <c r="BQ18" s="2" t="s">
        <v>485</v>
      </c>
      <c r="BR18" s="2"/>
      <c r="BS18" s="5"/>
      <c r="BT18" s="9" t="n">
        <v>1101.63</v>
      </c>
      <c r="BU18" s="6" t="n">
        <v>40.85</v>
      </c>
      <c r="BV18" s="9"/>
      <c r="BW18" s="9"/>
      <c r="BX18" s="9"/>
      <c r="BY18" s="9"/>
      <c r="BZ18" s="9"/>
      <c r="CA18" s="10" t="n">
        <v>2018</v>
      </c>
      <c r="CB18" s="9"/>
      <c r="CC18" s="9"/>
      <c r="CD18" s="9"/>
      <c r="CE18" s="9" t="n">
        <v>6.41</v>
      </c>
      <c r="CF18" s="9"/>
      <c r="CG18" s="9"/>
      <c r="CH18" s="9"/>
      <c r="CI18" s="9"/>
      <c r="CJ18" s="9" t="n">
        <v>0.24</v>
      </c>
      <c r="CK18" s="9"/>
      <c r="CL18" s="9"/>
      <c r="CM18" s="9"/>
      <c r="CN18" s="9"/>
      <c r="CO18" s="9"/>
      <c r="CP18" s="9"/>
      <c r="CQ18" s="9"/>
      <c r="CR18" s="9"/>
      <c r="CS18" s="6"/>
      <c r="CT18" s="7" t="n">
        <v>3772</v>
      </c>
      <c r="CU18" s="2" t="s">
        <v>213</v>
      </c>
      <c r="CV18" s="2" t="s">
        <v>448</v>
      </c>
      <c r="CW18" s="2" t="s">
        <v>215</v>
      </c>
      <c r="CX18" s="2" t="s">
        <v>216</v>
      </c>
      <c r="CY18" s="2" t="s">
        <v>449</v>
      </c>
      <c r="CZ18" s="2" t="s">
        <v>449</v>
      </c>
      <c r="DA18" s="3" t="s">
        <v>450</v>
      </c>
      <c r="DB18" s="2" t="s">
        <v>220</v>
      </c>
      <c r="DC18" s="10" t="n">
        <v>2012</v>
      </c>
      <c r="DD18" s="11" t="str">
        <f aca="false">HYPERLINK("http://www.coinbase.com","www.coinbase.com")</f>
        <v>www.coinbase.com</v>
      </c>
      <c r="DE18" s="12" t="n">
        <v>314</v>
      </c>
      <c r="DF18" s="12" t="n">
        <v>156</v>
      </c>
      <c r="DG18" s="12" t="n">
        <v>236</v>
      </c>
      <c r="DH18" s="12" t="n">
        <v>57</v>
      </c>
      <c r="DI18" s="12" t="n">
        <v>21</v>
      </c>
      <c r="DJ18" s="12" t="n">
        <v>21</v>
      </c>
      <c r="DK18" s="2" t="s">
        <v>451</v>
      </c>
      <c r="DL18" s="2"/>
      <c r="DM18" s="3" t="n">
        <v>4.68</v>
      </c>
      <c r="DN18" s="3" t="n">
        <v>1.24</v>
      </c>
      <c r="DO18" s="2"/>
      <c r="DP18" s="2"/>
      <c r="DQ18" s="2"/>
      <c r="DR18" s="2"/>
      <c r="DS18" s="2"/>
      <c r="DT18" s="2"/>
      <c r="DU18" s="2"/>
      <c r="DV18" s="2" t="n">
        <v>28148</v>
      </c>
      <c r="DW18" s="9"/>
      <c r="DX18" s="6"/>
      <c r="DY18" s="9"/>
      <c r="DZ18" s="9"/>
      <c r="EA18" s="9"/>
      <c r="EB18" s="9"/>
      <c r="EC18" s="9"/>
      <c r="ED18" s="9"/>
      <c r="EE18" s="9"/>
      <c r="EF18" s="6"/>
      <c r="EG18" s="5"/>
      <c r="EH18" s="5"/>
      <c r="EI18" s="9"/>
      <c r="EJ18" s="9"/>
      <c r="EK18" s="6"/>
      <c r="EL18" s="9"/>
      <c r="EM18" s="2"/>
      <c r="EN18" s="4"/>
      <c r="EO18" s="9"/>
      <c r="EP18" s="6"/>
      <c r="EQ18" s="6"/>
      <c r="ER18" s="9"/>
      <c r="ES18" s="2"/>
      <c r="ET18" s="9"/>
      <c r="EU18" s="9"/>
      <c r="EV18" s="9"/>
      <c r="EW18" s="9"/>
      <c r="EX18" s="9"/>
      <c r="EY18" s="9"/>
      <c r="EZ18" s="9"/>
      <c r="FA18" s="9"/>
      <c r="FB18" s="2" t="s">
        <v>201</v>
      </c>
      <c r="FC18" s="9"/>
      <c r="FD18" s="2"/>
      <c r="FE18" s="3"/>
      <c r="FF18" s="2"/>
      <c r="FG18" s="9"/>
      <c r="FH18" s="9"/>
      <c r="FI18" s="9"/>
      <c r="FJ18" s="9"/>
      <c r="FK18" s="9"/>
      <c r="FL18" s="9"/>
      <c r="FM18" s="9"/>
      <c r="FN18" s="9"/>
      <c r="FO18" s="9"/>
      <c r="FP18" s="9"/>
      <c r="FQ18" s="9"/>
      <c r="FR18" s="11" t="str">
        <f aca="false">HYPERLINK("https://my.pitchbook.com?c=112452-22T","View Company Online")</f>
        <v>View Company Online</v>
      </c>
    </row>
    <row r="19" customFormat="false" ht="15" hidden="false" customHeight="false" outlineLevel="0" collapsed="false">
      <c r="A19" s="13" t="s">
        <v>486</v>
      </c>
      <c r="B19" s="13" t="s">
        <v>487</v>
      </c>
      <c r="C19" s="13" t="s">
        <v>488</v>
      </c>
      <c r="D19" s="13"/>
      <c r="E19" s="13" t="s">
        <v>489</v>
      </c>
      <c r="F19" s="13" t="s">
        <v>490</v>
      </c>
      <c r="G19" s="13" t="s">
        <v>239</v>
      </c>
      <c r="H19" s="13" t="s">
        <v>240</v>
      </c>
      <c r="I19" s="13" t="s">
        <v>491</v>
      </c>
      <c r="J19" s="13" t="s">
        <v>492</v>
      </c>
      <c r="K19" s="13" t="s">
        <v>493</v>
      </c>
      <c r="L19" s="13" t="s">
        <v>494</v>
      </c>
      <c r="M19" s="13" t="s">
        <v>185</v>
      </c>
      <c r="N19" s="13" t="s">
        <v>186</v>
      </c>
      <c r="O19" s="13" t="s">
        <v>244</v>
      </c>
      <c r="P19" s="13" t="s">
        <v>495</v>
      </c>
      <c r="Q19" s="13" t="s">
        <v>496</v>
      </c>
      <c r="R19" s="14"/>
      <c r="S19" s="13"/>
      <c r="T19" s="13" t="s">
        <v>497</v>
      </c>
      <c r="U19" s="13" t="s">
        <v>498</v>
      </c>
      <c r="V19" s="14" t="n">
        <v>4</v>
      </c>
      <c r="W19" s="15"/>
      <c r="X19" s="15" t="n">
        <v>42262</v>
      </c>
      <c r="Y19" s="16" t="n">
        <v>53.61</v>
      </c>
      <c r="Z19" s="13" t="s">
        <v>194</v>
      </c>
      <c r="AA19" s="16" t="n">
        <v>670.18</v>
      </c>
      <c r="AB19" s="16" t="n">
        <v>723.8</v>
      </c>
      <c r="AC19" s="13" t="s">
        <v>194</v>
      </c>
      <c r="AD19" s="17"/>
      <c r="AE19" s="16" t="n">
        <v>115.75</v>
      </c>
      <c r="AF19" s="14" t="s">
        <v>195</v>
      </c>
      <c r="AG19" s="14" t="s">
        <v>196</v>
      </c>
      <c r="AH19" s="16" t="n">
        <v>35.86</v>
      </c>
      <c r="AI19" s="14" t="s">
        <v>197</v>
      </c>
      <c r="AJ19" s="13" t="s">
        <v>198</v>
      </c>
      <c r="AK19" s="13" t="s">
        <v>197</v>
      </c>
      <c r="AL19" s="13"/>
      <c r="AM19" s="13" t="s">
        <v>199</v>
      </c>
      <c r="AN19" s="13" t="s">
        <v>499</v>
      </c>
      <c r="AO19" s="16" t="n">
        <v>53.61</v>
      </c>
      <c r="AP19" s="13" t="s">
        <v>201</v>
      </c>
      <c r="AQ19" s="13"/>
      <c r="AR19" s="13"/>
      <c r="AS19" s="13"/>
      <c r="AT19" s="16"/>
      <c r="AU19" s="16"/>
      <c r="AV19" s="16"/>
      <c r="AW19" s="13" t="s">
        <v>202</v>
      </c>
      <c r="AX19" s="13" t="s">
        <v>203</v>
      </c>
      <c r="AY19" s="13" t="s">
        <v>204</v>
      </c>
      <c r="AZ19" s="18"/>
      <c r="BA19" s="14" t="n">
        <v>12</v>
      </c>
      <c r="BB19" s="13" t="s">
        <v>500</v>
      </c>
      <c r="BC19" s="14" t="n">
        <v>4</v>
      </c>
      <c r="BD19" s="13" t="s">
        <v>501</v>
      </c>
      <c r="BE19" s="14" t="n">
        <v>8</v>
      </c>
      <c r="BF19" s="13"/>
      <c r="BG19" s="13" t="s">
        <v>502</v>
      </c>
      <c r="BH19" s="19" t="s">
        <v>503</v>
      </c>
      <c r="BI19" s="13" t="s">
        <v>504</v>
      </c>
      <c r="BJ19" s="13" t="s">
        <v>505</v>
      </c>
      <c r="BK19" s="13"/>
      <c r="BL19" s="13"/>
      <c r="BM19" s="13"/>
      <c r="BN19" s="13" t="s">
        <v>506</v>
      </c>
      <c r="BO19" s="13" t="s">
        <v>507</v>
      </c>
      <c r="BP19" s="13"/>
      <c r="BQ19" s="13" t="s">
        <v>508</v>
      </c>
      <c r="BR19" s="13"/>
      <c r="BS19" s="16"/>
      <c r="BT19" s="20" t="n">
        <v>7.58</v>
      </c>
      <c r="BU19" s="17"/>
      <c r="BV19" s="20"/>
      <c r="BW19" s="20"/>
      <c r="BX19" s="20"/>
      <c r="BY19" s="20"/>
      <c r="BZ19" s="20"/>
      <c r="CA19" s="21" t="n">
        <v>2015</v>
      </c>
      <c r="CB19" s="20"/>
      <c r="CC19" s="20"/>
      <c r="CD19" s="20"/>
      <c r="CE19" s="20" t="n">
        <v>95.52</v>
      </c>
      <c r="CF19" s="20"/>
      <c r="CG19" s="20"/>
      <c r="CH19" s="20"/>
      <c r="CI19" s="20"/>
      <c r="CJ19" s="20" t="n">
        <v>7.08</v>
      </c>
      <c r="CK19" s="20"/>
      <c r="CL19" s="20"/>
      <c r="CM19" s="20"/>
      <c r="CN19" s="20"/>
      <c r="CO19" s="20"/>
      <c r="CP19" s="20"/>
      <c r="CQ19" s="20"/>
      <c r="CR19" s="20"/>
      <c r="CS19" s="17"/>
      <c r="CT19" s="18" t="n">
        <v>2566</v>
      </c>
      <c r="CU19" s="13" t="s">
        <v>213</v>
      </c>
      <c r="CV19" s="13" t="s">
        <v>448</v>
      </c>
      <c r="CW19" s="13" t="s">
        <v>215</v>
      </c>
      <c r="CX19" s="13" t="s">
        <v>216</v>
      </c>
      <c r="CY19" s="13" t="s">
        <v>449</v>
      </c>
      <c r="CZ19" s="13" t="s">
        <v>449</v>
      </c>
      <c r="DA19" s="14" t="s">
        <v>509</v>
      </c>
      <c r="DB19" s="13" t="s">
        <v>220</v>
      </c>
      <c r="DC19" s="21" t="n">
        <v>2012</v>
      </c>
      <c r="DD19" s="22" t="str">
        <f aca="false">HYPERLINK("http://www.compass.com","www.compass.com")</f>
        <v>www.compass.com</v>
      </c>
      <c r="DE19" s="23" t="n">
        <v>14</v>
      </c>
      <c r="DF19" s="23" t="n">
        <v>7</v>
      </c>
      <c r="DG19" s="23" t="n">
        <v>11</v>
      </c>
      <c r="DH19" s="23" t="n">
        <v>2</v>
      </c>
      <c r="DI19" s="23" t="n">
        <v>1</v>
      </c>
      <c r="DJ19" s="23" t="n">
        <v>1</v>
      </c>
      <c r="DK19" s="13" t="s">
        <v>510</v>
      </c>
      <c r="DL19" s="13"/>
      <c r="DM19" s="14" t="n">
        <v>2.49</v>
      </c>
      <c r="DN19" s="14" t="n">
        <v>1.09</v>
      </c>
      <c r="DO19" s="13" t="s">
        <v>222</v>
      </c>
      <c r="DP19" s="13" t="s">
        <v>223</v>
      </c>
      <c r="DQ19" s="13" t="s">
        <v>224</v>
      </c>
      <c r="DR19" s="13" t="s">
        <v>223</v>
      </c>
      <c r="DS19" s="13" t="s">
        <v>223</v>
      </c>
      <c r="DT19" s="13"/>
      <c r="DU19" s="13" t="s">
        <v>411</v>
      </c>
      <c r="DV19" s="13"/>
      <c r="DW19" s="20"/>
      <c r="DX19" s="17"/>
      <c r="DY19" s="20"/>
      <c r="DZ19" s="20"/>
      <c r="EA19" s="20"/>
      <c r="EB19" s="20"/>
      <c r="EC19" s="20"/>
      <c r="ED19" s="20"/>
      <c r="EE19" s="20"/>
      <c r="EF19" s="17"/>
      <c r="EG19" s="16"/>
      <c r="EH19" s="16"/>
      <c r="EI19" s="20"/>
      <c r="EJ19" s="20"/>
      <c r="EK19" s="17"/>
      <c r="EL19" s="20"/>
      <c r="EM19" s="13"/>
      <c r="EN19" s="15"/>
      <c r="EO19" s="20"/>
      <c r="EP19" s="17"/>
      <c r="EQ19" s="17"/>
      <c r="ER19" s="20"/>
      <c r="ES19" s="13"/>
      <c r="ET19" s="20"/>
      <c r="EU19" s="20"/>
      <c r="EV19" s="20"/>
      <c r="EW19" s="20"/>
      <c r="EX19" s="20"/>
      <c r="EY19" s="20"/>
      <c r="EZ19" s="20"/>
      <c r="FA19" s="20"/>
      <c r="FB19" s="13" t="s">
        <v>201</v>
      </c>
      <c r="FC19" s="20"/>
      <c r="FD19" s="13"/>
      <c r="FE19" s="14"/>
      <c r="FF19" s="13"/>
      <c r="FG19" s="20"/>
      <c r="FH19" s="20"/>
      <c r="FI19" s="20"/>
      <c r="FJ19" s="20"/>
      <c r="FK19" s="20"/>
      <c r="FL19" s="20"/>
      <c r="FM19" s="20"/>
      <c r="FN19" s="20"/>
      <c r="FO19" s="20"/>
      <c r="FP19" s="20"/>
      <c r="FQ19" s="20"/>
      <c r="FR19" s="22" t="str">
        <f aca="false">HYPERLINK("https://my.pitchbook.com?c=57455-02T","View Company Online")</f>
        <v>View Company Online</v>
      </c>
    </row>
    <row r="20" customFormat="false" ht="15" hidden="false" customHeight="false" outlineLevel="0" collapsed="false">
      <c r="A20" s="2" t="s">
        <v>511</v>
      </c>
      <c r="B20" s="2" t="s">
        <v>487</v>
      </c>
      <c r="C20" s="2" t="s">
        <v>488</v>
      </c>
      <c r="D20" s="2"/>
      <c r="E20" s="2" t="s">
        <v>489</v>
      </c>
      <c r="F20" s="2" t="s">
        <v>490</v>
      </c>
      <c r="G20" s="2" t="s">
        <v>239</v>
      </c>
      <c r="H20" s="2" t="s">
        <v>240</v>
      </c>
      <c r="I20" s="2" t="s">
        <v>491</v>
      </c>
      <c r="J20" s="2" t="s">
        <v>492</v>
      </c>
      <c r="K20" s="2" t="s">
        <v>493</v>
      </c>
      <c r="L20" s="2" t="s">
        <v>494</v>
      </c>
      <c r="M20" s="2" t="s">
        <v>185</v>
      </c>
      <c r="N20" s="2" t="s">
        <v>186</v>
      </c>
      <c r="O20" s="2" t="s">
        <v>244</v>
      </c>
      <c r="P20" s="2" t="s">
        <v>512</v>
      </c>
      <c r="Q20" s="2" t="s">
        <v>513</v>
      </c>
      <c r="R20" s="3" t="s">
        <v>514</v>
      </c>
      <c r="S20" s="2" t="s">
        <v>515</v>
      </c>
      <c r="T20" s="2" t="s">
        <v>516</v>
      </c>
      <c r="U20" s="2" t="s">
        <v>517</v>
      </c>
      <c r="V20" s="3" t="n">
        <v>5</v>
      </c>
      <c r="W20" s="4"/>
      <c r="X20" s="4" t="n">
        <v>42613</v>
      </c>
      <c r="Y20" s="5" t="n">
        <v>80.35</v>
      </c>
      <c r="Z20" s="2" t="s">
        <v>194</v>
      </c>
      <c r="AA20" s="5" t="n">
        <v>825.8</v>
      </c>
      <c r="AB20" s="5" t="n">
        <v>906.15</v>
      </c>
      <c r="AC20" s="2" t="s">
        <v>194</v>
      </c>
      <c r="AD20" s="6"/>
      <c r="AE20" s="5" t="n">
        <v>196.09</v>
      </c>
      <c r="AF20" s="3" t="s">
        <v>453</v>
      </c>
      <c r="AG20" s="3" t="s">
        <v>454</v>
      </c>
      <c r="AH20" s="5" t="n">
        <v>37.75</v>
      </c>
      <c r="AI20" s="3" t="s">
        <v>394</v>
      </c>
      <c r="AJ20" s="2" t="s">
        <v>198</v>
      </c>
      <c r="AK20" s="2" t="s">
        <v>394</v>
      </c>
      <c r="AL20" s="2"/>
      <c r="AM20" s="2" t="s">
        <v>199</v>
      </c>
      <c r="AN20" s="2" t="s">
        <v>518</v>
      </c>
      <c r="AO20" s="5" t="n">
        <v>80.35</v>
      </c>
      <c r="AP20" s="2" t="s">
        <v>201</v>
      </c>
      <c r="AQ20" s="2"/>
      <c r="AR20" s="2"/>
      <c r="AS20" s="2"/>
      <c r="AT20" s="5"/>
      <c r="AU20" s="5"/>
      <c r="AV20" s="5"/>
      <c r="AW20" s="2" t="s">
        <v>202</v>
      </c>
      <c r="AX20" s="2" t="s">
        <v>203</v>
      </c>
      <c r="AY20" s="2" t="s">
        <v>204</v>
      </c>
      <c r="AZ20" s="7" t="n">
        <v>300</v>
      </c>
      <c r="BA20" s="3" t="n">
        <v>10</v>
      </c>
      <c r="BB20" s="2" t="s">
        <v>519</v>
      </c>
      <c r="BC20" s="3" t="n">
        <v>5</v>
      </c>
      <c r="BD20" s="2" t="s">
        <v>520</v>
      </c>
      <c r="BE20" s="3" t="n">
        <v>5</v>
      </c>
      <c r="BF20" s="2"/>
      <c r="BG20" s="2" t="s">
        <v>521</v>
      </c>
      <c r="BH20" s="8" t="s">
        <v>522</v>
      </c>
      <c r="BI20" s="2" t="s">
        <v>523</v>
      </c>
      <c r="BJ20" s="2" t="s">
        <v>524</v>
      </c>
      <c r="BK20" s="2"/>
      <c r="BL20" s="2"/>
      <c r="BM20" s="2"/>
      <c r="BN20" s="2" t="s">
        <v>525</v>
      </c>
      <c r="BO20" s="2" t="s">
        <v>507</v>
      </c>
      <c r="BP20" s="2"/>
      <c r="BQ20" s="2" t="s">
        <v>473</v>
      </c>
      <c r="BR20" s="2"/>
      <c r="BS20" s="5"/>
      <c r="BT20" s="9" t="n">
        <v>169.96</v>
      </c>
      <c r="BU20" s="6" t="n">
        <v>2136.62</v>
      </c>
      <c r="BV20" s="9"/>
      <c r="BW20" s="9"/>
      <c r="BX20" s="9"/>
      <c r="BY20" s="9"/>
      <c r="BZ20" s="9"/>
      <c r="CA20" s="10" t="n">
        <v>2016</v>
      </c>
      <c r="CB20" s="9"/>
      <c r="CC20" s="9"/>
      <c r="CD20" s="9"/>
      <c r="CE20" s="9" t="n">
        <v>5.33</v>
      </c>
      <c r="CF20" s="9"/>
      <c r="CG20" s="9"/>
      <c r="CH20" s="9"/>
      <c r="CI20" s="9"/>
      <c r="CJ20" s="9" t="n">
        <v>0.47</v>
      </c>
      <c r="CK20" s="9"/>
      <c r="CL20" s="9"/>
      <c r="CM20" s="9"/>
      <c r="CN20" s="9"/>
      <c r="CO20" s="9"/>
      <c r="CP20" s="9"/>
      <c r="CQ20" s="9"/>
      <c r="CR20" s="9"/>
      <c r="CS20" s="6"/>
      <c r="CT20" s="7" t="n">
        <v>2566</v>
      </c>
      <c r="CU20" s="2" t="s">
        <v>213</v>
      </c>
      <c r="CV20" s="2" t="s">
        <v>448</v>
      </c>
      <c r="CW20" s="2" t="s">
        <v>215</v>
      </c>
      <c r="CX20" s="2" t="s">
        <v>216</v>
      </c>
      <c r="CY20" s="2" t="s">
        <v>449</v>
      </c>
      <c r="CZ20" s="2" t="s">
        <v>449</v>
      </c>
      <c r="DA20" s="3" t="s">
        <v>509</v>
      </c>
      <c r="DB20" s="2" t="s">
        <v>220</v>
      </c>
      <c r="DC20" s="10" t="n">
        <v>2012</v>
      </c>
      <c r="DD20" s="11" t="str">
        <f aca="false">HYPERLINK("http://www.compass.com","www.compass.com")</f>
        <v>www.compass.com</v>
      </c>
      <c r="DE20" s="12" t="n">
        <v>14</v>
      </c>
      <c r="DF20" s="12" t="n">
        <v>7</v>
      </c>
      <c r="DG20" s="12" t="n">
        <v>11</v>
      </c>
      <c r="DH20" s="12" t="n">
        <v>2</v>
      </c>
      <c r="DI20" s="12" t="n">
        <v>1</v>
      </c>
      <c r="DJ20" s="12" t="n">
        <v>1</v>
      </c>
      <c r="DK20" s="2" t="s">
        <v>510</v>
      </c>
      <c r="DL20" s="2"/>
      <c r="DM20" s="3" t="n">
        <v>1.14</v>
      </c>
      <c r="DN20" s="3" t="n">
        <v>0.96</v>
      </c>
      <c r="DO20" s="2" t="s">
        <v>222</v>
      </c>
      <c r="DP20" s="2" t="s">
        <v>223</v>
      </c>
      <c r="DQ20" s="2" t="s">
        <v>224</v>
      </c>
      <c r="DR20" s="2" t="s">
        <v>223</v>
      </c>
      <c r="DS20" s="2" t="s">
        <v>223</v>
      </c>
      <c r="DT20" s="2"/>
      <c r="DU20" s="2" t="s">
        <v>411</v>
      </c>
      <c r="DV20" s="2"/>
      <c r="DW20" s="9"/>
      <c r="DX20" s="6"/>
      <c r="DY20" s="9"/>
      <c r="DZ20" s="9"/>
      <c r="EA20" s="9"/>
      <c r="EB20" s="9"/>
      <c r="EC20" s="9"/>
      <c r="ED20" s="9"/>
      <c r="EE20" s="9"/>
      <c r="EF20" s="6"/>
      <c r="EG20" s="5"/>
      <c r="EH20" s="5"/>
      <c r="EI20" s="9"/>
      <c r="EJ20" s="9"/>
      <c r="EK20" s="6"/>
      <c r="EL20" s="9"/>
      <c r="EM20" s="2"/>
      <c r="EN20" s="4"/>
      <c r="EO20" s="9"/>
      <c r="EP20" s="6"/>
      <c r="EQ20" s="6"/>
      <c r="ER20" s="9"/>
      <c r="ES20" s="2"/>
      <c r="ET20" s="9"/>
      <c r="EU20" s="9"/>
      <c r="EV20" s="9"/>
      <c r="EW20" s="9"/>
      <c r="EX20" s="9"/>
      <c r="EY20" s="9"/>
      <c r="EZ20" s="9"/>
      <c r="FA20" s="9"/>
      <c r="FB20" s="2" t="s">
        <v>201</v>
      </c>
      <c r="FC20" s="9"/>
      <c r="FD20" s="2"/>
      <c r="FE20" s="3"/>
      <c r="FF20" s="2"/>
      <c r="FG20" s="9"/>
      <c r="FH20" s="9"/>
      <c r="FI20" s="9"/>
      <c r="FJ20" s="9"/>
      <c r="FK20" s="9"/>
      <c r="FL20" s="9"/>
      <c r="FM20" s="9"/>
      <c r="FN20" s="9"/>
      <c r="FO20" s="9"/>
      <c r="FP20" s="9"/>
      <c r="FQ20" s="9"/>
      <c r="FR20" s="11" t="str">
        <f aca="false">HYPERLINK("https://my.pitchbook.com?c=74976-58T","View Company Online")</f>
        <v>View Company Online</v>
      </c>
    </row>
    <row r="21" customFormat="false" ht="15" hidden="false" customHeight="false" outlineLevel="0" collapsed="false">
      <c r="A21" s="13" t="s">
        <v>526</v>
      </c>
      <c r="B21" s="13" t="s">
        <v>487</v>
      </c>
      <c r="C21" s="13" t="s">
        <v>488</v>
      </c>
      <c r="D21" s="13"/>
      <c r="E21" s="13" t="s">
        <v>489</v>
      </c>
      <c r="F21" s="13" t="s">
        <v>490</v>
      </c>
      <c r="G21" s="13" t="s">
        <v>239</v>
      </c>
      <c r="H21" s="13" t="s">
        <v>240</v>
      </c>
      <c r="I21" s="13" t="s">
        <v>491</v>
      </c>
      <c r="J21" s="13" t="s">
        <v>492</v>
      </c>
      <c r="K21" s="13" t="s">
        <v>493</v>
      </c>
      <c r="L21" s="13" t="s">
        <v>494</v>
      </c>
      <c r="M21" s="13" t="s">
        <v>185</v>
      </c>
      <c r="N21" s="13" t="s">
        <v>186</v>
      </c>
      <c r="O21" s="13" t="s">
        <v>244</v>
      </c>
      <c r="P21" s="13" t="s">
        <v>512</v>
      </c>
      <c r="Q21" s="13" t="s">
        <v>513</v>
      </c>
      <c r="R21" s="14" t="s">
        <v>514</v>
      </c>
      <c r="S21" s="13" t="s">
        <v>515</v>
      </c>
      <c r="T21" s="13" t="s">
        <v>516</v>
      </c>
      <c r="U21" s="13" t="s">
        <v>517</v>
      </c>
      <c r="V21" s="14" t="n">
        <v>6</v>
      </c>
      <c r="W21" s="15"/>
      <c r="X21" s="15" t="n">
        <v>43076</v>
      </c>
      <c r="Y21" s="16" t="n">
        <v>466.33</v>
      </c>
      <c r="Z21" s="13" t="s">
        <v>194</v>
      </c>
      <c r="AA21" s="16" t="n">
        <v>1441.39</v>
      </c>
      <c r="AB21" s="16" t="n">
        <v>1865.33</v>
      </c>
      <c r="AC21" s="13" t="s">
        <v>194</v>
      </c>
      <c r="AD21" s="17" t="n">
        <v>22.73</v>
      </c>
      <c r="AE21" s="16" t="n">
        <v>620.03</v>
      </c>
      <c r="AF21" s="14" t="s">
        <v>463</v>
      </c>
      <c r="AG21" s="14" t="s">
        <v>196</v>
      </c>
      <c r="AH21" s="16" t="n">
        <v>59.75</v>
      </c>
      <c r="AI21" s="14" t="s">
        <v>476</v>
      </c>
      <c r="AJ21" s="13" t="s">
        <v>198</v>
      </c>
      <c r="AK21" s="13" t="s">
        <v>476</v>
      </c>
      <c r="AL21" s="13"/>
      <c r="AM21" s="13" t="s">
        <v>199</v>
      </c>
      <c r="AN21" s="13" t="s">
        <v>527</v>
      </c>
      <c r="AO21" s="16" t="n">
        <v>423.94</v>
      </c>
      <c r="AP21" s="13" t="s">
        <v>201</v>
      </c>
      <c r="AQ21" s="13"/>
      <c r="AR21" s="13"/>
      <c r="AS21" s="13"/>
      <c r="AT21" s="16"/>
      <c r="AU21" s="16"/>
      <c r="AV21" s="16"/>
      <c r="AW21" s="13" t="s">
        <v>202</v>
      </c>
      <c r="AX21" s="13" t="s">
        <v>203</v>
      </c>
      <c r="AY21" s="13" t="s">
        <v>204</v>
      </c>
      <c r="AZ21" s="18"/>
      <c r="BA21" s="14" t="n">
        <v>5</v>
      </c>
      <c r="BB21" s="13" t="s">
        <v>528</v>
      </c>
      <c r="BC21" s="14" t="n">
        <v>3</v>
      </c>
      <c r="BD21" s="13" t="s">
        <v>529</v>
      </c>
      <c r="BE21" s="14" t="n">
        <v>2</v>
      </c>
      <c r="BF21" s="13"/>
      <c r="BG21" s="13" t="s">
        <v>530</v>
      </c>
      <c r="BH21" s="19" t="s">
        <v>531</v>
      </c>
      <c r="BI21" s="13" t="s">
        <v>532</v>
      </c>
      <c r="BJ21" s="13" t="s">
        <v>533</v>
      </c>
      <c r="BK21" s="13"/>
      <c r="BL21" s="13"/>
      <c r="BM21" s="13"/>
      <c r="BN21" s="13" t="s">
        <v>534</v>
      </c>
      <c r="BO21" s="13" t="s">
        <v>535</v>
      </c>
      <c r="BP21" s="13"/>
      <c r="BQ21" s="13" t="s">
        <v>536</v>
      </c>
      <c r="BR21" s="13"/>
      <c r="BS21" s="16"/>
      <c r="BT21" s="20" t="n">
        <v>13123.31</v>
      </c>
      <c r="BU21" s="17" t="n">
        <v>7772.34</v>
      </c>
      <c r="BV21" s="20"/>
      <c r="BW21" s="20"/>
      <c r="BX21" s="20"/>
      <c r="BY21" s="20"/>
      <c r="BZ21" s="20"/>
      <c r="CA21" s="21" t="n">
        <v>2017</v>
      </c>
      <c r="CB21" s="20"/>
      <c r="CC21" s="20"/>
      <c r="CD21" s="20"/>
      <c r="CE21" s="20" t="n">
        <v>0.14</v>
      </c>
      <c r="CF21" s="20"/>
      <c r="CG21" s="20"/>
      <c r="CH21" s="20"/>
      <c r="CI21" s="20"/>
      <c r="CJ21" s="20" t="n">
        <v>0.04</v>
      </c>
      <c r="CK21" s="20"/>
      <c r="CL21" s="20"/>
      <c r="CM21" s="20"/>
      <c r="CN21" s="20"/>
      <c r="CO21" s="20"/>
      <c r="CP21" s="20"/>
      <c r="CQ21" s="20"/>
      <c r="CR21" s="20"/>
      <c r="CS21" s="17"/>
      <c r="CT21" s="18" t="n">
        <v>2566</v>
      </c>
      <c r="CU21" s="13" t="s">
        <v>213</v>
      </c>
      <c r="CV21" s="13" t="s">
        <v>448</v>
      </c>
      <c r="CW21" s="13" t="s">
        <v>215</v>
      </c>
      <c r="CX21" s="13" t="s">
        <v>216</v>
      </c>
      <c r="CY21" s="13" t="s">
        <v>449</v>
      </c>
      <c r="CZ21" s="13" t="s">
        <v>449</v>
      </c>
      <c r="DA21" s="14" t="s">
        <v>509</v>
      </c>
      <c r="DB21" s="13" t="s">
        <v>220</v>
      </c>
      <c r="DC21" s="21" t="n">
        <v>2012</v>
      </c>
      <c r="DD21" s="22" t="str">
        <f aca="false">HYPERLINK("http://www.compass.com","www.compass.com")</f>
        <v>www.compass.com</v>
      </c>
      <c r="DE21" s="23" t="n">
        <v>14</v>
      </c>
      <c r="DF21" s="23" t="n">
        <v>7</v>
      </c>
      <c r="DG21" s="23" t="n">
        <v>11</v>
      </c>
      <c r="DH21" s="23" t="n">
        <v>2</v>
      </c>
      <c r="DI21" s="23" t="n">
        <v>1</v>
      </c>
      <c r="DJ21" s="23" t="n">
        <v>1</v>
      </c>
      <c r="DK21" s="13" t="s">
        <v>510</v>
      </c>
      <c r="DL21" s="13"/>
      <c r="DM21" s="14" t="n">
        <v>1.59</v>
      </c>
      <c r="DN21" s="14" t="n">
        <v>1.27</v>
      </c>
      <c r="DO21" s="13" t="s">
        <v>222</v>
      </c>
      <c r="DP21" s="13" t="s">
        <v>223</v>
      </c>
      <c r="DQ21" s="13" t="s">
        <v>224</v>
      </c>
      <c r="DR21" s="13" t="s">
        <v>223</v>
      </c>
      <c r="DS21" s="13" t="s">
        <v>223</v>
      </c>
      <c r="DT21" s="13"/>
      <c r="DU21" s="13" t="s">
        <v>411</v>
      </c>
      <c r="DV21" s="13"/>
      <c r="DW21" s="20"/>
      <c r="DX21" s="17"/>
      <c r="DY21" s="20"/>
      <c r="DZ21" s="20"/>
      <c r="EA21" s="20"/>
      <c r="EB21" s="20"/>
      <c r="EC21" s="20"/>
      <c r="ED21" s="20"/>
      <c r="EE21" s="20"/>
      <c r="EF21" s="17"/>
      <c r="EG21" s="16"/>
      <c r="EH21" s="16"/>
      <c r="EI21" s="20"/>
      <c r="EJ21" s="20"/>
      <c r="EK21" s="17"/>
      <c r="EL21" s="20"/>
      <c r="EM21" s="13"/>
      <c r="EN21" s="15"/>
      <c r="EO21" s="20"/>
      <c r="EP21" s="17"/>
      <c r="EQ21" s="17"/>
      <c r="ER21" s="20"/>
      <c r="ES21" s="13"/>
      <c r="ET21" s="20"/>
      <c r="EU21" s="20"/>
      <c r="EV21" s="20"/>
      <c r="EW21" s="20"/>
      <c r="EX21" s="20"/>
      <c r="EY21" s="20"/>
      <c r="EZ21" s="20"/>
      <c r="FA21" s="20"/>
      <c r="FB21" s="13" t="s">
        <v>201</v>
      </c>
      <c r="FC21" s="20"/>
      <c r="FD21" s="13"/>
      <c r="FE21" s="14"/>
      <c r="FF21" s="13"/>
      <c r="FG21" s="20"/>
      <c r="FH21" s="20"/>
      <c r="FI21" s="20"/>
      <c r="FJ21" s="20"/>
      <c r="FK21" s="20"/>
      <c r="FL21" s="20"/>
      <c r="FM21" s="20"/>
      <c r="FN21" s="20"/>
      <c r="FO21" s="20"/>
      <c r="FP21" s="20"/>
      <c r="FQ21" s="20"/>
      <c r="FR21" s="22" t="str">
        <f aca="false">HYPERLINK("https://my.pitchbook.com?c=98355-34T","View Company Online")</f>
        <v>View Company Online</v>
      </c>
    </row>
    <row r="22" customFormat="false" ht="15" hidden="false" customHeight="false" outlineLevel="0" collapsed="false">
      <c r="A22" s="2" t="s">
        <v>537</v>
      </c>
      <c r="B22" s="2" t="s">
        <v>487</v>
      </c>
      <c r="C22" s="2" t="s">
        <v>488</v>
      </c>
      <c r="D22" s="2"/>
      <c r="E22" s="2" t="s">
        <v>489</v>
      </c>
      <c r="F22" s="2" t="s">
        <v>490</v>
      </c>
      <c r="G22" s="2" t="s">
        <v>239</v>
      </c>
      <c r="H22" s="2" t="s">
        <v>240</v>
      </c>
      <c r="I22" s="2" t="s">
        <v>491</v>
      </c>
      <c r="J22" s="2" t="s">
        <v>492</v>
      </c>
      <c r="K22" s="2" t="s">
        <v>493</v>
      </c>
      <c r="L22" s="2" t="s">
        <v>494</v>
      </c>
      <c r="M22" s="2" t="s">
        <v>185</v>
      </c>
      <c r="N22" s="2" t="s">
        <v>186</v>
      </c>
      <c r="O22" s="2" t="s">
        <v>244</v>
      </c>
      <c r="P22" s="2" t="s">
        <v>512</v>
      </c>
      <c r="Q22" s="2" t="s">
        <v>513</v>
      </c>
      <c r="R22" s="3" t="s">
        <v>514</v>
      </c>
      <c r="S22" s="2" t="s">
        <v>515</v>
      </c>
      <c r="T22" s="2" t="s">
        <v>516</v>
      </c>
      <c r="U22" s="2" t="s">
        <v>517</v>
      </c>
      <c r="V22" s="3" t="n">
        <v>7</v>
      </c>
      <c r="W22" s="4" t="n">
        <v>43370</v>
      </c>
      <c r="X22" s="4" t="n">
        <v>43455</v>
      </c>
      <c r="Y22" s="5" t="n">
        <v>352.03</v>
      </c>
      <c r="Z22" s="2" t="s">
        <v>194</v>
      </c>
      <c r="AA22" s="5" t="n">
        <v>3520.35</v>
      </c>
      <c r="AB22" s="5" t="n">
        <v>3872.38</v>
      </c>
      <c r="AC22" s="2" t="s">
        <v>194</v>
      </c>
      <c r="AD22" s="6" t="n">
        <v>9.09</v>
      </c>
      <c r="AE22" s="5" t="n">
        <v>972.07</v>
      </c>
      <c r="AF22" s="3" t="s">
        <v>475</v>
      </c>
      <c r="AG22" s="3" t="s">
        <v>196</v>
      </c>
      <c r="AH22" s="5" t="n">
        <v>104.99</v>
      </c>
      <c r="AI22" s="3" t="s">
        <v>538</v>
      </c>
      <c r="AJ22" s="2" t="s">
        <v>198</v>
      </c>
      <c r="AK22" s="2" t="s">
        <v>538</v>
      </c>
      <c r="AL22" s="2"/>
      <c r="AM22" s="2" t="s">
        <v>199</v>
      </c>
      <c r="AN22" s="2" t="s">
        <v>539</v>
      </c>
      <c r="AO22" s="5" t="n">
        <v>352.03</v>
      </c>
      <c r="AP22" s="2" t="s">
        <v>201</v>
      </c>
      <c r="AQ22" s="2"/>
      <c r="AR22" s="2"/>
      <c r="AS22" s="2"/>
      <c r="AT22" s="5"/>
      <c r="AU22" s="5"/>
      <c r="AV22" s="5"/>
      <c r="AW22" s="2" t="s">
        <v>202</v>
      </c>
      <c r="AX22" s="2" t="s">
        <v>186</v>
      </c>
      <c r="AY22" s="2" t="s">
        <v>204</v>
      </c>
      <c r="AZ22" s="7"/>
      <c r="BA22" s="3" t="n">
        <v>8</v>
      </c>
      <c r="BB22" s="2" t="s">
        <v>540</v>
      </c>
      <c r="BC22" s="3" t="n">
        <v>4</v>
      </c>
      <c r="BD22" s="2" t="s">
        <v>541</v>
      </c>
      <c r="BE22" s="3" t="n">
        <v>4</v>
      </c>
      <c r="BF22" s="2"/>
      <c r="BG22" s="2" t="s">
        <v>542</v>
      </c>
      <c r="BH22" s="8" t="s">
        <v>543</v>
      </c>
      <c r="BI22" s="2" t="s">
        <v>544</v>
      </c>
      <c r="BJ22" s="2" t="s">
        <v>545</v>
      </c>
      <c r="BK22" s="2"/>
      <c r="BL22" s="2"/>
      <c r="BM22" s="2"/>
      <c r="BN22" s="2" t="s">
        <v>546</v>
      </c>
      <c r="BO22" s="2" t="s">
        <v>535</v>
      </c>
      <c r="BP22" s="2"/>
      <c r="BQ22" s="2" t="s">
        <v>547</v>
      </c>
      <c r="BR22" s="2"/>
      <c r="BS22" s="5"/>
      <c r="BT22" s="9" t="n">
        <v>749.7</v>
      </c>
      <c r="BU22" s="6" t="n">
        <v>-94.02</v>
      </c>
      <c r="BV22" s="9" t="n">
        <v>160.41</v>
      </c>
      <c r="BW22" s="9" t="n">
        <v>-196.96</v>
      </c>
      <c r="BX22" s="9" t="n">
        <v>-181.77</v>
      </c>
      <c r="BY22" s="9" t="n">
        <v>-194.31</v>
      </c>
      <c r="BZ22" s="9" t="n">
        <v>0</v>
      </c>
      <c r="CA22" s="10" t="n">
        <v>2018</v>
      </c>
      <c r="CB22" s="9" t="n">
        <v>-21.3</v>
      </c>
      <c r="CC22" s="9" t="n">
        <v>-19.93</v>
      </c>
      <c r="CD22" s="9" t="n">
        <v>-20.42</v>
      </c>
      <c r="CE22" s="9" t="n">
        <v>5.17</v>
      </c>
      <c r="CF22" s="9" t="n">
        <v>95.14</v>
      </c>
      <c r="CG22" s="9" t="n">
        <v>-1.94</v>
      </c>
      <c r="CH22" s="9" t="n">
        <v>-1.81</v>
      </c>
      <c r="CI22" s="9" t="n">
        <v>-1.86</v>
      </c>
      <c r="CJ22" s="9" t="n">
        <v>0.47</v>
      </c>
      <c r="CK22" s="9" t="n">
        <v>8.65</v>
      </c>
      <c r="CL22" s="9"/>
      <c r="CM22" s="9"/>
      <c r="CN22" s="9"/>
      <c r="CO22" s="9"/>
      <c r="CP22" s="9"/>
      <c r="CQ22" s="9"/>
      <c r="CR22" s="9"/>
      <c r="CS22" s="6" t="n">
        <v>-24.25</v>
      </c>
      <c r="CT22" s="7" t="n">
        <v>2566</v>
      </c>
      <c r="CU22" s="2" t="s">
        <v>213</v>
      </c>
      <c r="CV22" s="2" t="s">
        <v>448</v>
      </c>
      <c r="CW22" s="2" t="s">
        <v>215</v>
      </c>
      <c r="CX22" s="2" t="s">
        <v>216</v>
      </c>
      <c r="CY22" s="2" t="s">
        <v>449</v>
      </c>
      <c r="CZ22" s="2" t="s">
        <v>449</v>
      </c>
      <c r="DA22" s="3" t="s">
        <v>509</v>
      </c>
      <c r="DB22" s="2" t="s">
        <v>220</v>
      </c>
      <c r="DC22" s="10" t="n">
        <v>2012</v>
      </c>
      <c r="DD22" s="11" t="str">
        <f aca="false">HYPERLINK("http://www.compass.com","www.compass.com")</f>
        <v>www.compass.com</v>
      </c>
      <c r="DE22" s="12" t="n">
        <v>14</v>
      </c>
      <c r="DF22" s="12" t="n">
        <v>7</v>
      </c>
      <c r="DG22" s="12" t="n">
        <v>11</v>
      </c>
      <c r="DH22" s="12" t="n">
        <v>2</v>
      </c>
      <c r="DI22" s="12" t="n">
        <v>1</v>
      </c>
      <c r="DJ22" s="12" t="n">
        <v>1</v>
      </c>
      <c r="DK22" s="2" t="s">
        <v>510</v>
      </c>
      <c r="DL22" s="2"/>
      <c r="DM22" s="3" t="n">
        <v>1.89</v>
      </c>
      <c r="DN22" s="3" t="n">
        <v>1.04</v>
      </c>
      <c r="DO22" s="2" t="s">
        <v>222</v>
      </c>
      <c r="DP22" s="2" t="s">
        <v>223</v>
      </c>
      <c r="DQ22" s="2" t="s">
        <v>224</v>
      </c>
      <c r="DR22" s="2" t="s">
        <v>223</v>
      </c>
      <c r="DS22" s="2" t="s">
        <v>223</v>
      </c>
      <c r="DT22" s="2"/>
      <c r="DU22" s="2" t="s">
        <v>411</v>
      </c>
      <c r="DV22" s="2"/>
      <c r="DW22" s="9"/>
      <c r="DX22" s="6"/>
      <c r="DY22" s="9"/>
      <c r="DZ22" s="9"/>
      <c r="EA22" s="9"/>
      <c r="EB22" s="9"/>
      <c r="EC22" s="9"/>
      <c r="ED22" s="9"/>
      <c r="EE22" s="9"/>
      <c r="EF22" s="6"/>
      <c r="EG22" s="5"/>
      <c r="EH22" s="5"/>
      <c r="EI22" s="9"/>
      <c r="EJ22" s="9"/>
      <c r="EK22" s="6"/>
      <c r="EL22" s="9"/>
      <c r="EM22" s="2"/>
      <c r="EN22" s="4"/>
      <c r="EO22" s="9"/>
      <c r="EP22" s="6"/>
      <c r="EQ22" s="6"/>
      <c r="ER22" s="9"/>
      <c r="ES22" s="2"/>
      <c r="ET22" s="9"/>
      <c r="EU22" s="9"/>
      <c r="EV22" s="9"/>
      <c r="EW22" s="9"/>
      <c r="EX22" s="9"/>
      <c r="EY22" s="9"/>
      <c r="EZ22" s="9"/>
      <c r="FA22" s="9"/>
      <c r="FB22" s="2" t="s">
        <v>201</v>
      </c>
      <c r="FC22" s="9"/>
      <c r="FD22" s="2"/>
      <c r="FE22" s="3"/>
      <c r="FF22" s="2"/>
      <c r="FG22" s="9"/>
      <c r="FH22" s="9"/>
      <c r="FI22" s="9"/>
      <c r="FJ22" s="9"/>
      <c r="FK22" s="9"/>
      <c r="FL22" s="9"/>
      <c r="FM22" s="9"/>
      <c r="FN22" s="9"/>
      <c r="FO22" s="9"/>
      <c r="FP22" s="9"/>
      <c r="FQ22" s="9"/>
      <c r="FR22" s="11" t="str">
        <f aca="false">HYPERLINK("https://my.pitchbook.com?c=112251-61T","View Company Online")</f>
        <v>View Company Online</v>
      </c>
    </row>
    <row r="23" customFormat="false" ht="15" hidden="false" customHeight="false" outlineLevel="0" collapsed="false">
      <c r="A23" s="13" t="s">
        <v>548</v>
      </c>
      <c r="B23" s="13" t="s">
        <v>487</v>
      </c>
      <c r="C23" s="13" t="s">
        <v>488</v>
      </c>
      <c r="D23" s="13"/>
      <c r="E23" s="13" t="s">
        <v>489</v>
      </c>
      <c r="F23" s="13" t="s">
        <v>490</v>
      </c>
      <c r="G23" s="13" t="s">
        <v>239</v>
      </c>
      <c r="H23" s="13" t="s">
        <v>240</v>
      </c>
      <c r="I23" s="13" t="s">
        <v>491</v>
      </c>
      <c r="J23" s="13" t="s">
        <v>492</v>
      </c>
      <c r="K23" s="13" t="s">
        <v>493</v>
      </c>
      <c r="L23" s="13" t="s">
        <v>494</v>
      </c>
      <c r="M23" s="13" t="s">
        <v>185</v>
      </c>
      <c r="N23" s="13" t="s">
        <v>186</v>
      </c>
      <c r="O23" s="13" t="s">
        <v>244</v>
      </c>
      <c r="P23" s="13" t="s">
        <v>512</v>
      </c>
      <c r="Q23" s="13" t="s">
        <v>513</v>
      </c>
      <c r="R23" s="14" t="s">
        <v>514</v>
      </c>
      <c r="S23" s="13" t="s">
        <v>515</v>
      </c>
      <c r="T23" s="13" t="s">
        <v>516</v>
      </c>
      <c r="U23" s="13" t="s">
        <v>517</v>
      </c>
      <c r="V23" s="14" t="n">
        <v>8</v>
      </c>
      <c r="W23" s="15" t="n">
        <v>43672</v>
      </c>
      <c r="X23" s="15" t="n">
        <v>43780</v>
      </c>
      <c r="Y23" s="16" t="n">
        <v>450.59</v>
      </c>
      <c r="Z23" s="13" t="s">
        <v>194</v>
      </c>
      <c r="AA23" s="16" t="n">
        <v>5407.05</v>
      </c>
      <c r="AB23" s="16" t="n">
        <v>5857.64</v>
      </c>
      <c r="AC23" s="13" t="s">
        <v>194</v>
      </c>
      <c r="AD23" s="17" t="n">
        <v>7.69</v>
      </c>
      <c r="AE23" s="16" t="n">
        <v>1422.65</v>
      </c>
      <c r="AF23" s="14" t="s">
        <v>549</v>
      </c>
      <c r="AG23" s="14" t="s">
        <v>196</v>
      </c>
      <c r="AH23" s="16" t="n">
        <v>136.6</v>
      </c>
      <c r="AI23" s="14" t="s">
        <v>550</v>
      </c>
      <c r="AJ23" s="13" t="s">
        <v>198</v>
      </c>
      <c r="AK23" s="13" t="s">
        <v>550</v>
      </c>
      <c r="AL23" s="13"/>
      <c r="AM23" s="13" t="s">
        <v>199</v>
      </c>
      <c r="AN23" s="13" t="s">
        <v>551</v>
      </c>
      <c r="AO23" s="16" t="n">
        <v>450.59</v>
      </c>
      <c r="AP23" s="13" t="s">
        <v>201</v>
      </c>
      <c r="AQ23" s="13"/>
      <c r="AR23" s="13"/>
      <c r="AS23" s="13"/>
      <c r="AT23" s="16"/>
      <c r="AU23" s="16"/>
      <c r="AV23" s="16"/>
      <c r="AW23" s="13" t="s">
        <v>202</v>
      </c>
      <c r="AX23" s="13" t="s">
        <v>186</v>
      </c>
      <c r="AY23" s="13" t="s">
        <v>204</v>
      </c>
      <c r="AZ23" s="18"/>
      <c r="BA23" s="14" t="n">
        <v>12</v>
      </c>
      <c r="BB23" s="13" t="s">
        <v>552</v>
      </c>
      <c r="BC23" s="14" t="n">
        <v>9</v>
      </c>
      <c r="BD23" s="13" t="s">
        <v>553</v>
      </c>
      <c r="BE23" s="14" t="n">
        <v>3</v>
      </c>
      <c r="BF23" s="13"/>
      <c r="BG23" s="13" t="s">
        <v>554</v>
      </c>
      <c r="BH23" s="19" t="s">
        <v>555</v>
      </c>
      <c r="BI23" s="13"/>
      <c r="BJ23" s="13" t="s">
        <v>556</v>
      </c>
      <c r="BK23" s="13"/>
      <c r="BL23" s="13"/>
      <c r="BM23" s="13"/>
      <c r="BN23" s="13" t="s">
        <v>557</v>
      </c>
      <c r="BO23" s="13" t="s">
        <v>507</v>
      </c>
      <c r="BP23" s="13"/>
      <c r="BQ23" s="13" t="s">
        <v>547</v>
      </c>
      <c r="BR23" s="13"/>
      <c r="BS23" s="16"/>
      <c r="BT23" s="20" t="n">
        <v>2131.53</v>
      </c>
      <c r="BU23" s="17" t="n">
        <v>169.7</v>
      </c>
      <c r="BV23" s="20" t="n">
        <v>402.36</v>
      </c>
      <c r="BW23" s="20" t="n">
        <v>-349.66</v>
      </c>
      <c r="BX23" s="20" t="n">
        <v>-310.89</v>
      </c>
      <c r="BY23" s="20" t="n">
        <v>-347.42</v>
      </c>
      <c r="BZ23" s="20" t="n">
        <v>423.77</v>
      </c>
      <c r="CA23" s="21" t="n">
        <v>2019</v>
      </c>
      <c r="CB23" s="20" t="n">
        <v>-18.84</v>
      </c>
      <c r="CC23" s="20" t="n">
        <v>-16.86</v>
      </c>
      <c r="CD23" s="20" t="n">
        <v>-16.9</v>
      </c>
      <c r="CE23" s="20" t="n">
        <v>2.75</v>
      </c>
      <c r="CF23" s="20" t="n">
        <v>16.13</v>
      </c>
      <c r="CG23" s="20" t="n">
        <v>-1.45</v>
      </c>
      <c r="CH23" s="20" t="n">
        <v>-1.3</v>
      </c>
      <c r="CI23" s="20" t="n">
        <v>-1.3</v>
      </c>
      <c r="CJ23" s="20" t="n">
        <v>0.21</v>
      </c>
      <c r="CK23" s="20" t="n">
        <v>1.24</v>
      </c>
      <c r="CL23" s="20"/>
      <c r="CM23" s="20"/>
      <c r="CN23" s="20"/>
      <c r="CO23" s="20"/>
      <c r="CP23" s="20"/>
      <c r="CQ23" s="20"/>
      <c r="CR23" s="20"/>
      <c r="CS23" s="17" t="n">
        <v>-14.59</v>
      </c>
      <c r="CT23" s="18" t="n">
        <v>2566</v>
      </c>
      <c r="CU23" s="13" t="s">
        <v>213</v>
      </c>
      <c r="CV23" s="13" t="s">
        <v>448</v>
      </c>
      <c r="CW23" s="13" t="s">
        <v>215</v>
      </c>
      <c r="CX23" s="13" t="s">
        <v>216</v>
      </c>
      <c r="CY23" s="13" t="s">
        <v>449</v>
      </c>
      <c r="CZ23" s="13" t="s">
        <v>449</v>
      </c>
      <c r="DA23" s="14" t="s">
        <v>509</v>
      </c>
      <c r="DB23" s="13" t="s">
        <v>220</v>
      </c>
      <c r="DC23" s="21" t="n">
        <v>2012</v>
      </c>
      <c r="DD23" s="22" t="str">
        <f aca="false">HYPERLINK("http://www.compass.com","www.compass.com")</f>
        <v>www.compass.com</v>
      </c>
      <c r="DE23" s="23" t="n">
        <v>14</v>
      </c>
      <c r="DF23" s="23" t="n">
        <v>7</v>
      </c>
      <c r="DG23" s="23" t="n">
        <v>11</v>
      </c>
      <c r="DH23" s="23" t="n">
        <v>2</v>
      </c>
      <c r="DI23" s="23" t="n">
        <v>1</v>
      </c>
      <c r="DJ23" s="23" t="n">
        <v>1</v>
      </c>
      <c r="DK23" s="13" t="s">
        <v>510</v>
      </c>
      <c r="DL23" s="13"/>
      <c r="DM23" s="14" t="n">
        <v>1.4</v>
      </c>
      <c r="DN23" s="14" t="n">
        <v>0.89</v>
      </c>
      <c r="DO23" s="13" t="s">
        <v>222</v>
      </c>
      <c r="DP23" s="13" t="s">
        <v>223</v>
      </c>
      <c r="DQ23" s="13" t="s">
        <v>224</v>
      </c>
      <c r="DR23" s="13" t="s">
        <v>223</v>
      </c>
      <c r="DS23" s="13" t="s">
        <v>223</v>
      </c>
      <c r="DT23" s="13"/>
      <c r="DU23" s="13" t="s">
        <v>411</v>
      </c>
      <c r="DV23" s="13"/>
      <c r="DW23" s="20"/>
      <c r="DX23" s="17"/>
      <c r="DY23" s="20"/>
      <c r="DZ23" s="20"/>
      <c r="EA23" s="20"/>
      <c r="EB23" s="20"/>
      <c r="EC23" s="20"/>
      <c r="ED23" s="20"/>
      <c r="EE23" s="20"/>
      <c r="EF23" s="17"/>
      <c r="EG23" s="16"/>
      <c r="EH23" s="16"/>
      <c r="EI23" s="20"/>
      <c r="EJ23" s="20"/>
      <c r="EK23" s="17"/>
      <c r="EL23" s="20"/>
      <c r="EM23" s="13"/>
      <c r="EN23" s="15"/>
      <c r="EO23" s="20"/>
      <c r="EP23" s="17"/>
      <c r="EQ23" s="17"/>
      <c r="ER23" s="20"/>
      <c r="ES23" s="13"/>
      <c r="ET23" s="20"/>
      <c r="EU23" s="20"/>
      <c r="EV23" s="20"/>
      <c r="EW23" s="20"/>
      <c r="EX23" s="20"/>
      <c r="EY23" s="20"/>
      <c r="EZ23" s="20"/>
      <c r="FA23" s="20"/>
      <c r="FB23" s="13" t="s">
        <v>201</v>
      </c>
      <c r="FC23" s="20"/>
      <c r="FD23" s="13"/>
      <c r="FE23" s="14"/>
      <c r="FF23" s="13"/>
      <c r="FG23" s="20"/>
      <c r="FH23" s="20"/>
      <c r="FI23" s="20"/>
      <c r="FJ23" s="20"/>
      <c r="FK23" s="20"/>
      <c r="FL23" s="20"/>
      <c r="FM23" s="20"/>
      <c r="FN23" s="20"/>
      <c r="FO23" s="20"/>
      <c r="FP23" s="20"/>
      <c r="FQ23" s="20"/>
      <c r="FR23" s="22" t="str">
        <f aca="false">HYPERLINK("https://my.pitchbook.com?c=121442-41T","View Company Online")</f>
        <v>View Company Online</v>
      </c>
    </row>
    <row r="24" customFormat="false" ht="15" hidden="false" customHeight="false" outlineLevel="0" collapsed="false">
      <c r="A24" s="2" t="s">
        <v>558</v>
      </c>
      <c r="B24" s="2" t="s">
        <v>487</v>
      </c>
      <c r="C24" s="2" t="s">
        <v>488</v>
      </c>
      <c r="D24" s="2"/>
      <c r="E24" s="2" t="s">
        <v>489</v>
      </c>
      <c r="F24" s="2" t="s">
        <v>490</v>
      </c>
      <c r="G24" s="2" t="s">
        <v>239</v>
      </c>
      <c r="H24" s="2" t="s">
        <v>240</v>
      </c>
      <c r="I24" s="2" t="s">
        <v>491</v>
      </c>
      <c r="J24" s="2" t="s">
        <v>492</v>
      </c>
      <c r="K24" s="2" t="s">
        <v>493</v>
      </c>
      <c r="L24" s="2" t="s">
        <v>494</v>
      </c>
      <c r="M24" s="2" t="s">
        <v>185</v>
      </c>
      <c r="N24" s="2" t="s">
        <v>186</v>
      </c>
      <c r="O24" s="2" t="s">
        <v>244</v>
      </c>
      <c r="P24" s="2" t="s">
        <v>512</v>
      </c>
      <c r="Q24" s="2" t="s">
        <v>513</v>
      </c>
      <c r="R24" s="3" t="s">
        <v>514</v>
      </c>
      <c r="S24" s="2" t="s">
        <v>515</v>
      </c>
      <c r="T24" s="2" t="s">
        <v>516</v>
      </c>
      <c r="U24" s="2" t="s">
        <v>517</v>
      </c>
      <c r="V24" s="3" t="n">
        <v>9</v>
      </c>
      <c r="W24" s="4" t="n">
        <v>44256</v>
      </c>
      <c r="X24" s="4" t="n">
        <v>44287</v>
      </c>
      <c r="Y24" s="5" t="n">
        <v>378.32</v>
      </c>
      <c r="Z24" s="2" t="s">
        <v>194</v>
      </c>
      <c r="AA24" s="5" t="n">
        <v>5476.93</v>
      </c>
      <c r="AB24" s="5" t="n">
        <v>5855.25</v>
      </c>
      <c r="AC24" s="2" t="s">
        <v>228</v>
      </c>
      <c r="AD24" s="6" t="n">
        <v>6.46</v>
      </c>
      <c r="AE24" s="5" t="n">
        <v>1800.97</v>
      </c>
      <c r="AF24" s="3"/>
      <c r="AG24" s="3"/>
      <c r="AH24" s="5" t="n">
        <v>15.13</v>
      </c>
      <c r="AI24" s="3"/>
      <c r="AJ24" s="2" t="s">
        <v>229</v>
      </c>
      <c r="AK24" s="2"/>
      <c r="AL24" s="2"/>
      <c r="AM24" s="2" t="s">
        <v>230</v>
      </c>
      <c r="AN24" s="2" t="s">
        <v>490</v>
      </c>
      <c r="AO24" s="5" t="n">
        <v>378.32</v>
      </c>
      <c r="AP24" s="2" t="s">
        <v>201</v>
      </c>
      <c r="AQ24" s="2"/>
      <c r="AR24" s="2"/>
      <c r="AS24" s="2"/>
      <c r="AT24" s="5"/>
      <c r="AU24" s="5"/>
      <c r="AV24" s="5"/>
      <c r="AW24" s="2" t="s">
        <v>202</v>
      </c>
      <c r="AX24" s="2" t="s">
        <v>186</v>
      </c>
      <c r="AY24" s="2" t="s">
        <v>185</v>
      </c>
      <c r="AZ24" s="7"/>
      <c r="BA24" s="3"/>
      <c r="BB24" s="2"/>
      <c r="BC24" s="3"/>
      <c r="BD24" s="2"/>
      <c r="BE24" s="3"/>
      <c r="BF24" s="2"/>
      <c r="BG24" s="2"/>
      <c r="BH24" s="8"/>
      <c r="BI24" s="2"/>
      <c r="BJ24" s="2"/>
      <c r="BK24" s="2" t="s">
        <v>559</v>
      </c>
      <c r="BL24" s="2"/>
      <c r="BM24" s="2"/>
      <c r="BN24" s="2" t="s">
        <v>560</v>
      </c>
      <c r="BO24" s="2" t="s">
        <v>560</v>
      </c>
      <c r="BP24" s="2" t="s">
        <v>561</v>
      </c>
      <c r="BQ24" s="2"/>
      <c r="BR24" s="2"/>
      <c r="BS24" s="5"/>
      <c r="BT24" s="9" t="n">
        <v>3617.77</v>
      </c>
      <c r="BU24" s="6" t="n">
        <v>76.65</v>
      </c>
      <c r="BV24" s="9" t="n">
        <v>621.87</v>
      </c>
      <c r="BW24" s="9" t="n">
        <v>-294.16</v>
      </c>
      <c r="BX24" s="9" t="n">
        <v>-256.56</v>
      </c>
      <c r="BY24" s="9" t="n">
        <v>-301.45</v>
      </c>
      <c r="BZ24" s="9" t="n">
        <v>448.1</v>
      </c>
      <c r="CA24" s="10" t="n">
        <v>2021</v>
      </c>
      <c r="CB24" s="9" t="n">
        <v>-22.82</v>
      </c>
      <c r="CC24" s="9" t="n">
        <v>-19.42</v>
      </c>
      <c r="CD24" s="9" t="n">
        <v>-19.5</v>
      </c>
      <c r="CE24" s="9" t="n">
        <v>1.62</v>
      </c>
      <c r="CF24" s="9" t="n">
        <v>-1774.32</v>
      </c>
      <c r="CG24" s="9" t="n">
        <v>-1.47</v>
      </c>
      <c r="CH24" s="9" t="n">
        <v>-1.25</v>
      </c>
      <c r="CI24" s="9" t="n">
        <v>-1.26</v>
      </c>
      <c r="CJ24" s="9" t="n">
        <v>0.1</v>
      </c>
      <c r="CK24" s="9" t="n">
        <v>-114.64</v>
      </c>
      <c r="CL24" s="9"/>
      <c r="CM24" s="9"/>
      <c r="CN24" s="9"/>
      <c r="CO24" s="9"/>
      <c r="CP24" s="9"/>
      <c r="CQ24" s="9"/>
      <c r="CR24" s="9"/>
      <c r="CS24" s="6" t="n">
        <v>-7.09</v>
      </c>
      <c r="CT24" s="7" t="n">
        <v>2566</v>
      </c>
      <c r="CU24" s="2" t="s">
        <v>213</v>
      </c>
      <c r="CV24" s="2" t="s">
        <v>448</v>
      </c>
      <c r="CW24" s="2" t="s">
        <v>215</v>
      </c>
      <c r="CX24" s="2" t="s">
        <v>216</v>
      </c>
      <c r="CY24" s="2" t="s">
        <v>449</v>
      </c>
      <c r="CZ24" s="2" t="s">
        <v>449</v>
      </c>
      <c r="DA24" s="3" t="s">
        <v>509</v>
      </c>
      <c r="DB24" s="2" t="s">
        <v>220</v>
      </c>
      <c r="DC24" s="10" t="n">
        <v>2012</v>
      </c>
      <c r="DD24" s="11" t="str">
        <f aca="false">HYPERLINK("http://www.compass.com","www.compass.com")</f>
        <v>www.compass.com</v>
      </c>
      <c r="DE24" s="12" t="n">
        <v>14</v>
      </c>
      <c r="DF24" s="12" t="n">
        <v>7</v>
      </c>
      <c r="DG24" s="12" t="n">
        <v>11</v>
      </c>
      <c r="DH24" s="12" t="n">
        <v>2</v>
      </c>
      <c r="DI24" s="12" t="n">
        <v>1</v>
      </c>
      <c r="DJ24" s="12" t="n">
        <v>1</v>
      </c>
      <c r="DK24" s="2" t="s">
        <v>510</v>
      </c>
      <c r="DL24" s="2"/>
      <c r="DM24" s="3"/>
      <c r="DN24" s="3"/>
      <c r="DO24" s="2"/>
      <c r="DP24" s="2"/>
      <c r="DQ24" s="2"/>
      <c r="DR24" s="2"/>
      <c r="DS24" s="2"/>
      <c r="DT24" s="2"/>
      <c r="DU24" s="2"/>
      <c r="DV24" s="2"/>
      <c r="DW24" s="9"/>
      <c r="DX24" s="6"/>
      <c r="DY24" s="9"/>
      <c r="DZ24" s="9"/>
      <c r="EA24" s="9"/>
      <c r="EB24" s="9"/>
      <c r="EC24" s="9"/>
      <c r="ED24" s="9"/>
      <c r="EE24" s="9"/>
      <c r="EF24" s="6"/>
      <c r="EG24" s="5"/>
      <c r="EH24" s="5"/>
      <c r="EI24" s="9"/>
      <c r="EJ24" s="9"/>
      <c r="EK24" s="6"/>
      <c r="EL24" s="9"/>
      <c r="EM24" s="2"/>
      <c r="EN24" s="4"/>
      <c r="EO24" s="9"/>
      <c r="EP24" s="6"/>
      <c r="EQ24" s="6"/>
      <c r="ER24" s="9"/>
      <c r="ES24" s="2"/>
      <c r="ET24" s="9"/>
      <c r="EU24" s="9"/>
      <c r="EV24" s="9"/>
      <c r="EW24" s="9"/>
      <c r="EX24" s="9"/>
      <c r="EY24" s="9"/>
      <c r="EZ24" s="9"/>
      <c r="FA24" s="9"/>
      <c r="FB24" s="2" t="s">
        <v>201</v>
      </c>
      <c r="FC24" s="9"/>
      <c r="FD24" s="2"/>
      <c r="FE24" s="3"/>
      <c r="FF24" s="2"/>
      <c r="FG24" s="9"/>
      <c r="FH24" s="9"/>
      <c r="FI24" s="9"/>
      <c r="FJ24" s="9"/>
      <c r="FK24" s="9"/>
      <c r="FL24" s="9"/>
      <c r="FM24" s="9"/>
      <c r="FN24" s="9"/>
      <c r="FO24" s="9"/>
      <c r="FP24" s="9"/>
      <c r="FQ24" s="9"/>
      <c r="FR24" s="11" t="str">
        <f aca="false">HYPERLINK("https://my.pitchbook.com?c=164735-38T","View Company Online")</f>
        <v>View Company Online</v>
      </c>
    </row>
    <row r="25" customFormat="false" ht="15" hidden="false" customHeight="false" outlineLevel="0" collapsed="false">
      <c r="A25" s="13" t="s">
        <v>562</v>
      </c>
      <c r="B25" s="13" t="s">
        <v>563</v>
      </c>
      <c r="C25" s="13" t="s">
        <v>564</v>
      </c>
      <c r="D25" s="13"/>
      <c r="E25" s="13" t="s">
        <v>565</v>
      </c>
      <c r="F25" s="13" t="s">
        <v>566</v>
      </c>
      <c r="G25" s="13" t="s">
        <v>239</v>
      </c>
      <c r="H25" s="13" t="s">
        <v>240</v>
      </c>
      <c r="I25" s="13" t="s">
        <v>241</v>
      </c>
      <c r="J25" s="13" t="s">
        <v>567</v>
      </c>
      <c r="K25" s="13" t="s">
        <v>568</v>
      </c>
      <c r="L25" s="13" t="s">
        <v>569</v>
      </c>
      <c r="M25" s="13" t="s">
        <v>185</v>
      </c>
      <c r="N25" s="13" t="s">
        <v>186</v>
      </c>
      <c r="O25" s="13" t="s">
        <v>244</v>
      </c>
      <c r="P25" s="13" t="s">
        <v>570</v>
      </c>
      <c r="Q25" s="13" t="s">
        <v>571</v>
      </c>
      <c r="R25" s="14" t="s">
        <v>572</v>
      </c>
      <c r="S25" s="13" t="s">
        <v>573</v>
      </c>
      <c r="T25" s="13" t="s">
        <v>574</v>
      </c>
      <c r="U25" s="13" t="s">
        <v>575</v>
      </c>
      <c r="V25" s="14" t="n">
        <v>4</v>
      </c>
      <c r="W25" s="15"/>
      <c r="X25" s="15" t="n">
        <v>43488</v>
      </c>
      <c r="Y25" s="16" t="n">
        <v>109.43</v>
      </c>
      <c r="Z25" s="13" t="s">
        <v>194</v>
      </c>
      <c r="AA25" s="16" t="n">
        <v>2079.15</v>
      </c>
      <c r="AB25" s="16" t="n">
        <v>2188.58</v>
      </c>
      <c r="AC25" s="13" t="s">
        <v>194</v>
      </c>
      <c r="AD25" s="17" t="n">
        <v>5</v>
      </c>
      <c r="AE25" s="16" t="n">
        <v>183.53</v>
      </c>
      <c r="AF25" s="14" t="s">
        <v>195</v>
      </c>
      <c r="AG25" s="14" t="s">
        <v>454</v>
      </c>
      <c r="AH25" s="16" t="n">
        <v>9.14</v>
      </c>
      <c r="AI25" s="14" t="s">
        <v>394</v>
      </c>
      <c r="AJ25" s="13" t="s">
        <v>198</v>
      </c>
      <c r="AK25" s="13" t="s">
        <v>394</v>
      </c>
      <c r="AL25" s="13"/>
      <c r="AM25" s="13" t="s">
        <v>199</v>
      </c>
      <c r="AN25" s="13" t="s">
        <v>576</v>
      </c>
      <c r="AO25" s="16" t="n">
        <v>109.43</v>
      </c>
      <c r="AP25" s="13" t="s">
        <v>201</v>
      </c>
      <c r="AQ25" s="13"/>
      <c r="AR25" s="13"/>
      <c r="AS25" s="13"/>
      <c r="AT25" s="16"/>
      <c r="AU25" s="16"/>
      <c r="AV25" s="16"/>
      <c r="AW25" s="13" t="s">
        <v>202</v>
      </c>
      <c r="AX25" s="13" t="s">
        <v>203</v>
      </c>
      <c r="AY25" s="13" t="s">
        <v>204</v>
      </c>
      <c r="AZ25" s="18"/>
      <c r="BA25" s="14" t="n">
        <v>3</v>
      </c>
      <c r="BB25" s="13"/>
      <c r="BC25" s="14"/>
      <c r="BD25" s="13" t="s">
        <v>577</v>
      </c>
      <c r="BE25" s="14" t="n">
        <v>3</v>
      </c>
      <c r="BF25" s="13"/>
      <c r="BG25" s="13" t="s">
        <v>578</v>
      </c>
      <c r="BH25" s="19" t="s">
        <v>579</v>
      </c>
      <c r="BI25" s="13" t="s">
        <v>580</v>
      </c>
      <c r="BJ25" s="13" t="s">
        <v>581</v>
      </c>
      <c r="BK25" s="13"/>
      <c r="BL25" s="13"/>
      <c r="BM25" s="13"/>
      <c r="BN25" s="13" t="s">
        <v>582</v>
      </c>
      <c r="BO25" s="13" t="s">
        <v>583</v>
      </c>
      <c r="BP25" s="13"/>
      <c r="BQ25" s="13" t="s">
        <v>584</v>
      </c>
      <c r="BR25" s="13"/>
      <c r="BS25" s="16"/>
      <c r="BT25" s="20" t="n">
        <v>84.74</v>
      </c>
      <c r="BU25" s="17"/>
      <c r="BV25" s="20"/>
      <c r="BW25" s="20"/>
      <c r="BX25" s="20"/>
      <c r="BY25" s="20"/>
      <c r="BZ25" s="20"/>
      <c r="CA25" s="21" t="n">
        <v>2018</v>
      </c>
      <c r="CB25" s="20"/>
      <c r="CC25" s="20"/>
      <c r="CD25" s="20"/>
      <c r="CE25" s="20" t="n">
        <v>25.83</v>
      </c>
      <c r="CF25" s="20"/>
      <c r="CG25" s="20"/>
      <c r="CH25" s="20"/>
      <c r="CI25" s="20"/>
      <c r="CJ25" s="20" t="n">
        <v>1.29</v>
      </c>
      <c r="CK25" s="20"/>
      <c r="CL25" s="20"/>
      <c r="CM25" s="20"/>
      <c r="CN25" s="20"/>
      <c r="CO25" s="20"/>
      <c r="CP25" s="20"/>
      <c r="CQ25" s="20"/>
      <c r="CR25" s="20"/>
      <c r="CS25" s="17"/>
      <c r="CT25" s="18" t="n">
        <v>3060</v>
      </c>
      <c r="CU25" s="13" t="s">
        <v>213</v>
      </c>
      <c r="CV25" s="13" t="s">
        <v>585</v>
      </c>
      <c r="CW25" s="13" t="s">
        <v>215</v>
      </c>
      <c r="CX25" s="13" t="s">
        <v>216</v>
      </c>
      <c r="CY25" s="13" t="s">
        <v>586</v>
      </c>
      <c r="CZ25" s="13" t="s">
        <v>218</v>
      </c>
      <c r="DA25" s="14" t="s">
        <v>587</v>
      </c>
      <c r="DB25" s="13" t="s">
        <v>220</v>
      </c>
      <c r="DC25" s="21" t="n">
        <v>2014</v>
      </c>
      <c r="DD25" s="22" t="str">
        <f aca="false">HYPERLINK("http://www.confluent.io","www.confluent.io")</f>
        <v>www.confluent.io</v>
      </c>
      <c r="DE25" s="23" t="n">
        <v>23</v>
      </c>
      <c r="DF25" s="23" t="n">
        <v>8</v>
      </c>
      <c r="DG25" s="23" t="n">
        <v>17</v>
      </c>
      <c r="DH25" s="23" t="n">
        <v>6</v>
      </c>
      <c r="DI25" s="23"/>
      <c r="DJ25" s="23"/>
      <c r="DK25" s="13" t="s">
        <v>588</v>
      </c>
      <c r="DL25" s="13"/>
      <c r="DM25" s="14" t="n">
        <v>4.41</v>
      </c>
      <c r="DN25" s="14" t="n">
        <v>1.88</v>
      </c>
      <c r="DO25" s="13" t="s">
        <v>222</v>
      </c>
      <c r="DP25" s="13" t="s">
        <v>223</v>
      </c>
      <c r="DQ25" s="13" t="s">
        <v>224</v>
      </c>
      <c r="DR25" s="13" t="s">
        <v>223</v>
      </c>
      <c r="DS25" s="13" t="s">
        <v>223</v>
      </c>
      <c r="DT25" s="13" t="s">
        <v>225</v>
      </c>
      <c r="DU25" s="13" t="s">
        <v>411</v>
      </c>
      <c r="DV25" s="13"/>
      <c r="DW25" s="20"/>
      <c r="DX25" s="17"/>
      <c r="DY25" s="20"/>
      <c r="DZ25" s="20"/>
      <c r="EA25" s="20"/>
      <c r="EB25" s="20"/>
      <c r="EC25" s="20"/>
      <c r="ED25" s="20"/>
      <c r="EE25" s="20"/>
      <c r="EF25" s="17"/>
      <c r="EG25" s="16"/>
      <c r="EH25" s="16"/>
      <c r="EI25" s="20"/>
      <c r="EJ25" s="20"/>
      <c r="EK25" s="17"/>
      <c r="EL25" s="20"/>
      <c r="EM25" s="13"/>
      <c r="EN25" s="15"/>
      <c r="EO25" s="20"/>
      <c r="EP25" s="17"/>
      <c r="EQ25" s="17"/>
      <c r="ER25" s="20"/>
      <c r="ES25" s="13"/>
      <c r="ET25" s="20"/>
      <c r="EU25" s="20"/>
      <c r="EV25" s="20"/>
      <c r="EW25" s="20"/>
      <c r="EX25" s="20"/>
      <c r="EY25" s="20"/>
      <c r="EZ25" s="20"/>
      <c r="FA25" s="20"/>
      <c r="FB25" s="13" t="s">
        <v>201</v>
      </c>
      <c r="FC25" s="20"/>
      <c r="FD25" s="13"/>
      <c r="FE25" s="14"/>
      <c r="FF25" s="13"/>
      <c r="FG25" s="20"/>
      <c r="FH25" s="20"/>
      <c r="FI25" s="20"/>
      <c r="FJ25" s="20"/>
      <c r="FK25" s="20"/>
      <c r="FL25" s="20"/>
      <c r="FM25" s="20"/>
      <c r="FN25" s="20"/>
      <c r="FO25" s="20"/>
      <c r="FP25" s="20"/>
      <c r="FQ25" s="20"/>
      <c r="FR25" s="22" t="str">
        <f aca="false">HYPERLINK("https://my.pitchbook.com?c=115781-68T","View Company Online")</f>
        <v>View Company Online</v>
      </c>
    </row>
    <row r="26" customFormat="false" ht="15" hidden="false" customHeight="false" outlineLevel="0" collapsed="false">
      <c r="A26" s="2" t="s">
        <v>589</v>
      </c>
      <c r="B26" s="2" t="s">
        <v>563</v>
      </c>
      <c r="C26" s="2" t="s">
        <v>564</v>
      </c>
      <c r="D26" s="2"/>
      <c r="E26" s="2" t="s">
        <v>565</v>
      </c>
      <c r="F26" s="2" t="s">
        <v>566</v>
      </c>
      <c r="G26" s="2" t="s">
        <v>239</v>
      </c>
      <c r="H26" s="2" t="s">
        <v>240</v>
      </c>
      <c r="I26" s="2" t="s">
        <v>241</v>
      </c>
      <c r="J26" s="2" t="s">
        <v>567</v>
      </c>
      <c r="K26" s="2" t="s">
        <v>568</v>
      </c>
      <c r="L26" s="2" t="s">
        <v>569</v>
      </c>
      <c r="M26" s="2" t="s">
        <v>185</v>
      </c>
      <c r="N26" s="2" t="s">
        <v>186</v>
      </c>
      <c r="O26" s="2" t="s">
        <v>244</v>
      </c>
      <c r="P26" s="2" t="s">
        <v>570</v>
      </c>
      <c r="Q26" s="2" t="s">
        <v>571</v>
      </c>
      <c r="R26" s="3" t="s">
        <v>572</v>
      </c>
      <c r="S26" s="2" t="s">
        <v>573</v>
      </c>
      <c r="T26" s="2" t="s">
        <v>574</v>
      </c>
      <c r="U26" s="2" t="s">
        <v>575</v>
      </c>
      <c r="V26" s="3" t="n">
        <v>6</v>
      </c>
      <c r="W26" s="4"/>
      <c r="X26" s="4" t="n">
        <v>43942</v>
      </c>
      <c r="Y26" s="5" t="n">
        <v>229.14</v>
      </c>
      <c r="Z26" s="2" t="s">
        <v>194</v>
      </c>
      <c r="AA26" s="5" t="n">
        <v>3895.42</v>
      </c>
      <c r="AB26" s="5" t="n">
        <v>4124.56</v>
      </c>
      <c r="AC26" s="2" t="s">
        <v>194</v>
      </c>
      <c r="AD26" s="6" t="n">
        <v>5.56</v>
      </c>
      <c r="AE26" s="5" t="n">
        <v>412.68</v>
      </c>
      <c r="AF26" s="3" t="s">
        <v>453</v>
      </c>
      <c r="AG26" s="3" t="s">
        <v>196</v>
      </c>
      <c r="AH26" s="5" t="n">
        <v>13.25</v>
      </c>
      <c r="AI26" s="3" t="s">
        <v>476</v>
      </c>
      <c r="AJ26" s="2" t="s">
        <v>198</v>
      </c>
      <c r="AK26" s="2" t="s">
        <v>476</v>
      </c>
      <c r="AL26" s="2"/>
      <c r="AM26" s="2" t="s">
        <v>199</v>
      </c>
      <c r="AN26" s="2" t="s">
        <v>590</v>
      </c>
      <c r="AO26" s="5" t="n">
        <v>229.14</v>
      </c>
      <c r="AP26" s="2" t="s">
        <v>201</v>
      </c>
      <c r="AQ26" s="2"/>
      <c r="AR26" s="2"/>
      <c r="AS26" s="2"/>
      <c r="AT26" s="5"/>
      <c r="AU26" s="5"/>
      <c r="AV26" s="5"/>
      <c r="AW26" s="2" t="s">
        <v>202</v>
      </c>
      <c r="AX26" s="2" t="s">
        <v>186</v>
      </c>
      <c r="AY26" s="2" t="s">
        <v>204</v>
      </c>
      <c r="AZ26" s="7"/>
      <c r="BA26" s="3" t="n">
        <v>24</v>
      </c>
      <c r="BB26" s="2" t="s">
        <v>591</v>
      </c>
      <c r="BC26" s="3" t="n">
        <v>22</v>
      </c>
      <c r="BD26" s="2" t="s">
        <v>592</v>
      </c>
      <c r="BE26" s="3" t="n">
        <v>2</v>
      </c>
      <c r="BF26" s="2"/>
      <c r="BG26" s="2" t="s">
        <v>593</v>
      </c>
      <c r="BH26" s="8" t="s">
        <v>594</v>
      </c>
      <c r="BI26" s="2" t="s">
        <v>595</v>
      </c>
      <c r="BJ26" s="2" t="s">
        <v>596</v>
      </c>
      <c r="BK26" s="2"/>
      <c r="BL26" s="2"/>
      <c r="BM26" s="2"/>
      <c r="BN26" s="2" t="s">
        <v>597</v>
      </c>
      <c r="BO26" s="2" t="s">
        <v>583</v>
      </c>
      <c r="BP26" s="2"/>
      <c r="BQ26" s="2" t="s">
        <v>598</v>
      </c>
      <c r="BR26" s="2"/>
      <c r="BS26" s="5"/>
      <c r="BT26" s="9" t="n">
        <v>133.83</v>
      </c>
      <c r="BU26" s="6" t="n">
        <v>49.81</v>
      </c>
      <c r="BV26" s="9" t="n">
        <v>89.72</v>
      </c>
      <c r="BW26" s="9" t="n">
        <v>-87.11</v>
      </c>
      <c r="BX26" s="9" t="n">
        <v>-86.06</v>
      </c>
      <c r="BY26" s="9" t="n">
        <v>-87.14</v>
      </c>
      <c r="BZ26" s="9" t="n">
        <v>0</v>
      </c>
      <c r="CA26" s="10" t="n">
        <v>2019</v>
      </c>
      <c r="CB26" s="9" t="n">
        <v>-47.92</v>
      </c>
      <c r="CC26" s="9" t="n">
        <v>-47.33</v>
      </c>
      <c r="CD26" s="9" t="n">
        <v>-48.58</v>
      </c>
      <c r="CE26" s="9" t="n">
        <v>30.82</v>
      </c>
      <c r="CF26" s="9" t="n">
        <v>-208.72</v>
      </c>
      <c r="CG26" s="9" t="n">
        <v>-2.66</v>
      </c>
      <c r="CH26" s="9" t="n">
        <v>-2.63</v>
      </c>
      <c r="CI26" s="9" t="n">
        <v>-2.7</v>
      </c>
      <c r="CJ26" s="9" t="n">
        <v>1.71</v>
      </c>
      <c r="CK26" s="9" t="n">
        <v>-11.6</v>
      </c>
      <c r="CL26" s="9"/>
      <c r="CM26" s="9"/>
      <c r="CN26" s="9"/>
      <c r="CO26" s="9"/>
      <c r="CP26" s="9"/>
      <c r="CQ26" s="9"/>
      <c r="CR26" s="9"/>
      <c r="CS26" s="6" t="n">
        <v>-64.31</v>
      </c>
      <c r="CT26" s="7" t="n">
        <v>3060</v>
      </c>
      <c r="CU26" s="2" t="s">
        <v>213</v>
      </c>
      <c r="CV26" s="2" t="s">
        <v>585</v>
      </c>
      <c r="CW26" s="2" t="s">
        <v>215</v>
      </c>
      <c r="CX26" s="2" t="s">
        <v>216</v>
      </c>
      <c r="CY26" s="2" t="s">
        <v>586</v>
      </c>
      <c r="CZ26" s="2" t="s">
        <v>218</v>
      </c>
      <c r="DA26" s="3" t="s">
        <v>587</v>
      </c>
      <c r="DB26" s="2" t="s">
        <v>220</v>
      </c>
      <c r="DC26" s="10" t="n">
        <v>2014</v>
      </c>
      <c r="DD26" s="11" t="str">
        <f aca="false">HYPERLINK("http://www.confluent.io","www.confluent.io")</f>
        <v>www.confluent.io</v>
      </c>
      <c r="DE26" s="12" t="n">
        <v>23</v>
      </c>
      <c r="DF26" s="12" t="n">
        <v>8</v>
      </c>
      <c r="DG26" s="12" t="n">
        <v>17</v>
      </c>
      <c r="DH26" s="12" t="n">
        <v>6</v>
      </c>
      <c r="DI26" s="12"/>
      <c r="DJ26" s="12"/>
      <c r="DK26" s="2" t="s">
        <v>588</v>
      </c>
      <c r="DL26" s="2"/>
      <c r="DM26" s="3" t="n">
        <v>1.78</v>
      </c>
      <c r="DN26" s="3" t="n">
        <v>1.24</v>
      </c>
      <c r="DO26" s="2" t="s">
        <v>222</v>
      </c>
      <c r="DP26" s="2" t="s">
        <v>223</v>
      </c>
      <c r="DQ26" s="2" t="s">
        <v>224</v>
      </c>
      <c r="DR26" s="2" t="s">
        <v>223</v>
      </c>
      <c r="DS26" s="2" t="s">
        <v>223</v>
      </c>
      <c r="DT26" s="2" t="s">
        <v>225</v>
      </c>
      <c r="DU26" s="2" t="s">
        <v>411</v>
      </c>
      <c r="DV26" s="2"/>
      <c r="DW26" s="9"/>
      <c r="DX26" s="6"/>
      <c r="DY26" s="9"/>
      <c r="DZ26" s="9"/>
      <c r="EA26" s="9"/>
      <c r="EB26" s="9"/>
      <c r="EC26" s="9"/>
      <c r="ED26" s="9"/>
      <c r="EE26" s="9"/>
      <c r="EF26" s="6"/>
      <c r="EG26" s="5"/>
      <c r="EH26" s="5"/>
      <c r="EI26" s="9"/>
      <c r="EJ26" s="9"/>
      <c r="EK26" s="6"/>
      <c r="EL26" s="9"/>
      <c r="EM26" s="2"/>
      <c r="EN26" s="4"/>
      <c r="EO26" s="9"/>
      <c r="EP26" s="6"/>
      <c r="EQ26" s="6"/>
      <c r="ER26" s="9"/>
      <c r="ES26" s="2"/>
      <c r="ET26" s="9"/>
      <c r="EU26" s="9"/>
      <c r="EV26" s="9"/>
      <c r="EW26" s="9"/>
      <c r="EX26" s="9"/>
      <c r="EY26" s="9"/>
      <c r="EZ26" s="9"/>
      <c r="FA26" s="9"/>
      <c r="FB26" s="2" t="s">
        <v>201</v>
      </c>
      <c r="FC26" s="9"/>
      <c r="FD26" s="2"/>
      <c r="FE26" s="3"/>
      <c r="FF26" s="2"/>
      <c r="FG26" s="9"/>
      <c r="FH26" s="9"/>
      <c r="FI26" s="9"/>
      <c r="FJ26" s="9"/>
      <c r="FK26" s="9"/>
      <c r="FL26" s="9"/>
      <c r="FM26" s="9"/>
      <c r="FN26" s="9"/>
      <c r="FO26" s="9"/>
      <c r="FP26" s="9"/>
      <c r="FQ26" s="9"/>
      <c r="FR26" s="11" t="str">
        <f aca="false">HYPERLINK("https://my.pitchbook.com?c=133493-95T","View Company Online")</f>
        <v>View Company Online</v>
      </c>
    </row>
    <row r="27" customFormat="false" ht="15" hidden="false" customHeight="false" outlineLevel="0" collapsed="false">
      <c r="A27" s="13" t="s">
        <v>599</v>
      </c>
      <c r="B27" s="13" t="s">
        <v>563</v>
      </c>
      <c r="C27" s="13" t="s">
        <v>564</v>
      </c>
      <c r="D27" s="13"/>
      <c r="E27" s="13" t="s">
        <v>565</v>
      </c>
      <c r="F27" s="13" t="s">
        <v>566</v>
      </c>
      <c r="G27" s="13" t="s">
        <v>239</v>
      </c>
      <c r="H27" s="13" t="s">
        <v>240</v>
      </c>
      <c r="I27" s="13" t="s">
        <v>241</v>
      </c>
      <c r="J27" s="13" t="s">
        <v>567</v>
      </c>
      <c r="K27" s="13" t="s">
        <v>568</v>
      </c>
      <c r="L27" s="13" t="s">
        <v>569</v>
      </c>
      <c r="M27" s="13" t="s">
        <v>185</v>
      </c>
      <c r="N27" s="13" t="s">
        <v>186</v>
      </c>
      <c r="O27" s="13" t="s">
        <v>244</v>
      </c>
      <c r="P27" s="13" t="s">
        <v>570</v>
      </c>
      <c r="Q27" s="13" t="s">
        <v>571</v>
      </c>
      <c r="R27" s="14" t="s">
        <v>572</v>
      </c>
      <c r="S27" s="13" t="s">
        <v>573</v>
      </c>
      <c r="T27" s="13" t="s">
        <v>574</v>
      </c>
      <c r="U27" s="13" t="s">
        <v>575</v>
      </c>
      <c r="V27" s="14" t="n">
        <v>7</v>
      </c>
      <c r="W27" s="15" t="n">
        <v>44308</v>
      </c>
      <c r="X27" s="15" t="n">
        <v>44371</v>
      </c>
      <c r="Y27" s="16" t="n">
        <v>684.31</v>
      </c>
      <c r="Z27" s="13" t="s">
        <v>194</v>
      </c>
      <c r="AA27" s="16" t="n">
        <v>6824.2</v>
      </c>
      <c r="AB27" s="16" t="n">
        <v>7508.51</v>
      </c>
      <c r="AC27" s="13" t="s">
        <v>228</v>
      </c>
      <c r="AD27" s="17" t="n">
        <v>9.11</v>
      </c>
      <c r="AE27" s="16" t="n">
        <v>1096.98</v>
      </c>
      <c r="AF27" s="14"/>
      <c r="AG27" s="14"/>
      <c r="AH27" s="16" t="n">
        <v>29.75</v>
      </c>
      <c r="AI27" s="14"/>
      <c r="AJ27" s="13" t="s">
        <v>229</v>
      </c>
      <c r="AK27" s="13"/>
      <c r="AL27" s="13"/>
      <c r="AM27" s="13" t="s">
        <v>230</v>
      </c>
      <c r="AN27" s="13" t="s">
        <v>600</v>
      </c>
      <c r="AO27" s="16" t="n">
        <v>684.31</v>
      </c>
      <c r="AP27" s="13" t="s">
        <v>201</v>
      </c>
      <c r="AQ27" s="13"/>
      <c r="AR27" s="13"/>
      <c r="AS27" s="13"/>
      <c r="AT27" s="16"/>
      <c r="AU27" s="16"/>
      <c r="AV27" s="16"/>
      <c r="AW27" s="13" t="s">
        <v>202</v>
      </c>
      <c r="AX27" s="13" t="s">
        <v>186</v>
      </c>
      <c r="AY27" s="13" t="s">
        <v>185</v>
      </c>
      <c r="AZ27" s="18"/>
      <c r="BA27" s="14"/>
      <c r="BB27" s="13"/>
      <c r="BC27" s="14"/>
      <c r="BD27" s="13"/>
      <c r="BE27" s="14"/>
      <c r="BF27" s="13"/>
      <c r="BG27" s="13"/>
      <c r="BH27" s="19"/>
      <c r="BI27" s="13"/>
      <c r="BJ27" s="13"/>
      <c r="BK27" s="13" t="s">
        <v>601</v>
      </c>
      <c r="BL27" s="13"/>
      <c r="BM27" s="13"/>
      <c r="BN27" s="13" t="s">
        <v>602</v>
      </c>
      <c r="BO27" s="13" t="s">
        <v>602</v>
      </c>
      <c r="BP27" s="13"/>
      <c r="BQ27" s="13"/>
      <c r="BR27" s="13"/>
      <c r="BS27" s="16"/>
      <c r="BT27" s="20" t="n">
        <v>225.49</v>
      </c>
      <c r="BU27" s="17" t="n">
        <v>75.36</v>
      </c>
      <c r="BV27" s="20" t="n">
        <v>155.53</v>
      </c>
      <c r="BW27" s="20" t="n">
        <v>-198.94</v>
      </c>
      <c r="BX27" s="20" t="n">
        <v>-205.43</v>
      </c>
      <c r="BY27" s="20" t="n">
        <v>-207.23</v>
      </c>
      <c r="BZ27" s="20" t="n">
        <v>41.33</v>
      </c>
      <c r="CA27" s="21" t="n">
        <v>2021</v>
      </c>
      <c r="CB27" s="20" t="n">
        <v>-36.55</v>
      </c>
      <c r="CC27" s="20" t="n">
        <v>-36.23</v>
      </c>
      <c r="CD27" s="20" t="n">
        <v>-36.34</v>
      </c>
      <c r="CE27" s="20" t="n">
        <v>33.3</v>
      </c>
      <c r="CF27" s="20" t="n">
        <v>-48.2</v>
      </c>
      <c r="CG27" s="20" t="n">
        <v>-3.33</v>
      </c>
      <c r="CH27" s="20" t="n">
        <v>-3.3</v>
      </c>
      <c r="CI27" s="20" t="n">
        <v>-3.31</v>
      </c>
      <c r="CJ27" s="20" t="n">
        <v>3.03</v>
      </c>
      <c r="CK27" s="20" t="n">
        <v>-4.39</v>
      </c>
      <c r="CL27" s="20"/>
      <c r="CM27" s="20"/>
      <c r="CN27" s="20"/>
      <c r="CO27" s="20"/>
      <c r="CP27" s="20"/>
      <c r="CQ27" s="20"/>
      <c r="CR27" s="20"/>
      <c r="CS27" s="17" t="n">
        <v>-91.11</v>
      </c>
      <c r="CT27" s="18" t="n">
        <v>3060</v>
      </c>
      <c r="CU27" s="13" t="s">
        <v>213</v>
      </c>
      <c r="CV27" s="13" t="s">
        <v>585</v>
      </c>
      <c r="CW27" s="13" t="s">
        <v>215</v>
      </c>
      <c r="CX27" s="13" t="s">
        <v>216</v>
      </c>
      <c r="CY27" s="13" t="s">
        <v>586</v>
      </c>
      <c r="CZ27" s="13" t="s">
        <v>218</v>
      </c>
      <c r="DA27" s="14" t="s">
        <v>587</v>
      </c>
      <c r="DB27" s="13" t="s">
        <v>220</v>
      </c>
      <c r="DC27" s="21" t="n">
        <v>2014</v>
      </c>
      <c r="DD27" s="22" t="str">
        <f aca="false">HYPERLINK("http://www.confluent.io","www.confluent.io")</f>
        <v>www.confluent.io</v>
      </c>
      <c r="DE27" s="23" t="n">
        <v>23</v>
      </c>
      <c r="DF27" s="23" t="n">
        <v>8</v>
      </c>
      <c r="DG27" s="23" t="n">
        <v>17</v>
      </c>
      <c r="DH27" s="23" t="n">
        <v>6</v>
      </c>
      <c r="DI27" s="23"/>
      <c r="DJ27" s="23"/>
      <c r="DK27" s="13" t="s">
        <v>588</v>
      </c>
      <c r="DL27" s="13"/>
      <c r="DM27" s="14"/>
      <c r="DN27" s="14"/>
      <c r="DO27" s="13"/>
      <c r="DP27" s="13"/>
      <c r="DQ27" s="13"/>
      <c r="DR27" s="13"/>
      <c r="DS27" s="13"/>
      <c r="DT27" s="13"/>
      <c r="DU27" s="13"/>
      <c r="DV27" s="13"/>
      <c r="DW27" s="20"/>
      <c r="DX27" s="17"/>
      <c r="DY27" s="20"/>
      <c r="DZ27" s="20"/>
      <c r="EA27" s="20"/>
      <c r="EB27" s="20"/>
      <c r="EC27" s="20"/>
      <c r="ED27" s="20"/>
      <c r="EE27" s="20"/>
      <c r="EF27" s="17"/>
      <c r="EG27" s="16"/>
      <c r="EH27" s="16"/>
      <c r="EI27" s="20"/>
      <c r="EJ27" s="20"/>
      <c r="EK27" s="17"/>
      <c r="EL27" s="20"/>
      <c r="EM27" s="13"/>
      <c r="EN27" s="15"/>
      <c r="EO27" s="20"/>
      <c r="EP27" s="17"/>
      <c r="EQ27" s="17"/>
      <c r="ER27" s="20"/>
      <c r="ES27" s="13"/>
      <c r="ET27" s="20"/>
      <c r="EU27" s="20"/>
      <c r="EV27" s="20"/>
      <c r="EW27" s="20"/>
      <c r="EX27" s="20"/>
      <c r="EY27" s="20"/>
      <c r="EZ27" s="20"/>
      <c r="FA27" s="20"/>
      <c r="FB27" s="13" t="s">
        <v>201</v>
      </c>
      <c r="FC27" s="20"/>
      <c r="FD27" s="13"/>
      <c r="FE27" s="14"/>
      <c r="FF27" s="13"/>
      <c r="FG27" s="20"/>
      <c r="FH27" s="20"/>
      <c r="FI27" s="20"/>
      <c r="FJ27" s="20"/>
      <c r="FK27" s="20"/>
      <c r="FL27" s="20"/>
      <c r="FM27" s="20"/>
      <c r="FN27" s="20"/>
      <c r="FO27" s="20"/>
      <c r="FP27" s="20"/>
      <c r="FQ27" s="20"/>
      <c r="FR27" s="22" t="str">
        <f aca="false">HYPERLINK("https://my.pitchbook.com?c=171182-44T","View Company Online")</f>
        <v>View Company Online</v>
      </c>
    </row>
    <row r="28" customFormat="false" ht="15" hidden="false" customHeight="false" outlineLevel="0" collapsed="false">
      <c r="A28" s="2" t="s">
        <v>603</v>
      </c>
      <c r="B28" s="2" t="s">
        <v>604</v>
      </c>
      <c r="C28" s="2" t="s">
        <v>605</v>
      </c>
      <c r="D28" s="2" t="s">
        <v>606</v>
      </c>
      <c r="E28" s="2" t="s">
        <v>607</v>
      </c>
      <c r="F28" s="2" t="s">
        <v>608</v>
      </c>
      <c r="G28" s="2" t="s">
        <v>239</v>
      </c>
      <c r="H28" s="2" t="s">
        <v>240</v>
      </c>
      <c r="I28" s="2" t="s">
        <v>241</v>
      </c>
      <c r="J28" s="2" t="s">
        <v>609</v>
      </c>
      <c r="K28" s="2" t="s">
        <v>610</v>
      </c>
      <c r="L28" s="2" t="s">
        <v>611</v>
      </c>
      <c r="M28" s="2" t="s">
        <v>612</v>
      </c>
      <c r="N28" s="2" t="s">
        <v>186</v>
      </c>
      <c r="O28" s="2" t="s">
        <v>613</v>
      </c>
      <c r="P28" s="2" t="s">
        <v>614</v>
      </c>
      <c r="Q28" s="2" t="s">
        <v>615</v>
      </c>
      <c r="R28" s="3" t="s">
        <v>616</v>
      </c>
      <c r="S28" s="2" t="s">
        <v>617</v>
      </c>
      <c r="T28" s="2" t="s">
        <v>618</v>
      </c>
      <c r="U28" s="2" t="s">
        <v>619</v>
      </c>
      <c r="V28" s="3" t="n">
        <v>4</v>
      </c>
      <c r="W28" s="4"/>
      <c r="X28" s="4" t="n">
        <v>43250</v>
      </c>
      <c r="Y28" s="5" t="n">
        <v>6.83</v>
      </c>
      <c r="Z28" s="2" t="s">
        <v>194</v>
      </c>
      <c r="AA28" s="5" t="n">
        <v>13.67</v>
      </c>
      <c r="AB28" s="5" t="n">
        <v>20.5</v>
      </c>
      <c r="AC28" s="2" t="s">
        <v>228</v>
      </c>
      <c r="AD28" s="6" t="n">
        <v>33.33</v>
      </c>
      <c r="AE28" s="5" t="n">
        <v>12.18</v>
      </c>
      <c r="AF28" s="3"/>
      <c r="AG28" s="3"/>
      <c r="AH28" s="5" t="n">
        <v>0.02</v>
      </c>
      <c r="AI28" s="3"/>
      <c r="AJ28" s="2" t="s">
        <v>229</v>
      </c>
      <c r="AK28" s="2"/>
      <c r="AL28" s="2"/>
      <c r="AM28" s="2" t="s">
        <v>230</v>
      </c>
      <c r="AN28" s="2" t="s">
        <v>620</v>
      </c>
      <c r="AO28" s="5" t="n">
        <v>6.83</v>
      </c>
      <c r="AP28" s="2" t="s">
        <v>201</v>
      </c>
      <c r="AQ28" s="2"/>
      <c r="AR28" s="2"/>
      <c r="AS28" s="2"/>
      <c r="AT28" s="5"/>
      <c r="AU28" s="5"/>
      <c r="AV28" s="5"/>
      <c r="AW28" s="2" t="s">
        <v>202</v>
      </c>
      <c r="AX28" s="2" t="s">
        <v>203</v>
      </c>
      <c r="AY28" s="2" t="s">
        <v>612</v>
      </c>
      <c r="AZ28" s="7"/>
      <c r="BA28" s="3"/>
      <c r="BB28" s="2"/>
      <c r="BC28" s="3"/>
      <c r="BD28" s="2"/>
      <c r="BE28" s="3"/>
      <c r="BF28" s="2"/>
      <c r="BG28" s="2"/>
      <c r="BH28" s="8"/>
      <c r="BI28" s="2"/>
      <c r="BJ28" s="2"/>
      <c r="BK28" s="2" t="s">
        <v>621</v>
      </c>
      <c r="BL28" s="2"/>
      <c r="BM28" s="2"/>
      <c r="BN28" s="2" t="s">
        <v>622</v>
      </c>
      <c r="BO28" s="2" t="s">
        <v>622</v>
      </c>
      <c r="BP28" s="2"/>
      <c r="BQ28" s="2"/>
      <c r="BR28" s="2"/>
      <c r="BS28" s="5"/>
      <c r="BT28" s="9" t="n">
        <v>1.1</v>
      </c>
      <c r="BU28" s="6" t="n">
        <v>-13.95</v>
      </c>
      <c r="BV28" s="9" t="n">
        <v>-0.77</v>
      </c>
      <c r="BW28" s="9" t="n">
        <v>-2.22</v>
      </c>
      <c r="BX28" s="9" t="n">
        <v>-1.66</v>
      </c>
      <c r="BY28" s="9" t="n">
        <v>-1.68</v>
      </c>
      <c r="BZ28" s="9" t="n">
        <v>0</v>
      </c>
      <c r="CA28" s="10" t="n">
        <v>2018</v>
      </c>
      <c r="CB28" s="9" t="n">
        <v>-12.35</v>
      </c>
      <c r="CC28" s="9" t="n">
        <v>-12.23</v>
      </c>
      <c r="CD28" s="9" t="n">
        <v>-9.32</v>
      </c>
      <c r="CE28" s="9" t="n">
        <v>18.59</v>
      </c>
      <c r="CF28" s="9" t="n">
        <v>3.6</v>
      </c>
      <c r="CG28" s="9" t="n">
        <v>-4.12</v>
      </c>
      <c r="CH28" s="9" t="n">
        <v>-4.08</v>
      </c>
      <c r="CI28" s="9" t="n">
        <v>-3.11</v>
      </c>
      <c r="CJ28" s="9" t="n">
        <v>6.2</v>
      </c>
      <c r="CK28" s="9" t="n">
        <v>1.2</v>
      </c>
      <c r="CL28" s="9"/>
      <c r="CM28" s="9"/>
      <c r="CN28" s="9"/>
      <c r="CO28" s="9"/>
      <c r="CP28" s="9"/>
      <c r="CQ28" s="9"/>
      <c r="CR28" s="9"/>
      <c r="CS28" s="6" t="n">
        <v>-150.46</v>
      </c>
      <c r="CT28" s="7" t="n">
        <v>36</v>
      </c>
      <c r="CU28" s="2" t="s">
        <v>295</v>
      </c>
      <c r="CV28" s="2" t="s">
        <v>623</v>
      </c>
      <c r="CW28" s="2" t="s">
        <v>261</v>
      </c>
      <c r="CX28" s="2" t="s">
        <v>297</v>
      </c>
      <c r="CY28" s="2" t="s">
        <v>624</v>
      </c>
      <c r="CZ28" s="2" t="s">
        <v>299</v>
      </c>
      <c r="DA28" s="3" t="s">
        <v>625</v>
      </c>
      <c r="DB28" s="2" t="s">
        <v>301</v>
      </c>
      <c r="DC28" s="10" t="n">
        <v>2012</v>
      </c>
      <c r="DD28" s="11" t="str">
        <f aca="false">HYPERLINK("http://www.cordel.ai","www.cordel.ai")</f>
        <v>www.cordel.ai</v>
      </c>
      <c r="DE28" s="12" t="n">
        <v>16</v>
      </c>
      <c r="DF28" s="12" t="n">
        <v>1</v>
      </c>
      <c r="DG28" s="12" t="n">
        <v>7</v>
      </c>
      <c r="DH28" s="12"/>
      <c r="DI28" s="12" t="n">
        <v>9</v>
      </c>
      <c r="DJ28" s="12" t="n">
        <v>9</v>
      </c>
      <c r="DK28" s="2" t="s">
        <v>626</v>
      </c>
      <c r="DL28" s="2"/>
      <c r="DM28" s="3"/>
      <c r="DN28" s="3"/>
      <c r="DO28" s="2"/>
      <c r="DP28" s="2"/>
      <c r="DQ28" s="2"/>
      <c r="DR28" s="2"/>
      <c r="DS28" s="2"/>
      <c r="DT28" s="2"/>
      <c r="DU28" s="2"/>
      <c r="DV28" s="2"/>
      <c r="DW28" s="9"/>
      <c r="DX28" s="6"/>
      <c r="DY28" s="9"/>
      <c r="DZ28" s="9"/>
      <c r="EA28" s="9"/>
      <c r="EB28" s="9"/>
      <c r="EC28" s="9"/>
      <c r="ED28" s="9"/>
      <c r="EE28" s="9"/>
      <c r="EF28" s="6"/>
      <c r="EG28" s="5"/>
      <c r="EH28" s="5"/>
      <c r="EI28" s="9"/>
      <c r="EJ28" s="9"/>
      <c r="EK28" s="6"/>
      <c r="EL28" s="9"/>
      <c r="EM28" s="2"/>
      <c r="EN28" s="4"/>
      <c r="EO28" s="9"/>
      <c r="EP28" s="6"/>
      <c r="EQ28" s="6"/>
      <c r="ER28" s="9"/>
      <c r="ES28" s="2"/>
      <c r="ET28" s="9"/>
      <c r="EU28" s="9"/>
      <c r="EV28" s="9"/>
      <c r="EW28" s="9"/>
      <c r="EX28" s="9"/>
      <c r="EY28" s="9"/>
      <c r="EZ28" s="9"/>
      <c r="FA28" s="9"/>
      <c r="FB28" s="2" t="s">
        <v>201</v>
      </c>
      <c r="FC28" s="9"/>
      <c r="FD28" s="2"/>
      <c r="FE28" s="3"/>
      <c r="FF28" s="2"/>
      <c r="FG28" s="9"/>
      <c r="FH28" s="9"/>
      <c r="FI28" s="9"/>
      <c r="FJ28" s="9"/>
      <c r="FK28" s="9"/>
      <c r="FL28" s="9"/>
      <c r="FM28" s="9"/>
      <c r="FN28" s="9"/>
      <c r="FO28" s="9"/>
      <c r="FP28" s="9"/>
      <c r="FQ28" s="9"/>
      <c r="FR28" s="11" t="str">
        <f aca="false">HYPERLINK("https://my.pitchbook.com?c=106870-42T","View Company Online")</f>
        <v>View Company Online</v>
      </c>
    </row>
    <row r="29" customFormat="false" ht="15" hidden="false" customHeight="false" outlineLevel="0" collapsed="false">
      <c r="A29" s="13" t="s">
        <v>627</v>
      </c>
      <c r="B29" s="13" t="s">
        <v>604</v>
      </c>
      <c r="C29" s="13" t="s">
        <v>605</v>
      </c>
      <c r="D29" s="13" t="s">
        <v>606</v>
      </c>
      <c r="E29" s="13" t="s">
        <v>607</v>
      </c>
      <c r="F29" s="13" t="s">
        <v>608</v>
      </c>
      <c r="G29" s="13" t="s">
        <v>239</v>
      </c>
      <c r="H29" s="13" t="s">
        <v>240</v>
      </c>
      <c r="I29" s="13" t="s">
        <v>241</v>
      </c>
      <c r="J29" s="13" t="s">
        <v>609</v>
      </c>
      <c r="K29" s="13" t="s">
        <v>610</v>
      </c>
      <c r="L29" s="13" t="s">
        <v>611</v>
      </c>
      <c r="M29" s="13" t="s">
        <v>612</v>
      </c>
      <c r="N29" s="13" t="s">
        <v>186</v>
      </c>
      <c r="O29" s="13" t="s">
        <v>613</v>
      </c>
      <c r="P29" s="13" t="s">
        <v>628</v>
      </c>
      <c r="Q29" s="13" t="s">
        <v>629</v>
      </c>
      <c r="R29" s="14" t="s">
        <v>630</v>
      </c>
      <c r="S29" s="13" t="s">
        <v>631</v>
      </c>
      <c r="T29" s="13" t="s">
        <v>632</v>
      </c>
      <c r="U29" s="13" t="s">
        <v>633</v>
      </c>
      <c r="V29" s="14" t="n">
        <v>5</v>
      </c>
      <c r="W29" s="15"/>
      <c r="X29" s="15" t="n">
        <v>44258</v>
      </c>
      <c r="Y29" s="16" t="n">
        <v>2.3</v>
      </c>
      <c r="Z29" s="13" t="s">
        <v>194</v>
      </c>
      <c r="AA29" s="16"/>
      <c r="AB29" s="16" t="n">
        <v>25.23</v>
      </c>
      <c r="AC29" s="13" t="s">
        <v>228</v>
      </c>
      <c r="AD29" s="17" t="n">
        <v>9.1</v>
      </c>
      <c r="AE29" s="16" t="n">
        <v>14.47</v>
      </c>
      <c r="AF29" s="14"/>
      <c r="AG29" s="14"/>
      <c r="AH29" s="16" t="n">
        <v>0.15</v>
      </c>
      <c r="AI29" s="14"/>
      <c r="AJ29" s="13" t="s">
        <v>250</v>
      </c>
      <c r="AK29" s="13"/>
      <c r="AL29" s="13"/>
      <c r="AM29" s="13" t="s">
        <v>343</v>
      </c>
      <c r="AN29" s="13" t="s">
        <v>634</v>
      </c>
      <c r="AO29" s="16" t="n">
        <v>2.3</v>
      </c>
      <c r="AP29" s="13" t="s">
        <v>201</v>
      </c>
      <c r="AQ29" s="13"/>
      <c r="AR29" s="13"/>
      <c r="AS29" s="13"/>
      <c r="AT29" s="16"/>
      <c r="AU29" s="16"/>
      <c r="AV29" s="16"/>
      <c r="AW29" s="13" t="s">
        <v>202</v>
      </c>
      <c r="AX29" s="13" t="s">
        <v>203</v>
      </c>
      <c r="AY29" s="13" t="s">
        <v>612</v>
      </c>
      <c r="AZ29" s="18"/>
      <c r="BA29" s="14"/>
      <c r="BB29" s="13"/>
      <c r="BC29" s="14"/>
      <c r="BD29" s="13"/>
      <c r="BE29" s="14"/>
      <c r="BF29" s="13"/>
      <c r="BG29" s="13"/>
      <c r="BH29" s="19"/>
      <c r="BI29" s="13"/>
      <c r="BJ29" s="13"/>
      <c r="BK29" s="13"/>
      <c r="BL29" s="13"/>
      <c r="BM29" s="13"/>
      <c r="BN29" s="13" t="s">
        <v>635</v>
      </c>
      <c r="BO29" s="13" t="s">
        <v>635</v>
      </c>
      <c r="BP29" s="13"/>
      <c r="BQ29" s="13"/>
      <c r="BR29" s="13"/>
      <c r="BS29" s="16"/>
      <c r="BT29" s="20" t="n">
        <v>1.44</v>
      </c>
      <c r="BU29" s="17" t="n">
        <v>24.92</v>
      </c>
      <c r="BV29" s="20" t="n">
        <v>0.32</v>
      </c>
      <c r="BW29" s="20" t="n">
        <v>-1.05</v>
      </c>
      <c r="BX29" s="20" t="n">
        <v>-1.02</v>
      </c>
      <c r="BY29" s="20" t="n">
        <v>-1.1</v>
      </c>
      <c r="BZ29" s="20" t="n">
        <v>0.15</v>
      </c>
      <c r="CA29" s="21" t="n">
        <v>2021</v>
      </c>
      <c r="CB29" s="20" t="n">
        <v>-24.79</v>
      </c>
      <c r="CC29" s="20" t="n">
        <v>-22.95</v>
      </c>
      <c r="CD29" s="20" t="n">
        <v>-22.67</v>
      </c>
      <c r="CE29" s="20" t="n">
        <v>17.5</v>
      </c>
      <c r="CF29" s="20" t="n">
        <v>-13.87</v>
      </c>
      <c r="CG29" s="20" t="n">
        <v>-2.26</v>
      </c>
      <c r="CH29" s="20" t="n">
        <v>-2.09</v>
      </c>
      <c r="CI29" s="20" t="n">
        <v>-2.06</v>
      </c>
      <c r="CJ29" s="20" t="n">
        <v>1.59</v>
      </c>
      <c r="CK29" s="20" t="n">
        <v>-1.26</v>
      </c>
      <c r="CL29" s="20"/>
      <c r="CM29" s="20"/>
      <c r="CN29" s="20"/>
      <c r="CO29" s="20"/>
      <c r="CP29" s="20"/>
      <c r="CQ29" s="20"/>
      <c r="CR29" s="20"/>
      <c r="CS29" s="17" t="n">
        <v>-70.6</v>
      </c>
      <c r="CT29" s="18" t="n">
        <v>36</v>
      </c>
      <c r="CU29" s="13" t="s">
        <v>295</v>
      </c>
      <c r="CV29" s="13" t="s">
        <v>623</v>
      </c>
      <c r="CW29" s="13" t="s">
        <v>261</v>
      </c>
      <c r="CX29" s="13" t="s">
        <v>297</v>
      </c>
      <c r="CY29" s="13" t="s">
        <v>624</v>
      </c>
      <c r="CZ29" s="13" t="s">
        <v>299</v>
      </c>
      <c r="DA29" s="14" t="s">
        <v>625</v>
      </c>
      <c r="DB29" s="13" t="s">
        <v>301</v>
      </c>
      <c r="DC29" s="21" t="n">
        <v>2012</v>
      </c>
      <c r="DD29" s="22" t="str">
        <f aca="false">HYPERLINK("http://www.cordel.ai","www.cordel.ai")</f>
        <v>www.cordel.ai</v>
      </c>
      <c r="DE29" s="23" t="n">
        <v>16</v>
      </c>
      <c r="DF29" s="23" t="n">
        <v>1</v>
      </c>
      <c r="DG29" s="23" t="n">
        <v>7</v>
      </c>
      <c r="DH29" s="23"/>
      <c r="DI29" s="23" t="n">
        <v>9</v>
      </c>
      <c r="DJ29" s="23" t="n">
        <v>9</v>
      </c>
      <c r="DK29" s="13" t="s">
        <v>626</v>
      </c>
      <c r="DL29" s="13"/>
      <c r="DM29" s="14"/>
      <c r="DN29" s="14"/>
      <c r="DO29" s="13"/>
      <c r="DP29" s="13"/>
      <c r="DQ29" s="13"/>
      <c r="DR29" s="13"/>
      <c r="DS29" s="13"/>
      <c r="DT29" s="13"/>
      <c r="DU29" s="13"/>
      <c r="DV29" s="13"/>
      <c r="DW29" s="20"/>
      <c r="DX29" s="17"/>
      <c r="DY29" s="20"/>
      <c r="DZ29" s="20"/>
      <c r="EA29" s="20"/>
      <c r="EB29" s="20"/>
      <c r="EC29" s="20"/>
      <c r="ED29" s="20"/>
      <c r="EE29" s="20"/>
      <c r="EF29" s="17"/>
      <c r="EG29" s="16"/>
      <c r="EH29" s="16"/>
      <c r="EI29" s="20"/>
      <c r="EJ29" s="20"/>
      <c r="EK29" s="17"/>
      <c r="EL29" s="20"/>
      <c r="EM29" s="13"/>
      <c r="EN29" s="15"/>
      <c r="EO29" s="20"/>
      <c r="EP29" s="17"/>
      <c r="EQ29" s="17"/>
      <c r="ER29" s="20"/>
      <c r="ES29" s="13"/>
      <c r="ET29" s="20"/>
      <c r="EU29" s="20"/>
      <c r="EV29" s="20"/>
      <c r="EW29" s="20"/>
      <c r="EX29" s="20"/>
      <c r="EY29" s="20"/>
      <c r="EZ29" s="20"/>
      <c r="FA29" s="20"/>
      <c r="FB29" s="13" t="s">
        <v>201</v>
      </c>
      <c r="FC29" s="20"/>
      <c r="FD29" s="13"/>
      <c r="FE29" s="14"/>
      <c r="FF29" s="13"/>
      <c r="FG29" s="20"/>
      <c r="FH29" s="20"/>
      <c r="FI29" s="20"/>
      <c r="FJ29" s="20"/>
      <c r="FK29" s="20"/>
      <c r="FL29" s="20"/>
      <c r="FM29" s="20"/>
      <c r="FN29" s="20"/>
      <c r="FO29" s="20"/>
      <c r="FP29" s="20"/>
      <c r="FQ29" s="20"/>
      <c r="FR29" s="22" t="str">
        <f aca="false">HYPERLINK("https://my.pitchbook.com?c=175276-18T","View Company Online")</f>
        <v>View Company Online</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57"/>
    <col collapsed="false" customWidth="true" hidden="false" outlineLevel="0" max="2" min="2" style="0" width="49.14"/>
    <col collapsed="false" customWidth="true" hidden="false" outlineLevel="0" max="3" min="3" style="0" width="27.72"/>
    <col collapsed="false" customWidth="true" hidden="false" outlineLevel="0" max="4" min="4" style="0" width="4.57"/>
    <col collapsed="false" customWidth="true" hidden="false" outlineLevel="0" max="5" min="5" style="0" width="22.15"/>
    <col collapsed="false" customWidth="true" hidden="false" outlineLevel="0" max="1025" min="6" style="0" width="8.53"/>
  </cols>
  <sheetData>
    <row r="1" customFormat="false" ht="15" hidden="false" customHeight="false" outlineLevel="0" collapsed="false">
      <c r="A1" s="24" t="s">
        <v>636</v>
      </c>
    </row>
    <row r="3" customFormat="false" ht="15" hidden="false" customHeight="false" outlineLevel="0" collapsed="false">
      <c r="A3" s="25" t="s">
        <v>637</v>
      </c>
    </row>
    <row r="4" customFormat="false" ht="15" hidden="false" customHeight="false" outlineLevel="0" collapsed="false">
      <c r="A4" s="26" t="s">
        <v>638</v>
      </c>
    </row>
    <row r="6" customFormat="false" ht="15" hidden="false" customHeight="false" outlineLevel="0" collapsed="false">
      <c r="A6" s="25" t="s">
        <v>639</v>
      </c>
      <c r="C6" s="26" t="s">
        <v>640</v>
      </c>
      <c r="E6" s="25" t="s">
        <v>641</v>
      </c>
    </row>
    <row r="8" customFormat="false" ht="15" hidden="false" customHeight="false" outlineLevel="0" collapsed="false">
      <c r="A8" s="25" t="s">
        <v>642</v>
      </c>
    </row>
    <row r="9" customFormat="false" ht="15" hidden="false" customHeight="false" outlineLevel="0" collapsed="false">
      <c r="A9" s="27" t="s">
        <v>643</v>
      </c>
      <c r="B9" s="25" t="s">
        <v>644</v>
      </c>
    </row>
    <row r="10" customFormat="false" ht="15" hidden="false" customHeight="false" outlineLevel="0" collapsed="false">
      <c r="A10" s="27" t="s">
        <v>645</v>
      </c>
      <c r="B10" s="25" t="s">
        <v>646</v>
      </c>
    </row>
    <row r="11" customFormat="false" ht="15" hidden="false" customHeight="false" outlineLevel="0" collapsed="false">
      <c r="A11" s="27" t="s">
        <v>647</v>
      </c>
      <c r="B11" s="25" t="s">
        <v>648</v>
      </c>
    </row>
    <row r="13" customFormat="false" ht="15" hidden="false" customHeight="false" outlineLevel="0" collapsed="false">
      <c r="A13" s="25" t="s">
        <v>649</v>
      </c>
      <c r="B13" s="26" t="s">
        <v>638</v>
      </c>
    </row>
    <row r="15" customFormat="false" ht="15" hidden="false" customHeight="false" outlineLevel="0" collapsed="false">
      <c r="A15" s="28" t="s">
        <v>650</v>
      </c>
    </row>
  </sheetData>
  <sheetProtection sheet="true" objects="true" scenarios="true"/>
  <hyperlinks>
    <hyperlink ref="A4" r:id="rId1" display="support@pitchbook.com"/>
    <hyperlink ref="C6" r:id="rId2" display="the PitchBook subscription agreement."/>
    <hyperlink ref="B13" r:id="rId3" display="support@pitchbook.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2025-06-11T14:35:53Z</dcterms:modified>
  <cp:revision>1</cp:revision>
  <dc:subject/>
  <dc:title/>
</cp:coreProperties>
</file>