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<sst xmlns="http://schemas.openxmlformats.org/spreadsheetml/2006/main" count="1572" uniqueCount="629">
  <si>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</si>
  <si>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</si>
  <si>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</si>
  <si>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</si>
  <si>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</si>
  <si>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</si>
  <si>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</si>
  <si>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</si>
  <si>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</si>
  <si>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</si>
  <si>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</si>
  <si>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</si>
  <si>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</si>
  <si>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</si>
  <si>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</si>
  <si>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</si>
  <si>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</si>
  <si>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</si>
  <si>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</si>
  <si>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</si>
  <si>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</si>
  <si>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</si>
  <si>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</si>
  <si>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</si>
  <si>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</si>
  <si>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</si>
  <si>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</si>
  <si>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</si>
  <si>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</si>
  <si>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</si>
  <si>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</si>
  <si>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</si>
  <si>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</si>
  <si>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</si>
  <si>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</si>
  <si>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</si>
  <si>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</si>
  <si>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</si>
  <si>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</si>
  <si>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</si>
  <si>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</si>
  <si>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</si>
  <si>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</si>
  <si>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</si>
  <si>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</si>
  <si>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</si>
  <si>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</si>
  <si>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</si>
  <si>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</si>
  <si>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</si>
  <si>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</si>
  <si>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</si>
  <si>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</si>
  <si>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</si>
  <si>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</si>
  <si>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</si>
  <si>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</si>
  <si>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</si>
  <si>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</si>
  <si>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</si>
  <si>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</si>
  <si>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</si>
  <si>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</si>
  <si>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</si>
  <si>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</si>
  <si>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</si>
  <si>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</si>
  <si>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</si>
  <si>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</si>
  <si>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</si>
  <si>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</si>
  <si>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</si>
  <si>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</si>
  <si>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</si>
  <si>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</si>
  <si>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</si>
  <si>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</si>
  <si>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</si>
  <si>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</si>
  <si>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</si>
  <si>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</si>
  <si>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</si>
  <si>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</si>
  <si>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</si>
  <si>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</si>
  <si>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</si>
  <si>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</si>
  <si>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</si>
  <si>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</si>
  <si>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</si>
  <si>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</si>
  <si>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</si>
  <si>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</si>
  <si>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</si>
  <si>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</si>
  <si>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</si>
  <si>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</si>
  <si>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</si>
  <si>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</si>
  <si>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</si>
  <si>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</si>
  <si>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</si>
  <si>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</si>
  <si>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</si>
  <si>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</si>
  <si>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</si>
  <si>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</si>
  <si>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</si>
  <si>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</si>
  <si>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</si>
  <si>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</si>
  <si>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</si>
  <si>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</si>
  <si>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</si>
  <si>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</si>
  <si>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</si>
  <si>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</si>
  <si>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</si>
  <si>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</si>
  <si>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</si>
  <si>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</si>
  <si>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</si>
  <si>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</si>
  <si>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</si>
  <si>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</si>
  <si>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</si>
  <si>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</si>
  <si>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</si>
  <si>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</si>
  <si>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</si>
  <si>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</si>
  <si>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</si>
  <si>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</si>
  <si>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</si>
  <si>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</si>
  <si>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</si>
  <si>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</si>
  <si>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</si>
  <si>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</si>
  <si>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</si>
  <si>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</si>
  <si>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</si>
  <si>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</si>
  <si>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</si>
  <si>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</si>
  <si>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</si>
  <si>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</si>
  <si>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</si>
  <si>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</si>
  <si>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</si>
  <si>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</si>
  <si>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</si>
  <si>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</si>
  <si>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</si>
  <si>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</si>
  <si>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</si>
  <si>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</si>
  <si>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</si>
  <si>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</si>
  <si>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</si>
  <si>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</si>
  <si>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</si>
  <si>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</si>
  <si>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</si>
  <si>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</si>
  <si>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</si>
  <si>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</si>
  <si>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</si>
  <si>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</si>
  <si>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</si>
  <si>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</si>
  <si>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</si>
  <si>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</si>
  <si>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</si>
  <si>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220885-21T</t>
  </si>
  <si>
    <t xml:space="preserve">CoreWeave (NAS: CRWV)</t>
  </si>
  <si>
    <t xml:space="preserve">327267-64</t>
  </si>
  <si>
    <t xml:space="preserve">CoreWeave Inc is a modern cloud infrastructure technology company that offers the CoreWeave Cloud Platform which consists of proprietary software and cloud services that deliver the automation and efficiency needed to manage complex AI infrastructure at scale. Its platform supports the development and use of ground-breaking models and the delivery of the next generation of AI applications that are changing the way of living and working across the globe.</t>
  </si>
  <si>
    <t xml:space="preserve">The company completed a $2 billion debt refinancing round on May 21, 2025. Previously, the company (NAS: CRWV) received $350 million of development capital from OpenAI and Irving Investors on March 31, 2025 through a private placement. Prior to that, the company raised $1.5 billion in its initial public offering on the Nasdaq stock exchange under the ticker symbol of CRWV on March 28, 2025. A total of 37,500,000 class A shares (excluding the over-allotment option) were sold at $40 per class A share. After the offering, there was a total 464,099,446 outstanding shares (excluding the over-allotment option) at $40 per share, valuing the company at $18.56 billion. The total proceeds, before expenses, to the company was $1.46 bllion and to the selling shareholders was $36.4 million. In the offering, the company sold 36,590,000 shares and the selling shareholders sold 910,000 shares. The underwriters were granted an option to purchase up to an additional 5,625,000 shares from the company and selling shareholders to cover over-allotments, if any. Earlier, the company raised $10 million of venture funding from Stack Capital Group, Helios Ventures and Bossa Invest on March 5, 2025. Event Horizon Capital, RAA Ventures, ID8 Investments, Scenic Management, PEAK6 Strategic Capital, 2468 Ventures, Inflection Ventures, A100x Ventures and Altra Venture Partners also participated in the round. Before that, an undisclosed investor sold a 2.86% stake in the company to FMR, Jane Street, Cisco Systems, Pure Storage, Macquarie Group, Magnetar Capital, Zain S Hasan Charitable Remainder Trust and SuRo Capital for $650 million on November 13, 2024. The funds will be used will be used to scale the company's global operations and facility to further support its global expansion plans. Prior to that, the company raised $250,000 of venture funding from Blick Global Group on November 1, 2024, putting the company's pre-money valuation at $22.00 billion.</t>
  </si>
  <si>
    <t xml:space="preserve">Information Technology</t>
  </si>
  <si>
    <t xml:space="preserve">Software</t>
  </si>
  <si>
    <t xml:space="preserve">Business/Productivity Software</t>
  </si>
  <si>
    <t xml:space="preserve">Business/Productivity Software*, Database Software, Systems and Information Management</t>
  </si>
  <si>
    <t xml:space="preserve">Artificial Intelligence &amp; Machine Learning, Big Data, CloudTech &amp; DevOps, SaaS</t>
  </si>
  <si>
    <t xml:space="preserve">ai neocloud, cloud infrastructure services, computing resources, data center, data infrastructure, gpu compute, hyperscale cloud platform, vfx rendering, virtual workstations</t>
  </si>
  <si>
    <t xml:space="preserve">Formerly VC-backed</t>
  </si>
  <si>
    <t xml:space="preserve">Generating Revenue/Not Profitable</t>
  </si>
  <si>
    <t xml:space="preserve">Debt Financed, Private Equity, Publicly Listed, Venture Capital</t>
  </si>
  <si>
    <t xml:space="preserve">Michael Intrator</t>
  </si>
  <si>
    <t xml:space="preserve">147437-47P</t>
  </si>
  <si>
    <t xml:space="preserve">mike@coreweave.com</t>
  </si>
  <si>
    <t xml:space="preserve">Mr. Michael Intrator is a Co-Founder and serves as President, Chief Executive Officer and Board Member at CoreWeave. Previously he was the CEO of Hudson Ridge Asset Management, a commodity investment manager specializing in natural gas. Before founding Hudson Ridge, he was the Principal Portfolio Manager at Natsource Asset Management, an investment manager active in the global environmental and renewable energy industry where he was responsible for a $1.4b portfolio and some of the largest emission reduction agreements under the Kyoto Protocol.</t>
  </si>
  <si>
    <t xml:space="preserve">Binghamton University (SUNY), MA (Master of Arts), 1991, Columbia University, MPA (Master of Public Administration), 1995, Public Finance</t>
  </si>
  <si>
    <t xml:space="preserve">Actual</t>
  </si>
  <si>
    <t xml:space="preserve">4th Round</t>
  </si>
  <si>
    <t xml:space="preserve">Series B</t>
  </si>
  <si>
    <t xml:space="preserve">Later Stage VC</t>
  </si>
  <si>
    <t xml:space="preserve">Venture Capital</t>
  </si>
  <si>
    <t xml:space="preserve">The company raised $421 million of Series B venture funding in a deal led by Nvidia and Magnetar Capital on May 31, 2023, putting the company's pre-money valuation at $2.1 billion. DigitalBridge Group, Nat Friedman and Daniel Gross also participated in the round. The funds will be used to further expand the company's specialized cloud infrastructure for compute-intensive workloads including artificial intelligence and machine learning, visual effects and rendering, batch processing, and pixel streaming to meet the demand for generative AI technology.</t>
  </si>
  <si>
    <t xml:space="preserve">No</t>
  </si>
  <si>
    <t xml:space="preserve">Completed</t>
  </si>
  <si>
    <t xml:space="preserve">Generating Revenue</t>
  </si>
  <si>
    <t xml:space="preserve">Venture Capital-Backed</t>
  </si>
  <si>
    <t xml:space="preserve">Daniel Gross, Nat Friedman, Nvidia</t>
  </si>
  <si>
    <t xml:space="preserve">Magnetar Capital</t>
  </si>
  <si>
    <t xml:space="preserve">Magnetar Capital (www.magnetar.com), Nvidia (NAS: NVDA) (www.nvidia.com/en-us)</t>
  </si>
  <si>
    <t xml:space="preserve">Daniel Gross(Daniel Gross), Magnetar Capital(Ernie Rogers), Nat Friedman(Nat Friedman), Nvidia (NAS: NVDA)</t>
  </si>
  <si>
    <t xml:space="preserve">Magnetar Capital(Ernie Rogers)</t>
  </si>
  <si>
    <t xml:space="preserve">DLA Piper (Legal Advisor to Magnetar Capital, Randy Socol JD), Galaxy Digital (New York) (Advisor: General to Company), McDermott (Legal Advisor to Company, Kevin Sullivan JD), Treble (Media and Information Services) (Advisor: Communications to Company, Michael Kellner)</t>
  </si>
  <si>
    <t xml:space="preserve">Galaxy Digital (New York) (Advisor: General to Company), McDermott (Legal Advisor to Company, Kevin Sullivan JD), Treble (Media and Information Services) (Advisor: Communications to Company, Michael Kellner)</t>
  </si>
  <si>
    <t xml:space="preserve">DLA Piper (Legal Advisor to Magnetar Capital, Randy Socol JD)</t>
  </si>
  <si>
    <t xml:space="preserve">US Dollars (USD)</t>
  </si>
  <si>
    <t xml:space="preserve">Livingston, NJ</t>
  </si>
  <si>
    <t xml:space="preserve">Americas</t>
  </si>
  <si>
    <t xml:space="preserve">North America</t>
  </si>
  <si>
    <t xml:space="preserve">Livingston</t>
  </si>
  <si>
    <t xml:space="preserve">New Jersey</t>
  </si>
  <si>
    <t xml:space="preserve">07039</t>
  </si>
  <si>
    <t xml:space="preserve">United States</t>
  </si>
  <si>
    <t xml:space="preserve">AI neoclouds</t>
  </si>
  <si>
    <t xml:space="preserve">Non-participating</t>
  </si>
  <si>
    <t xml:space="preserve">Yes</t>
  </si>
  <si>
    <t xml:space="preserve">Weighted Average</t>
  </si>
  <si>
    <t xml:space="preserve">Senior</t>
  </si>
  <si>
    <t xml:space="preserve">255192-49T</t>
  </si>
  <si>
    <t xml:space="preserve">6th Round</t>
  </si>
  <si>
    <t xml:space="preserve">Series C</t>
  </si>
  <si>
    <t xml:space="preserve">The company raised $1.1 billion of Series C venture funding through a combination of debt and equity in a deal led by Coatue Management and Magnetar Capital on May 1, 2024, putting the company's post-valuation at $19 billion. Altimeter Capital Management, Millennium New Horizons, Cisco Investments, IronArc Ventures, Assured Asset Management, Interplay, SuRo Capital, Lykos Global Management, Claridge Venture Partners and Fidelity Investments also participated in the round. The funds will support the company's growth and expansion into new geographic regions to meet the demand for GPU-accelerated cloud infrastructure worldwide.</t>
  </si>
  <si>
    <t xml:space="preserve">Altimeter Capital Management, Assured Asset Management, Cisco Investments, Claridge Venture Partners, Interplay Ventures, IronArc Ventures, Lykos Global Management, Millennium New Horizons, SuRo Capital</t>
  </si>
  <si>
    <t xml:space="preserve">Coatue Management, FMR (United States), Magnetar Capital</t>
  </si>
  <si>
    <t xml:space="preserve">Altimeter Capital Management (www.altimeter.com), Assured Asset Management (www.assuredam.com), Cisco Investments (www.ciscoinvestments.com), Claridge Venture Partners (www.claridgevp.com), Coatue Management (www.coatue.com), FMR (United States) (www.fidelity.com), Interplay Ventures (www.interplay.vc), IronArc Ventures (www.ironarcventures.com), Lykos Global Management (www.lykosglobal.com), Magnetar Capital (www.magnetar.com), Millennium New Horizons (www.mnh.vc), SuRo Capital (NAS: SSSS) (www.surocap.com)</t>
  </si>
  <si>
    <t xml:space="preserve">Altimeter Capital Management, Assured Asset Management, Cisco Investments, Claridge Venture Partners, Coatue Management(Philippe Laffont), FMR (United States), Interplay Ventures, IronArc Ventures, Lykos Global Management, Magnetar Capital(David Snyderman), Millennium New Horizons, SuRo Capital (NAS: SSSS)</t>
  </si>
  <si>
    <t xml:space="preserve">Coatue Management(Philippe Laffont), Magnetar Capital(David Snyderman)</t>
  </si>
  <si>
    <t xml:space="preserve">Fidelity Venture Capital Fund I(FMR (United States))</t>
  </si>
  <si>
    <t xml:space="preserve">DLA Piper (Legal Advisor to Magnetar Capital, Randy Socol JD), Fenwick &amp; West (Legal Advisor to Company, Michael Brown JD), Gunderson Dettmer (Legal Advisor to Altimeter Capital Management), Kirkland &amp; Ellis (Legal Advisor to Company), Simpson Thacher &amp; Bartlett (Legal Advisor to Coatue Management)</t>
  </si>
  <si>
    <t xml:space="preserve">Fenwick &amp; West (Legal Advisor to Company, Michael Brown JD), Kirkland &amp; Ellis (Legal Advisor to Company)</t>
  </si>
  <si>
    <t xml:space="preserve">DLA Piper (Legal Advisor to Magnetar Capital, Randy Socol JD), Gunderson Dettmer (Legal Advisor to Altimeter Capital Management), Simpson Thacher &amp; Bartlett (Legal Advisor to Coatue Management)</t>
  </si>
  <si>
    <t xml:space="preserve">273803-86T</t>
  </si>
  <si>
    <t xml:space="preserve">Secondary Transaction - Private</t>
  </si>
  <si>
    <t xml:space="preserve">An undisclosed investor sold a 2.86% stake in the company to FMR, Jane Street, Cisco Systems, Pure Storage, Macquarie Group, Magnetar Capital, Zain S Hasan Charitable Remainder Trust and SuRo Capital for $650 million on November 13, 2024. The funds will be used will be used to scale the company's global operations and facility to further support its global expansion plans.</t>
  </si>
  <si>
    <t xml:space="preserve">Cisco Systems, Pure Storage, Zain S Hasan Charitable Remainder Trust</t>
  </si>
  <si>
    <t xml:space="preserve">FMR (United States), Jane Street, Magnetar Capital, SuRo Capital</t>
  </si>
  <si>
    <t xml:space="preserve">Cisco Systems (NAS: CSCO) (www.cisco.com), FMR (United States) (www.fidelity.com), Jane Street (www.janestreet.com), Magnetar Capital (www.magnetar.com), Pure Storage (NYS: PSTG) (www.purestorage.com), SuRo Capital (NAS: SSSS) (www.surocap.com)</t>
  </si>
  <si>
    <t xml:space="preserve">Cisco Systems (NAS: CSCO), FMR (United States), Jane Street, Magnetar Capital, Pure Storage (NYS: PSTG), SuRo Capital (NAS: SSSS), Zain S Hasan Charitable Remainder Trust</t>
  </si>
  <si>
    <t xml:space="preserve">FMR (United States), Jane Street, Macquarie Group (ASX: MQG)(Colin Wu), Magnetar Capital</t>
  </si>
  <si>
    <t xml:space="preserve">Arcadia Securities (Advisor: General to Company), Brookline Capital Markets (Advisor: General to Company), DLA Piper (Legal Advisor to Magnetar Capital, Randy Socol JD), Fenwick &amp; West (Legal Advisor to Company, Michael Brown JD)</t>
  </si>
  <si>
    <t xml:space="preserve">Arcadia Securities (Advisor: General to Company), Brookline Capital Markets (Advisor: General to Company), Fenwick &amp; West (Legal Advisor to Company, Michael Brown JD)</t>
  </si>
  <si>
    <t xml:space="preserve">Arcadia Securities (Advisor: General to Company), Brookline Capital Markets (Advisor: General to Company)</t>
  </si>
  <si>
    <t xml:space="preserve">276398-92T</t>
  </si>
  <si>
    <t xml:space="preserve">7th Round</t>
  </si>
  <si>
    <t xml:space="preserve">Up Round</t>
  </si>
  <si>
    <t xml:space="preserve">The company raised $250,000 of venture funding from Blick Global Group on November 1, 2024, putting the company's pre-money valuation at $22.00 billion.</t>
  </si>
  <si>
    <t xml:space="preserve">Blick Global Group</t>
  </si>
  <si>
    <t xml:space="preserve">Blick Global Group (SAT: BLICK) (www.blickglobal.com)</t>
  </si>
  <si>
    <t xml:space="preserve">Blick Global Group (SAT: BLICK)(Johannes Eriksson)</t>
  </si>
  <si>
    <t xml:space="preserve">276460-93T</t>
  </si>
  <si>
    <t xml:space="preserve">Estimated</t>
  </si>
  <si>
    <t xml:space="preserve">IPO</t>
  </si>
  <si>
    <t xml:space="preserve">Public Investment</t>
  </si>
  <si>
    <t xml:space="preserve">The company raised $1.5 billion in its initial public offering on the Nasdaq stock exchange under the ticker symbol of CRWV on March 28, 2025. A total of 37,500,000 class A shares (excluding the over-allotment option) were sold at $40 per class A share. After the offering, there was a total 464,099,446 outstanding shares (excluding the over-allotment option) at $40 per share, valuing the company at $18.56 billion. The total proceeds, before expenses, to the company was $1.46 bllion and to the selling shareholders was $36.4 million. In the offering, the company sold 36,590,000 shares and the selling shareholders sold 910,000 shares. The underwriters were granted an option to purchase up to an additional 5,625,000 shares from the company and selling shareholders to cover over-allotments, if any.</t>
  </si>
  <si>
    <t xml:space="preserve">2468 Ventures, A100x Ventures, Altimeter Capital Management, Altra Venture Partners, Assured Asset Management, Australian Gulf Capital, Blick Global Group, Bossa Invest, Cisco Investments, Cisco Systems, Claridge Venture Partners, Coatue Management, Daniel Gross, DCVC, Event Horizon Capital (US), FMR (United States), G Squared, GoalVest Advisory, Goanna Capital, Helios Ventures, ID8 Investments, Inflection Ventures (New York), Interplay Ventures, Investment Management Corporation of Ontario, IronArc Ventures, Jane Street, JP Morgan Asset Management, Karmel Capital, Lykos Global Management, Macquarie Group, Magnetar Capital, Millennium New Horizons, Nat Friedman, Nvidia, Other People's Capital, PEAK6 Strategic Capital, Pure Storage, RAA Ventures, Scenic Management, Stack Capital Group, SuRo Capital, The K Funds, Ventioneers, Zain S Hasan Charitable Remainder Trust, Zoom Ventures</t>
  </si>
  <si>
    <t xml:space="preserve">Barclays Investment Bank (Underwriter to Company), BofA Securities (Underwriter to Company), Citigroup (Underwriter to Company), Deloitte Touche Tohmatsu (Auditor to Company), Deutsche Bank Securities (Underwriter to Company), Fenwick &amp; West (Legal Advisor to Company, Michael Brown JD), Galaxy Digital Partners (Underwriter to Company), Guggenheim Partners (Underwriter to Company), JP Morgan Chase (Underwriter to Company), Macquarie Capital (Underwriter to Company), Mizuho Americas (Underwriter to Company), Mizuho Securities (Underwriter to Company), Morgan Stanley (Underwriter to Company), MUFG Bank (Underwriter to Company), Needham &amp; Company (Underwriter to Company), Santander US Capital (Underwriter to Company), Stifel Financial (Underwriter to Company), The Goldman Sachs Group (Underwriter to Company), The Klein Group (Underwriter to Company), Wells Fargo Securities (Underwriter to Company), White &amp; Case (Legal Advisor to Company, Joel Rubinstein JD)</t>
  </si>
  <si>
    <t xml:space="preserve">83002-51T</t>
  </si>
  <si>
    <t xml:space="preserve">Coro Energy (LON: CORO)</t>
  </si>
  <si>
    <t xml:space="preserve">170983-90</t>
  </si>
  <si>
    <t xml:space="preserve">10472005</t>
  </si>
  <si>
    <t xml:space="preserve">Coro Energy PLC is an oil and gas exploration company focused on delivering long-term production of natural gas. The company has two business units namely Exploration and Development and Production. It generates maximum revenue from the Development and Production segment. The company has four gas fields, namely Sillaro, Bezzecca, Rapagnano, and Casa Tiberi.</t>
  </si>
  <si>
    <t xml:space="preserve">The company (LON: CORO) received GBP 126,000 of development capital from undisclosed investors on April 2, 2025, through a private placement. The net proceeds from the equity raise will be used to repay debts and allow the firm to continue the development of its pipeline of renewable energy projects.</t>
  </si>
  <si>
    <t xml:space="preserve">Energy</t>
  </si>
  <si>
    <t xml:space="preserve">Exploration, Production and Refining</t>
  </si>
  <si>
    <t xml:space="preserve">Energy Production</t>
  </si>
  <si>
    <t xml:space="preserve">Energy Exploration, Energy Production*</t>
  </si>
  <si>
    <t xml:space="preserve">Oil &amp; Gas</t>
  </si>
  <si>
    <t xml:space="preserve">exploration site, exploration work, gas company, gas exploration, gas exploration firm, gas exploration site, gaseous hydrocarbon</t>
  </si>
  <si>
    <t xml:space="preserve">Corporation</t>
  </si>
  <si>
    <t xml:space="preserve">M&amp;A, Publicly Listed</t>
  </si>
  <si>
    <t xml:space="preserve">Michael Masterman</t>
  </si>
  <si>
    <t xml:space="preserve">157957-84P</t>
  </si>
  <si>
    <t xml:space="preserve">+44 (0)77 9128 8381</t>
  </si>
  <si>
    <t xml:space="preserve">mmasterman@squadronenergy.com.au</t>
  </si>
  <si>
    <t xml:space="preserve">Mr. Michael Masterman serves as Director at Saffron Energy. He formerly served as Chief Executive Officer. He is a Co-Founder of PVE. Michael took up the position of Executive Chairman and Chief Executive Officer of PVE and Northsun Italia S.p.A. in 2002 and resigned in October 2010 to take on an Executive role with Fortescue Metals Group Limited. Before joining PVE he was Chief Financial Officer and Executive Director of Anaconda Nickel (now Minara Resources). Michael oversaw the financing of the US$1 billion Murrin Murrin Nickel and Cobalt project in Western Australia, involving the negotiation of a US$220m joint venture agreement with Glencore International and the raising of US$420m in project finance from a US capital markets issue - the first of its kind for a green fields mining project. Before joining Anaconda Nickel, he spent 8 years at McKinsey &amp; Company serving major international resources companies principally in the area of strategy and development. He is also Chairman of W Resources Plc, an AIM-listed company with tungsten and gold assets in Spain and Portugal. Mr. Masterman became a member of the Remuneration &amp; Nomination Committee on 1 January 2011.</t>
  </si>
  <si>
    <t xml:space="preserve">Spin-Off</t>
  </si>
  <si>
    <t xml:space="preserve">The company was spun out of Po Valley Energy and raised GBP 2.5 million in its initial public offering on the AIM stock exchange under the ticker symbol of SRON on February 24, 2017. A total of 50,000,000 shares were sold at a price of GBP 0.05 per share. After the offering, there was a total of 153,720,000 outstanding shares (excluding the over-allotment option) priced at GBP 0.05 per share, valuing the company at GBP 7.686 million. The total proceeds, before expenses, to the company was GBP 2.5 million.</t>
  </si>
  <si>
    <t xml:space="preserve">Corporate Backed or Acquired</t>
  </si>
  <si>
    <t xml:space="preserve">Po Valley Energy</t>
  </si>
  <si>
    <t xml:space="preserve">Chapman Davis (Auditor to Company), Grant Thornton (Underwriter to Company, Colin Aaronson), Mildwaters Consulting (Legal Advisor to Company), Studio Legale Turco (Legal Advisor to Company)</t>
  </si>
  <si>
    <t xml:space="preserve">British Pounds (GBP)</t>
  </si>
  <si>
    <t xml:space="preserve">Leeds, United Kingdom</t>
  </si>
  <si>
    <t xml:space="preserve">Europe</t>
  </si>
  <si>
    <t xml:space="preserve">Western Europe</t>
  </si>
  <si>
    <t xml:space="preserve">Leeds</t>
  </si>
  <si>
    <t xml:space="preserve">England</t>
  </si>
  <si>
    <t xml:space="preserve">LS1 5AB</t>
  </si>
  <si>
    <t xml:space="preserve">United Kingdom</t>
  </si>
  <si>
    <t xml:space="preserve">100448-29T</t>
  </si>
  <si>
    <t xml:space="preserve">Corporate</t>
  </si>
  <si>
    <t xml:space="preserve">Po Valley Energy (ASX: PVE) distributed 9% stake in the company, worth a total of GBP 1.25 million, to their partners on September 26, 2017.</t>
  </si>
  <si>
    <t xml:space="preserve">116419-51T</t>
  </si>
  <si>
    <t xml:space="preserve">CreateAI Holdings (PINX: TSPH)</t>
  </si>
  <si>
    <t xml:space="preserve">119355-22</t>
  </si>
  <si>
    <t xml:space="preserve">CreateAI Holdings Inc is a technology company focused on applied artificial intelligence by leveraging research and integrating its solutions with end-market applications to deliver tangible commercial. It has developed AI solutions for autonomous trucking.</t>
  </si>
  <si>
    <t xml:space="preserve">The company (NAS:TSP) received $35 million of development capital from Classic Elite and Perry Creek Capital on April 15, 2021, through a private placement, Subsequently, the company raised $1.35 billion in its initial public offering on the Nasdaq stock exchange under the ticker symbol of TSP on April 15, 2021. A total of 33,783,783 Class A shares were sold at $40 per share. After the offering, there was a total of 212,192,382 outstanding shares at $40 per share, valuing the company at $8.48 billion. The total proceeds, before expenses, to the company was $1.08 billion and to the selling shareholders was $270.27 million. In the offering, the company sold 27,027,027 Class A shares and the selling shareholders sold 6,756,756 Class A shares. The underwriters were granted an option to purchase up to an additional 5,067,567 Class A shares from the selling shareholders to cover over-allotments, if any.</t>
  </si>
  <si>
    <t xml:space="preserve">Automation/Workflow Software, Business/Productivity Software*, Logistics, Road</t>
  </si>
  <si>
    <t xml:space="preserve">Artificial Intelligence &amp; Machine Learning, Autonomous cars, Mobility Tech, Robotics and Drones, Supply Chain Tech, TMT</t>
  </si>
  <si>
    <t xml:space="preserve">artificial intelligence, autonomous drives technology, autonomous driving, autonomous machine, autonomous truck &amp; middle mile, autonomous truck and middle mile, autonomous trucking, autonomous vehicle, commercial transportation system, computer vision technology, driverless truck, driverless trucking, freight technology, robots truck technology, self driving software, self driving truck, self driving vehicles, truck solutions</t>
  </si>
  <si>
    <t xml:space="preserve">Mo Chen</t>
  </si>
  <si>
    <t xml:space="preserve">151102-81P</t>
  </si>
  <si>
    <t xml:space="preserve">+1 (619) 916-3144</t>
  </si>
  <si>
    <t xml:space="preserve">mo_chen@tusimple.com</t>
  </si>
  <si>
    <t xml:space="preserve">Mo Chen is our co-founder and has served as our executive chairman since September 2020 and as a member of our Board of Directors since our inception in 2015. Mr. Chen served as our chief executive officer from our inception in 2015 to September 2020. Prior to founding our company, Mr. Chen served as founder and chief executive officer at Deep Blue Brothers, an online gaming platform. Prior to that, he served as founder of startups in the fields of traditional and online advertising and used car online marketplace. He has more than 12 years of entrepreneurship and management experience. On March 3, 2022, the Company announced the resignation of Mo Chen as Executive Chairman of the Board, effective as of the Termination Date. Mr. Chen will remain a director on the Board.</t>
  </si>
  <si>
    <t xml:space="preserve">California Institute of Technology, Degree</t>
  </si>
  <si>
    <t xml:space="preserve">5th Round</t>
  </si>
  <si>
    <t xml:space="preserve">Flat Round</t>
  </si>
  <si>
    <t xml:space="preserve">Series D2</t>
  </si>
  <si>
    <t xml:space="preserve">The company raised $120 million of Series D2 venture funding from CDH Investments, Mando and UPS Ventures on September 17, 2019, putting the company's pre-money valuation at $1 billion. Nvidia, WeiVC, Taihecap, Lavender Hill Capital, Composite Capital Partners and ZP Capital and other undisclosed investors also participated in this round. The funds will be used to continue developing the company's autonomous vehicle technology and expand long-haul routes in Arizona and Texas.</t>
  </si>
  <si>
    <t xml:space="preserve">CDH Investments, HL Mando, Lavender Hill Capital Partners, Nvidia, Taihecap, UPS Ventures</t>
  </si>
  <si>
    <t xml:space="preserve">Composite Capital Partners, WeiVC, Zhiping Capital</t>
  </si>
  <si>
    <t xml:space="preserve">CDH Investments (www.cdhfund.com), HL Mando (KRX: 204320) (www.hlmando.com), Lavender Hill Capital Partners (lavenderhillcapital.com), Nvidia (NAS: NVDA) (www.nvidia.com/en-us), Taihecap (www.taihecap.com), Zhiping Capital (www.zhipingcap.com)</t>
  </si>
  <si>
    <t xml:space="preserve">CDH Investments, Composite Capital Partners, HL Mando (KRX: 204320)(Jaeyoung Chung), Lavender Hill Capital Partners, Nvidia (NAS: NVDA), Taihecap, UPS Ventures, WeiVC, Zhiping Capital</t>
  </si>
  <si>
    <t xml:space="preserve">Gunderson Dettmer (Legal Advisor to Company), Taihecap (Advisor: General to Company)</t>
  </si>
  <si>
    <t xml:space="preserve">Taihecap (Advisor: General to Company)</t>
  </si>
  <si>
    <t xml:space="preserve">San Diego, CA</t>
  </si>
  <si>
    <t xml:space="preserve">San Diego</t>
  </si>
  <si>
    <t xml:space="preserve">California</t>
  </si>
  <si>
    <t xml:space="preserve">92122</t>
  </si>
  <si>
    <t xml:space="preserve">Conjoint control of vehicle sub-units of different type or different function, Image data processing or generation, in general, Image or video recognition or understanding, Measuring distances, levels or bearings, Systems for controlling or regulating non-electric variables</t>
  </si>
  <si>
    <t xml:space="preserve">Autonomous Trucking</t>
  </si>
  <si>
    <t xml:space="preserve">126539-83T</t>
  </si>
  <si>
    <t xml:space="preserve">Series D1</t>
  </si>
  <si>
    <t xml:space="preserve">The company raised $95 million of Series D1 venture funding in a deal led by WeiVC on February 13, 2019, putting the company's pre-money valuation at $905 million.</t>
  </si>
  <si>
    <t xml:space="preserve">WeiVC</t>
  </si>
  <si>
    <t xml:space="preserve">167466-79T</t>
  </si>
  <si>
    <t xml:space="preserve">The company raised $1.35 billion in its initial public offering on the Nasdaq stock exchange under the ticker symbol of TSP on April 15, 2021. A total of 33,783,783 Class A shares were sold at $40 per share. After the offering, there was a total of 212,192,382 outstanding shares at $40 per share, valuing the company at $8.48 billion. The total proceeds, before expenses, to the company was $1.08 billion and to the selling shareholders was $270.27 million. In the offering, the company sold 27,027,027 Class A shares and the selling shareholders sold 6,756,756 Class A shares. The underwriters were granted an option to purchase up to an additional 5,067,567 Class A shares from the selling shareholders to cover over-allotments, if any.</t>
  </si>
  <si>
    <t xml:space="preserve">Arete Capital Asia, Cambium Grove Capital, CDH Investments, Classic Elite, Composite Capital Partners, Goodyear Ventures, HL Mando, IDG Capital, International Motors (Road), Jeneration Capital, Lavender Hill Capital Partners, Nvidia, NVIDIA GPU Ventures, Perry Creek Capital, Plug and Play Tech Center, Principia Growth, Sina, Sky9 Capital, Socii Capital, Stephen Girsky, Sun Hung Kai &amp; Company, Taihecap, Traton, UPS Ventures, VectoIQ, We Capital, WeiVC, Werner Enterprises, Zhiping Capital</t>
  </si>
  <si>
    <t xml:space="preserve">BofA Securities (Underwriter to Company), Citigroup Global Markets India (Underwriter to Company), Credit Suisse Securities (USA) (Underwriter to Company), Drexel Hamilton (Advisor: General to Company), Gunderson Dettmer (Legal Advisor to Company, Zhen Liu), J.P. Morgan Securities (Underwriter to Company), KPMG (Auditor to Company), Morgan Stanley (Underwriter to Company), Needham &amp; Company (Underwriter to Company), Nomura Holdings (Underwriter to Company), Oppenheimer &amp; Company (Underwriter to Company), Piper Sandler (Underwriter to Company), Procopio (Legal Advisor to Company, Jeffrey Stoke JD), RBC Capital Markets (Underwriter to Company), Robert W. Baird &amp; Co. (Underwriter to Company), TD Cowen (Underwriter to Company), Telsey Advisory Group (Underwriter to Company), Valuable Capital (Underwriter to Company)</t>
  </si>
  <si>
    <t xml:space="preserve">Drexel Hamilton (Advisor: General to Company), Morgan Stanley (Underwriter to Company)</t>
  </si>
  <si>
    <t xml:space="preserve">28428-49T</t>
  </si>
  <si>
    <t xml:space="preserve">CrowdStrike Holdings (NAS: CRWD)</t>
  </si>
  <si>
    <t xml:space="preserve">53913-70</t>
  </si>
  <si>
    <t xml:space="preserve">CrowdStrike is a cloud-based cybersecurity company specializing in next-generation security verticals such as endpoint, cloud workload, identity, and security operations. CrowdStrike's primary offering is its Falcon platform that offers a proverbial single pane of glass for an enterprise to detect and respond to security threats attacking its IT infrastructure. The Texas-based firm was founded in 2011 and went public in 2019.</t>
  </si>
  <si>
    <t xml:space="preserve">The company received $750 million of debt on January 12, 2021.</t>
  </si>
  <si>
    <t xml:space="preserve">Network Management Software</t>
  </si>
  <si>
    <t xml:space="preserve">IT Consulting and Outsourcing, Network Management Software*</t>
  </si>
  <si>
    <t xml:space="preserve">Cybersecurity, SaaS</t>
  </si>
  <si>
    <t xml:space="preserve">cloud workload protection, cloud-based, cyber attack security, cybersecurity company, data protection, endpoint detection &amp; response, endpoint protection, endpoint security, intellectual property protection, malware detection</t>
  </si>
  <si>
    <t xml:space="preserve">Debt Financed, Publicly Listed, Venture Capital</t>
  </si>
  <si>
    <t xml:space="preserve">George Kurtz</t>
  </si>
  <si>
    <t xml:space="preserve">39580-66P</t>
  </si>
  <si>
    <t xml:space="preserve">+1 (888) 512-8906</t>
  </si>
  <si>
    <t xml:space="preserve">gkurtz@crowdstrike.com</t>
  </si>
  <si>
    <t xml:space="preserve">Mr. George Kurtz is a Co-Founder and serves as President, Chief Executive Officer and Board Member at CrowdStrike Mr. Kurtz serves as Chief Executive Officer at JumboSync. He serves as Advisor at Descope. Mr. George serves as Board Member at Mile Secure. He serves as Advisor at Pangea. He served as Board Member at Hewlett Packard Enterprise. Where he serves as President and Chief Executive Officer. George Kurtz is the CEO and co-founder of CrowdStrike, a leading provider of next-generation endpoint protection, threat intelligence, and services. Mr. Kurtz is an internationally recognized security expert, author, entrepreneur, and speaker. He has more than 26 years of experience in the security space, including extensive experience driving revenue growth and scaling organizations across the globe. His entrepreneurial background and ability to commercialize nascent technologies have enabled him to drive innovation to market throughout his career. His prior roles at McAfee, a $2.5 billion security company, include Worldwide Chief Technology Officer, GM, and EVP of Enterprise. Before joining McAfee, he started Foundstone in October 1999 as the founder and CEO responsible for recruiting the other founding team members. Foundstone, a worldwide security products and services company, had one of the leading incident response practices in the industry and was acquired by McAfee in October 2004. Mr. Kurtz has been quoted or featured in many major publications, media outlets, and television programs including CNN, Fox News, ABC World News, Bloomberg, CNBC, New York Times, USA Today, Wall Street Journal, The Washington Post, Associated Press, Network World, and many others. He also authored the best-selling security book of all time, Hacking Exposed: Network Security Secrets &amp; Solutions. Mr. Kurtz serves as a Venture Advisor at YL Ventures.</t>
  </si>
  <si>
    <t xml:space="preserve">Seton Hall University, BS (Bachelor of Science), 1992, Accounting</t>
  </si>
  <si>
    <t xml:space="preserve">2nd Round</t>
  </si>
  <si>
    <t xml:space="preserve">Early Stage VC</t>
  </si>
  <si>
    <t xml:space="preserve">The company raised $30 million of Series B financing from lead investor Accel Partners on August 26, 2013, putting the pre-money valuation at $140 million. Warburg Pincus and Okapi Venture Capital also participated in the round.The funding will be used to further drive innovation in big data analytics and security intelligence and support an aggressive go-to-market strategy in the next-generation threat protection space.</t>
  </si>
  <si>
    <t xml:space="preserve">Startup</t>
  </si>
  <si>
    <t xml:space="preserve">Accel, Okapi Venture Capital</t>
  </si>
  <si>
    <t xml:space="preserve">Warburg Pincus</t>
  </si>
  <si>
    <t xml:space="preserve">Accel (www.accel.com), Okapi Venture Capital (www.okapivc.com), Warburg Pincus (www.warburgpincus.com)</t>
  </si>
  <si>
    <t xml:space="preserve">Accel(Sameer Gandhi), Okapi Venture Capital(Marc Averitt), Warburg Pincus(Joseph Landy)</t>
  </si>
  <si>
    <t xml:space="preserve">Accel(Sameer Gandhi)</t>
  </si>
  <si>
    <t xml:space="preserve">Accel XI(Accel), Okapi Ventures I(Okapi Venture Capital), Warburg Pincus Global Growth XIII(Warburg Pincus)</t>
  </si>
  <si>
    <t xml:space="preserve">Wilson Sonsini Goodrich &amp; Rosati (Legal Advisor to Company)</t>
  </si>
  <si>
    <t xml:space="preserve">Austin, TX</t>
  </si>
  <si>
    <t xml:space="preserve">Austin</t>
  </si>
  <si>
    <t xml:space="preserve">Texas</t>
  </si>
  <si>
    <t xml:space="preserve">78701</t>
  </si>
  <si>
    <t xml:space="preserve">Electric digital data processing, Information and communication technology [ict] specially adapted for administrative, commercial, financial, managerial or supervisory purposes, Information storage based on relative movement between record carrier and transducer, Pictorial communication, Transmission of digital information</t>
  </si>
  <si>
    <t xml:space="preserve">Cloud Workload Protection</t>
  </si>
  <si>
    <t xml:space="preserve">Non-Cumulative</t>
  </si>
  <si>
    <t xml:space="preserve">Pari Passu</t>
  </si>
  <si>
    <t xml:space="preserve">48173-86T</t>
  </si>
  <si>
    <t xml:space="preserve">3rd Round</t>
  </si>
  <si>
    <t xml:space="preserve">The company raised $100 million of Series C venture funding from lead investor Google Capital on July 13, 2015, putting the pre-money valuation at $600 million. Rackspace, Accel Partners, Philippe Botteri, TriplePoint Venture Growth and Warburg Pincus also participated in the round. The funds will be used to further accelerate the company's domestic and international expansion.</t>
  </si>
  <si>
    <t xml:space="preserve">CapitalG, Philippe Botteri, Rackspace Technology</t>
  </si>
  <si>
    <t xml:space="preserve">Accel, Warburg Pincus</t>
  </si>
  <si>
    <t xml:space="preserve">Accel (www.accel.com), CapitalG (www.capitalg.com), Rackspace Technology (NAS: RXT) (www.rackspace.com), Warburg Pincus (www.warburgpincus.com)</t>
  </si>
  <si>
    <t xml:space="preserve">Accel(Sameer Gandhi), CapitalG(Gene Frantz), Philippe Botteri(Philippe Botteri), Rackspace Technology (NAS: RXT)(Brian Kelly), Warburg Pincus(Joseph Landy)</t>
  </si>
  <si>
    <t xml:space="preserve">CapitalG(Gene Frantz)</t>
  </si>
  <si>
    <t xml:space="preserve">CapitalG(CapitalG), IDG-Accel China Capital Fund II(Accel), Warburg Pincus Global Growth XIII(Warburg Pincus)</t>
  </si>
  <si>
    <t xml:space="preserve">Fenwick &amp; West (Legal Advisor to Company), Wilson Sonsini Goodrich &amp; Rosati (Legal Advisor to Company, Yoichiro Taku)</t>
  </si>
  <si>
    <t xml:space="preserve">87811-12T</t>
  </si>
  <si>
    <t xml:space="preserve">Series D</t>
  </si>
  <si>
    <t xml:space="preserve">The company raised $100 million of Series D venture funding through a combination of debt and equity on May 11, 2017. $99.98 million of Series D funding was led by Accel with participation from Warburg Pincus, Telstra Ventures, CapitalG and March Capital Partners.</t>
  </si>
  <si>
    <t xml:space="preserve">March Capital, Titanium Ventures</t>
  </si>
  <si>
    <t xml:space="preserve">Accel, CapitalG, Warburg Pincus</t>
  </si>
  <si>
    <t xml:space="preserve">Accel (www.accel.com), CapitalG (www.capitalg.com), March Capital (www.marchcp.com), Titanium Ventures (www.ti.vc), Warburg Pincus (www.warburgpincus.com)</t>
  </si>
  <si>
    <t xml:space="preserve">Accel(Sameer Gandhi), CapitalG(Gene Frantz), March Capital(Jamie Montgomery), Titanium Ventures(Marcus Bartram), Warburg Pincus(Joseph Landy)</t>
  </si>
  <si>
    <t xml:space="preserve">Accel XII(Accel), CapitalG(CapitalG), D&amp;J Zhiyan Equity Investment Fund(Warburg Pincus), March Capital Partners Fund I(March Capital)</t>
  </si>
  <si>
    <t xml:space="preserve">Fenwick &amp; West (Legal Advisor to Accel), Gunderson Dettmer (Legal Advisor to Titanium Ventures), Wilson Sonsini Goodrich &amp; Rosati (Legal Advisor to Company, Yoichiro Taku)</t>
  </si>
  <si>
    <t xml:space="preserve">Wilson Sonsini Goodrich &amp; Rosati (Legal Advisor to Company, Yoichiro Taku)</t>
  </si>
  <si>
    <t xml:space="preserve">Fenwick &amp; West (Legal Advisor to Accel), Gunderson Dettmer (Legal Advisor to Titanium Ventures)</t>
  </si>
  <si>
    <t xml:space="preserve">96049-36T</t>
  </si>
  <si>
    <t xml:space="preserve">The company raised an estimated $25 million of Series D1 venture funding from Cloud Apps Capital Partners, Instant Scale Capital, Metro Spaces, and other undisclosed investors on October 19, 2017, putting the company's pre-money valuation at $1.03 billion.</t>
  </si>
  <si>
    <t xml:space="preserve">Cloud Apps Capital Partners, InstantScale Ventures, Metro Spaces</t>
  </si>
  <si>
    <t xml:space="preserve">Cloud Apps Capital Partners (www.cloudappscapital.com), InstantScale Ventures (www.instantscale.com), Metro Spaces (www.metrospacesllc.com)</t>
  </si>
  <si>
    <t xml:space="preserve">Cloud Apps Capital Partners, InstantScale Ventures(Chad Cardenas), Metro Spaces</t>
  </si>
  <si>
    <t xml:space="preserve">InstantScale XVI(InstantScale Ventures), Lightning Fund(Cloud Apps Capital Partners)</t>
  </si>
  <si>
    <t xml:space="preserve">107587-81T</t>
  </si>
  <si>
    <t xml:space="preserve">Series E</t>
  </si>
  <si>
    <t xml:space="preserve">The company raised $200 million of Series E venture funding in a deal led by General Atlantic, IVP, and Accel on June 21, 2018, putting the company's pre-money valuation at $3.15 billion. CapitalG, Mark VC and March Capital Partners also participated in the round. The funding will help the company to continue to accelerate the growth of operations and the pace of its innovation and technology development.</t>
  </si>
  <si>
    <t xml:space="preserve">General Atlantic, HSBC Investments, IVP, Mark VC</t>
  </si>
  <si>
    <t xml:space="preserve">Accel, CapitalG, March Capital</t>
  </si>
  <si>
    <t xml:space="preserve">Accel (www.accel.com), CapitalG (www.capitalg.com), General Atlantic (www.generalatlantic.com), IVP (www.ivp.com), March Capital (www.marchcp.com), Mark VC (www.markvc.com)</t>
  </si>
  <si>
    <t xml:space="preserve">Accel(Sameer Gandhi), CapitalG, General Atlantic(David George), HSBC Investments, IVP, March Capital(Jamie Montgomery), Mark VC</t>
  </si>
  <si>
    <t xml:space="preserve">Accel(Sameer Gandhi), General Atlantic(David George), IVP</t>
  </si>
  <si>
    <t xml:space="preserve">Accel India IV(Accel), CapitalG(CapitalG), General Atlantic Investment Partners 2017(General Atlantic), Institutional Venture Partners XIII(IVP), Institutional Venture Partners XVI(IVP), March Capital Partners Fund I(March Capital)</t>
  </si>
  <si>
    <t xml:space="preserve">Cooley (Legal Advisor to IVP), Pillsbury Winthrop Shaw Pittman (Legal Advisor to HSBC Investments, Michael Flynn JD), Wilson Sonsini Goodrich &amp; Rosati (Legal Advisor to Company, Yoichiro Taku)</t>
  </si>
  <si>
    <t xml:space="preserve">Cooley (Legal Advisor to IVP), Pillsbury Winthrop Shaw Pittman (Legal Advisor to HSBC Investments, Michael Flynn JD)</t>
  </si>
  <si>
    <t xml:space="preserve">117921-34T</t>
  </si>
  <si>
    <t xml:space="preserve">The company raised $703.8 million in its initial public offering on the Nasdaq Stock Exchange under the ticker symbol of CRWD on June 12, 2019. The company sold 20,700,000 class A shares (including the over-allotment option) at $34 per share. After the offering, there were 199,388,971 (including the over-allotment option) shares priced at $34 per share, valuing the company at $6.78 billion. The underwriters were granted the option to purchase an additional 2,700,000 class A shares to cover over-allotments if any. The over-allotment options were exercised in full by the underwriters.</t>
  </si>
  <si>
    <t xml:space="preserve">Accel, ADS Ventures, Astute Equity Group, CapitalG, Cloud Apps Capital Partners, ESO Fund, General Atlantic, HSBC Investments, HSBC Strategic Innovation Investments, ICONIQ Growth, Ignite500 Venture, InstantScale Ventures, IVP, March Capital, Mark VC, Metro Spaces, Okapi Venture Capital, Philippe Botteri, Premji Invest (US), Rackspace Technology, S32, Section Partners, TeleSoft Partners, Titanium Ventures, Warburg Pincus</t>
  </si>
  <si>
    <t xml:space="preserve">Barclays UK (Underwriter to Company), BofA Securities (Underwriter to Company), BTIG (Underwriter to Company), Citizens JMP (Underwriter to Company), Credit Suisse (Underwriter to Company), Davis Polk (Legal Advisor to Company, Alan Denenberg), HSBC Securities (Canada) (Underwriter to Company), J.P. Morgan (Underwriter to Company), Jefferies Financial Group (Underwriter to Company), Macquarie Group (Underwriter to Company), Mizuho Securities (Underwriter to Company), Needham &amp; Company (Underwriter to Company), Oppenheimer &amp; Company (Underwriter to Company), Piper Sandler (Underwriter to Company), PwC (Auditor to Company), RBC Capital Markets (Underwriter to Company), Stifel Financial (Underwriter to Company), SunTrust Robinson Humphrey (Underwriter to Company), The Blueshirt Group (Advisor: General to Company), The Goldman Sachs Group (Underwriter to Company)</t>
  </si>
  <si>
    <t xml:space="preserve">SunTrust Robinson Humphrey (Underwriter to Company)</t>
  </si>
  <si>
    <t xml:space="preserve">26423-83T</t>
  </si>
  <si>
    <t xml:space="preserve">Crunchfish (STO: CFISH)</t>
  </si>
  <si>
    <t xml:space="preserve">57376-00</t>
  </si>
  <si>
    <t xml:space="preserve">5568046493</t>
  </si>
  <si>
    <t xml:space="preserve">Crunchfish AB is a technical pioneer in digital payment with a patent-pending Digital Cash solution that uses a two-step payment process, first clearing offline followed by online settlement. This makes digital payment robust and independent of the network. Crunchfish digital cash wallet is exceptionally flexible and can be used with all types of payment solutions. It delivers the properties of cash, such as immediate clearing, offline payments and preservation of the payer's integrity, without requiring any changes to the central or commercial banking infrastructures. The company has also developed Blippit, an app terminal that connects to cash register systems for both online and offline payments and has a patent-pending solution to reduce food waste.</t>
  </si>
  <si>
    <t xml:space="preserve">The company raised SEK 60 million in its initial public offering on the STO stock exchange under the ticker symbol of CFISH on November 11, 2016. A total of 4,000,000 shares were sold at SEK 15 per share. The total proceeds, before expenses, to the company was SEK 60 million.</t>
  </si>
  <si>
    <t xml:space="preserve">Communications and Networking</t>
  </si>
  <si>
    <t xml:space="preserve">Connectivity Products</t>
  </si>
  <si>
    <t xml:space="preserve">Connectivity Products*</t>
  </si>
  <si>
    <t xml:space="preserve">Augmented Reality, Manufacturing, Mobile, Mobile Commerce, TMT</t>
  </si>
  <si>
    <t xml:space="preserve">ar technology, gesture interaction, interaction services, m-commerce software, touchless technology</t>
  </si>
  <si>
    <t xml:space="preserve">Publicly Listed, Venture Capital</t>
  </si>
  <si>
    <t xml:space="preserve">Joakim Nydemark</t>
  </si>
  <si>
    <t xml:space="preserve">50534-47P</t>
  </si>
  <si>
    <t xml:space="preserve">+46 (0)70 635 16 09</t>
  </si>
  <si>
    <t xml:space="preserve">joakim.nydemark@precisebiometrics.com</t>
  </si>
  <si>
    <t xml:space="preserve">Mr. Joakim Nydemark serves as Chief Executive Officer at Precise Biometrics. Mr. Joakim Nydemark served as Board Member at Crunchfish. He served as Executive Vice President &amp; Chief Compliance Officer at Precise Biometrics. Mr. Joakim Nydemark served as the Chief Executive Officer at Crunchfish. He served as Board Member at Vidhance. He has senior management and international Sales&amp;Marketing experience of more than 13 years through management of local sales offices and international sales teams on a global basis. Joakim has an engineering degree from Lund University. He has over 15 years experience of development and growth, including as President of Obigo AB and other senior management positions including vice president of Teleca, global sales manager and later CEO of TAT AB and a global sales and marketing director of Anoto Group AB. He gained experience in the international sales towards including mobile phone industry and in establishing operations in the Asian market. Joakim is since 2012 CEO of Chrunchfish AB.</t>
  </si>
  <si>
    <t xml:space="preserve">MS (Master of Science), 1996, Electrical Engieering</t>
  </si>
  <si>
    <t xml:space="preserve">Angel</t>
  </si>
  <si>
    <t xml:space="preserve">Angel (individual)</t>
  </si>
  <si>
    <t xml:space="preserve">Individual</t>
  </si>
  <si>
    <t xml:space="preserve">The company raised SEK 28.5 million of angel funding from Intesa, Joachim Samuelsson and Mohammed Al Amoudi on June 4, 2013, putting the company's pre-money valuation at SEK 38.51 million. Other undisclosed investors also participated in the round.</t>
  </si>
  <si>
    <t xml:space="preserve">Angel-Backed</t>
  </si>
  <si>
    <t xml:space="preserve">Intesa, Joachim Samuelsson, Mohammed Al Amoudi</t>
  </si>
  <si>
    <t xml:space="preserve">Mohammed Al Amoudi (www.mohammed-al-amoudi.com)</t>
  </si>
  <si>
    <t xml:space="preserve">Intesa, Joachim Samuelsson(Joachim Samuelsson), Mohammed Al Amoudi(Mohammed Al Amoudi)</t>
  </si>
  <si>
    <t xml:space="preserve">Swedish Krona (SEK)</t>
  </si>
  <si>
    <t xml:space="preserve">Malmo, Sweden</t>
  </si>
  <si>
    <t xml:space="preserve">Northern Europe</t>
  </si>
  <si>
    <t xml:space="preserve">Malmo</t>
  </si>
  <si>
    <t xml:space="preserve">211 19</t>
  </si>
  <si>
    <t xml:space="preserve">Sweden</t>
  </si>
  <si>
    <t xml:space="preserve">Electric digital data processing, Image data processing or generation, in general</t>
  </si>
  <si>
    <t xml:space="preserve">53018-29T</t>
  </si>
  <si>
    <t xml:space="preserve">The company raised SEK 3 million of angel funding from Anders Blomkvist on July 2, 2015.</t>
  </si>
  <si>
    <t xml:space="preserve">76857-31T</t>
  </si>
  <si>
    <t xml:space="preserve">PIPE</t>
  </si>
  <si>
    <t xml:space="preserve">The company raised SEK 60 million in its initial public offering on the STO stock exchange under the ticker symbol of CFISH on November 11, 2016. A total of 4,000,000 shares were sold at SEK 15 per share. After the offering, there was a total outstanding shares (excluding the over-allotment option) priced at SEK 15 per share, valuing the company at SEK 226 million.The total proceeds, before expenses, to the company was SEK 60 million.</t>
  </si>
  <si>
    <t xml:space="preserve">Handelsbankens Fondbolagförvaltning</t>
  </si>
  <si>
    <t xml:space="preserve">Granitor, Intesa, Joachim Samuelsson, Mohammed Al Amoudi</t>
  </si>
  <si>
    <t xml:space="preserve">Mazars UK (Auditor to Company), Sedermera Fondkommission (Advisor: General to Company), Setterwalls Advokatbyra (Legal Advisor to Company), Vastra Hamnen Corporate Finance (Advisor: General to Company)</t>
  </si>
  <si>
    <t xml:space="preserve">Sedermera Fondkommission (Advisor: General to Company), Vastra Hamnen Corporate Finance (Advisor: General to Company)</t>
  </si>
  <si>
    <t xml:space="preserve">138931-84T</t>
  </si>
  <si>
    <t xml:space="preserve">CY4Gate (MIL: CY4)</t>
  </si>
  <si>
    <t xml:space="preserve">235282-60</t>
  </si>
  <si>
    <t xml:space="preserve">13129151000</t>
  </si>
  <si>
    <t xml:space="preserve">Cy4gate SpA is engaged in design, development and production of technologies, products, systems and services for the Armed Forces, Law Enforcement Agencies and Italian and foreign companies. It operates in single operating segment, that of the development and marketing of cyber intelligence and cyber security products.</t>
  </si>
  <si>
    <t xml:space="preserve">The company (MIL: CY4) received an estimated EUR 90 million of acquisition financing from Elettronica, The Equity Club, First Capital and other institutional investors through a private placement on March 14, 2022. The financing will be used for the acquisition of Aurora. After the transaction, Elettronica holds a 28.4 % stake, The Equity Club holds a 16.2 % and First Capital holds a 4.5 % stake in the company.</t>
  </si>
  <si>
    <t xml:space="preserve">Aerospace and Defense, Government, Network Management Software*</t>
  </si>
  <si>
    <t xml:space="preserve">Cybersecurity</t>
  </si>
  <si>
    <t xml:space="preserve">cyber intelligence, cyber intelligence system, cyber resilience, cyber security, cyber security monitoring, network intelligence monitoring system</t>
  </si>
  <si>
    <t xml:space="preserve">M&amp;A, Private Equity, Publicly Listed</t>
  </si>
  <si>
    <t xml:space="preserve">Eugenio Santagata</t>
  </si>
  <si>
    <t xml:space="preserve">198039-97P</t>
  </si>
  <si>
    <t xml:space="preserve">esantagata@gruppotim.it</t>
  </si>
  <si>
    <t xml:space="preserve">Mr. Eugenio Santagata serves asChief Public Affairs, Security &amp; International Business Officer at Telecom Italia. He is the Founder and served as Board Member &amp; Member of Strategic Committee at CY4Gate. He is the CEO of Telsy.</t>
  </si>
  <si>
    <t xml:space="preserve">Degree, 2001, Law, Hamline University, LLM (Master of Laws), 2003, International Finance Law, Hamline University, MA (Master of Arts), 2003, General Management, London Business School, MBA (Master of Business Administration), 2009, University of Turin, Degree, 1997, Political Sciences</t>
  </si>
  <si>
    <t xml:space="preserve">The company raised EUR 21.13 million in its initial public offering on the Borsa Italiana S.p.A. stock exchange under the ticker symbol of CY4 on June 24, 2020. A total of 6,706,469 shares were sold at EUR 3.15 per share. After the offering, there was a total of 15,000,000 outstanding shares at EUR 3.15 per share, valuing the company at EUR 47.25 million. In the offering, the company sold 5,000,000 shares and the selling shareholders sold 1,706,469 shares.</t>
  </si>
  <si>
    <t xml:space="preserve">Profitable</t>
  </si>
  <si>
    <t xml:space="preserve">First Capital (Milan)</t>
  </si>
  <si>
    <t xml:space="preserve">First Capital (Milan) (MIL: FIC) (www.firstcapital.it)</t>
  </si>
  <si>
    <t xml:space="preserve">First Capital (Milan) (MIL: FIC)</t>
  </si>
  <si>
    <t xml:space="preserve">Elettronica</t>
  </si>
  <si>
    <t xml:space="preserve">Chiomenti (Legal Advisor to Company), Equita Clairfield (Underwriter to Company), KPMG (Auditor to Company)</t>
  </si>
  <si>
    <t xml:space="preserve">Euros (EUR)</t>
  </si>
  <si>
    <t xml:space="preserve">Rome, Italy</t>
  </si>
  <si>
    <t xml:space="preserve">Southern Europe</t>
  </si>
  <si>
    <t xml:space="preserve">Rome</t>
  </si>
  <si>
    <t xml:space="preserve">00131</t>
  </si>
  <si>
    <t xml:space="preserve">Italy</t>
  </si>
  <si>
    <t xml:space="preserve">138933-01T</t>
  </si>
  <si>
    <t xml:space="preserve">Other</t>
  </si>
  <si>
    <t xml:space="preserve">Expert System sold its 17% stake in the company to an undisclosed buyer for EUR 5.38 million on June 26, 2020.</t>
  </si>
  <si>
    <t xml:space="preserve">Expert.ai</t>
  </si>
  <si>
    <t xml:space="preserve">33824-98T</t>
  </si>
  <si>
    <t xml:space="preserve">DarioHealth (NAS: DRIO)</t>
  </si>
  <si>
    <t xml:space="preserve">55550-08</t>
  </si>
  <si>
    <t xml:space="preserve">DarioHealth Corp is a digital therapeutics (DTx) company delivering personalized evidence-based interventions that are driven by precision data analytics, software, and personalized coaching. Its cross-functional team operates at the intersection of life sciences, behavioral science, and software technology to deliver seamlessly integrated and engaging digital therapeutics interventions. Also platform and suite of solutions deliver personalized and dynamic interventions driven by data analytics and one-on-one coaching for diabetes, hypertension, weight management, musculoskeletal pain, and behavioral health.</t>
  </si>
  <si>
    <t xml:space="preserve">The company (NAS: DRIO) received $25.6 million of development capital from undisclosed investors on January 21, 2025 through a private placement. The company intends to use the net proceeds from the offering for general corporate purposes.</t>
  </si>
  <si>
    <t xml:space="preserve">Healthcare</t>
  </si>
  <si>
    <t xml:space="preserve">Healthcare Technology Systems</t>
  </si>
  <si>
    <t xml:space="preserve">Other Healthcare Technology Systems</t>
  </si>
  <si>
    <t xml:space="preserve">Other Healthcare Technology Systems*</t>
  </si>
  <si>
    <t xml:space="preserve">Life Sciences, LOHAS &amp; Wellness</t>
  </si>
  <si>
    <t xml:space="preserve">adapters device, blood sugar test, diabetes monitoring, diabetic, diabetic testing, enterprise resource planning, erp, human capital management, laboratory testing technology</t>
  </si>
  <si>
    <t xml:space="preserve">Oren Fuerst</t>
  </si>
  <si>
    <t xml:space="preserve">44111-53P</t>
  </si>
  <si>
    <t xml:space="preserve">Dr. Oren Fuerst is a Co-Founder &amp; serves as Chairman of Davinci Neuroscience. Mr. Fuerst is a Co-Founder and served as Chief Executive Officer and Chairman at Eco-Fusion. Dr. Fuerst served as Board Member at MedWell Laboratories. He is a Co-Founder and served as the Chairman at Medivizor. He also founded and serves as the Chairman of Eco-Fusion. He Co-Founded, Co-Invented and served as Chief Executive Officer and Chairman at DarioHealth. He is a serial entrepreneur, investor, and inventor of technologies commercialized by numerous medical companies. He also serves as Managing Director at Fuerstech. He was the initiator and co-Director of the Technology Valuation Executive Program at Columbia Business School and served as a faculty member at Yale University School of Management and the Yale International Center for Finance. Dr. Fuerst holds a Masters's degree and a Doctor of Philosophy from Columbia Business School. He holds a dual bachelor's degree from Tel Aviv University (Dual Magna Cum Laude) in Accounting and Economics.</t>
  </si>
  <si>
    <t xml:space="preserve">1986, Columbia Business School, Ph.D. (Doctor of Philosophy), 1997, Game Theory, Tel Aviv University, Bachelor's, 1992, Economics and Accounting</t>
  </si>
  <si>
    <t xml:space="preserve">The company completed its initial public offering on the Over-the-Counter Bulletin Board Stock Exchange under the ticker symbol of DRIO on April 9, 2013. A total of 9,430,162 shares were sold at $1.50 per share. After the offering, there was a total of 14,604,352 outstanding shares priced at $1.50 per share, valuing the company at $21.9 million. The company did not issue any new shares and did not receive any proceeds from the offering.</t>
  </si>
  <si>
    <t xml:space="preserve">ACP Investment Group, Agate Medical Investments, Dicilyon Consulting and Investment, Montague Capital, NYPPEX Private Markets, OrbiMed, RBC Capital Markets, Spencer Trask &amp; Co., SternAegis Ventures, WhiteRock Capital Partners</t>
  </si>
  <si>
    <t xml:space="preserve">Ellenoff Grossman &amp; Schole (Legal Advisor to Company, Lawrence Rosenbloom JD), Ernst &amp; Young (Israel) (Auditor to Company)</t>
  </si>
  <si>
    <t xml:space="preserve">New York, NY</t>
  </si>
  <si>
    <t xml:space="preserve">New York</t>
  </si>
  <si>
    <t xml:space="preserve">10011</t>
  </si>
  <si>
    <t xml:space="preserve">90912-70T</t>
  </si>
  <si>
    <t xml:space="preserve">Erez Raphael</t>
  </si>
  <si>
    <t xml:space="preserve">67141-18P</t>
  </si>
  <si>
    <t xml:space="preserve">+1 (800) 895-5921</t>
  </si>
  <si>
    <t xml:space="preserve">erez@mydario.com</t>
  </si>
  <si>
    <t xml:space="preserve">Mr. Erez Raphael serves as Chief Visionary &amp; Chief Executive Officer at DarioHealth. He is a seasoned leader who brings more than 17 years of industry experience to his role at LabStyle including product delivery, technology and business development. Prior to joining LabStyle in 2012, Mr. Raphael held a leadership position in portfolio business transformation at Nokia Siemens Networks, and prior to that held senior positions at Amdocs Limited (NYSE: DOX), ranging from leading large technology teams worldwide to a complex software development transformation that streamlined a change in the management and business operation of more than 1,500 employees worldwide.</t>
  </si>
  <si>
    <t xml:space="preserve">University of Haifa, Bachelor's, 1998, Business Management</t>
  </si>
  <si>
    <t xml:space="preserve">Public Investment 2nd Offering</t>
  </si>
  <si>
    <t xml:space="preserve">The company raised $5.99 million in its second public offering on the Nasdaq stock exchange under the ticker symbol of DRIO on March 7, 2016. A total of 1,333,333 shares were sold at $4.5 per share. After the offering, there was a total of 5,554,206 outstanding shares (excluding the over-allotment option) priced at $4.5 per share, valuing the company at $24.99 million. The underwriters were granted an option to purchase up to an additional 200,000 shares from the company to cover over-allotments, if any.</t>
  </si>
  <si>
    <t xml:space="preserve">Ernst &amp; Young (Israel) (Auditor to Company), H.C. Wainwright &amp; Co. (Underwriter to Company), Joseph Gunnar &amp; Co. (Underwriter to Company), ThinkEquity (Advisor: General to Company), Zysman, Aharoni, Gayer &amp; Co. (Legal Advisor to Company, Oded Har-Even)</t>
  </si>
  <si>
    <t xml:space="preserve">ThinkEquity (Advisor: General to Company)</t>
  </si>
  <si>
    <t xml:space="preserve">124118-38T</t>
  </si>
  <si>
    <t xml:space="preserve">Dave (NAS: DAVE)</t>
  </si>
  <si>
    <t xml:space="preserve">180128-26</t>
  </si>
  <si>
    <t xml:space="preserve">Dave Inc is a financial services company. It is engaged in offering banking app that offers its customers banking, financial insights, overdraft protection, building credit and finding side gigs.</t>
  </si>
  <si>
    <t xml:space="preserve">The company raised an undisclosed amount debt financing on September 18, 2023.</t>
  </si>
  <si>
    <t xml:space="preserve">Financial Software</t>
  </si>
  <si>
    <t xml:space="preserve">Financial Software*, Other Financial Services</t>
  </si>
  <si>
    <t xml:space="preserve">FinTech, Mobile</t>
  </si>
  <si>
    <t xml:space="preserve">budgeting application, credit and banking, digital banking, expense tracker, expense tracking app, financial platform, overdraft service, personal budget tracking</t>
  </si>
  <si>
    <t xml:space="preserve">Jason Wilk</t>
  </si>
  <si>
    <t xml:space="preserve">62563-42P</t>
  </si>
  <si>
    <t xml:space="preserve">+1 (844) 857-3283</t>
  </si>
  <si>
    <t xml:space="preserve">jason@dave.com</t>
  </si>
  <si>
    <t xml:space="preserve">Mr. Jason Wilk is a Co-Founder and serves as Chief Executive Officer, President and Chairman of the Board at Dave. Mr. Wilk has over 15 years of experience building digital companies. In April 2010, he founded WriteyBoard, an international whiteboard and furniture solution for startup companies and small businesses, where he still acts as a current advisor. Before WriteyBoard, from January 2010 to July 2016, he founded and served as Chief Executive Officer of AllScreen.TV, a technology platform, enabled large media outlets to syndicate their digital content to over 500 publishers. He began his career as the founder and Chief Executive Officer of 1DaySports.com, which was acquired in 2008. He holds a B.B.A. from Loyola Marymount University, College of Business Administration where he studied international business and technology.</t>
  </si>
  <si>
    <t xml:space="preserve">Loyola Marymount University, BBA (Bachelor of Business Administration), 2007, International Business, University of International Business and Economics, Degree, 2006</t>
  </si>
  <si>
    <t xml:space="preserve">Series B1</t>
  </si>
  <si>
    <t xml:space="preserve">The company raised $50 million of Series B1 venture funding from Stratos, Alameda Research Ventures, and Norwest Venture Partners on August 12, 2019, putting the company's pre-money valuation at $950 million. The funds will be used to significantly expand its product and engineering team within the next 12 months, in order to double down on the core business and ensure the success of the banking product.</t>
  </si>
  <si>
    <t xml:space="preserve">Alameda Research Ventures, Norwest Venture Partners, Stratos Technologies</t>
  </si>
  <si>
    <t xml:space="preserve">Norwest Venture Partners (www.nvp.com), Stratos Technologies (www.stratos.xyz)</t>
  </si>
  <si>
    <t xml:space="preserve">Alameda Research Ventures, Norwest Venture Partners(Parker Barrile), Stratos Technologies</t>
  </si>
  <si>
    <t xml:space="preserve">Norwest Venture Partners XII(Norwest Venture Partners)</t>
  </si>
  <si>
    <t xml:space="preserve">Cooley (Legal Advisor to Norwest Venture Partners), Orrick (Legal Advisor to Company)</t>
  </si>
  <si>
    <t xml:space="preserve">Orrick (Legal Advisor to Company)</t>
  </si>
  <si>
    <t xml:space="preserve">Cooley (Legal Advisor to Norwest Venture Partners)</t>
  </si>
  <si>
    <t xml:space="preserve">Los Angeles, CA</t>
  </si>
  <si>
    <t xml:space="preserve">Los Angeles</t>
  </si>
  <si>
    <t xml:space="preserve">90019</t>
  </si>
  <si>
    <t xml:space="preserve">173582-83T</t>
  </si>
  <si>
    <t xml:space="preserve">Reverse Merger</t>
  </si>
  <si>
    <t xml:space="preserve">The company acquired VPC Impact Acquisition Holdings III (NYSE: VPCC) through a reverse merger for $254 million, resulting in the combined entity trading on the Nasdaq under the ticker symbol "DAVE" and "DAVEW" on January 4, 2022, putting the company's pre-money valuation at $3.46 billion. The funds will be used for business and in turn, to help more people living paycheck to paycheck who the traditional banking system has failed to support.</t>
  </si>
  <si>
    <t xml:space="preserve">VPC Impact Acquisition Holdings III</t>
  </si>
  <si>
    <t xml:space="preserve">VPC Impact Acquisition Holdings III(Brendan Carroll)</t>
  </si>
  <si>
    <t xml:space="preserve">AID Partners, Capital One Ventures, Code Advisors, David Friedberg, Diplo, ESO Fund, Financial Solutions Lab, Jason Rubin, Jonathan Kraft, JP Morgan Chase, Justin Yoshimura, Mark Cuban, Norwest Venture Partners, Quincy Smith, Restive Ventures, S32, Skip Paul, Stratos Technologies, SV Angel, The Chernin Group, Thomas Pentz</t>
  </si>
  <si>
    <t xml:space="preserve">Centerview Partners (Advisor: General to Company), Citigroup (Advisor: General to VPC Impact Acquisition Holdings III), Edelman (Advisor: Communications to VPC Impact Acquisition Holdings III), Jefferies Financial Group (Advisor: General to VPC Impact Acquisition Holdings III), Orrick (Legal Advisor to Company, Josh Pollick), White &amp; Case (Legal Advisor to VPC Impact Acquisition Holdings III, Raymond Bogenrief JD)</t>
  </si>
  <si>
    <t xml:space="preserve">Centerview Partners (Advisor: General to Company), Orrick (Legal Advisor to Company, Josh Pollick)</t>
  </si>
  <si>
    <t xml:space="preserve">Centerview Partners (Advisor: General to Company)</t>
  </si>
  <si>
    <t xml:space="preserve">Citigroup (Advisor: General to VPC Impact Acquisition Holdings III), Edelman (Advisor: Communications to VPC Impact Acquisition Holdings III), Jefferies Financial Group (Advisor: General to VPC Impact Acquisition Holdings III), White &amp; Case (Legal Advisor to VPC Impact Acquisition Holdings III, Raymond Bogenrief JD)</t>
  </si>
  <si>
    <t xml:space="preserve">154960-93T</t>
  </si>
  <si>
    <t xml:space="preserve">DeFi Development (NAS: DFDV)</t>
  </si>
  <si>
    <t xml:space="preserve">438425-20</t>
  </si>
  <si>
    <t xml:space="preserve">DeFi Development Corp is an AI-powered online platform that connects the commercial real estate industry by providing data and software subscriptions as well as value-add services to multifamily and commercial property professionals.</t>
  </si>
  <si>
    <t xml:space="preserve">The company (NAS: DFDV) received $24 million of development capital from undisclosed investors on May 8, 2025 through a private placement. Net proceeds are expected to be used for general corporate purposes, including to be deployed toward continued accumulation of Solana.</t>
  </si>
  <si>
    <t xml:space="preserve">Financial Services</t>
  </si>
  <si>
    <t xml:space="preserve">Other Financial Services</t>
  </si>
  <si>
    <t xml:space="preserve">Specialized Finance</t>
  </si>
  <si>
    <t xml:space="preserve">Specialized Finance*</t>
  </si>
  <si>
    <t xml:space="preserve">Mortgage Tech, Real Estate Technology</t>
  </si>
  <si>
    <t xml:space="preserve">commercial real estate funding, commercial real estate loans, multifamily financing, real estate financing, real estate financing management, real estate services, real estate services and management</t>
  </si>
  <si>
    <t xml:space="preserve">Formerly Angel backed</t>
  </si>
  <si>
    <t xml:space="preserve">Pre-venture, Publicly Listed</t>
  </si>
  <si>
    <t xml:space="preserve">Blake Janover</t>
  </si>
  <si>
    <t xml:space="preserve">239073-58P</t>
  </si>
  <si>
    <t xml:space="preserve">+1 (561) 782-2788</t>
  </si>
  <si>
    <t xml:space="preserve">bjanover@janover.ventures</t>
  </si>
  <si>
    <t xml:space="preserve">Mr. Blake Janover is the Founder and serves as Chief Commercial Officer and Board Director at Janover. He served as Chief Executive Officer, President &amp; Chairman at Janover. His expertise spans multifamily and commercial property finance, business financing, real estate, technology, consulting, and management and marketing services. He is an Official Member of the Forbes Real Estate Council, an On Deck Proptech and Scale Fellow, and is currently enrolled in Harvard Business School's Owner/President Management Program (OPM) 60 cohort.</t>
  </si>
  <si>
    <t xml:space="preserve">Equity Crowdfunding</t>
  </si>
  <si>
    <t xml:space="preserve">The company raised $714,000 of equity crowdfunding in the form of SAFE Notes via Republic on December 28, 2020.</t>
  </si>
  <si>
    <t xml:space="preserve">Republic (Investment Manager to Company)</t>
  </si>
  <si>
    <t xml:space="preserve">Boca Raton, FL</t>
  </si>
  <si>
    <t xml:space="preserve">Boca Raton</t>
  </si>
  <si>
    <t xml:space="preserve">Florida</t>
  </si>
  <si>
    <t xml:space="preserve">33487</t>
  </si>
  <si>
    <t xml:space="preserve">170481-25T</t>
  </si>
  <si>
    <t xml:space="preserve">The company raised $330,000 of equity crowdfunding via StartEngine on July 31, 2021, putting the company's pre-money valuation at $45 million.</t>
  </si>
  <si>
    <t xml:space="preserve">StartEngine (Investment Manager to Company)</t>
  </si>
  <si>
    <t xml:space="preserve">206470-99T</t>
  </si>
  <si>
    <t xml:space="preserve">The company raised $5.65 million in its initial public offering on the Nasdaq stock exchange under the ticker symbol of JNVR on July 26, 2023. A total of 1,412,500 shares were sold at $4 per share. After the offering, there was a total of 9,993,719 outstanding shares (excluding the over-allotment option) at $4 per share, valuing the company at $39.97 million. The underwriters were granted an option to purchase up to an additional 1,624,375 shares from the company to cover over-allotments, if any.</t>
  </si>
  <si>
    <t xml:space="preserve">Carmel, Milazzo &amp; Feil (Legal Advisor to Company, Ross Carmel JD), DBBMcKennon (Auditor to Company), Dominari Securities (Advisor: General to Company), R.F. Lafferty &amp; Co. (Underwriter to Company), Spartan Capital Securities (Underwriter to Company)</t>
  </si>
  <si>
    <t xml:space="preserve">Dominari Securities (Advisor: General to Company)</t>
  </si>
  <si>
    <t xml:space="preserve">234513-82T</t>
  </si>
  <si>
    <t xml:space="preserve">Demolish Games (WAR: DGS)</t>
  </si>
  <si>
    <t xml:space="preserve">534587-95</t>
  </si>
  <si>
    <t xml:space="preserve">Demolish Games SA is a Polish based company engaged in the production and publishing of computer games, mainly in the genre of simulation games. The main asset of the company is the Demolish &amp; Build series , in which the player is the owner of a construction company focusing on demolitions.</t>
  </si>
  <si>
    <t xml:space="preserve">Gaming Factory acquired a 37.8% stake in the company (WAR:DGS) for PLN 435,000 on July 1, 2024 through a private placement.</t>
  </si>
  <si>
    <t xml:space="preserve">Entertainment Software</t>
  </si>
  <si>
    <t xml:space="preserve">Entertainment Software*, Other Media</t>
  </si>
  <si>
    <t xml:space="preserve">Gaming</t>
  </si>
  <si>
    <t xml:space="preserve">build series, computer games, gaming studio, online games, simulation game, social content</t>
  </si>
  <si>
    <t xml:space="preserve">Paweł Dywelski</t>
  </si>
  <si>
    <t xml:space="preserve">361888-93P</t>
  </si>
  <si>
    <t xml:space="preserve">pdywelski@demolish-games.com</t>
  </si>
  <si>
    <t xml:space="preserve">Mr. Paweł Dywelski serves as Chief Executive Officer &amp; President at Demolish Games. Associated with the gaming market since 2016. He has been the president of Demolish Games SA since November 2020. His first independently implemented project in the industry was Orbital Racer , for which he obtained funds from PlayWay. Paweł Dywelski also served as a leader and programmer in the creation of the Plane Mechanic Simulator game . The title was a commercial success and was positively assessed by the gaming community. The third production he did was Accident . The title also received positive reviews from players.</t>
  </si>
  <si>
    <t xml:space="preserve">The company raised PLN 1 million in its initial public offering on the Warsaw Stock Exchange under the ticker symbol of DGS on August 24, 2023. A total of 50,000 shares were sold at PLN 20 per share. After the offering, there was a total of 23,00,000 outstanding shares at PLN 20 per share, valuing the company at PLN 46 million.</t>
  </si>
  <si>
    <t xml:space="preserve">Flash Ventures (Poland)</t>
  </si>
  <si>
    <t xml:space="preserve">Polish Zloty (PLN)</t>
  </si>
  <si>
    <t xml:space="preserve">Warsaw, Poland</t>
  </si>
  <si>
    <t xml:space="preserve">Eastern Europe</t>
  </si>
  <si>
    <t xml:space="preserve">Warsaw</t>
  </si>
  <si>
    <t xml:space="preserve">00-683</t>
  </si>
  <si>
    <t xml:space="preserve">Poland</t>
  </si>
  <si>
    <t xml:space="preserve">265628-62T</t>
  </si>
  <si>
    <t xml:space="preserve">Gaming Factory</t>
  </si>
  <si>
    <t xml:space="preserve">Gaming Factory (WAR: GIF) (www.gamingfactory.pl)</t>
  </si>
  <si>
    <t xml:space="preserve">Gaming Factory (WAR: GIF)(Mateusz Adamkiewicz)</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</si>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</sst>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fals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tru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fals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tru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c r="E2" s="2" t="s">
        <v>177</v>
      </c>
      <c r="F2" s="2" t="s">
        <v>178</v>
      </c>
      <c r="G2" s="2" t="s">
        <v>179</v>
      </c>
      <c r="H2" s="2" t="s">
        <v>180</v>
      </c>
      <c r="I2" s="2" t="s">
        <v>181</v>
      </c>
      <c r="J2" s="2" t="s">
        <v>182</v>
      </c>
      <c r="K2" s="2" t="s">
        <v>183</v>
      </c>
      <c r="L2" s="2" t="s">
        <v>184</v>
      </c>
      <c r="M2" s="2" t="s">
        <v>185</v>
      </c>
      <c r="N2" s="2" t="s">
        <v>186</v>
      </c>
      <c r="O2" s="2" t="s">
        <v>187</v>
      </c>
      <c r="P2" s="2" t="s">
        <v>188</v>
      </c>
      <c r="Q2" s="2" t="s">
        <v>189</v>
      </c>
      <c r="R2" s="3"/>
      <c r="S2" s="2" t="s">
        <v>190</v>
      </c>
      <c r="T2" s="2" t="s">
        <v>191</v>
      </c>
      <c r="U2" s="2" t="s">
        <v>192</v>
      </c>
      <c r="V2" s="3" t="n">
        <v>5</v>
      </c>
      <c r="W2" s="4"/>
      <c r="X2" s="4" t="n">
        <v>45077</v>
      </c>
      <c r="Y2" s="5" t="n">
        <v>386.81</v>
      </c>
      <c r="Z2" s="2" t="s">
        <v>193</v>
      </c>
      <c r="AA2" s="5" t="n">
        <v>1929.46</v>
      </c>
      <c r="AB2" s="5" t="n">
        <v>2316.28</v>
      </c>
      <c r="AC2" s="2" t="s">
        <v>193</v>
      </c>
      <c r="AD2" s="6" t="n">
        <v>16.7</v>
      </c>
      <c r="AE2" s="5" t="n">
        <v>443.86</v>
      </c>
      <c r="AF2" s="3" t="s">
        <v>194</v>
      </c>
      <c r="AG2" s="3"/>
      <c r="AH2" s="5" t="n">
        <v>98.7</v>
      </c>
      <c r="AI2" s="3" t="s">
        <v>195</v>
      </c>
      <c r="AJ2" s="2" t="s">
        <v>196</v>
      </c>
      <c r="AK2" s="2" t="s">
        <v>195</v>
      </c>
      <c r="AL2" s="2"/>
      <c r="AM2" s="2" t="s">
        <v>197</v>
      </c>
      <c r="AN2" s="2" t="s">
        <v>198</v>
      </c>
      <c r="AO2" s="5" t="n">
        <v>386.81</v>
      </c>
      <c r="AP2" s="2" t="s">
        <v>199</v>
      </c>
      <c r="AQ2" s="2"/>
      <c r="AR2" s="2"/>
      <c r="AS2" s="2"/>
      <c r="AT2" s="5"/>
      <c r="AU2" s="5"/>
      <c r="AV2" s="5"/>
      <c r="AW2" s="2" t="s">
        <v>200</v>
      </c>
      <c r="AX2" s="2" t="s">
        <v>201</v>
      </c>
      <c r="AY2" s="2" t="s">
        <v>202</v>
      </c>
      <c r="AZ2" s="7" t="n">
        <v>115</v>
      </c>
      <c r="BA2" s="3" t="n">
        <v>4</v>
      </c>
      <c r="BB2" s="2" t="s">
        <v>203</v>
      </c>
      <c r="BC2" s="3" t="n">
        <v>3</v>
      </c>
      <c r="BD2" s="2" t="s">
        <v>204</v>
      </c>
      <c r="BE2" s="3" t="n">
        <v>1</v>
      </c>
      <c r="BF2" s="2"/>
      <c r="BG2" s="2" t="s">
        <v>205</v>
      </c>
      <c r="BH2" s="8" t="s">
        <v>206</v>
      </c>
      <c r="BI2" s="2" t="s">
        <v>207</v>
      </c>
      <c r="BJ2" s="2"/>
      <c r="BK2" s="2"/>
      <c r="BL2" s="2"/>
      <c r="BM2" s="2"/>
      <c r="BN2" s="2" t="s">
        <v>208</v>
      </c>
      <c r="BO2" s="2" t="s">
        <v>209</v>
      </c>
      <c r="BP2" s="2"/>
      <c r="BQ2" s="2" t="s">
        <v>210</v>
      </c>
      <c r="BR2" s="2"/>
      <c r="BS2" s="5"/>
      <c r="BT2" s="9" t="n">
        <v>15.06</v>
      </c>
      <c r="BU2" s="6"/>
      <c r="BV2" s="9" t="n">
        <v>3.53</v>
      </c>
      <c r="BW2" s="9" t="n">
        <v>-28.53</v>
      </c>
      <c r="BX2" s="9" t="n">
        <v>-13.2</v>
      </c>
      <c r="BY2" s="9" t="n">
        <v>-24.32</v>
      </c>
      <c r="BZ2" s="9" t="n">
        <v>0</v>
      </c>
      <c r="CA2" s="10" t="n">
        <v>2022</v>
      </c>
      <c r="CB2" s="9" t="n">
        <v>-175.49</v>
      </c>
      <c r="CC2" s="9" t="n">
        <v>-95.23</v>
      </c>
      <c r="CD2" s="9" t="n">
        <v>-78.42</v>
      </c>
      <c r="CE2" s="9" t="n">
        <v>153.84</v>
      </c>
      <c r="CF2" s="9" t="n">
        <v>728.16</v>
      </c>
      <c r="CG2" s="9" t="n">
        <v>-29.31</v>
      </c>
      <c r="CH2" s="9" t="n">
        <v>-15.9</v>
      </c>
      <c r="CI2" s="9" t="n">
        <v>-13.1</v>
      </c>
      <c r="CJ2" s="9" t="n">
        <v>25.69</v>
      </c>
      <c r="CK2" s="9" t="n">
        <v>121.6</v>
      </c>
      <c r="CL2" s="9"/>
      <c r="CM2" s="9"/>
      <c r="CN2" s="9"/>
      <c r="CO2" s="9"/>
      <c r="CP2" s="9"/>
      <c r="CQ2" s="9"/>
      <c r="CR2" s="9"/>
      <c r="CS2" s="6" t="n">
        <v>-87.66</v>
      </c>
      <c r="CT2" s="7" t="n">
        <v>823</v>
      </c>
      <c r="CU2" s="2" t="s">
        <v>211</v>
      </c>
      <c r="CV2" s="2" t="s">
        <v>212</v>
      </c>
      <c r="CW2" s="2" t="s">
        <v>213</v>
      </c>
      <c r="CX2" s="2" t="s">
        <v>214</v>
      </c>
      <c r="CY2" s="2" t="s">
        <v>215</v>
      </c>
      <c r="CZ2" s="2" t="s">
        <v>216</v>
      </c>
      <c r="DA2" s="3" t="s">
        <v>217</v>
      </c>
      <c r="DB2" s="2" t="s">
        <v>218</v>
      </c>
      <c r="DC2" s="10" t="n">
        <v>2017</v>
      </c>
      <c r="DD2" s="11" t="str">
        <f aca="false">HYPERLINK("http://www.coreweave.com","www.coreweave.com")</f>
        <v>www.coreweave.com</v>
      </c>
      <c r="DE2" s="12"/>
      <c r="DF2" s="12"/>
      <c r="DG2" s="12"/>
      <c r="DH2" s="12"/>
      <c r="DI2" s="12"/>
      <c r="DJ2" s="12"/>
      <c r="DK2" s="2"/>
      <c r="DL2" s="2" t="s">
        <v>219</v>
      </c>
      <c r="DM2" s="3"/>
      <c r="DN2" s="3" t="n">
        <v>2.15</v>
      </c>
      <c r="DO2" s="2" t="s">
        <v>220</v>
      </c>
      <c r="DP2" s="2" t="s">
        <v>221</v>
      </c>
      <c r="DQ2" s="2" t="s">
        <v>222</v>
      </c>
      <c r="DR2" s="2" t="s">
        <v>221</v>
      </c>
      <c r="DS2" s="2" t="s">
        <v>221</v>
      </c>
      <c r="DT2" s="2"/>
      <c r="DU2" s="2" t="s">
        <v>223</v>
      </c>
      <c r="DV2" s="2" t="n">
        <v>28932</v>
      </c>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199</v>
      </c>
      <c r="FC2" s="9"/>
      <c r="FD2" s="2"/>
      <c r="FE2" s="3"/>
      <c r="FF2" s="2"/>
      <c r="FG2" s="9"/>
      <c r="FH2" s="9"/>
      <c r="FI2" s="9"/>
      <c r="FJ2" s="9"/>
      <c r="FK2" s="9"/>
      <c r="FL2" s="9"/>
      <c r="FM2" s="9"/>
      <c r="FN2" s="9"/>
      <c r="FO2" s="9"/>
      <c r="FP2" s="9"/>
      <c r="FQ2" s="9"/>
      <c r="FR2" s="11" t="str">
        <f aca="false">HYPERLINK("https://my.pitchbook.com?c=220885-21T","View Company Online")</f>
        <v>View Company Online</v>
      </c>
    </row>
    <row r="3" customFormat="false" ht="15" hidden="false" customHeight="false" outlineLevel="0" collapsed="false">
      <c r="A3" s="13" t="s">
        <v>224</v>
      </c>
      <c r="B3" s="13" t="s">
        <v>175</v>
      </c>
      <c r="C3" s="13" t="s">
        <v>176</v>
      </c>
      <c r="D3" s="13"/>
      <c r="E3" s="13" t="s">
        <v>177</v>
      </c>
      <c r="F3" s="13" t="s">
        <v>178</v>
      </c>
      <c r="G3" s="13" t="s">
        <v>179</v>
      </c>
      <c r="H3" s="13" t="s">
        <v>180</v>
      </c>
      <c r="I3" s="13" t="s">
        <v>181</v>
      </c>
      <c r="J3" s="13" t="s">
        <v>182</v>
      </c>
      <c r="K3" s="13" t="s">
        <v>183</v>
      </c>
      <c r="L3" s="13" t="s">
        <v>184</v>
      </c>
      <c r="M3" s="13" t="s">
        <v>185</v>
      </c>
      <c r="N3" s="13" t="s">
        <v>186</v>
      </c>
      <c r="O3" s="13" t="s">
        <v>187</v>
      </c>
      <c r="P3" s="13" t="s">
        <v>188</v>
      </c>
      <c r="Q3" s="13" t="s">
        <v>189</v>
      </c>
      <c r="R3" s="14"/>
      <c r="S3" s="13" t="s">
        <v>190</v>
      </c>
      <c r="T3" s="13" t="s">
        <v>191</v>
      </c>
      <c r="U3" s="13" t="s">
        <v>192</v>
      </c>
      <c r="V3" s="14" t="n">
        <v>9</v>
      </c>
      <c r="W3" s="15" t="n">
        <v>45374</v>
      </c>
      <c r="X3" s="15" t="n">
        <v>45413</v>
      </c>
      <c r="Y3" s="16" t="n">
        <v>1025.86</v>
      </c>
      <c r="Z3" s="13" t="s">
        <v>193</v>
      </c>
      <c r="AA3" s="16" t="n">
        <v>16693.49</v>
      </c>
      <c r="AB3" s="16" t="n">
        <v>17719.35</v>
      </c>
      <c r="AC3" s="13" t="s">
        <v>193</v>
      </c>
      <c r="AD3" s="17" t="n">
        <v>5.79</v>
      </c>
      <c r="AE3" s="16" t="n">
        <v>1469.72</v>
      </c>
      <c r="AF3" s="14" t="s">
        <v>225</v>
      </c>
      <c r="AG3" s="14"/>
      <c r="AH3" s="16" t="n">
        <v>689.44</v>
      </c>
      <c r="AI3" s="14" t="s">
        <v>226</v>
      </c>
      <c r="AJ3" s="13" t="s">
        <v>196</v>
      </c>
      <c r="AK3" s="13" t="s">
        <v>226</v>
      </c>
      <c r="AL3" s="13"/>
      <c r="AM3" s="13" t="s">
        <v>197</v>
      </c>
      <c r="AN3" s="13" t="s">
        <v>227</v>
      </c>
      <c r="AO3" s="16" t="n">
        <v>1025.86</v>
      </c>
      <c r="AP3" s="13" t="s">
        <v>199</v>
      </c>
      <c r="AQ3" s="13"/>
      <c r="AR3" s="13"/>
      <c r="AS3" s="13"/>
      <c r="AT3" s="16"/>
      <c r="AU3" s="16"/>
      <c r="AV3" s="16"/>
      <c r="AW3" s="13" t="s">
        <v>200</v>
      </c>
      <c r="AX3" s="13" t="s">
        <v>201</v>
      </c>
      <c r="AY3" s="13" t="s">
        <v>202</v>
      </c>
      <c r="AZ3" s="18"/>
      <c r="BA3" s="14" t="n">
        <v>12</v>
      </c>
      <c r="BB3" s="13" t="s">
        <v>228</v>
      </c>
      <c r="BC3" s="14" t="n">
        <v>9</v>
      </c>
      <c r="BD3" s="13" t="s">
        <v>229</v>
      </c>
      <c r="BE3" s="14" t="n">
        <v>3</v>
      </c>
      <c r="BF3" s="13"/>
      <c r="BG3" s="13" t="s">
        <v>230</v>
      </c>
      <c r="BH3" s="19" t="s">
        <v>231</v>
      </c>
      <c r="BI3" s="13" t="s">
        <v>232</v>
      </c>
      <c r="BJ3" s="13" t="s">
        <v>233</v>
      </c>
      <c r="BK3" s="13"/>
      <c r="BL3" s="13"/>
      <c r="BM3" s="13"/>
      <c r="BN3" s="13" t="s">
        <v>234</v>
      </c>
      <c r="BO3" s="13" t="s">
        <v>235</v>
      </c>
      <c r="BP3" s="13"/>
      <c r="BQ3" s="13" t="s">
        <v>236</v>
      </c>
      <c r="BR3" s="13"/>
      <c r="BS3" s="16"/>
      <c r="BT3" s="20" t="n">
        <v>211.58</v>
      </c>
      <c r="BU3" s="17"/>
      <c r="BV3" s="20" t="n">
        <v>148.01</v>
      </c>
      <c r="BW3" s="20" t="n">
        <v>-553.73</v>
      </c>
      <c r="BX3" s="20" t="n">
        <v>-394.09</v>
      </c>
      <c r="BY3" s="20" t="n">
        <v>-489.47</v>
      </c>
      <c r="BZ3" s="20" t="n">
        <v>1809.06</v>
      </c>
      <c r="CA3" s="21" t="n">
        <v>2023</v>
      </c>
      <c r="CB3" s="20" t="n">
        <v>-44.96</v>
      </c>
      <c r="CC3" s="20" t="n">
        <v>-36.2</v>
      </c>
      <c r="CD3" s="20" t="n">
        <v>-32.29</v>
      </c>
      <c r="CE3" s="20" t="n">
        <v>83.75</v>
      </c>
      <c r="CF3" s="20" t="n">
        <v>37.49</v>
      </c>
      <c r="CG3" s="20" t="n">
        <v>-2.6</v>
      </c>
      <c r="CH3" s="20" t="n">
        <v>-2.1</v>
      </c>
      <c r="CI3" s="20" t="n">
        <v>-1.87</v>
      </c>
      <c r="CJ3" s="20" t="n">
        <v>4.85</v>
      </c>
      <c r="CK3" s="20" t="n">
        <v>2.17</v>
      </c>
      <c r="CL3" s="20"/>
      <c r="CM3" s="20"/>
      <c r="CN3" s="20"/>
      <c r="CO3" s="20"/>
      <c r="CP3" s="20"/>
      <c r="CQ3" s="20"/>
      <c r="CR3" s="20"/>
      <c r="CS3" s="17" t="n">
        <v>-186.26</v>
      </c>
      <c r="CT3" s="18" t="n">
        <v>823</v>
      </c>
      <c r="CU3" s="13" t="s">
        <v>211</v>
      </c>
      <c r="CV3" s="13" t="s">
        <v>212</v>
      </c>
      <c r="CW3" s="13" t="s">
        <v>213</v>
      </c>
      <c r="CX3" s="13" t="s">
        <v>214</v>
      </c>
      <c r="CY3" s="13" t="s">
        <v>215</v>
      </c>
      <c r="CZ3" s="13" t="s">
        <v>216</v>
      </c>
      <c r="DA3" s="14" t="s">
        <v>217</v>
      </c>
      <c r="DB3" s="13" t="s">
        <v>218</v>
      </c>
      <c r="DC3" s="21" t="n">
        <v>2017</v>
      </c>
      <c r="DD3" s="22" t="str">
        <f aca="false">HYPERLINK("http://www.coreweave.com","www.coreweave.com")</f>
        <v>www.coreweave.com</v>
      </c>
      <c r="DE3" s="23"/>
      <c r="DF3" s="23"/>
      <c r="DG3" s="23"/>
      <c r="DH3" s="23"/>
      <c r="DI3" s="23"/>
      <c r="DJ3" s="23"/>
      <c r="DK3" s="13"/>
      <c r="DL3" s="13" t="s">
        <v>219</v>
      </c>
      <c r="DM3" s="14"/>
      <c r="DN3" s="14" t="n">
        <v>0.39</v>
      </c>
      <c r="DO3" s="13" t="s">
        <v>220</v>
      </c>
      <c r="DP3" s="13" t="s">
        <v>221</v>
      </c>
      <c r="DQ3" s="13" t="s">
        <v>222</v>
      </c>
      <c r="DR3" s="13" t="s">
        <v>221</v>
      </c>
      <c r="DS3" s="13" t="s">
        <v>221</v>
      </c>
      <c r="DT3" s="13"/>
      <c r="DU3" s="13" t="s">
        <v>223</v>
      </c>
      <c r="DV3" s="13" t="n">
        <v>28932</v>
      </c>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199</v>
      </c>
      <c r="FC3" s="20"/>
      <c r="FD3" s="13"/>
      <c r="FE3" s="14"/>
      <c r="FF3" s="13"/>
      <c r="FG3" s="20"/>
      <c r="FH3" s="20"/>
      <c r="FI3" s="20"/>
      <c r="FJ3" s="20"/>
      <c r="FK3" s="20"/>
      <c r="FL3" s="20"/>
      <c r="FM3" s="20"/>
      <c r="FN3" s="20"/>
      <c r="FO3" s="20"/>
      <c r="FP3" s="20"/>
      <c r="FQ3" s="20"/>
      <c r="FR3" s="22" t="str">
        <f aca="false">HYPERLINK("https://my.pitchbook.com?c=255192-49T","View Company Online")</f>
        <v>View Company Online</v>
      </c>
    </row>
    <row r="4" customFormat="false" ht="15" hidden="false" customHeight="false" outlineLevel="0" collapsed="false">
      <c r="A4" s="2" t="s">
        <v>237</v>
      </c>
      <c r="B4" s="2" t="s">
        <v>175</v>
      </c>
      <c r="C4" s="2" t="s">
        <v>176</v>
      </c>
      <c r="D4" s="2"/>
      <c r="E4" s="2" t="s">
        <v>177</v>
      </c>
      <c r="F4" s="2" t="s">
        <v>178</v>
      </c>
      <c r="G4" s="2" t="s">
        <v>179</v>
      </c>
      <c r="H4" s="2" t="s">
        <v>180</v>
      </c>
      <c r="I4" s="2" t="s">
        <v>181</v>
      </c>
      <c r="J4" s="2" t="s">
        <v>182</v>
      </c>
      <c r="K4" s="2" t="s">
        <v>183</v>
      </c>
      <c r="L4" s="2" t="s">
        <v>184</v>
      </c>
      <c r="M4" s="2" t="s">
        <v>185</v>
      </c>
      <c r="N4" s="2" t="s">
        <v>186</v>
      </c>
      <c r="O4" s="2" t="s">
        <v>187</v>
      </c>
      <c r="P4" s="2" t="s">
        <v>188</v>
      </c>
      <c r="Q4" s="2" t="s">
        <v>189</v>
      </c>
      <c r="R4" s="3"/>
      <c r="S4" s="2" t="s">
        <v>190</v>
      </c>
      <c r="T4" s="2" t="s">
        <v>191</v>
      </c>
      <c r="U4" s="2" t="s">
        <v>192</v>
      </c>
      <c r="V4" s="3" t="n">
        <v>13</v>
      </c>
      <c r="W4" s="4" t="n">
        <v>45569</v>
      </c>
      <c r="X4" s="4" t="n">
        <v>45609</v>
      </c>
      <c r="Y4" s="5" t="n">
        <v>601.01</v>
      </c>
      <c r="Z4" s="2" t="s">
        <v>193</v>
      </c>
      <c r="AA4" s="5"/>
      <c r="AB4" s="5" t="n">
        <v>21266.4</v>
      </c>
      <c r="AC4" s="2" t="s">
        <v>193</v>
      </c>
      <c r="AD4" s="6" t="n">
        <v>2.86</v>
      </c>
      <c r="AE4" s="5" t="n">
        <v>1469.95</v>
      </c>
      <c r="AF4" s="3"/>
      <c r="AG4" s="3"/>
      <c r="AH4" s="5"/>
      <c r="AI4" s="3"/>
      <c r="AJ4" s="2" t="s">
        <v>238</v>
      </c>
      <c r="AK4" s="2"/>
      <c r="AL4" s="2"/>
      <c r="AM4" s="2" t="s">
        <v>197</v>
      </c>
      <c r="AN4" s="2" t="s">
        <v>239</v>
      </c>
      <c r="AO4" s="5"/>
      <c r="AP4" s="2" t="s">
        <v>199</v>
      </c>
      <c r="AQ4" s="2"/>
      <c r="AR4" s="2"/>
      <c r="AS4" s="2"/>
      <c r="AT4" s="5"/>
      <c r="AU4" s="5"/>
      <c r="AV4" s="5"/>
      <c r="AW4" s="2" t="s">
        <v>200</v>
      </c>
      <c r="AX4" s="2" t="s">
        <v>201</v>
      </c>
      <c r="AY4" s="2" t="s">
        <v>202</v>
      </c>
      <c r="AZ4" s="7"/>
      <c r="BA4" s="3" t="n">
        <v>7</v>
      </c>
      <c r="BB4" s="2" t="s">
        <v>240</v>
      </c>
      <c r="BC4" s="3" t="n">
        <v>3</v>
      </c>
      <c r="BD4" s="2" t="s">
        <v>241</v>
      </c>
      <c r="BE4" s="3" t="n">
        <v>4</v>
      </c>
      <c r="BF4" s="2"/>
      <c r="BG4" s="2" t="s">
        <v>242</v>
      </c>
      <c r="BH4" s="8" t="s">
        <v>243</v>
      </c>
      <c r="BI4" s="2" t="s">
        <v>244</v>
      </c>
      <c r="BJ4" s="2"/>
      <c r="BK4" s="2"/>
      <c r="BL4" s="2"/>
      <c r="BM4" s="2"/>
      <c r="BN4" s="2" t="s">
        <v>245</v>
      </c>
      <c r="BO4" s="2" t="s">
        <v>246</v>
      </c>
      <c r="BP4" s="2" t="s">
        <v>247</v>
      </c>
      <c r="BQ4" s="2" t="s">
        <v>210</v>
      </c>
      <c r="BR4" s="2"/>
      <c r="BS4" s="5"/>
      <c r="BT4" s="9" t="n">
        <v>1184.01</v>
      </c>
      <c r="BU4" s="6"/>
      <c r="BV4" s="9" t="n">
        <v>864.91</v>
      </c>
      <c r="BW4" s="9" t="n">
        <v>-908.58</v>
      </c>
      <c r="BX4" s="9" t="n">
        <v>-83.03</v>
      </c>
      <c r="BY4" s="9" t="n">
        <v>-591.43</v>
      </c>
      <c r="BZ4" s="9" t="n">
        <v>5620.59</v>
      </c>
      <c r="CA4" s="10" t="n">
        <v>2024</v>
      </c>
      <c r="CB4" s="9" t="n">
        <v>-256.12</v>
      </c>
      <c r="CC4" s="9" t="n">
        <v>-35.96</v>
      </c>
      <c r="CD4" s="9" t="n">
        <v>-22.44</v>
      </c>
      <c r="CE4" s="9" t="n">
        <v>17.96</v>
      </c>
      <c r="CF4" s="9" t="n">
        <v>14.71</v>
      </c>
      <c r="CG4" s="9" t="n">
        <v>-7.24</v>
      </c>
      <c r="CH4" s="9" t="n">
        <v>-1.02</v>
      </c>
      <c r="CI4" s="9" t="n">
        <v>-0.63</v>
      </c>
      <c r="CJ4" s="9" t="n">
        <v>0.51</v>
      </c>
      <c r="CK4" s="9" t="n">
        <v>0.42</v>
      </c>
      <c r="CL4" s="9"/>
      <c r="CM4" s="9"/>
      <c r="CN4" s="9"/>
      <c r="CO4" s="9"/>
      <c r="CP4" s="9"/>
      <c r="CQ4" s="9"/>
      <c r="CR4" s="9"/>
      <c r="CS4" s="6" t="n">
        <v>-7.01</v>
      </c>
      <c r="CT4" s="7" t="n">
        <v>823</v>
      </c>
      <c r="CU4" s="2" t="s">
        <v>211</v>
      </c>
      <c r="CV4" s="2" t="s">
        <v>212</v>
      </c>
      <c r="CW4" s="2" t="s">
        <v>213</v>
      </c>
      <c r="CX4" s="2" t="s">
        <v>214</v>
      </c>
      <c r="CY4" s="2" t="s">
        <v>215</v>
      </c>
      <c r="CZ4" s="2" t="s">
        <v>216</v>
      </c>
      <c r="DA4" s="3" t="s">
        <v>217</v>
      </c>
      <c r="DB4" s="2" t="s">
        <v>218</v>
      </c>
      <c r="DC4" s="10" t="n">
        <v>2017</v>
      </c>
      <c r="DD4" s="11" t="str">
        <f aca="false">HYPERLINK("http://www.coreweave.com","www.coreweave.com")</f>
        <v>www.coreweave.com</v>
      </c>
      <c r="DE4" s="12"/>
      <c r="DF4" s="12"/>
      <c r="DG4" s="12"/>
      <c r="DH4" s="12"/>
      <c r="DI4" s="12"/>
      <c r="DJ4" s="12"/>
      <c r="DK4" s="2"/>
      <c r="DL4" s="2" t="s">
        <v>219</v>
      </c>
      <c r="DM4" s="3"/>
      <c r="DN4" s="3"/>
      <c r="DO4" s="2"/>
      <c r="DP4" s="2"/>
      <c r="DQ4" s="2"/>
      <c r="DR4" s="2"/>
      <c r="DS4" s="2"/>
      <c r="DT4" s="2"/>
      <c r="DU4" s="2"/>
      <c r="DV4" s="2" t="n">
        <v>28932</v>
      </c>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199</v>
      </c>
      <c r="FC4" s="9"/>
      <c r="FD4" s="2"/>
      <c r="FE4" s="3"/>
      <c r="FF4" s="2"/>
      <c r="FG4" s="9"/>
      <c r="FH4" s="9"/>
      <c r="FI4" s="9"/>
      <c r="FJ4" s="9"/>
      <c r="FK4" s="9"/>
      <c r="FL4" s="9"/>
      <c r="FM4" s="9"/>
      <c r="FN4" s="9"/>
      <c r="FO4" s="9"/>
      <c r="FP4" s="9"/>
      <c r="FQ4" s="9"/>
      <c r="FR4" s="11" t="str">
        <f aca="false">HYPERLINK("https://my.pitchbook.com?c=273803-86T","View Company Online")</f>
        <v>View Company Online</v>
      </c>
    </row>
    <row r="5" customFormat="false" ht="15" hidden="false" customHeight="false" outlineLevel="0" collapsed="false">
      <c r="A5" s="13" t="s">
        <v>248</v>
      </c>
      <c r="B5" s="13" t="s">
        <v>175</v>
      </c>
      <c r="C5" s="13" t="s">
        <v>176</v>
      </c>
      <c r="D5" s="13"/>
      <c r="E5" s="13" t="s">
        <v>177</v>
      </c>
      <c r="F5" s="13" t="s">
        <v>178</v>
      </c>
      <c r="G5" s="13" t="s">
        <v>179</v>
      </c>
      <c r="H5" s="13" t="s">
        <v>180</v>
      </c>
      <c r="I5" s="13" t="s">
        <v>181</v>
      </c>
      <c r="J5" s="13" t="s">
        <v>182</v>
      </c>
      <c r="K5" s="13" t="s">
        <v>183</v>
      </c>
      <c r="L5" s="13" t="s">
        <v>184</v>
      </c>
      <c r="M5" s="13" t="s">
        <v>185</v>
      </c>
      <c r="N5" s="13" t="s">
        <v>186</v>
      </c>
      <c r="O5" s="13" t="s">
        <v>187</v>
      </c>
      <c r="P5" s="13" t="s">
        <v>188</v>
      </c>
      <c r="Q5" s="13" t="s">
        <v>189</v>
      </c>
      <c r="R5" s="14"/>
      <c r="S5" s="13" t="s">
        <v>190</v>
      </c>
      <c r="T5" s="13" t="s">
        <v>191</v>
      </c>
      <c r="U5" s="13" t="s">
        <v>192</v>
      </c>
      <c r="V5" s="14" t="n">
        <v>12</v>
      </c>
      <c r="W5" s="15"/>
      <c r="X5" s="15" t="n">
        <v>45597</v>
      </c>
      <c r="Y5" s="16" t="n">
        <v>0.23</v>
      </c>
      <c r="Z5" s="13" t="s">
        <v>193</v>
      </c>
      <c r="AA5" s="16" t="n">
        <v>20200.6</v>
      </c>
      <c r="AB5" s="16" t="n">
        <v>20200.83</v>
      </c>
      <c r="AC5" s="13" t="s">
        <v>193</v>
      </c>
      <c r="AD5" s="17" t="n">
        <v>0.01</v>
      </c>
      <c r="AE5" s="16" t="n">
        <v>1469.95</v>
      </c>
      <c r="AF5" s="14" t="s">
        <v>249</v>
      </c>
      <c r="AG5" s="14" t="s">
        <v>250</v>
      </c>
      <c r="AH5" s="16"/>
      <c r="AI5" s="14"/>
      <c r="AJ5" s="13" t="s">
        <v>196</v>
      </c>
      <c r="AK5" s="13"/>
      <c r="AL5" s="13"/>
      <c r="AM5" s="13" t="s">
        <v>197</v>
      </c>
      <c r="AN5" s="13" t="s">
        <v>251</v>
      </c>
      <c r="AO5" s="16" t="n">
        <v>0.23</v>
      </c>
      <c r="AP5" s="13" t="s">
        <v>199</v>
      </c>
      <c r="AQ5" s="13"/>
      <c r="AR5" s="13"/>
      <c r="AS5" s="13"/>
      <c r="AT5" s="16"/>
      <c r="AU5" s="16"/>
      <c r="AV5" s="16"/>
      <c r="AW5" s="13" t="s">
        <v>200</v>
      </c>
      <c r="AX5" s="13" t="s">
        <v>201</v>
      </c>
      <c r="AY5" s="13" t="s">
        <v>202</v>
      </c>
      <c r="AZ5" s="18"/>
      <c r="BA5" s="14" t="n">
        <v>1</v>
      </c>
      <c r="BB5" s="13" t="s">
        <v>252</v>
      </c>
      <c r="BC5" s="14" t="n">
        <v>1</v>
      </c>
      <c r="BD5" s="13"/>
      <c r="BE5" s="14"/>
      <c r="BF5" s="13"/>
      <c r="BG5" s="13" t="s">
        <v>253</v>
      </c>
      <c r="BH5" s="19" t="s">
        <v>254</v>
      </c>
      <c r="BI5" s="13"/>
      <c r="BJ5" s="13"/>
      <c r="BK5" s="13"/>
      <c r="BL5" s="13"/>
      <c r="BM5" s="13"/>
      <c r="BN5" s="13"/>
      <c r="BO5" s="13"/>
      <c r="BP5" s="13"/>
      <c r="BQ5" s="13"/>
      <c r="BR5" s="13"/>
      <c r="BS5" s="16"/>
      <c r="BT5" s="20" t="n">
        <v>1184.01</v>
      </c>
      <c r="BU5" s="17"/>
      <c r="BV5" s="20" t="n">
        <v>864.91</v>
      </c>
      <c r="BW5" s="20" t="n">
        <v>-902.29</v>
      </c>
      <c r="BX5" s="20" t="n">
        <v>-83.03</v>
      </c>
      <c r="BY5" s="20" t="n">
        <v>-591.43</v>
      </c>
      <c r="BZ5" s="20" t="n">
        <v>5620.59</v>
      </c>
      <c r="CA5" s="21" t="n">
        <v>2024</v>
      </c>
      <c r="CB5" s="20" t="n">
        <v>-243.28</v>
      </c>
      <c r="CC5" s="20" t="n">
        <v>-34.16</v>
      </c>
      <c r="CD5" s="20" t="n">
        <v>-21.32</v>
      </c>
      <c r="CE5" s="20" t="n">
        <v>17.06</v>
      </c>
      <c r="CF5" s="20" t="n">
        <v>13.97</v>
      </c>
      <c r="CG5" s="20" t="n">
        <v>-0.01</v>
      </c>
      <c r="CH5" s="20" t="n">
        <v>-0.01</v>
      </c>
      <c r="CI5" s="20" t="n">
        <v>-0.01</v>
      </c>
      <c r="CJ5" s="20" t="n">
        <v>0.01</v>
      </c>
      <c r="CK5" s="20" t="n">
        <v>0.01</v>
      </c>
      <c r="CL5" s="20"/>
      <c r="CM5" s="20"/>
      <c r="CN5" s="20"/>
      <c r="CO5" s="20"/>
      <c r="CP5" s="20"/>
      <c r="CQ5" s="20"/>
      <c r="CR5" s="20"/>
      <c r="CS5" s="17" t="n">
        <v>-7.01</v>
      </c>
      <c r="CT5" s="18" t="n">
        <v>823</v>
      </c>
      <c r="CU5" s="13" t="s">
        <v>211</v>
      </c>
      <c r="CV5" s="13" t="s">
        <v>212</v>
      </c>
      <c r="CW5" s="13" t="s">
        <v>213</v>
      </c>
      <c r="CX5" s="13" t="s">
        <v>214</v>
      </c>
      <c r="CY5" s="13" t="s">
        <v>215</v>
      </c>
      <c r="CZ5" s="13" t="s">
        <v>216</v>
      </c>
      <c r="DA5" s="14" t="s">
        <v>217</v>
      </c>
      <c r="DB5" s="13" t="s">
        <v>218</v>
      </c>
      <c r="DC5" s="21" t="n">
        <v>2017</v>
      </c>
      <c r="DD5" s="22" t="str">
        <f aca="false">HYPERLINK("http://www.coreweave.com","www.coreweave.com")</f>
        <v>www.coreweave.com</v>
      </c>
      <c r="DE5" s="23"/>
      <c r="DF5" s="23"/>
      <c r="DG5" s="23"/>
      <c r="DH5" s="23"/>
      <c r="DI5" s="23"/>
      <c r="DJ5" s="23"/>
      <c r="DK5" s="13"/>
      <c r="DL5" s="13" t="s">
        <v>219</v>
      </c>
      <c r="DM5" s="14"/>
      <c r="DN5" s="14" t="n">
        <v>0.5</v>
      </c>
      <c r="DO5" s="13"/>
      <c r="DP5" s="13"/>
      <c r="DQ5" s="13"/>
      <c r="DR5" s="13"/>
      <c r="DS5" s="13"/>
      <c r="DT5" s="13"/>
      <c r="DU5" s="13"/>
      <c r="DV5" s="13" t="n">
        <v>28932</v>
      </c>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199</v>
      </c>
      <c r="FC5" s="20"/>
      <c r="FD5" s="13"/>
      <c r="FE5" s="14"/>
      <c r="FF5" s="13"/>
      <c r="FG5" s="20"/>
      <c r="FH5" s="20"/>
      <c r="FI5" s="20"/>
      <c r="FJ5" s="20"/>
      <c r="FK5" s="20"/>
      <c r="FL5" s="20"/>
      <c r="FM5" s="20"/>
      <c r="FN5" s="20"/>
      <c r="FO5" s="20"/>
      <c r="FP5" s="20"/>
      <c r="FQ5" s="20"/>
      <c r="FR5" s="22" t="str">
        <f aca="false">HYPERLINK("https://my.pitchbook.com?c=276398-92T","View Company Online")</f>
        <v>View Company Online</v>
      </c>
    </row>
    <row r="6" customFormat="false" ht="15" hidden="false" customHeight="false" outlineLevel="0" collapsed="false">
      <c r="A6" s="2" t="s">
        <v>255</v>
      </c>
      <c r="B6" s="2" t="s">
        <v>175</v>
      </c>
      <c r="C6" s="2" t="s">
        <v>176</v>
      </c>
      <c r="D6" s="2"/>
      <c r="E6" s="2" t="s">
        <v>177</v>
      </c>
      <c r="F6" s="2" t="s">
        <v>178</v>
      </c>
      <c r="G6" s="2" t="s">
        <v>179</v>
      </c>
      <c r="H6" s="2" t="s">
        <v>180</v>
      </c>
      <c r="I6" s="2" t="s">
        <v>181</v>
      </c>
      <c r="J6" s="2" t="s">
        <v>182</v>
      </c>
      <c r="K6" s="2" t="s">
        <v>183</v>
      </c>
      <c r="L6" s="2" t="s">
        <v>184</v>
      </c>
      <c r="M6" s="2" t="s">
        <v>185</v>
      </c>
      <c r="N6" s="2" t="s">
        <v>186</v>
      </c>
      <c r="O6" s="2" t="s">
        <v>187</v>
      </c>
      <c r="P6" s="2" t="s">
        <v>188</v>
      </c>
      <c r="Q6" s="2" t="s">
        <v>189</v>
      </c>
      <c r="R6" s="3"/>
      <c r="S6" s="2" t="s">
        <v>190</v>
      </c>
      <c r="T6" s="2" t="s">
        <v>191</v>
      </c>
      <c r="U6" s="2" t="s">
        <v>192</v>
      </c>
      <c r="V6" s="3" t="n">
        <v>15</v>
      </c>
      <c r="W6" s="4" t="n">
        <v>45441</v>
      </c>
      <c r="X6" s="4" t="n">
        <v>45744</v>
      </c>
      <c r="Y6" s="5" t="n">
        <v>1394.46</v>
      </c>
      <c r="Z6" s="2" t="s">
        <v>193</v>
      </c>
      <c r="AA6" s="5" t="n">
        <v>15897.22</v>
      </c>
      <c r="AB6" s="5" t="n">
        <v>17257.85</v>
      </c>
      <c r="AC6" s="2" t="s">
        <v>256</v>
      </c>
      <c r="AD6" s="6" t="n">
        <v>10.35</v>
      </c>
      <c r="AE6" s="5" t="n">
        <v>2840.16</v>
      </c>
      <c r="AF6" s="3"/>
      <c r="AG6" s="3"/>
      <c r="AH6" s="5" t="n">
        <v>37.19</v>
      </c>
      <c r="AI6" s="3"/>
      <c r="AJ6" s="2" t="s">
        <v>257</v>
      </c>
      <c r="AK6" s="2"/>
      <c r="AL6" s="2"/>
      <c r="AM6" s="2" t="s">
        <v>258</v>
      </c>
      <c r="AN6" s="2" t="s">
        <v>259</v>
      </c>
      <c r="AO6" s="5" t="n">
        <v>1360.62</v>
      </c>
      <c r="AP6" s="2" t="s">
        <v>199</v>
      </c>
      <c r="AQ6" s="2"/>
      <c r="AR6" s="2"/>
      <c r="AS6" s="2"/>
      <c r="AT6" s="5"/>
      <c r="AU6" s="5"/>
      <c r="AV6" s="5"/>
      <c r="AW6" s="2" t="s">
        <v>200</v>
      </c>
      <c r="AX6" s="2" t="s">
        <v>186</v>
      </c>
      <c r="AY6" s="2" t="s">
        <v>185</v>
      </c>
      <c r="AZ6" s="7"/>
      <c r="BA6" s="3"/>
      <c r="BB6" s="2"/>
      <c r="BC6" s="3"/>
      <c r="BD6" s="2"/>
      <c r="BE6" s="3"/>
      <c r="BF6" s="2"/>
      <c r="BG6" s="2"/>
      <c r="BH6" s="8"/>
      <c r="BI6" s="2"/>
      <c r="BJ6" s="2"/>
      <c r="BK6" s="2" t="s">
        <v>260</v>
      </c>
      <c r="BL6" s="2"/>
      <c r="BM6" s="2"/>
      <c r="BN6" s="2" t="s">
        <v>261</v>
      </c>
      <c r="BO6" s="2" t="s">
        <v>261</v>
      </c>
      <c r="BP6" s="2"/>
      <c r="BQ6" s="2"/>
      <c r="BR6" s="2"/>
      <c r="BS6" s="5"/>
      <c r="BT6" s="9" t="n">
        <v>1770.1</v>
      </c>
      <c r="BU6" s="6"/>
      <c r="BV6" s="9" t="n">
        <v>1314.18</v>
      </c>
      <c r="BW6" s="9" t="n">
        <v>-802.7</v>
      </c>
      <c r="BX6" s="9" t="n">
        <v>443.62</v>
      </c>
      <c r="BY6" s="9" t="n">
        <v>-354.29</v>
      </c>
      <c r="BZ6" s="9" t="n">
        <v>10206.19</v>
      </c>
      <c r="CA6" s="10" t="n">
        <v>2024</v>
      </c>
      <c r="CB6" s="9" t="n">
        <v>38.9</v>
      </c>
      <c r="CC6" s="9" t="n">
        <v>-48.71</v>
      </c>
      <c r="CD6" s="9" t="n">
        <v>-19.91</v>
      </c>
      <c r="CE6" s="9" t="n">
        <v>9.75</v>
      </c>
      <c r="CF6" s="9" t="n">
        <v>11.09</v>
      </c>
      <c r="CG6" s="9" t="n">
        <v>3.14</v>
      </c>
      <c r="CH6" s="9" t="n">
        <v>-3.94</v>
      </c>
      <c r="CI6" s="9" t="n">
        <v>-1.61</v>
      </c>
      <c r="CJ6" s="9" t="n">
        <v>0.79</v>
      </c>
      <c r="CK6" s="9" t="n">
        <v>0.9</v>
      </c>
      <c r="CL6" s="9"/>
      <c r="CM6" s="9"/>
      <c r="CN6" s="9"/>
      <c r="CO6" s="9"/>
      <c r="CP6" s="9"/>
      <c r="CQ6" s="9"/>
      <c r="CR6" s="9"/>
      <c r="CS6" s="6" t="n">
        <v>25.06</v>
      </c>
      <c r="CT6" s="7" t="n">
        <v>823</v>
      </c>
      <c r="CU6" s="2" t="s">
        <v>211</v>
      </c>
      <c r="CV6" s="2" t="s">
        <v>212</v>
      </c>
      <c r="CW6" s="2" t="s">
        <v>213</v>
      </c>
      <c r="CX6" s="2" t="s">
        <v>214</v>
      </c>
      <c r="CY6" s="2" t="s">
        <v>215</v>
      </c>
      <c r="CZ6" s="2" t="s">
        <v>216</v>
      </c>
      <c r="DA6" s="3" t="s">
        <v>217</v>
      </c>
      <c r="DB6" s="2" t="s">
        <v>218</v>
      </c>
      <c r="DC6" s="10" t="n">
        <v>2017</v>
      </c>
      <c r="DD6" s="11" t="str">
        <f aca="false">HYPERLINK("http://www.coreweave.com","www.coreweave.com")</f>
        <v>www.coreweave.com</v>
      </c>
      <c r="DE6" s="12"/>
      <c r="DF6" s="12"/>
      <c r="DG6" s="12"/>
      <c r="DH6" s="12"/>
      <c r="DI6" s="12"/>
      <c r="DJ6" s="12"/>
      <c r="DK6" s="2"/>
      <c r="DL6" s="2" t="s">
        <v>219</v>
      </c>
      <c r="DM6" s="3"/>
      <c r="DN6" s="3"/>
      <c r="DO6" s="2"/>
      <c r="DP6" s="2"/>
      <c r="DQ6" s="2"/>
      <c r="DR6" s="2"/>
      <c r="DS6" s="2"/>
      <c r="DT6" s="2"/>
      <c r="DU6" s="2"/>
      <c r="DV6" s="2" t="n">
        <v>28932</v>
      </c>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199</v>
      </c>
      <c r="FC6" s="9"/>
      <c r="FD6" s="2"/>
      <c r="FE6" s="3"/>
      <c r="FF6" s="2"/>
      <c r="FG6" s="9"/>
      <c r="FH6" s="9"/>
      <c r="FI6" s="9"/>
      <c r="FJ6" s="9"/>
      <c r="FK6" s="9"/>
      <c r="FL6" s="9"/>
      <c r="FM6" s="9"/>
      <c r="FN6" s="9"/>
      <c r="FO6" s="9"/>
      <c r="FP6" s="9"/>
      <c r="FQ6" s="9"/>
      <c r="FR6" s="11" t="str">
        <f aca="false">HYPERLINK("https://my.pitchbook.com?c=276460-93T","View Company Online")</f>
        <v>View Company Online</v>
      </c>
    </row>
    <row r="7" customFormat="false" ht="15" hidden="false" customHeight="false" outlineLevel="0" collapsed="false">
      <c r="A7" s="13" t="s">
        <v>262</v>
      </c>
      <c r="B7" s="13" t="s">
        <v>263</v>
      </c>
      <c r="C7" s="13" t="s">
        <v>264</v>
      </c>
      <c r="D7" s="13" t="s">
        <v>265</v>
      </c>
      <c r="E7" s="13" t="s">
        <v>266</v>
      </c>
      <c r="F7" s="13" t="s">
        <v>267</v>
      </c>
      <c r="G7" s="13" t="s">
        <v>268</v>
      </c>
      <c r="H7" s="13" t="s">
        <v>269</v>
      </c>
      <c r="I7" s="13" t="s">
        <v>270</v>
      </c>
      <c r="J7" s="13" t="s">
        <v>271</v>
      </c>
      <c r="K7" s="13" t="s">
        <v>272</v>
      </c>
      <c r="L7" s="13" t="s">
        <v>273</v>
      </c>
      <c r="M7" s="13" t="s">
        <v>274</v>
      </c>
      <c r="N7" s="13" t="s">
        <v>201</v>
      </c>
      <c r="O7" s="13" t="s">
        <v>275</v>
      </c>
      <c r="P7" s="13" t="s">
        <v>276</v>
      </c>
      <c r="Q7" s="13" t="s">
        <v>277</v>
      </c>
      <c r="R7" s="14" t="s">
        <v>278</v>
      </c>
      <c r="S7" s="13" t="s">
        <v>279</v>
      </c>
      <c r="T7" s="13" t="s">
        <v>280</v>
      </c>
      <c r="U7" s="13"/>
      <c r="V7" s="14" t="n">
        <v>1</v>
      </c>
      <c r="W7" s="15" t="n">
        <v>42710</v>
      </c>
      <c r="X7" s="15" t="n">
        <v>42790</v>
      </c>
      <c r="Y7" s="16" t="n">
        <v>2.93</v>
      </c>
      <c r="Z7" s="13" t="s">
        <v>193</v>
      </c>
      <c r="AA7" s="16" t="n">
        <v>6.08</v>
      </c>
      <c r="AB7" s="16" t="n">
        <v>9.01</v>
      </c>
      <c r="AC7" s="13" t="s">
        <v>256</v>
      </c>
      <c r="AD7" s="17"/>
      <c r="AE7" s="16" t="n">
        <v>2.93</v>
      </c>
      <c r="AF7" s="14"/>
      <c r="AG7" s="14"/>
      <c r="AH7" s="16" t="n">
        <v>0.06</v>
      </c>
      <c r="AI7" s="14"/>
      <c r="AJ7" s="13" t="s">
        <v>257</v>
      </c>
      <c r="AK7" s="13" t="s">
        <v>281</v>
      </c>
      <c r="AL7" s="13"/>
      <c r="AM7" s="13" t="s">
        <v>258</v>
      </c>
      <c r="AN7" s="13" t="s">
        <v>282</v>
      </c>
      <c r="AO7" s="16" t="n">
        <v>2.93</v>
      </c>
      <c r="AP7" s="13" t="s">
        <v>199</v>
      </c>
      <c r="AQ7" s="13"/>
      <c r="AR7" s="13"/>
      <c r="AS7" s="13"/>
      <c r="AT7" s="16"/>
      <c r="AU7" s="16"/>
      <c r="AV7" s="16"/>
      <c r="AW7" s="13" t="s">
        <v>200</v>
      </c>
      <c r="AX7" s="13" t="s">
        <v>201</v>
      </c>
      <c r="AY7" s="13" t="s">
        <v>283</v>
      </c>
      <c r="AZ7" s="18"/>
      <c r="BA7" s="14"/>
      <c r="BB7" s="13"/>
      <c r="BC7" s="14"/>
      <c r="BD7" s="13"/>
      <c r="BE7" s="14"/>
      <c r="BF7" s="13"/>
      <c r="BG7" s="13"/>
      <c r="BH7" s="19"/>
      <c r="BI7" s="13"/>
      <c r="BJ7" s="13"/>
      <c r="BK7" s="13" t="s">
        <v>284</v>
      </c>
      <c r="BL7" s="13"/>
      <c r="BM7" s="13"/>
      <c r="BN7" s="13" t="s">
        <v>285</v>
      </c>
      <c r="BO7" s="13" t="s">
        <v>285</v>
      </c>
      <c r="BP7" s="13"/>
      <c r="BQ7" s="13"/>
      <c r="BR7" s="13"/>
      <c r="BS7" s="16"/>
      <c r="BT7" s="20" t="n">
        <v>0.7</v>
      </c>
      <c r="BU7" s="17"/>
      <c r="BV7" s="20" t="n">
        <v>-0.34</v>
      </c>
      <c r="BW7" s="20" t="n">
        <v>-6.19</v>
      </c>
      <c r="BX7" s="20" t="n">
        <v>-5.87</v>
      </c>
      <c r="BY7" s="20" t="n">
        <v>-6.47</v>
      </c>
      <c r="BZ7" s="20" t="n">
        <v>1.79</v>
      </c>
      <c r="CA7" s="21" t="n">
        <v>2016</v>
      </c>
      <c r="CB7" s="20" t="n">
        <v>-1.54</v>
      </c>
      <c r="CC7" s="20" t="n">
        <v>-1.39</v>
      </c>
      <c r="CD7" s="20" t="n">
        <v>-1.51</v>
      </c>
      <c r="CE7" s="20" t="n">
        <v>12.85</v>
      </c>
      <c r="CF7" s="20" t="n">
        <v>-3.54</v>
      </c>
      <c r="CG7" s="20" t="n">
        <v>-0.5</v>
      </c>
      <c r="CH7" s="20" t="n">
        <v>-0.45</v>
      </c>
      <c r="CI7" s="20" t="n">
        <v>-0.49</v>
      </c>
      <c r="CJ7" s="20" t="n">
        <v>4.18</v>
      </c>
      <c r="CK7" s="20" t="n">
        <v>-1.15</v>
      </c>
      <c r="CL7" s="20"/>
      <c r="CM7" s="20"/>
      <c r="CN7" s="20"/>
      <c r="CO7" s="20"/>
      <c r="CP7" s="20"/>
      <c r="CQ7" s="20"/>
      <c r="CR7" s="20"/>
      <c r="CS7" s="17" t="n">
        <v>-837.23</v>
      </c>
      <c r="CT7" s="18" t="n">
        <v>3</v>
      </c>
      <c r="CU7" s="13" t="s">
        <v>286</v>
      </c>
      <c r="CV7" s="13" t="s">
        <v>287</v>
      </c>
      <c r="CW7" s="13" t="s">
        <v>288</v>
      </c>
      <c r="CX7" s="13" t="s">
        <v>289</v>
      </c>
      <c r="CY7" s="13" t="s">
        <v>290</v>
      </c>
      <c r="CZ7" s="13" t="s">
        <v>291</v>
      </c>
      <c r="DA7" s="14" t="s">
        <v>292</v>
      </c>
      <c r="DB7" s="13" t="s">
        <v>293</v>
      </c>
      <c r="DC7" s="21" t="n">
        <v>2013</v>
      </c>
      <c r="DD7" s="22" t="str">
        <f aca="false">HYPERLINK("http://www.coroenergyplc.com","www.coroenergyplc.com")</f>
        <v>www.coroenergyplc.com</v>
      </c>
      <c r="DE7" s="23"/>
      <c r="DF7" s="23"/>
      <c r="DG7" s="23"/>
      <c r="DH7" s="23"/>
      <c r="DI7" s="23"/>
      <c r="DJ7" s="23"/>
      <c r="DK7" s="13"/>
      <c r="DL7" s="13"/>
      <c r="DM7" s="14"/>
      <c r="DN7" s="14"/>
      <c r="DO7" s="13"/>
      <c r="DP7" s="13"/>
      <c r="DQ7" s="13"/>
      <c r="DR7" s="13"/>
      <c r="DS7" s="13"/>
      <c r="DT7" s="13"/>
      <c r="DU7" s="13"/>
      <c r="DV7" s="13"/>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199</v>
      </c>
      <c r="FC7" s="20"/>
      <c r="FD7" s="13"/>
      <c r="FE7" s="14"/>
      <c r="FF7" s="13"/>
      <c r="FG7" s="20"/>
      <c r="FH7" s="20"/>
      <c r="FI7" s="20"/>
      <c r="FJ7" s="20"/>
      <c r="FK7" s="20"/>
      <c r="FL7" s="20"/>
      <c r="FM7" s="20"/>
      <c r="FN7" s="20"/>
      <c r="FO7" s="20"/>
      <c r="FP7" s="20"/>
      <c r="FQ7" s="20"/>
      <c r="FR7" s="22" t="str">
        <f aca="false">HYPERLINK("https://my.pitchbook.com?c=83002-51T","View Company Online")</f>
        <v>View Company Online</v>
      </c>
    </row>
    <row r="8" customFormat="false" ht="15" hidden="false" customHeight="false" outlineLevel="0" collapsed="false">
      <c r="A8" s="2" t="s">
        <v>294</v>
      </c>
      <c r="B8" s="2" t="s">
        <v>263</v>
      </c>
      <c r="C8" s="2" t="s">
        <v>264</v>
      </c>
      <c r="D8" s="2" t="s">
        <v>265</v>
      </c>
      <c r="E8" s="2" t="s">
        <v>266</v>
      </c>
      <c r="F8" s="2" t="s">
        <v>267</v>
      </c>
      <c r="G8" s="2" t="s">
        <v>268</v>
      </c>
      <c r="H8" s="2" t="s">
        <v>269</v>
      </c>
      <c r="I8" s="2" t="s">
        <v>270</v>
      </c>
      <c r="J8" s="2" t="s">
        <v>271</v>
      </c>
      <c r="K8" s="2" t="s">
        <v>272</v>
      </c>
      <c r="L8" s="2" t="s">
        <v>273</v>
      </c>
      <c r="M8" s="2" t="s">
        <v>274</v>
      </c>
      <c r="N8" s="2" t="s">
        <v>201</v>
      </c>
      <c r="O8" s="2" t="s">
        <v>275</v>
      </c>
      <c r="P8" s="2" t="s">
        <v>276</v>
      </c>
      <c r="Q8" s="2" t="s">
        <v>277</v>
      </c>
      <c r="R8" s="3" t="s">
        <v>278</v>
      </c>
      <c r="S8" s="2" t="s">
        <v>279</v>
      </c>
      <c r="T8" s="2" t="s">
        <v>280</v>
      </c>
      <c r="U8" s="2"/>
      <c r="V8" s="3" t="n">
        <v>2</v>
      </c>
      <c r="W8" s="4"/>
      <c r="X8" s="4" t="n">
        <v>43004</v>
      </c>
      <c r="Y8" s="5" t="n">
        <v>1.39</v>
      </c>
      <c r="Z8" s="2" t="s">
        <v>193</v>
      </c>
      <c r="AA8" s="5"/>
      <c r="AB8" s="5" t="n">
        <v>15.41</v>
      </c>
      <c r="AC8" s="2" t="s">
        <v>256</v>
      </c>
      <c r="AD8" s="6" t="n">
        <v>9</v>
      </c>
      <c r="AE8" s="5" t="n">
        <v>2.93</v>
      </c>
      <c r="AF8" s="3"/>
      <c r="AG8" s="3"/>
      <c r="AH8" s="5"/>
      <c r="AI8" s="3"/>
      <c r="AJ8" s="2" t="s">
        <v>238</v>
      </c>
      <c r="AK8" s="2"/>
      <c r="AL8" s="2"/>
      <c r="AM8" s="2" t="s">
        <v>295</v>
      </c>
      <c r="AN8" s="2" t="s">
        <v>296</v>
      </c>
      <c r="AO8" s="5"/>
      <c r="AP8" s="2" t="s">
        <v>199</v>
      </c>
      <c r="AQ8" s="2"/>
      <c r="AR8" s="2"/>
      <c r="AS8" s="2"/>
      <c r="AT8" s="5"/>
      <c r="AU8" s="5"/>
      <c r="AV8" s="5"/>
      <c r="AW8" s="2" t="s">
        <v>200</v>
      </c>
      <c r="AX8" s="2" t="s">
        <v>201</v>
      </c>
      <c r="AY8" s="2" t="s">
        <v>283</v>
      </c>
      <c r="AZ8" s="7"/>
      <c r="BA8" s="3"/>
      <c r="BB8" s="2"/>
      <c r="BC8" s="3"/>
      <c r="BD8" s="2"/>
      <c r="BE8" s="3"/>
      <c r="BF8" s="2"/>
      <c r="BG8" s="2"/>
      <c r="BH8" s="8"/>
      <c r="BI8" s="2"/>
      <c r="BJ8" s="2"/>
      <c r="BK8" s="2" t="s">
        <v>284</v>
      </c>
      <c r="BL8" s="2"/>
      <c r="BM8" s="2"/>
      <c r="BN8" s="2"/>
      <c r="BO8" s="2"/>
      <c r="BP8" s="2"/>
      <c r="BQ8" s="2"/>
      <c r="BR8" s="2"/>
      <c r="BS8" s="5"/>
      <c r="BT8" s="9" t="n">
        <v>1.39</v>
      </c>
      <c r="BU8" s="6" t="n">
        <v>102.02</v>
      </c>
      <c r="BV8" s="9" t="n">
        <v>0.01</v>
      </c>
      <c r="BW8" s="9" t="n">
        <v>-6.64</v>
      </c>
      <c r="BX8" s="9" t="n">
        <v>-6.72</v>
      </c>
      <c r="BY8" s="9" t="n">
        <v>-6.98</v>
      </c>
      <c r="BZ8" s="9" t="n">
        <v>0</v>
      </c>
      <c r="CA8" s="10" t="n">
        <v>2017</v>
      </c>
      <c r="CB8" s="9" t="n">
        <v>-2.29</v>
      </c>
      <c r="CC8" s="9" t="n">
        <v>-2.21</v>
      </c>
      <c r="CD8" s="9" t="n">
        <v>-2.19</v>
      </c>
      <c r="CE8" s="9" t="n">
        <v>11.1</v>
      </c>
      <c r="CF8" s="9" t="n">
        <v>52.97</v>
      </c>
      <c r="CG8" s="9" t="n">
        <v>-0.21</v>
      </c>
      <c r="CH8" s="9" t="n">
        <v>-0.2</v>
      </c>
      <c r="CI8" s="9" t="n">
        <v>-0.2</v>
      </c>
      <c r="CJ8" s="9" t="n">
        <v>1</v>
      </c>
      <c r="CK8" s="9" t="n">
        <v>4.77</v>
      </c>
      <c r="CL8" s="9"/>
      <c r="CM8" s="9"/>
      <c r="CN8" s="9"/>
      <c r="CO8" s="9"/>
      <c r="CP8" s="9"/>
      <c r="CQ8" s="9"/>
      <c r="CR8" s="9"/>
      <c r="CS8" s="6" t="n">
        <v>-483.66</v>
      </c>
      <c r="CT8" s="7" t="n">
        <v>3</v>
      </c>
      <c r="CU8" s="2" t="s">
        <v>286</v>
      </c>
      <c r="CV8" s="2" t="s">
        <v>287</v>
      </c>
      <c r="CW8" s="2" t="s">
        <v>288</v>
      </c>
      <c r="CX8" s="2" t="s">
        <v>289</v>
      </c>
      <c r="CY8" s="2" t="s">
        <v>290</v>
      </c>
      <c r="CZ8" s="2" t="s">
        <v>291</v>
      </c>
      <c r="DA8" s="3" t="s">
        <v>292</v>
      </c>
      <c r="DB8" s="2" t="s">
        <v>293</v>
      </c>
      <c r="DC8" s="10" t="n">
        <v>2013</v>
      </c>
      <c r="DD8" s="11" t="str">
        <f aca="false">HYPERLINK("http://www.coroenergyplc.com","www.coroenergyplc.com")</f>
        <v>www.coroenergyplc.com</v>
      </c>
      <c r="DE8" s="12"/>
      <c r="DF8" s="12"/>
      <c r="DG8" s="12"/>
      <c r="DH8" s="12"/>
      <c r="DI8" s="12"/>
      <c r="DJ8" s="12"/>
      <c r="DK8" s="2"/>
      <c r="DL8" s="2"/>
      <c r="DM8" s="3"/>
      <c r="DN8" s="3"/>
      <c r="DO8" s="2"/>
      <c r="DP8" s="2"/>
      <c r="DQ8" s="2"/>
      <c r="DR8" s="2"/>
      <c r="DS8" s="2"/>
      <c r="DT8" s="2"/>
      <c r="DU8" s="2"/>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199</v>
      </c>
      <c r="FC8" s="9"/>
      <c r="FD8" s="2"/>
      <c r="FE8" s="3"/>
      <c r="FF8" s="2"/>
      <c r="FG8" s="9"/>
      <c r="FH8" s="9"/>
      <c r="FI8" s="9"/>
      <c r="FJ8" s="9"/>
      <c r="FK8" s="9"/>
      <c r="FL8" s="9"/>
      <c r="FM8" s="9"/>
      <c r="FN8" s="9"/>
      <c r="FO8" s="9"/>
      <c r="FP8" s="9"/>
      <c r="FQ8" s="9"/>
      <c r="FR8" s="11" t="str">
        <f aca="false">HYPERLINK("https://my.pitchbook.com?c=100448-29T","View Company Online")</f>
        <v>View Company Online</v>
      </c>
    </row>
    <row r="9" customFormat="false" ht="15" hidden="false" customHeight="false" outlineLevel="0" collapsed="false">
      <c r="A9" s="13" t="s">
        <v>297</v>
      </c>
      <c r="B9" s="13" t="s">
        <v>298</v>
      </c>
      <c r="C9" s="13" t="s">
        <v>299</v>
      </c>
      <c r="D9" s="13"/>
      <c r="E9" s="13" t="s">
        <v>300</v>
      </c>
      <c r="F9" s="13" t="s">
        <v>301</v>
      </c>
      <c r="G9" s="13" t="s">
        <v>179</v>
      </c>
      <c r="H9" s="13" t="s">
        <v>180</v>
      </c>
      <c r="I9" s="13" t="s">
        <v>181</v>
      </c>
      <c r="J9" s="13" t="s">
        <v>302</v>
      </c>
      <c r="K9" s="13" t="s">
        <v>303</v>
      </c>
      <c r="L9" s="13" t="s">
        <v>304</v>
      </c>
      <c r="M9" s="13" t="s">
        <v>185</v>
      </c>
      <c r="N9" s="13" t="s">
        <v>186</v>
      </c>
      <c r="O9" s="13" t="s">
        <v>187</v>
      </c>
      <c r="P9" s="13" t="s">
        <v>305</v>
      </c>
      <c r="Q9" s="13" t="s">
        <v>306</v>
      </c>
      <c r="R9" s="14" t="s">
        <v>307</v>
      </c>
      <c r="S9" s="13" t="s">
        <v>308</v>
      </c>
      <c r="T9" s="13" t="s">
        <v>309</v>
      </c>
      <c r="U9" s="13" t="s">
        <v>310</v>
      </c>
      <c r="V9" s="14" t="n">
        <v>6</v>
      </c>
      <c r="W9" s="15"/>
      <c r="X9" s="15" t="n">
        <v>43725</v>
      </c>
      <c r="Y9" s="16" t="n">
        <v>108.49</v>
      </c>
      <c r="Z9" s="13" t="s">
        <v>193</v>
      </c>
      <c r="AA9" s="16" t="n">
        <v>904.08</v>
      </c>
      <c r="AB9" s="16" t="n">
        <v>1012.57</v>
      </c>
      <c r="AC9" s="13" t="s">
        <v>256</v>
      </c>
      <c r="AD9" s="17"/>
      <c r="AE9" s="16" t="n">
        <v>263.41</v>
      </c>
      <c r="AF9" s="14" t="s">
        <v>311</v>
      </c>
      <c r="AG9" s="14" t="s">
        <v>312</v>
      </c>
      <c r="AH9" s="16"/>
      <c r="AI9" s="14" t="s">
        <v>313</v>
      </c>
      <c r="AJ9" s="13" t="s">
        <v>196</v>
      </c>
      <c r="AK9" s="13" t="s">
        <v>313</v>
      </c>
      <c r="AL9" s="13"/>
      <c r="AM9" s="13" t="s">
        <v>197</v>
      </c>
      <c r="AN9" s="13" t="s">
        <v>314</v>
      </c>
      <c r="AO9" s="16" t="n">
        <v>108.49</v>
      </c>
      <c r="AP9" s="13" t="s">
        <v>199</v>
      </c>
      <c r="AQ9" s="13"/>
      <c r="AR9" s="13"/>
      <c r="AS9" s="13"/>
      <c r="AT9" s="16"/>
      <c r="AU9" s="16"/>
      <c r="AV9" s="16"/>
      <c r="AW9" s="13" t="s">
        <v>200</v>
      </c>
      <c r="AX9" s="13" t="s">
        <v>201</v>
      </c>
      <c r="AY9" s="13" t="s">
        <v>202</v>
      </c>
      <c r="AZ9" s="18" t="n">
        <v>500</v>
      </c>
      <c r="BA9" s="14" t="n">
        <v>9</v>
      </c>
      <c r="BB9" s="13" t="s">
        <v>315</v>
      </c>
      <c r="BC9" s="14" t="n">
        <v>6</v>
      </c>
      <c r="BD9" s="13" t="s">
        <v>316</v>
      </c>
      <c r="BE9" s="14" t="n">
        <v>3</v>
      </c>
      <c r="BF9" s="13"/>
      <c r="BG9" s="13" t="s">
        <v>317</v>
      </c>
      <c r="BH9" s="19" t="s">
        <v>318</v>
      </c>
      <c r="BI9" s="13"/>
      <c r="BJ9" s="13"/>
      <c r="BK9" s="13"/>
      <c r="BL9" s="13"/>
      <c r="BM9" s="13"/>
      <c r="BN9" s="13" t="s">
        <v>319</v>
      </c>
      <c r="BO9" s="13" t="s">
        <v>319</v>
      </c>
      <c r="BP9" s="13" t="s">
        <v>320</v>
      </c>
      <c r="BQ9" s="13"/>
      <c r="BR9" s="13"/>
      <c r="BS9" s="16"/>
      <c r="BT9" s="20" t="n">
        <v>0.63</v>
      </c>
      <c r="BU9" s="17" t="n">
        <v>7788.89</v>
      </c>
      <c r="BV9" s="20" t="n">
        <v>-0.79</v>
      </c>
      <c r="BW9" s="20" t="n">
        <v>-76.7</v>
      </c>
      <c r="BX9" s="20" t="n">
        <v>-70.83</v>
      </c>
      <c r="BY9" s="20" t="n">
        <v>-75.83</v>
      </c>
      <c r="BZ9" s="20" t="n">
        <v>4.72</v>
      </c>
      <c r="CA9" s="21" t="n">
        <v>2019</v>
      </c>
      <c r="CB9" s="20" t="n">
        <v>-14.3</v>
      </c>
      <c r="CC9" s="20" t="n">
        <v>-13.35</v>
      </c>
      <c r="CD9" s="20" t="n">
        <v>-7.81</v>
      </c>
      <c r="CE9" s="20" t="n">
        <v>1596.4</v>
      </c>
      <c r="CF9" s="20" t="n">
        <v>-28.98</v>
      </c>
      <c r="CG9" s="20" t="n">
        <v>-1.53</v>
      </c>
      <c r="CH9" s="20" t="n">
        <v>-1.43</v>
      </c>
      <c r="CI9" s="20" t="n">
        <v>-0.84</v>
      </c>
      <c r="CJ9" s="20" t="n">
        <v>171.04</v>
      </c>
      <c r="CK9" s="20" t="n">
        <v>-3.11</v>
      </c>
      <c r="CL9" s="20"/>
      <c r="CM9" s="20"/>
      <c r="CN9" s="20"/>
      <c r="CO9" s="20"/>
      <c r="CP9" s="20"/>
      <c r="CQ9" s="20"/>
      <c r="CR9" s="20"/>
      <c r="CS9" s="17" t="n">
        <v>-11166.62</v>
      </c>
      <c r="CT9" s="18" t="n">
        <v>1450</v>
      </c>
      <c r="CU9" s="13" t="s">
        <v>211</v>
      </c>
      <c r="CV9" s="13" t="s">
        <v>321</v>
      </c>
      <c r="CW9" s="13" t="s">
        <v>213</v>
      </c>
      <c r="CX9" s="13" t="s">
        <v>214</v>
      </c>
      <c r="CY9" s="13" t="s">
        <v>322</v>
      </c>
      <c r="CZ9" s="13" t="s">
        <v>323</v>
      </c>
      <c r="DA9" s="14" t="s">
        <v>324</v>
      </c>
      <c r="DB9" s="13" t="s">
        <v>218</v>
      </c>
      <c r="DC9" s="21" t="n">
        <v>2015</v>
      </c>
      <c r="DD9" s="22" t="str">
        <f aca="false">HYPERLINK("http://www.tusimple.com","www.tusimple.com")</f>
        <v>www.tusimple.com</v>
      </c>
      <c r="DE9" s="23" t="n">
        <v>1613</v>
      </c>
      <c r="DF9" s="23" t="n">
        <v>459</v>
      </c>
      <c r="DG9" s="23" t="n">
        <v>906</v>
      </c>
      <c r="DH9" s="23" t="n">
        <v>556</v>
      </c>
      <c r="DI9" s="23" t="n">
        <v>151</v>
      </c>
      <c r="DJ9" s="23" t="n">
        <v>151</v>
      </c>
      <c r="DK9" s="13" t="s">
        <v>325</v>
      </c>
      <c r="DL9" s="13" t="s">
        <v>326</v>
      </c>
      <c r="DM9" s="14" t="n">
        <v>1.03</v>
      </c>
      <c r="DN9" s="14" t="n">
        <v>0.59</v>
      </c>
      <c r="DO9" s="13"/>
      <c r="DP9" s="13"/>
      <c r="DQ9" s="13"/>
      <c r="DR9" s="13"/>
      <c r="DS9" s="13"/>
      <c r="DT9" s="13"/>
      <c r="DU9" s="13"/>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199</v>
      </c>
      <c r="FC9" s="20"/>
      <c r="FD9" s="13"/>
      <c r="FE9" s="14"/>
      <c r="FF9" s="13"/>
      <c r="FG9" s="20"/>
      <c r="FH9" s="20"/>
      <c r="FI9" s="20"/>
      <c r="FJ9" s="20"/>
      <c r="FK9" s="20"/>
      <c r="FL9" s="20"/>
      <c r="FM9" s="20"/>
      <c r="FN9" s="20"/>
      <c r="FO9" s="20"/>
      <c r="FP9" s="20"/>
      <c r="FQ9" s="20"/>
      <c r="FR9" s="22" t="str">
        <f aca="false">HYPERLINK("https://my.pitchbook.com?c=116419-51T","View Company Online")</f>
        <v>View Company Online</v>
      </c>
    </row>
    <row r="10" customFormat="false" ht="15" hidden="false" customHeight="false" outlineLevel="0" collapsed="false">
      <c r="A10" s="2" t="s">
        <v>327</v>
      </c>
      <c r="B10" s="2" t="s">
        <v>298</v>
      </c>
      <c r="C10" s="2" t="s">
        <v>299</v>
      </c>
      <c r="D10" s="2"/>
      <c r="E10" s="2" t="s">
        <v>300</v>
      </c>
      <c r="F10" s="2" t="s">
        <v>301</v>
      </c>
      <c r="G10" s="2" t="s">
        <v>179</v>
      </c>
      <c r="H10" s="2" t="s">
        <v>180</v>
      </c>
      <c r="I10" s="2" t="s">
        <v>181</v>
      </c>
      <c r="J10" s="2" t="s">
        <v>302</v>
      </c>
      <c r="K10" s="2" t="s">
        <v>303</v>
      </c>
      <c r="L10" s="2" t="s">
        <v>304</v>
      </c>
      <c r="M10" s="2" t="s">
        <v>185</v>
      </c>
      <c r="N10" s="2" t="s">
        <v>186</v>
      </c>
      <c r="O10" s="2" t="s">
        <v>187</v>
      </c>
      <c r="P10" s="2" t="s">
        <v>305</v>
      </c>
      <c r="Q10" s="2" t="s">
        <v>306</v>
      </c>
      <c r="R10" s="3" t="s">
        <v>307</v>
      </c>
      <c r="S10" s="2" t="s">
        <v>308</v>
      </c>
      <c r="T10" s="2" t="s">
        <v>309</v>
      </c>
      <c r="U10" s="2" t="s">
        <v>310</v>
      </c>
      <c r="V10" s="3" t="n">
        <v>5</v>
      </c>
      <c r="W10" s="4"/>
      <c r="X10" s="4" t="n">
        <v>43509</v>
      </c>
      <c r="Y10" s="5" t="n">
        <v>83.49</v>
      </c>
      <c r="Z10" s="2" t="s">
        <v>256</v>
      </c>
      <c r="AA10" s="5" t="n">
        <v>795.31</v>
      </c>
      <c r="AB10" s="5" t="n">
        <v>878.8</v>
      </c>
      <c r="AC10" s="2" t="s">
        <v>193</v>
      </c>
      <c r="AD10" s="6"/>
      <c r="AE10" s="5" t="n">
        <v>154.92</v>
      </c>
      <c r="AF10" s="3" t="s">
        <v>194</v>
      </c>
      <c r="AG10" s="3"/>
      <c r="AH10" s="5"/>
      <c r="AI10" s="3" t="s">
        <v>328</v>
      </c>
      <c r="AJ10" s="2" t="s">
        <v>196</v>
      </c>
      <c r="AK10" s="2" t="s">
        <v>328</v>
      </c>
      <c r="AL10" s="2"/>
      <c r="AM10" s="2" t="s">
        <v>197</v>
      </c>
      <c r="AN10" s="2" t="s">
        <v>329</v>
      </c>
      <c r="AO10" s="5" t="n">
        <v>83.49</v>
      </c>
      <c r="AP10" s="2" t="s">
        <v>199</v>
      </c>
      <c r="AQ10" s="2"/>
      <c r="AR10" s="2"/>
      <c r="AS10" s="2"/>
      <c r="AT10" s="5"/>
      <c r="AU10" s="5"/>
      <c r="AV10" s="5"/>
      <c r="AW10" s="2" t="s">
        <v>200</v>
      </c>
      <c r="AX10" s="2" t="s">
        <v>201</v>
      </c>
      <c r="AY10" s="2" t="s">
        <v>202</v>
      </c>
      <c r="AZ10" s="7"/>
      <c r="BA10" s="3" t="n">
        <v>1</v>
      </c>
      <c r="BB10" s="2"/>
      <c r="BC10" s="3"/>
      <c r="BD10" s="2" t="s">
        <v>330</v>
      </c>
      <c r="BE10" s="3" t="n">
        <v>1</v>
      </c>
      <c r="BF10" s="2"/>
      <c r="BG10" s="2"/>
      <c r="BH10" s="8" t="s">
        <v>330</v>
      </c>
      <c r="BI10" s="2" t="s">
        <v>330</v>
      </c>
      <c r="BJ10" s="2"/>
      <c r="BK10" s="2"/>
      <c r="BL10" s="2"/>
      <c r="BM10" s="2"/>
      <c r="BN10" s="2"/>
      <c r="BO10" s="2"/>
      <c r="BP10" s="2"/>
      <c r="BQ10" s="2"/>
      <c r="BR10" s="2"/>
      <c r="BS10" s="5"/>
      <c r="BT10" s="9" t="n">
        <v>0.01</v>
      </c>
      <c r="BU10" s="6"/>
      <c r="BV10" s="9"/>
      <c r="BW10" s="9" t="n">
        <v>-39.56</v>
      </c>
      <c r="BX10" s="9" t="n">
        <v>-36.02</v>
      </c>
      <c r="BY10" s="9" t="n">
        <v>-38.16</v>
      </c>
      <c r="BZ10" s="9"/>
      <c r="CA10" s="10" t="n">
        <v>2018</v>
      </c>
      <c r="CB10" s="9" t="n">
        <v>-24.4</v>
      </c>
      <c r="CC10" s="9" t="n">
        <v>-23.03</v>
      </c>
      <c r="CD10" s="9" t="n">
        <v>-23.04</v>
      </c>
      <c r="CE10" s="9" t="n">
        <v>115226.4</v>
      </c>
      <c r="CF10" s="9" t="n">
        <v>9.69</v>
      </c>
      <c r="CG10" s="9" t="n">
        <v>-2.32</v>
      </c>
      <c r="CH10" s="9" t="n">
        <v>-2.19</v>
      </c>
      <c r="CI10" s="9" t="n">
        <v>-2.19</v>
      </c>
      <c r="CJ10" s="9" t="n">
        <v>10946.51</v>
      </c>
      <c r="CK10" s="9" t="n">
        <v>0.92</v>
      </c>
      <c r="CL10" s="9"/>
      <c r="CM10" s="9"/>
      <c r="CN10" s="9"/>
      <c r="CO10" s="9"/>
      <c r="CP10" s="9"/>
      <c r="CQ10" s="9"/>
      <c r="CR10" s="9"/>
      <c r="CS10" s="6" t="n">
        <v>-472322.22</v>
      </c>
      <c r="CT10" s="7" t="n">
        <v>1450</v>
      </c>
      <c r="CU10" s="2" t="s">
        <v>211</v>
      </c>
      <c r="CV10" s="2" t="s">
        <v>321</v>
      </c>
      <c r="CW10" s="2" t="s">
        <v>213</v>
      </c>
      <c r="CX10" s="2" t="s">
        <v>214</v>
      </c>
      <c r="CY10" s="2" t="s">
        <v>322</v>
      </c>
      <c r="CZ10" s="2" t="s">
        <v>323</v>
      </c>
      <c r="DA10" s="3" t="s">
        <v>324</v>
      </c>
      <c r="DB10" s="2" t="s">
        <v>218</v>
      </c>
      <c r="DC10" s="10" t="n">
        <v>2015</v>
      </c>
      <c r="DD10" s="11" t="str">
        <f aca="false">HYPERLINK("http://www.tusimple.com","www.tusimple.com")</f>
        <v>www.tusimple.com</v>
      </c>
      <c r="DE10" s="12" t="n">
        <v>1613</v>
      </c>
      <c r="DF10" s="12" t="n">
        <v>459</v>
      </c>
      <c r="DG10" s="12" t="n">
        <v>906</v>
      </c>
      <c r="DH10" s="12" t="n">
        <v>556</v>
      </c>
      <c r="DI10" s="12" t="n">
        <v>151</v>
      </c>
      <c r="DJ10" s="12" t="n">
        <v>151</v>
      </c>
      <c r="DK10" s="2" t="s">
        <v>325</v>
      </c>
      <c r="DL10" s="2" t="s">
        <v>326</v>
      </c>
      <c r="DM10" s="3"/>
      <c r="DN10" s="3" t="n">
        <v>1.23</v>
      </c>
      <c r="DO10" s="2"/>
      <c r="DP10" s="2"/>
      <c r="DQ10" s="2"/>
      <c r="DR10" s="2"/>
      <c r="DS10" s="2"/>
      <c r="DT10" s="2"/>
      <c r="DU10" s="2"/>
      <c r="DV10" s="2"/>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199</v>
      </c>
      <c r="FC10" s="9"/>
      <c r="FD10" s="2"/>
      <c r="FE10" s="3"/>
      <c r="FF10" s="2"/>
      <c r="FG10" s="9"/>
      <c r="FH10" s="9"/>
      <c r="FI10" s="9"/>
      <c r="FJ10" s="9"/>
      <c r="FK10" s="9"/>
      <c r="FL10" s="9"/>
      <c r="FM10" s="9"/>
      <c r="FN10" s="9"/>
      <c r="FO10" s="9"/>
      <c r="FP10" s="9"/>
      <c r="FQ10" s="9"/>
      <c r="FR10" s="11" t="str">
        <f aca="false">HYPERLINK("https://my.pitchbook.com?c=126539-83T","View Company Online")</f>
        <v>View Company Online</v>
      </c>
    </row>
    <row r="11" customFormat="false" ht="15" hidden="false" customHeight="false" outlineLevel="0" collapsed="false">
      <c r="A11" s="13" t="s">
        <v>331</v>
      </c>
      <c r="B11" s="13" t="s">
        <v>298</v>
      </c>
      <c r="C11" s="13" t="s">
        <v>299</v>
      </c>
      <c r="D11" s="13"/>
      <c r="E11" s="13" t="s">
        <v>300</v>
      </c>
      <c r="F11" s="13" t="s">
        <v>301</v>
      </c>
      <c r="G11" s="13" t="s">
        <v>179</v>
      </c>
      <c r="H11" s="13" t="s">
        <v>180</v>
      </c>
      <c r="I11" s="13" t="s">
        <v>181</v>
      </c>
      <c r="J11" s="13" t="s">
        <v>302</v>
      </c>
      <c r="K11" s="13" t="s">
        <v>303</v>
      </c>
      <c r="L11" s="13" t="s">
        <v>304</v>
      </c>
      <c r="M11" s="13" t="s">
        <v>185</v>
      </c>
      <c r="N11" s="13" t="s">
        <v>186</v>
      </c>
      <c r="O11" s="13" t="s">
        <v>187</v>
      </c>
      <c r="P11" s="13"/>
      <c r="Q11" s="13"/>
      <c r="R11" s="14"/>
      <c r="S11" s="13"/>
      <c r="T11" s="13"/>
      <c r="U11" s="13"/>
      <c r="V11" s="14" t="n">
        <v>12</v>
      </c>
      <c r="W11" s="15" t="n">
        <v>44278</v>
      </c>
      <c r="X11" s="15" t="n">
        <v>44301</v>
      </c>
      <c r="Y11" s="16" t="n">
        <v>1139.87</v>
      </c>
      <c r="Z11" s="13" t="s">
        <v>193</v>
      </c>
      <c r="AA11" s="16" t="n">
        <v>6247.52</v>
      </c>
      <c r="AB11" s="16" t="n">
        <v>7159.42</v>
      </c>
      <c r="AC11" s="13" t="s">
        <v>256</v>
      </c>
      <c r="AD11" s="17" t="n">
        <v>15.92</v>
      </c>
      <c r="AE11" s="16" t="n">
        <v>1471.87</v>
      </c>
      <c r="AF11" s="14"/>
      <c r="AG11" s="14"/>
      <c r="AH11" s="16" t="n">
        <v>33.74</v>
      </c>
      <c r="AI11" s="14"/>
      <c r="AJ11" s="13" t="s">
        <v>257</v>
      </c>
      <c r="AK11" s="13"/>
      <c r="AL11" s="13"/>
      <c r="AM11" s="13" t="s">
        <v>258</v>
      </c>
      <c r="AN11" s="13" t="s">
        <v>332</v>
      </c>
      <c r="AO11" s="16" t="n">
        <v>911.9</v>
      </c>
      <c r="AP11" s="13" t="s">
        <v>199</v>
      </c>
      <c r="AQ11" s="13"/>
      <c r="AR11" s="13"/>
      <c r="AS11" s="13"/>
      <c r="AT11" s="16"/>
      <c r="AU11" s="16"/>
      <c r="AV11" s="16"/>
      <c r="AW11" s="13" t="s">
        <v>200</v>
      </c>
      <c r="AX11" s="13" t="s">
        <v>201</v>
      </c>
      <c r="AY11" s="13" t="s">
        <v>185</v>
      </c>
      <c r="AZ11" s="18"/>
      <c r="BA11" s="14"/>
      <c r="BB11" s="13"/>
      <c r="BC11" s="14"/>
      <c r="BD11" s="13"/>
      <c r="BE11" s="14"/>
      <c r="BF11" s="13"/>
      <c r="BG11" s="13"/>
      <c r="BH11" s="19"/>
      <c r="BI11" s="13"/>
      <c r="BJ11" s="13"/>
      <c r="BK11" s="13" t="s">
        <v>333</v>
      </c>
      <c r="BL11" s="13"/>
      <c r="BM11" s="13"/>
      <c r="BN11" s="13" t="s">
        <v>334</v>
      </c>
      <c r="BO11" s="13" t="s">
        <v>334</v>
      </c>
      <c r="BP11" s="13" t="s">
        <v>335</v>
      </c>
      <c r="BQ11" s="13"/>
      <c r="BR11" s="13"/>
      <c r="BS11" s="16"/>
      <c r="BT11" s="20" t="n">
        <v>2.17</v>
      </c>
      <c r="BU11" s="17" t="n">
        <v>37.17</v>
      </c>
      <c r="BV11" s="20" t="n">
        <v>-3.64</v>
      </c>
      <c r="BW11" s="20" t="n">
        <v>-453.19</v>
      </c>
      <c r="BX11" s="20" t="n">
        <v>-454.33</v>
      </c>
      <c r="BY11" s="20" t="n">
        <v>-461.16</v>
      </c>
      <c r="BZ11" s="20" t="n">
        <v>7.72</v>
      </c>
      <c r="CA11" s="21" t="n">
        <v>2021</v>
      </c>
      <c r="CB11" s="20" t="n">
        <v>-15.76</v>
      </c>
      <c r="CC11" s="20" t="n">
        <v>-15.52</v>
      </c>
      <c r="CD11" s="20" t="n">
        <v>-14.83</v>
      </c>
      <c r="CE11" s="20" t="n">
        <v>3299.41</v>
      </c>
      <c r="CF11" s="20" t="n">
        <v>15.3</v>
      </c>
      <c r="CG11" s="20" t="n">
        <v>-2.51</v>
      </c>
      <c r="CH11" s="20" t="n">
        <v>-2.47</v>
      </c>
      <c r="CI11" s="20" t="n">
        <v>-2.36</v>
      </c>
      <c r="CJ11" s="20" t="n">
        <v>525.31</v>
      </c>
      <c r="CK11" s="20" t="n">
        <v>2.44</v>
      </c>
      <c r="CL11" s="20"/>
      <c r="CM11" s="20"/>
      <c r="CN11" s="20"/>
      <c r="CO11" s="20"/>
      <c r="CP11" s="20"/>
      <c r="CQ11" s="20"/>
      <c r="CR11" s="20"/>
      <c r="CS11" s="17" t="n">
        <v>-20937.54</v>
      </c>
      <c r="CT11" s="18" t="n">
        <v>1450</v>
      </c>
      <c r="CU11" s="13" t="s">
        <v>211</v>
      </c>
      <c r="CV11" s="13" t="s">
        <v>321</v>
      </c>
      <c r="CW11" s="13" t="s">
        <v>213</v>
      </c>
      <c r="CX11" s="13" t="s">
        <v>214</v>
      </c>
      <c r="CY11" s="13" t="s">
        <v>322</v>
      </c>
      <c r="CZ11" s="13" t="s">
        <v>323</v>
      </c>
      <c r="DA11" s="14" t="s">
        <v>324</v>
      </c>
      <c r="DB11" s="13" t="s">
        <v>218</v>
      </c>
      <c r="DC11" s="21" t="n">
        <v>2015</v>
      </c>
      <c r="DD11" s="22" t="str">
        <f aca="false">HYPERLINK("http://www.tusimple.com","www.tusimple.com")</f>
        <v>www.tusimple.com</v>
      </c>
      <c r="DE11" s="23" t="n">
        <v>1613</v>
      </c>
      <c r="DF11" s="23" t="n">
        <v>459</v>
      </c>
      <c r="DG11" s="23" t="n">
        <v>906</v>
      </c>
      <c r="DH11" s="23" t="n">
        <v>556</v>
      </c>
      <c r="DI11" s="23" t="n">
        <v>151</v>
      </c>
      <c r="DJ11" s="23" t="n">
        <v>151</v>
      </c>
      <c r="DK11" s="13" t="s">
        <v>325</v>
      </c>
      <c r="DL11" s="13" t="s">
        <v>326</v>
      </c>
      <c r="DM11" s="14"/>
      <c r="DN11" s="14"/>
      <c r="DO11" s="13"/>
      <c r="DP11" s="13"/>
      <c r="DQ11" s="13"/>
      <c r="DR11" s="13"/>
      <c r="DS11" s="13"/>
      <c r="DT11" s="13"/>
      <c r="DU11" s="13"/>
      <c r="DV11" s="13"/>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199</v>
      </c>
      <c r="FC11" s="20"/>
      <c r="FD11" s="13"/>
      <c r="FE11" s="14"/>
      <c r="FF11" s="13"/>
      <c r="FG11" s="20"/>
      <c r="FH11" s="20"/>
      <c r="FI11" s="20"/>
      <c r="FJ11" s="20"/>
      <c r="FK11" s="20"/>
      <c r="FL11" s="20"/>
      <c r="FM11" s="20"/>
      <c r="FN11" s="20"/>
      <c r="FO11" s="20"/>
      <c r="FP11" s="20"/>
      <c r="FQ11" s="20"/>
      <c r="FR11" s="22" t="str">
        <f aca="false">HYPERLINK("https://my.pitchbook.com?c=167466-79T","View Company Online")</f>
        <v>View Company Online</v>
      </c>
    </row>
    <row r="12" customFormat="false" ht="15" hidden="false" customHeight="false" outlineLevel="0" collapsed="false">
      <c r="A12" s="2" t="s">
        <v>336</v>
      </c>
      <c r="B12" s="2" t="s">
        <v>337</v>
      </c>
      <c r="C12" s="2" t="s">
        <v>338</v>
      </c>
      <c r="D12" s="2"/>
      <c r="E12" s="2" t="s">
        <v>339</v>
      </c>
      <c r="F12" s="2" t="s">
        <v>340</v>
      </c>
      <c r="G12" s="2" t="s">
        <v>179</v>
      </c>
      <c r="H12" s="2" t="s">
        <v>180</v>
      </c>
      <c r="I12" s="2" t="s">
        <v>341</v>
      </c>
      <c r="J12" s="2" t="s">
        <v>342</v>
      </c>
      <c r="K12" s="2" t="s">
        <v>343</v>
      </c>
      <c r="L12" s="2" t="s">
        <v>344</v>
      </c>
      <c r="M12" s="2" t="s">
        <v>185</v>
      </c>
      <c r="N12" s="2" t="s">
        <v>186</v>
      </c>
      <c r="O12" s="2" t="s">
        <v>345</v>
      </c>
      <c r="P12" s="2" t="s">
        <v>346</v>
      </c>
      <c r="Q12" s="2" t="s">
        <v>347</v>
      </c>
      <c r="R12" s="3" t="s">
        <v>348</v>
      </c>
      <c r="S12" s="2" t="s">
        <v>349</v>
      </c>
      <c r="T12" s="2" t="s">
        <v>350</v>
      </c>
      <c r="U12" s="2" t="s">
        <v>351</v>
      </c>
      <c r="V12" s="3" t="n">
        <v>3</v>
      </c>
      <c r="W12" s="4" t="n">
        <v>41505</v>
      </c>
      <c r="X12" s="4" t="n">
        <v>41512</v>
      </c>
      <c r="Y12" s="5" t="n">
        <v>22.52</v>
      </c>
      <c r="Z12" s="2" t="s">
        <v>193</v>
      </c>
      <c r="AA12" s="5" t="n">
        <v>105.11</v>
      </c>
      <c r="AB12" s="5" t="n">
        <v>127.64</v>
      </c>
      <c r="AC12" s="2" t="s">
        <v>193</v>
      </c>
      <c r="AD12" s="6" t="n">
        <v>17.65</v>
      </c>
      <c r="AE12" s="5" t="n">
        <v>42.37</v>
      </c>
      <c r="AF12" s="3" t="s">
        <v>352</v>
      </c>
      <c r="AG12" s="3" t="s">
        <v>250</v>
      </c>
      <c r="AH12" s="5" t="n">
        <v>2.49</v>
      </c>
      <c r="AI12" s="3" t="s">
        <v>195</v>
      </c>
      <c r="AJ12" s="2" t="s">
        <v>353</v>
      </c>
      <c r="AK12" s="2" t="s">
        <v>195</v>
      </c>
      <c r="AL12" s="2"/>
      <c r="AM12" s="2" t="s">
        <v>197</v>
      </c>
      <c r="AN12" s="2" t="s">
        <v>354</v>
      </c>
      <c r="AO12" s="5" t="n">
        <v>22.52</v>
      </c>
      <c r="AP12" s="2" t="s">
        <v>199</v>
      </c>
      <c r="AQ12" s="2"/>
      <c r="AR12" s="2"/>
      <c r="AS12" s="2"/>
      <c r="AT12" s="5"/>
      <c r="AU12" s="5"/>
      <c r="AV12" s="5"/>
      <c r="AW12" s="2" t="s">
        <v>200</v>
      </c>
      <c r="AX12" s="2" t="s">
        <v>355</v>
      </c>
      <c r="AY12" s="2" t="s">
        <v>202</v>
      </c>
      <c r="AZ12" s="7"/>
      <c r="BA12" s="3" t="n">
        <v>3</v>
      </c>
      <c r="BB12" s="2" t="s">
        <v>356</v>
      </c>
      <c r="BC12" s="3" t="n">
        <v>2</v>
      </c>
      <c r="BD12" s="2" t="s">
        <v>357</v>
      </c>
      <c r="BE12" s="3" t="n">
        <v>1</v>
      </c>
      <c r="BF12" s="2"/>
      <c r="BG12" s="2" t="s">
        <v>358</v>
      </c>
      <c r="BH12" s="8" t="s">
        <v>359</v>
      </c>
      <c r="BI12" s="2" t="s">
        <v>360</v>
      </c>
      <c r="BJ12" s="2" t="s">
        <v>361</v>
      </c>
      <c r="BK12" s="2"/>
      <c r="BL12" s="2"/>
      <c r="BM12" s="2"/>
      <c r="BN12" s="2" t="s">
        <v>362</v>
      </c>
      <c r="BO12" s="2" t="s">
        <v>362</v>
      </c>
      <c r="BP12" s="2"/>
      <c r="BQ12" s="2"/>
      <c r="BR12" s="2"/>
      <c r="BS12" s="5"/>
      <c r="BT12" s="9" t="n">
        <v>0.81</v>
      </c>
      <c r="BU12" s="6"/>
      <c r="BV12" s="9"/>
      <c r="BW12" s="9"/>
      <c r="BX12" s="9"/>
      <c r="BY12" s="9"/>
      <c r="BZ12" s="9"/>
      <c r="CA12" s="10" t="n">
        <v>2013</v>
      </c>
      <c r="CB12" s="9"/>
      <c r="CC12" s="9"/>
      <c r="CD12" s="9"/>
      <c r="CE12" s="9" t="n">
        <v>156.97</v>
      </c>
      <c r="CF12" s="9"/>
      <c r="CG12" s="9"/>
      <c r="CH12" s="9"/>
      <c r="CI12" s="9"/>
      <c r="CJ12" s="9" t="n">
        <v>27.7</v>
      </c>
      <c r="CK12" s="9"/>
      <c r="CL12" s="9"/>
      <c r="CM12" s="9"/>
      <c r="CN12" s="9"/>
      <c r="CO12" s="9"/>
      <c r="CP12" s="9"/>
      <c r="CQ12" s="9"/>
      <c r="CR12" s="9"/>
      <c r="CS12" s="6"/>
      <c r="CT12" s="7" t="n">
        <v>10363</v>
      </c>
      <c r="CU12" s="2" t="s">
        <v>211</v>
      </c>
      <c r="CV12" s="2" t="s">
        <v>363</v>
      </c>
      <c r="CW12" s="2" t="s">
        <v>213</v>
      </c>
      <c r="CX12" s="2" t="s">
        <v>214</v>
      </c>
      <c r="CY12" s="2" t="s">
        <v>364</v>
      </c>
      <c r="CZ12" s="2" t="s">
        <v>365</v>
      </c>
      <c r="DA12" s="3" t="s">
        <v>366</v>
      </c>
      <c r="DB12" s="2" t="s">
        <v>218</v>
      </c>
      <c r="DC12" s="10" t="n">
        <v>2011</v>
      </c>
      <c r="DD12" s="11" t="str">
        <f aca="false">HYPERLINK("http://www.crowdstrike.com","www.crowdstrike.com")</f>
        <v>www.crowdstrike.com</v>
      </c>
      <c r="DE12" s="12" t="n">
        <v>975</v>
      </c>
      <c r="DF12" s="12" t="n">
        <v>245</v>
      </c>
      <c r="DG12" s="12" t="n">
        <v>736</v>
      </c>
      <c r="DH12" s="12" t="n">
        <v>164</v>
      </c>
      <c r="DI12" s="12" t="n">
        <v>75</v>
      </c>
      <c r="DJ12" s="12" t="n">
        <v>75</v>
      </c>
      <c r="DK12" s="2" t="s">
        <v>367</v>
      </c>
      <c r="DL12" s="2" t="s">
        <v>368</v>
      </c>
      <c r="DM12" s="3" t="n">
        <v>2.72</v>
      </c>
      <c r="DN12" s="3" t="n">
        <v>1.51</v>
      </c>
      <c r="DO12" s="2" t="s">
        <v>220</v>
      </c>
      <c r="DP12" s="2" t="s">
        <v>221</v>
      </c>
      <c r="DQ12" s="2" t="s">
        <v>222</v>
      </c>
      <c r="DR12" s="2" t="s">
        <v>221</v>
      </c>
      <c r="DS12" s="2" t="s">
        <v>221</v>
      </c>
      <c r="DT12" s="2" t="s">
        <v>369</v>
      </c>
      <c r="DU12" s="2" t="s">
        <v>370</v>
      </c>
      <c r="DV12" s="2" t="n">
        <v>27860</v>
      </c>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199</v>
      </c>
      <c r="FC12" s="9"/>
      <c r="FD12" s="2"/>
      <c r="FE12" s="3"/>
      <c r="FF12" s="2"/>
      <c r="FG12" s="9"/>
      <c r="FH12" s="9"/>
      <c r="FI12" s="9"/>
      <c r="FJ12" s="9"/>
      <c r="FK12" s="9"/>
      <c r="FL12" s="9"/>
      <c r="FM12" s="9"/>
      <c r="FN12" s="9"/>
      <c r="FO12" s="9"/>
      <c r="FP12" s="9"/>
      <c r="FQ12" s="9"/>
      <c r="FR12" s="11" t="str">
        <f aca="false">HYPERLINK("https://my.pitchbook.com?c=28428-49T","View Company Online")</f>
        <v>View Company Online</v>
      </c>
    </row>
    <row r="13" customFormat="false" ht="15" hidden="false" customHeight="false" outlineLevel="0" collapsed="false">
      <c r="A13" s="13" t="s">
        <v>371</v>
      </c>
      <c r="B13" s="13" t="s">
        <v>337</v>
      </c>
      <c r="C13" s="13" t="s">
        <v>338</v>
      </c>
      <c r="D13" s="13"/>
      <c r="E13" s="13" t="s">
        <v>339</v>
      </c>
      <c r="F13" s="13" t="s">
        <v>340</v>
      </c>
      <c r="G13" s="13" t="s">
        <v>179</v>
      </c>
      <c r="H13" s="13" t="s">
        <v>180</v>
      </c>
      <c r="I13" s="13" t="s">
        <v>341</v>
      </c>
      <c r="J13" s="13" t="s">
        <v>342</v>
      </c>
      <c r="K13" s="13" t="s">
        <v>343</v>
      </c>
      <c r="L13" s="13" t="s">
        <v>344</v>
      </c>
      <c r="M13" s="13" t="s">
        <v>185</v>
      </c>
      <c r="N13" s="13" t="s">
        <v>186</v>
      </c>
      <c r="O13" s="13" t="s">
        <v>345</v>
      </c>
      <c r="P13" s="13" t="s">
        <v>346</v>
      </c>
      <c r="Q13" s="13" t="s">
        <v>347</v>
      </c>
      <c r="R13" s="14" t="s">
        <v>348</v>
      </c>
      <c r="S13" s="13" t="s">
        <v>349</v>
      </c>
      <c r="T13" s="13" t="s">
        <v>350</v>
      </c>
      <c r="U13" s="13" t="s">
        <v>351</v>
      </c>
      <c r="V13" s="14" t="n">
        <v>4</v>
      </c>
      <c r="W13" s="15" t="n">
        <v>42192</v>
      </c>
      <c r="X13" s="15" t="n">
        <v>42198</v>
      </c>
      <c r="Y13" s="16" t="n">
        <v>89.47</v>
      </c>
      <c r="Z13" s="13" t="s">
        <v>193</v>
      </c>
      <c r="AA13" s="16" t="n">
        <v>536.85</v>
      </c>
      <c r="AB13" s="16" t="n">
        <v>626.32</v>
      </c>
      <c r="AC13" s="13" t="s">
        <v>193</v>
      </c>
      <c r="AD13" s="17" t="n">
        <v>14.29</v>
      </c>
      <c r="AE13" s="16" t="n">
        <v>131.85</v>
      </c>
      <c r="AF13" s="14" t="s">
        <v>372</v>
      </c>
      <c r="AG13" s="14" t="s">
        <v>250</v>
      </c>
      <c r="AH13" s="16" t="n">
        <v>8.02</v>
      </c>
      <c r="AI13" s="14" t="s">
        <v>226</v>
      </c>
      <c r="AJ13" s="13" t="s">
        <v>196</v>
      </c>
      <c r="AK13" s="13" t="s">
        <v>226</v>
      </c>
      <c r="AL13" s="13"/>
      <c r="AM13" s="13" t="s">
        <v>197</v>
      </c>
      <c r="AN13" s="13" t="s">
        <v>373</v>
      </c>
      <c r="AO13" s="16" t="n">
        <v>89.47</v>
      </c>
      <c r="AP13" s="13" t="s">
        <v>199</v>
      </c>
      <c r="AQ13" s="13"/>
      <c r="AR13" s="13"/>
      <c r="AS13" s="13"/>
      <c r="AT13" s="16"/>
      <c r="AU13" s="16"/>
      <c r="AV13" s="16"/>
      <c r="AW13" s="13" t="s">
        <v>200</v>
      </c>
      <c r="AX13" s="13" t="s">
        <v>355</v>
      </c>
      <c r="AY13" s="13" t="s">
        <v>202</v>
      </c>
      <c r="AZ13" s="18"/>
      <c r="BA13" s="14" t="n">
        <v>5</v>
      </c>
      <c r="BB13" s="13" t="s">
        <v>374</v>
      </c>
      <c r="BC13" s="14" t="n">
        <v>3</v>
      </c>
      <c r="BD13" s="13" t="s">
        <v>375</v>
      </c>
      <c r="BE13" s="14" t="n">
        <v>2</v>
      </c>
      <c r="BF13" s="13"/>
      <c r="BG13" s="13" t="s">
        <v>376</v>
      </c>
      <c r="BH13" s="19" t="s">
        <v>377</v>
      </c>
      <c r="BI13" s="13" t="s">
        <v>378</v>
      </c>
      <c r="BJ13" s="13" t="s">
        <v>379</v>
      </c>
      <c r="BK13" s="13"/>
      <c r="BL13" s="13"/>
      <c r="BM13" s="13"/>
      <c r="BN13" s="13" t="s">
        <v>380</v>
      </c>
      <c r="BO13" s="13" t="s">
        <v>380</v>
      </c>
      <c r="BP13" s="13"/>
      <c r="BQ13" s="13"/>
      <c r="BR13" s="13"/>
      <c r="BS13" s="16"/>
      <c r="BT13" s="20" t="n">
        <v>24.63</v>
      </c>
      <c r="BU13" s="17" t="n">
        <v>2431.59</v>
      </c>
      <c r="BV13" s="20"/>
      <c r="BW13" s="20"/>
      <c r="BX13" s="20"/>
      <c r="BY13" s="20"/>
      <c r="BZ13" s="20"/>
      <c r="CA13" s="21" t="n">
        <v>2015</v>
      </c>
      <c r="CB13" s="20"/>
      <c r="CC13" s="20"/>
      <c r="CD13" s="20"/>
      <c r="CE13" s="20" t="n">
        <v>25.42</v>
      </c>
      <c r="CF13" s="20"/>
      <c r="CG13" s="20"/>
      <c r="CH13" s="20"/>
      <c r="CI13" s="20"/>
      <c r="CJ13" s="20" t="n">
        <v>3.63</v>
      </c>
      <c r="CK13" s="20"/>
      <c r="CL13" s="20"/>
      <c r="CM13" s="20"/>
      <c r="CN13" s="20"/>
      <c r="CO13" s="20"/>
      <c r="CP13" s="20"/>
      <c r="CQ13" s="20"/>
      <c r="CR13" s="20"/>
      <c r="CS13" s="17"/>
      <c r="CT13" s="18" t="n">
        <v>10363</v>
      </c>
      <c r="CU13" s="13" t="s">
        <v>211</v>
      </c>
      <c r="CV13" s="13" t="s">
        <v>363</v>
      </c>
      <c r="CW13" s="13" t="s">
        <v>213</v>
      </c>
      <c r="CX13" s="13" t="s">
        <v>214</v>
      </c>
      <c r="CY13" s="13" t="s">
        <v>364</v>
      </c>
      <c r="CZ13" s="13" t="s">
        <v>365</v>
      </c>
      <c r="DA13" s="14" t="s">
        <v>366</v>
      </c>
      <c r="DB13" s="13" t="s">
        <v>218</v>
      </c>
      <c r="DC13" s="21" t="n">
        <v>2011</v>
      </c>
      <c r="DD13" s="22" t="str">
        <f aca="false">HYPERLINK("http://www.crowdstrike.com","www.crowdstrike.com")</f>
        <v>www.crowdstrike.com</v>
      </c>
      <c r="DE13" s="23" t="n">
        <v>975</v>
      </c>
      <c r="DF13" s="23" t="n">
        <v>245</v>
      </c>
      <c r="DG13" s="23" t="n">
        <v>736</v>
      </c>
      <c r="DH13" s="23" t="n">
        <v>164</v>
      </c>
      <c r="DI13" s="23" t="n">
        <v>75</v>
      </c>
      <c r="DJ13" s="23" t="n">
        <v>75</v>
      </c>
      <c r="DK13" s="13" t="s">
        <v>367</v>
      </c>
      <c r="DL13" s="13" t="s">
        <v>368</v>
      </c>
      <c r="DM13" s="14" t="n">
        <v>4.21</v>
      </c>
      <c r="DN13" s="14" t="n">
        <v>1.88</v>
      </c>
      <c r="DO13" s="13" t="s">
        <v>220</v>
      </c>
      <c r="DP13" s="13" t="s">
        <v>221</v>
      </c>
      <c r="DQ13" s="13" t="s">
        <v>222</v>
      </c>
      <c r="DR13" s="13" t="s">
        <v>221</v>
      </c>
      <c r="DS13" s="13" t="s">
        <v>221</v>
      </c>
      <c r="DT13" s="13" t="s">
        <v>369</v>
      </c>
      <c r="DU13" s="13" t="s">
        <v>370</v>
      </c>
      <c r="DV13" s="13" t="n">
        <v>27860</v>
      </c>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199</v>
      </c>
      <c r="FC13" s="20"/>
      <c r="FD13" s="13"/>
      <c r="FE13" s="14"/>
      <c r="FF13" s="13"/>
      <c r="FG13" s="20"/>
      <c r="FH13" s="20"/>
      <c r="FI13" s="20"/>
      <c r="FJ13" s="20"/>
      <c r="FK13" s="20"/>
      <c r="FL13" s="20"/>
      <c r="FM13" s="20"/>
      <c r="FN13" s="20"/>
      <c r="FO13" s="20"/>
      <c r="FP13" s="20"/>
      <c r="FQ13" s="20"/>
      <c r="FR13" s="22" t="str">
        <f aca="false">HYPERLINK("https://my.pitchbook.com?c=48173-86T","View Company Online")</f>
        <v>View Company Online</v>
      </c>
    </row>
    <row r="14" customFormat="false" ht="15" hidden="false" customHeight="false" outlineLevel="0" collapsed="false">
      <c r="A14" s="2" t="s">
        <v>381</v>
      </c>
      <c r="B14" s="2" t="s">
        <v>337</v>
      </c>
      <c r="C14" s="2" t="s">
        <v>338</v>
      </c>
      <c r="D14" s="2"/>
      <c r="E14" s="2" t="s">
        <v>339</v>
      </c>
      <c r="F14" s="2" t="s">
        <v>340</v>
      </c>
      <c r="G14" s="2" t="s">
        <v>179</v>
      </c>
      <c r="H14" s="2" t="s">
        <v>180</v>
      </c>
      <c r="I14" s="2" t="s">
        <v>341</v>
      </c>
      <c r="J14" s="2" t="s">
        <v>342</v>
      </c>
      <c r="K14" s="2" t="s">
        <v>343</v>
      </c>
      <c r="L14" s="2" t="s">
        <v>344</v>
      </c>
      <c r="M14" s="2" t="s">
        <v>185</v>
      </c>
      <c r="N14" s="2" t="s">
        <v>186</v>
      </c>
      <c r="O14" s="2" t="s">
        <v>345</v>
      </c>
      <c r="P14" s="2" t="s">
        <v>346</v>
      </c>
      <c r="Q14" s="2" t="s">
        <v>347</v>
      </c>
      <c r="R14" s="3" t="s">
        <v>348</v>
      </c>
      <c r="S14" s="2" t="s">
        <v>349</v>
      </c>
      <c r="T14" s="2" t="s">
        <v>350</v>
      </c>
      <c r="U14" s="2" t="s">
        <v>351</v>
      </c>
      <c r="V14" s="3" t="n">
        <v>6</v>
      </c>
      <c r="W14" s="4"/>
      <c r="X14" s="4" t="n">
        <v>42866</v>
      </c>
      <c r="Y14" s="5" t="n">
        <v>92.36</v>
      </c>
      <c r="Z14" s="2" t="s">
        <v>193</v>
      </c>
      <c r="AA14" s="5" t="n">
        <v>854.36</v>
      </c>
      <c r="AB14" s="5" t="n">
        <v>946.72</v>
      </c>
      <c r="AC14" s="2" t="s">
        <v>193</v>
      </c>
      <c r="AD14" s="6" t="n">
        <v>9.76</v>
      </c>
      <c r="AE14" s="5" t="n">
        <v>243.28</v>
      </c>
      <c r="AF14" s="3" t="s">
        <v>194</v>
      </c>
      <c r="AG14" s="3" t="s">
        <v>250</v>
      </c>
      <c r="AH14" s="5" t="n">
        <v>5.04</v>
      </c>
      <c r="AI14" s="3" t="s">
        <v>382</v>
      </c>
      <c r="AJ14" s="2" t="s">
        <v>196</v>
      </c>
      <c r="AK14" s="2" t="s">
        <v>382</v>
      </c>
      <c r="AL14" s="2"/>
      <c r="AM14" s="2" t="s">
        <v>197</v>
      </c>
      <c r="AN14" s="2" t="s">
        <v>383</v>
      </c>
      <c r="AO14" s="5" t="n">
        <v>92.36</v>
      </c>
      <c r="AP14" s="2" t="s">
        <v>199</v>
      </c>
      <c r="AQ14" s="2"/>
      <c r="AR14" s="2"/>
      <c r="AS14" s="2"/>
      <c r="AT14" s="5"/>
      <c r="AU14" s="5"/>
      <c r="AV14" s="5"/>
      <c r="AW14" s="2" t="s">
        <v>200</v>
      </c>
      <c r="AX14" s="2" t="s">
        <v>186</v>
      </c>
      <c r="AY14" s="2" t="s">
        <v>202</v>
      </c>
      <c r="AZ14" s="7" t="n">
        <v>650</v>
      </c>
      <c r="BA14" s="3" t="n">
        <v>5</v>
      </c>
      <c r="BB14" s="2" t="s">
        <v>384</v>
      </c>
      <c r="BC14" s="3" t="n">
        <v>2</v>
      </c>
      <c r="BD14" s="2" t="s">
        <v>385</v>
      </c>
      <c r="BE14" s="3" t="n">
        <v>3</v>
      </c>
      <c r="BF14" s="2"/>
      <c r="BG14" s="2" t="s">
        <v>386</v>
      </c>
      <c r="BH14" s="8" t="s">
        <v>387</v>
      </c>
      <c r="BI14" s="2" t="s">
        <v>360</v>
      </c>
      <c r="BJ14" s="2" t="s">
        <v>388</v>
      </c>
      <c r="BK14" s="2"/>
      <c r="BL14" s="2"/>
      <c r="BM14" s="2"/>
      <c r="BN14" s="2" t="s">
        <v>389</v>
      </c>
      <c r="BO14" s="2" t="s">
        <v>390</v>
      </c>
      <c r="BP14" s="2"/>
      <c r="BQ14" s="2" t="s">
        <v>391</v>
      </c>
      <c r="BR14" s="2"/>
      <c r="BS14" s="5"/>
      <c r="BT14" s="9" t="n">
        <v>47.78</v>
      </c>
      <c r="BU14" s="6" t="n">
        <v>93.21</v>
      </c>
      <c r="BV14" s="9" t="n">
        <v>16.97</v>
      </c>
      <c r="BW14" s="9" t="n">
        <v>-84.36</v>
      </c>
      <c r="BX14" s="9" t="n">
        <v>-79.37</v>
      </c>
      <c r="BY14" s="9" t="n">
        <v>-82.1</v>
      </c>
      <c r="BZ14" s="9" t="n">
        <v>0</v>
      </c>
      <c r="CA14" s="10" t="n">
        <v>2017</v>
      </c>
      <c r="CB14" s="9" t="n">
        <v>-11.93</v>
      </c>
      <c r="CC14" s="9" t="n">
        <v>-11.53</v>
      </c>
      <c r="CD14" s="9" t="n">
        <v>-9.65</v>
      </c>
      <c r="CE14" s="9" t="n">
        <v>19.82</v>
      </c>
      <c r="CF14" s="9" t="n">
        <v>-20.41</v>
      </c>
      <c r="CG14" s="9" t="n">
        <v>-1.16</v>
      </c>
      <c r="CH14" s="9" t="n">
        <v>-1.12</v>
      </c>
      <c r="CI14" s="9" t="n">
        <v>-0.94</v>
      </c>
      <c r="CJ14" s="9" t="n">
        <v>1.93</v>
      </c>
      <c r="CK14" s="9" t="n">
        <v>-1.99</v>
      </c>
      <c r="CL14" s="9"/>
      <c r="CM14" s="9"/>
      <c r="CN14" s="9"/>
      <c r="CO14" s="9"/>
      <c r="CP14" s="9"/>
      <c r="CQ14" s="9"/>
      <c r="CR14" s="9"/>
      <c r="CS14" s="6" t="n">
        <v>-166.11</v>
      </c>
      <c r="CT14" s="7" t="n">
        <v>10363</v>
      </c>
      <c r="CU14" s="2" t="s">
        <v>211</v>
      </c>
      <c r="CV14" s="2" t="s">
        <v>363</v>
      </c>
      <c r="CW14" s="2" t="s">
        <v>213</v>
      </c>
      <c r="CX14" s="2" t="s">
        <v>214</v>
      </c>
      <c r="CY14" s="2" t="s">
        <v>364</v>
      </c>
      <c r="CZ14" s="2" t="s">
        <v>365</v>
      </c>
      <c r="DA14" s="3" t="s">
        <v>366</v>
      </c>
      <c r="DB14" s="2" t="s">
        <v>218</v>
      </c>
      <c r="DC14" s="10" t="n">
        <v>2011</v>
      </c>
      <c r="DD14" s="11" t="str">
        <f aca="false">HYPERLINK("http://www.crowdstrike.com","www.crowdstrike.com")</f>
        <v>www.crowdstrike.com</v>
      </c>
      <c r="DE14" s="12" t="n">
        <v>975</v>
      </c>
      <c r="DF14" s="12" t="n">
        <v>245</v>
      </c>
      <c r="DG14" s="12" t="n">
        <v>736</v>
      </c>
      <c r="DH14" s="12" t="n">
        <v>164</v>
      </c>
      <c r="DI14" s="12" t="n">
        <v>75</v>
      </c>
      <c r="DJ14" s="12" t="n">
        <v>75</v>
      </c>
      <c r="DK14" s="2" t="s">
        <v>367</v>
      </c>
      <c r="DL14" s="2" t="s">
        <v>368</v>
      </c>
      <c r="DM14" s="3" t="n">
        <v>1.36</v>
      </c>
      <c r="DN14" s="3" t="n">
        <v>1.83</v>
      </c>
      <c r="DO14" s="2" t="s">
        <v>220</v>
      </c>
      <c r="DP14" s="2" t="s">
        <v>221</v>
      </c>
      <c r="DQ14" s="2" t="s">
        <v>222</v>
      </c>
      <c r="DR14" s="2" t="s">
        <v>221</v>
      </c>
      <c r="DS14" s="2" t="s">
        <v>221</v>
      </c>
      <c r="DT14" s="2" t="s">
        <v>369</v>
      </c>
      <c r="DU14" s="2" t="s">
        <v>370</v>
      </c>
      <c r="DV14" s="2" t="n">
        <v>27860</v>
      </c>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199</v>
      </c>
      <c r="FC14" s="9"/>
      <c r="FD14" s="2"/>
      <c r="FE14" s="3"/>
      <c r="FF14" s="2"/>
      <c r="FG14" s="9"/>
      <c r="FH14" s="9"/>
      <c r="FI14" s="9"/>
      <c r="FJ14" s="9"/>
      <c r="FK14" s="9"/>
      <c r="FL14" s="9"/>
      <c r="FM14" s="9"/>
      <c r="FN14" s="9"/>
      <c r="FO14" s="9"/>
      <c r="FP14" s="9"/>
      <c r="FQ14" s="9"/>
      <c r="FR14" s="11" t="str">
        <f aca="false">HYPERLINK("https://my.pitchbook.com?c=87811-12T","View Company Online")</f>
        <v>View Company Online</v>
      </c>
    </row>
    <row r="15" customFormat="false" ht="15" hidden="false" customHeight="false" outlineLevel="0" collapsed="false">
      <c r="A15" s="13" t="s">
        <v>392</v>
      </c>
      <c r="B15" s="13" t="s">
        <v>337</v>
      </c>
      <c r="C15" s="13" t="s">
        <v>338</v>
      </c>
      <c r="D15" s="13"/>
      <c r="E15" s="13" t="s">
        <v>339</v>
      </c>
      <c r="F15" s="13" t="s">
        <v>340</v>
      </c>
      <c r="G15" s="13" t="s">
        <v>179</v>
      </c>
      <c r="H15" s="13" t="s">
        <v>180</v>
      </c>
      <c r="I15" s="13" t="s">
        <v>341</v>
      </c>
      <c r="J15" s="13" t="s">
        <v>342</v>
      </c>
      <c r="K15" s="13" t="s">
        <v>343</v>
      </c>
      <c r="L15" s="13" t="s">
        <v>344</v>
      </c>
      <c r="M15" s="13" t="s">
        <v>185</v>
      </c>
      <c r="N15" s="13" t="s">
        <v>186</v>
      </c>
      <c r="O15" s="13" t="s">
        <v>345</v>
      </c>
      <c r="P15" s="13" t="s">
        <v>346</v>
      </c>
      <c r="Q15" s="13" t="s">
        <v>347</v>
      </c>
      <c r="R15" s="14" t="s">
        <v>348</v>
      </c>
      <c r="S15" s="13" t="s">
        <v>349</v>
      </c>
      <c r="T15" s="13" t="s">
        <v>350</v>
      </c>
      <c r="U15" s="13" t="s">
        <v>351</v>
      </c>
      <c r="V15" s="14" t="n">
        <v>7</v>
      </c>
      <c r="W15" s="15" t="n">
        <v>43021</v>
      </c>
      <c r="X15" s="15" t="n">
        <v>43027</v>
      </c>
      <c r="Y15" s="16" t="n">
        <v>21.17</v>
      </c>
      <c r="Z15" s="13" t="s">
        <v>256</v>
      </c>
      <c r="AA15" s="16" t="n">
        <v>868.12</v>
      </c>
      <c r="AB15" s="16" t="n">
        <v>889.29</v>
      </c>
      <c r="AC15" s="13" t="s">
        <v>256</v>
      </c>
      <c r="AD15" s="17" t="n">
        <v>2.94</v>
      </c>
      <c r="AE15" s="16" t="n">
        <v>264.45</v>
      </c>
      <c r="AF15" s="14" t="s">
        <v>311</v>
      </c>
      <c r="AG15" s="14" t="s">
        <v>312</v>
      </c>
      <c r="AH15" s="16" t="n">
        <v>5.04</v>
      </c>
      <c r="AI15" s="14" t="s">
        <v>328</v>
      </c>
      <c r="AJ15" s="13" t="s">
        <v>196</v>
      </c>
      <c r="AK15" s="13" t="s">
        <v>328</v>
      </c>
      <c r="AL15" s="13"/>
      <c r="AM15" s="13" t="s">
        <v>197</v>
      </c>
      <c r="AN15" s="13" t="s">
        <v>393</v>
      </c>
      <c r="AO15" s="16" t="n">
        <v>21.17</v>
      </c>
      <c r="AP15" s="13" t="s">
        <v>199</v>
      </c>
      <c r="AQ15" s="13"/>
      <c r="AR15" s="13"/>
      <c r="AS15" s="13"/>
      <c r="AT15" s="16"/>
      <c r="AU15" s="16"/>
      <c r="AV15" s="16"/>
      <c r="AW15" s="13" t="s">
        <v>200</v>
      </c>
      <c r="AX15" s="13" t="s">
        <v>186</v>
      </c>
      <c r="AY15" s="13" t="s">
        <v>202</v>
      </c>
      <c r="AZ15" s="18"/>
      <c r="BA15" s="14" t="n">
        <v>3</v>
      </c>
      <c r="BB15" s="13" t="s">
        <v>394</v>
      </c>
      <c r="BC15" s="14" t="n">
        <v>3</v>
      </c>
      <c r="BD15" s="13"/>
      <c r="BE15" s="14"/>
      <c r="BF15" s="13"/>
      <c r="BG15" s="13" t="s">
        <v>395</v>
      </c>
      <c r="BH15" s="19" t="s">
        <v>396</v>
      </c>
      <c r="BI15" s="13"/>
      <c r="BJ15" s="13" t="s">
        <v>397</v>
      </c>
      <c r="BK15" s="13"/>
      <c r="BL15" s="13"/>
      <c r="BM15" s="13"/>
      <c r="BN15" s="13" t="s">
        <v>390</v>
      </c>
      <c r="BO15" s="13" t="s">
        <v>390</v>
      </c>
      <c r="BP15" s="13"/>
      <c r="BQ15" s="13"/>
      <c r="BR15" s="13"/>
      <c r="BS15" s="16"/>
      <c r="BT15" s="20" t="n">
        <v>104.08</v>
      </c>
      <c r="BU15" s="17" t="n">
        <v>125.14</v>
      </c>
      <c r="BV15" s="20" t="n">
        <v>56.32</v>
      </c>
      <c r="BW15" s="20" t="n">
        <v>-114.75</v>
      </c>
      <c r="BX15" s="20" t="n">
        <v>-109.71</v>
      </c>
      <c r="BY15" s="20" t="n">
        <v>-116.49</v>
      </c>
      <c r="BZ15" s="20" t="n">
        <v>12.87</v>
      </c>
      <c r="CA15" s="21" t="n">
        <v>2018</v>
      </c>
      <c r="CB15" s="20" t="n">
        <v>-8.11</v>
      </c>
      <c r="CC15" s="20" t="n">
        <v>-7.63</v>
      </c>
      <c r="CD15" s="20" t="n">
        <v>-7.18</v>
      </c>
      <c r="CE15" s="20" t="n">
        <v>8.54</v>
      </c>
      <c r="CF15" s="20" t="n">
        <v>22.38</v>
      </c>
      <c r="CG15" s="20" t="n">
        <v>-0.19</v>
      </c>
      <c r="CH15" s="20" t="n">
        <v>-0.18</v>
      </c>
      <c r="CI15" s="20" t="n">
        <v>-0.17</v>
      </c>
      <c r="CJ15" s="20" t="n">
        <v>0.2</v>
      </c>
      <c r="CK15" s="20" t="n">
        <v>0.53</v>
      </c>
      <c r="CL15" s="20"/>
      <c r="CM15" s="20"/>
      <c r="CN15" s="20"/>
      <c r="CO15" s="20"/>
      <c r="CP15" s="20"/>
      <c r="CQ15" s="20"/>
      <c r="CR15" s="20"/>
      <c r="CS15" s="17" t="n">
        <v>-105.41</v>
      </c>
      <c r="CT15" s="18" t="n">
        <v>10363</v>
      </c>
      <c r="CU15" s="13" t="s">
        <v>211</v>
      </c>
      <c r="CV15" s="13" t="s">
        <v>363</v>
      </c>
      <c r="CW15" s="13" t="s">
        <v>213</v>
      </c>
      <c r="CX15" s="13" t="s">
        <v>214</v>
      </c>
      <c r="CY15" s="13" t="s">
        <v>364</v>
      </c>
      <c r="CZ15" s="13" t="s">
        <v>365</v>
      </c>
      <c r="DA15" s="14" t="s">
        <v>366</v>
      </c>
      <c r="DB15" s="13" t="s">
        <v>218</v>
      </c>
      <c r="DC15" s="21" t="n">
        <v>2011</v>
      </c>
      <c r="DD15" s="22" t="str">
        <f aca="false">HYPERLINK("http://www.crowdstrike.com","www.crowdstrike.com")</f>
        <v>www.crowdstrike.com</v>
      </c>
      <c r="DE15" s="23" t="n">
        <v>975</v>
      </c>
      <c r="DF15" s="23" t="n">
        <v>245</v>
      </c>
      <c r="DG15" s="23" t="n">
        <v>736</v>
      </c>
      <c r="DH15" s="23" t="n">
        <v>164</v>
      </c>
      <c r="DI15" s="23" t="n">
        <v>75</v>
      </c>
      <c r="DJ15" s="23" t="n">
        <v>75</v>
      </c>
      <c r="DK15" s="13" t="s">
        <v>367</v>
      </c>
      <c r="DL15" s="13" t="s">
        <v>368</v>
      </c>
      <c r="DM15" s="14" t="n">
        <v>0.92</v>
      </c>
      <c r="DN15" s="14" t="n">
        <v>0.44</v>
      </c>
      <c r="DO15" s="13" t="s">
        <v>220</v>
      </c>
      <c r="DP15" s="13" t="s">
        <v>221</v>
      </c>
      <c r="DQ15" s="13" t="s">
        <v>222</v>
      </c>
      <c r="DR15" s="13" t="s">
        <v>221</v>
      </c>
      <c r="DS15" s="13" t="s">
        <v>221</v>
      </c>
      <c r="DT15" s="13" t="s">
        <v>369</v>
      </c>
      <c r="DU15" s="13" t="s">
        <v>370</v>
      </c>
      <c r="DV15" s="13" t="n">
        <v>27860</v>
      </c>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199</v>
      </c>
      <c r="FC15" s="20"/>
      <c r="FD15" s="13"/>
      <c r="FE15" s="14"/>
      <c r="FF15" s="13"/>
      <c r="FG15" s="20"/>
      <c r="FH15" s="20"/>
      <c r="FI15" s="20"/>
      <c r="FJ15" s="20"/>
      <c r="FK15" s="20"/>
      <c r="FL15" s="20"/>
      <c r="FM15" s="20"/>
      <c r="FN15" s="20"/>
      <c r="FO15" s="20"/>
      <c r="FP15" s="20"/>
      <c r="FQ15" s="20"/>
      <c r="FR15" s="22" t="str">
        <f aca="false">HYPERLINK("https://my.pitchbook.com?c=96049-36T","View Company Online")</f>
        <v>View Company Online</v>
      </c>
    </row>
    <row r="16" customFormat="false" ht="15" hidden="false" customHeight="false" outlineLevel="0" collapsed="false">
      <c r="A16" s="2" t="s">
        <v>398</v>
      </c>
      <c r="B16" s="2" t="s">
        <v>337</v>
      </c>
      <c r="C16" s="2" t="s">
        <v>338</v>
      </c>
      <c r="D16" s="2"/>
      <c r="E16" s="2" t="s">
        <v>339</v>
      </c>
      <c r="F16" s="2" t="s">
        <v>340</v>
      </c>
      <c r="G16" s="2" t="s">
        <v>179</v>
      </c>
      <c r="H16" s="2" t="s">
        <v>180</v>
      </c>
      <c r="I16" s="2" t="s">
        <v>341</v>
      </c>
      <c r="J16" s="2" t="s">
        <v>342</v>
      </c>
      <c r="K16" s="2" t="s">
        <v>343</v>
      </c>
      <c r="L16" s="2" t="s">
        <v>344</v>
      </c>
      <c r="M16" s="2" t="s">
        <v>185</v>
      </c>
      <c r="N16" s="2" t="s">
        <v>186</v>
      </c>
      <c r="O16" s="2" t="s">
        <v>345</v>
      </c>
      <c r="P16" s="2" t="s">
        <v>346</v>
      </c>
      <c r="Q16" s="2" t="s">
        <v>347</v>
      </c>
      <c r="R16" s="3" t="s">
        <v>348</v>
      </c>
      <c r="S16" s="2" t="s">
        <v>349</v>
      </c>
      <c r="T16" s="2" t="s">
        <v>350</v>
      </c>
      <c r="U16" s="2" t="s">
        <v>351</v>
      </c>
      <c r="V16" s="3" t="n">
        <v>8</v>
      </c>
      <c r="W16" s="4" t="n">
        <v>43270</v>
      </c>
      <c r="X16" s="4" t="n">
        <v>43272</v>
      </c>
      <c r="Y16" s="5" t="n">
        <v>171.21</v>
      </c>
      <c r="Z16" s="2" t="s">
        <v>193</v>
      </c>
      <c r="AA16" s="5" t="n">
        <v>2696.52</v>
      </c>
      <c r="AB16" s="5" t="n">
        <v>2867.73</v>
      </c>
      <c r="AC16" s="2" t="s">
        <v>193</v>
      </c>
      <c r="AD16" s="6" t="n">
        <v>5.97</v>
      </c>
      <c r="AE16" s="5" t="n">
        <v>435.66</v>
      </c>
      <c r="AF16" s="3" t="s">
        <v>225</v>
      </c>
      <c r="AG16" s="3" t="s">
        <v>250</v>
      </c>
      <c r="AH16" s="5" t="n">
        <v>14.57</v>
      </c>
      <c r="AI16" s="3" t="s">
        <v>399</v>
      </c>
      <c r="AJ16" s="2" t="s">
        <v>196</v>
      </c>
      <c r="AK16" s="2" t="s">
        <v>399</v>
      </c>
      <c r="AL16" s="2"/>
      <c r="AM16" s="2" t="s">
        <v>197</v>
      </c>
      <c r="AN16" s="2" t="s">
        <v>400</v>
      </c>
      <c r="AO16" s="5" t="n">
        <v>171.21</v>
      </c>
      <c r="AP16" s="2" t="s">
        <v>199</v>
      </c>
      <c r="AQ16" s="2"/>
      <c r="AR16" s="2"/>
      <c r="AS16" s="2"/>
      <c r="AT16" s="5"/>
      <c r="AU16" s="5"/>
      <c r="AV16" s="5"/>
      <c r="AW16" s="2" t="s">
        <v>200</v>
      </c>
      <c r="AX16" s="2" t="s">
        <v>186</v>
      </c>
      <c r="AY16" s="2" t="s">
        <v>202</v>
      </c>
      <c r="AZ16" s="7" t="n">
        <v>1000</v>
      </c>
      <c r="BA16" s="3" t="n">
        <v>7</v>
      </c>
      <c r="BB16" s="2" t="s">
        <v>401</v>
      </c>
      <c r="BC16" s="3" t="n">
        <v>4</v>
      </c>
      <c r="BD16" s="2" t="s">
        <v>402</v>
      </c>
      <c r="BE16" s="3" t="n">
        <v>3</v>
      </c>
      <c r="BF16" s="2"/>
      <c r="BG16" s="2" t="s">
        <v>403</v>
      </c>
      <c r="BH16" s="8" t="s">
        <v>404</v>
      </c>
      <c r="BI16" s="2" t="s">
        <v>405</v>
      </c>
      <c r="BJ16" s="2" t="s">
        <v>406</v>
      </c>
      <c r="BK16" s="2"/>
      <c r="BL16" s="2"/>
      <c r="BM16" s="2"/>
      <c r="BN16" s="2" t="s">
        <v>407</v>
      </c>
      <c r="BO16" s="2" t="s">
        <v>390</v>
      </c>
      <c r="BP16" s="2"/>
      <c r="BQ16" s="2" t="s">
        <v>408</v>
      </c>
      <c r="BR16" s="2"/>
      <c r="BS16" s="5"/>
      <c r="BT16" s="9" t="n">
        <v>104.08</v>
      </c>
      <c r="BU16" s="6"/>
      <c r="BV16" s="9" t="n">
        <v>56.32</v>
      </c>
      <c r="BW16" s="9" t="n">
        <v>-115.98</v>
      </c>
      <c r="BX16" s="9" t="n">
        <v>-109.71</v>
      </c>
      <c r="BY16" s="9" t="n">
        <v>-116.49</v>
      </c>
      <c r="BZ16" s="9" t="n">
        <v>12.87</v>
      </c>
      <c r="CA16" s="10" t="n">
        <v>2018</v>
      </c>
      <c r="CB16" s="9" t="n">
        <v>-26.14</v>
      </c>
      <c r="CC16" s="9" t="n">
        <v>-24.62</v>
      </c>
      <c r="CD16" s="9" t="n">
        <v>-23.15</v>
      </c>
      <c r="CE16" s="9" t="n">
        <v>27.55</v>
      </c>
      <c r="CF16" s="9" t="n">
        <v>72.17</v>
      </c>
      <c r="CG16" s="9" t="n">
        <v>-1.56</v>
      </c>
      <c r="CH16" s="9" t="n">
        <v>-1.47</v>
      </c>
      <c r="CI16" s="9" t="n">
        <v>-1.38</v>
      </c>
      <c r="CJ16" s="9" t="n">
        <v>1.64</v>
      </c>
      <c r="CK16" s="9" t="n">
        <v>4.31</v>
      </c>
      <c r="CL16" s="9"/>
      <c r="CM16" s="9"/>
      <c r="CN16" s="9"/>
      <c r="CO16" s="9"/>
      <c r="CP16" s="9"/>
      <c r="CQ16" s="9"/>
      <c r="CR16" s="9"/>
      <c r="CS16" s="6" t="n">
        <v>-105.41</v>
      </c>
      <c r="CT16" s="7" t="n">
        <v>10363</v>
      </c>
      <c r="CU16" s="2" t="s">
        <v>211</v>
      </c>
      <c r="CV16" s="2" t="s">
        <v>363</v>
      </c>
      <c r="CW16" s="2" t="s">
        <v>213</v>
      </c>
      <c r="CX16" s="2" t="s">
        <v>214</v>
      </c>
      <c r="CY16" s="2" t="s">
        <v>364</v>
      </c>
      <c r="CZ16" s="2" t="s">
        <v>365</v>
      </c>
      <c r="DA16" s="3" t="s">
        <v>366</v>
      </c>
      <c r="DB16" s="2" t="s">
        <v>218</v>
      </c>
      <c r="DC16" s="10" t="n">
        <v>2011</v>
      </c>
      <c r="DD16" s="11" t="str">
        <f aca="false">HYPERLINK("http://www.crowdstrike.com","www.crowdstrike.com")</f>
        <v>www.crowdstrike.com</v>
      </c>
      <c r="DE16" s="12" t="n">
        <v>975</v>
      </c>
      <c r="DF16" s="12" t="n">
        <v>245</v>
      </c>
      <c r="DG16" s="12" t="n">
        <v>736</v>
      </c>
      <c r="DH16" s="12" t="n">
        <v>164</v>
      </c>
      <c r="DI16" s="12" t="n">
        <v>75</v>
      </c>
      <c r="DJ16" s="12" t="n">
        <v>75</v>
      </c>
      <c r="DK16" s="2" t="s">
        <v>367</v>
      </c>
      <c r="DL16" s="2" t="s">
        <v>368</v>
      </c>
      <c r="DM16" s="3" t="n">
        <v>3.03</v>
      </c>
      <c r="DN16" s="3" t="n">
        <v>0.67</v>
      </c>
      <c r="DO16" s="2" t="s">
        <v>220</v>
      </c>
      <c r="DP16" s="2" t="s">
        <v>221</v>
      </c>
      <c r="DQ16" s="2" t="s">
        <v>222</v>
      </c>
      <c r="DR16" s="2" t="s">
        <v>221</v>
      </c>
      <c r="DS16" s="2" t="s">
        <v>221</v>
      </c>
      <c r="DT16" s="2" t="s">
        <v>369</v>
      </c>
      <c r="DU16" s="2" t="s">
        <v>370</v>
      </c>
      <c r="DV16" s="2" t="n">
        <v>27860</v>
      </c>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199</v>
      </c>
      <c r="FC16" s="9"/>
      <c r="FD16" s="2"/>
      <c r="FE16" s="3"/>
      <c r="FF16" s="2"/>
      <c r="FG16" s="9"/>
      <c r="FH16" s="9"/>
      <c r="FI16" s="9"/>
      <c r="FJ16" s="9"/>
      <c r="FK16" s="9"/>
      <c r="FL16" s="9"/>
      <c r="FM16" s="9"/>
      <c r="FN16" s="9"/>
      <c r="FO16" s="9"/>
      <c r="FP16" s="9"/>
      <c r="FQ16" s="9"/>
      <c r="FR16" s="11" t="str">
        <f aca="false">HYPERLINK("https://my.pitchbook.com?c=107587-81T","View Company Online")</f>
        <v>View Company Online</v>
      </c>
    </row>
    <row r="17" customFormat="false" ht="15" hidden="false" customHeight="false" outlineLevel="0" collapsed="false">
      <c r="A17" s="13" t="s">
        <v>409</v>
      </c>
      <c r="B17" s="13" t="s">
        <v>337</v>
      </c>
      <c r="C17" s="13" t="s">
        <v>338</v>
      </c>
      <c r="D17" s="13"/>
      <c r="E17" s="13" t="s">
        <v>339</v>
      </c>
      <c r="F17" s="13" t="s">
        <v>340</v>
      </c>
      <c r="G17" s="13" t="s">
        <v>179</v>
      </c>
      <c r="H17" s="13" t="s">
        <v>180</v>
      </c>
      <c r="I17" s="13" t="s">
        <v>341</v>
      </c>
      <c r="J17" s="13" t="s">
        <v>342</v>
      </c>
      <c r="K17" s="13" t="s">
        <v>343</v>
      </c>
      <c r="L17" s="13" t="s">
        <v>344</v>
      </c>
      <c r="M17" s="13" t="s">
        <v>185</v>
      </c>
      <c r="N17" s="13" t="s">
        <v>186</v>
      </c>
      <c r="O17" s="13" t="s">
        <v>345</v>
      </c>
      <c r="P17" s="13" t="s">
        <v>346</v>
      </c>
      <c r="Q17" s="13" t="s">
        <v>347</v>
      </c>
      <c r="R17" s="14" t="s">
        <v>348</v>
      </c>
      <c r="S17" s="13" t="s">
        <v>349</v>
      </c>
      <c r="T17" s="13" t="s">
        <v>350</v>
      </c>
      <c r="U17" s="13" t="s">
        <v>351</v>
      </c>
      <c r="V17" s="14" t="n">
        <v>10</v>
      </c>
      <c r="W17" s="15" t="n">
        <v>43599</v>
      </c>
      <c r="X17" s="15" t="n">
        <v>43628</v>
      </c>
      <c r="Y17" s="16" t="n">
        <v>627.98</v>
      </c>
      <c r="Z17" s="13" t="s">
        <v>193</v>
      </c>
      <c r="AA17" s="16" t="n">
        <v>5420.93</v>
      </c>
      <c r="AB17" s="16" t="n">
        <v>6048.91</v>
      </c>
      <c r="AC17" s="13" t="s">
        <v>256</v>
      </c>
      <c r="AD17" s="17" t="n">
        <v>10.38</v>
      </c>
      <c r="AE17" s="16" t="n">
        <v>1063.64</v>
      </c>
      <c r="AF17" s="14"/>
      <c r="AG17" s="14"/>
      <c r="AH17" s="16" t="n">
        <v>30.34</v>
      </c>
      <c r="AI17" s="14"/>
      <c r="AJ17" s="13" t="s">
        <v>257</v>
      </c>
      <c r="AK17" s="13"/>
      <c r="AL17" s="13"/>
      <c r="AM17" s="13" t="s">
        <v>258</v>
      </c>
      <c r="AN17" s="13" t="s">
        <v>410</v>
      </c>
      <c r="AO17" s="16" t="n">
        <v>627.98</v>
      </c>
      <c r="AP17" s="13" t="s">
        <v>199</v>
      </c>
      <c r="AQ17" s="13"/>
      <c r="AR17" s="13"/>
      <c r="AS17" s="13"/>
      <c r="AT17" s="16"/>
      <c r="AU17" s="16"/>
      <c r="AV17" s="16"/>
      <c r="AW17" s="13" t="s">
        <v>200</v>
      </c>
      <c r="AX17" s="13" t="s">
        <v>186</v>
      </c>
      <c r="AY17" s="13" t="s">
        <v>185</v>
      </c>
      <c r="AZ17" s="18"/>
      <c r="BA17" s="14"/>
      <c r="BB17" s="13"/>
      <c r="BC17" s="14"/>
      <c r="BD17" s="13"/>
      <c r="BE17" s="14"/>
      <c r="BF17" s="13"/>
      <c r="BG17" s="13"/>
      <c r="BH17" s="19"/>
      <c r="BI17" s="13"/>
      <c r="BJ17" s="13"/>
      <c r="BK17" s="13" t="s">
        <v>411</v>
      </c>
      <c r="BL17" s="13"/>
      <c r="BM17" s="13"/>
      <c r="BN17" s="13" t="s">
        <v>412</v>
      </c>
      <c r="BO17" s="13" t="s">
        <v>412</v>
      </c>
      <c r="BP17" s="13" t="s">
        <v>413</v>
      </c>
      <c r="BQ17" s="13"/>
      <c r="BR17" s="13"/>
      <c r="BS17" s="16"/>
      <c r="BT17" s="20" t="n">
        <v>259.82</v>
      </c>
      <c r="BU17" s="17" t="n">
        <v>19.53</v>
      </c>
      <c r="BV17" s="20" t="n">
        <v>175.32</v>
      </c>
      <c r="BW17" s="20" t="n">
        <v>-118.17</v>
      </c>
      <c r="BX17" s="20" t="n">
        <v>-98.4</v>
      </c>
      <c r="BY17" s="20" t="n">
        <v>-113.42</v>
      </c>
      <c r="BZ17" s="20" t="n">
        <v>0</v>
      </c>
      <c r="CA17" s="21" t="n">
        <v>2020</v>
      </c>
      <c r="CB17" s="20" t="n">
        <v>-61.47</v>
      </c>
      <c r="CC17" s="20" t="n">
        <v>-53.33</v>
      </c>
      <c r="CD17" s="20" t="n">
        <v>-52.49</v>
      </c>
      <c r="CE17" s="20" t="n">
        <v>23.28</v>
      </c>
      <c r="CF17" s="20" t="n">
        <v>138.22</v>
      </c>
      <c r="CG17" s="20" t="n">
        <v>-6.38</v>
      </c>
      <c r="CH17" s="20" t="n">
        <v>-5.54</v>
      </c>
      <c r="CI17" s="20" t="n">
        <v>-5.45</v>
      </c>
      <c r="CJ17" s="20" t="n">
        <v>2.42</v>
      </c>
      <c r="CK17" s="20" t="n">
        <v>14.35</v>
      </c>
      <c r="CL17" s="20"/>
      <c r="CM17" s="20"/>
      <c r="CN17" s="20"/>
      <c r="CO17" s="20"/>
      <c r="CP17" s="20"/>
      <c r="CQ17" s="20"/>
      <c r="CR17" s="20"/>
      <c r="CS17" s="17" t="n">
        <v>-37.87</v>
      </c>
      <c r="CT17" s="18" t="n">
        <v>10363</v>
      </c>
      <c r="CU17" s="13" t="s">
        <v>211</v>
      </c>
      <c r="CV17" s="13" t="s">
        <v>363</v>
      </c>
      <c r="CW17" s="13" t="s">
        <v>213</v>
      </c>
      <c r="CX17" s="13" t="s">
        <v>214</v>
      </c>
      <c r="CY17" s="13" t="s">
        <v>364</v>
      </c>
      <c r="CZ17" s="13" t="s">
        <v>365</v>
      </c>
      <c r="DA17" s="14" t="s">
        <v>366</v>
      </c>
      <c r="DB17" s="13" t="s">
        <v>218</v>
      </c>
      <c r="DC17" s="21" t="n">
        <v>2011</v>
      </c>
      <c r="DD17" s="22" t="str">
        <f aca="false">HYPERLINK("http://www.crowdstrike.com","www.crowdstrike.com")</f>
        <v>www.crowdstrike.com</v>
      </c>
      <c r="DE17" s="23" t="n">
        <v>975</v>
      </c>
      <c r="DF17" s="23" t="n">
        <v>245</v>
      </c>
      <c r="DG17" s="23" t="n">
        <v>736</v>
      </c>
      <c r="DH17" s="23" t="n">
        <v>164</v>
      </c>
      <c r="DI17" s="23" t="n">
        <v>75</v>
      </c>
      <c r="DJ17" s="23" t="n">
        <v>75</v>
      </c>
      <c r="DK17" s="13" t="s">
        <v>367</v>
      </c>
      <c r="DL17" s="13" t="s">
        <v>368</v>
      </c>
      <c r="DM17" s="14"/>
      <c r="DN17" s="14"/>
      <c r="DO17" s="13"/>
      <c r="DP17" s="13"/>
      <c r="DQ17" s="13"/>
      <c r="DR17" s="13"/>
      <c r="DS17" s="13"/>
      <c r="DT17" s="13"/>
      <c r="DU17" s="13"/>
      <c r="DV17" s="13" t="n">
        <v>27860</v>
      </c>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199</v>
      </c>
      <c r="FC17" s="20"/>
      <c r="FD17" s="13"/>
      <c r="FE17" s="14"/>
      <c r="FF17" s="13"/>
      <c r="FG17" s="20"/>
      <c r="FH17" s="20"/>
      <c r="FI17" s="20"/>
      <c r="FJ17" s="20"/>
      <c r="FK17" s="20"/>
      <c r="FL17" s="20"/>
      <c r="FM17" s="20"/>
      <c r="FN17" s="20"/>
      <c r="FO17" s="20"/>
      <c r="FP17" s="20"/>
      <c r="FQ17" s="20"/>
      <c r="FR17" s="22" t="str">
        <f aca="false">HYPERLINK("https://my.pitchbook.com?c=117921-34T","View Company Online")</f>
        <v>View Company Online</v>
      </c>
    </row>
    <row r="18" customFormat="false" ht="15" hidden="false" customHeight="false" outlineLevel="0" collapsed="false">
      <c r="A18" s="2" t="s">
        <v>414</v>
      </c>
      <c r="B18" s="2" t="s">
        <v>415</v>
      </c>
      <c r="C18" s="2" t="s">
        <v>416</v>
      </c>
      <c r="D18" s="2" t="s">
        <v>417</v>
      </c>
      <c r="E18" s="2" t="s">
        <v>418</v>
      </c>
      <c r="F18" s="2" t="s">
        <v>419</v>
      </c>
      <c r="G18" s="2" t="s">
        <v>179</v>
      </c>
      <c r="H18" s="2" t="s">
        <v>420</v>
      </c>
      <c r="I18" s="2" t="s">
        <v>421</v>
      </c>
      <c r="J18" s="2" t="s">
        <v>422</v>
      </c>
      <c r="K18" s="2" t="s">
        <v>423</v>
      </c>
      <c r="L18" s="2" t="s">
        <v>424</v>
      </c>
      <c r="M18" s="2" t="s">
        <v>185</v>
      </c>
      <c r="N18" s="2" t="s">
        <v>201</v>
      </c>
      <c r="O18" s="2" t="s">
        <v>425</v>
      </c>
      <c r="P18" s="2" t="s">
        <v>426</v>
      </c>
      <c r="Q18" s="2" t="s">
        <v>427</v>
      </c>
      <c r="R18" s="3" t="s">
        <v>428</v>
      </c>
      <c r="S18" s="2" t="s">
        <v>429</v>
      </c>
      <c r="T18" s="2" t="s">
        <v>430</v>
      </c>
      <c r="U18" s="2" t="s">
        <v>431</v>
      </c>
      <c r="V18" s="3" t="n">
        <v>2</v>
      </c>
      <c r="W18" s="4"/>
      <c r="X18" s="4" t="n">
        <v>41429</v>
      </c>
      <c r="Y18" s="5" t="n">
        <v>3.32</v>
      </c>
      <c r="Z18" s="2" t="s">
        <v>193</v>
      </c>
      <c r="AA18" s="5" t="n">
        <v>4.49</v>
      </c>
      <c r="AB18" s="5" t="n">
        <v>7.8</v>
      </c>
      <c r="AC18" s="2" t="s">
        <v>193</v>
      </c>
      <c r="AD18" s="6" t="n">
        <v>42.53</v>
      </c>
      <c r="AE18" s="5" t="n">
        <v>5.33</v>
      </c>
      <c r="AF18" s="3" t="s">
        <v>432</v>
      </c>
      <c r="AG18" s="3"/>
      <c r="AH18" s="5" t="n">
        <v>70.66</v>
      </c>
      <c r="AI18" s="3"/>
      <c r="AJ18" s="2" t="s">
        <v>433</v>
      </c>
      <c r="AK18" s="2" t="s">
        <v>433</v>
      </c>
      <c r="AL18" s="2"/>
      <c r="AM18" s="2" t="s">
        <v>434</v>
      </c>
      <c r="AN18" s="2" t="s">
        <v>435</v>
      </c>
      <c r="AO18" s="5" t="n">
        <v>3.32</v>
      </c>
      <c r="AP18" s="2" t="s">
        <v>199</v>
      </c>
      <c r="AQ18" s="2"/>
      <c r="AR18" s="2"/>
      <c r="AS18" s="2"/>
      <c r="AT18" s="5"/>
      <c r="AU18" s="5"/>
      <c r="AV18" s="5"/>
      <c r="AW18" s="2" t="s">
        <v>200</v>
      </c>
      <c r="AX18" s="2" t="s">
        <v>355</v>
      </c>
      <c r="AY18" s="2" t="s">
        <v>436</v>
      </c>
      <c r="AZ18" s="7"/>
      <c r="BA18" s="3" t="n">
        <v>3</v>
      </c>
      <c r="BB18" s="2" t="s">
        <v>437</v>
      </c>
      <c r="BC18" s="3" t="n">
        <v>3</v>
      </c>
      <c r="BD18" s="2"/>
      <c r="BE18" s="3"/>
      <c r="BF18" s="2"/>
      <c r="BG18" s="2" t="s">
        <v>438</v>
      </c>
      <c r="BH18" s="8" t="s">
        <v>439</v>
      </c>
      <c r="BI18" s="2"/>
      <c r="BJ18" s="2"/>
      <c r="BK18" s="2"/>
      <c r="BL18" s="2"/>
      <c r="BM18" s="2"/>
      <c r="BN18" s="2"/>
      <c r="BO18" s="2"/>
      <c r="BP18" s="2"/>
      <c r="BQ18" s="2"/>
      <c r="BR18" s="2"/>
      <c r="BS18" s="5"/>
      <c r="BT18" s="9" t="n">
        <v>0.35</v>
      </c>
      <c r="BU18" s="6"/>
      <c r="BV18" s="9"/>
      <c r="BW18" s="9" t="n">
        <v>-1.96</v>
      </c>
      <c r="BX18" s="9" t="n">
        <v>-1.96</v>
      </c>
      <c r="BY18" s="9" t="n">
        <v>-1.95</v>
      </c>
      <c r="BZ18" s="9" t="n">
        <v>0</v>
      </c>
      <c r="CA18" s="10" t="n">
        <v>2013</v>
      </c>
      <c r="CB18" s="9" t="n">
        <v>-3.98</v>
      </c>
      <c r="CC18" s="9" t="n">
        <v>-3.99</v>
      </c>
      <c r="CD18" s="9" t="n">
        <v>-3.99</v>
      </c>
      <c r="CE18" s="9" t="n">
        <v>22.04</v>
      </c>
      <c r="CF18" s="9"/>
      <c r="CG18" s="9" t="n">
        <v>-1.69</v>
      </c>
      <c r="CH18" s="9" t="n">
        <v>-1.7</v>
      </c>
      <c r="CI18" s="9" t="n">
        <v>-1.7</v>
      </c>
      <c r="CJ18" s="9" t="n">
        <v>9.38</v>
      </c>
      <c r="CK18" s="9"/>
      <c r="CL18" s="9"/>
      <c r="CM18" s="9"/>
      <c r="CN18" s="9"/>
      <c r="CO18" s="9"/>
      <c r="CP18" s="9"/>
      <c r="CQ18" s="9"/>
      <c r="CR18" s="9"/>
      <c r="CS18" s="6" t="n">
        <v>-553.24</v>
      </c>
      <c r="CT18" s="7" t="n">
        <v>19</v>
      </c>
      <c r="CU18" s="2" t="s">
        <v>440</v>
      </c>
      <c r="CV18" s="2" t="s">
        <v>441</v>
      </c>
      <c r="CW18" s="2" t="s">
        <v>288</v>
      </c>
      <c r="CX18" s="2" t="s">
        <v>442</v>
      </c>
      <c r="CY18" s="2" t="s">
        <v>443</v>
      </c>
      <c r="CZ18" s="2"/>
      <c r="DA18" s="3" t="s">
        <v>444</v>
      </c>
      <c r="DB18" s="2" t="s">
        <v>445</v>
      </c>
      <c r="DC18" s="10" t="n">
        <v>2010</v>
      </c>
      <c r="DD18" s="11" t="str">
        <f aca="false">HYPERLINK("http://www.crunchfish.com","www.crunchfish.com")</f>
        <v>www.crunchfish.com</v>
      </c>
      <c r="DE18" s="12" t="n">
        <v>23</v>
      </c>
      <c r="DF18" s="12" t="n">
        <v>9</v>
      </c>
      <c r="DG18" s="12" t="n">
        <v>10</v>
      </c>
      <c r="DH18" s="12"/>
      <c r="DI18" s="12" t="n">
        <v>13</v>
      </c>
      <c r="DJ18" s="12" t="n">
        <v>13</v>
      </c>
      <c r="DK18" s="2" t="s">
        <v>446</v>
      </c>
      <c r="DL18" s="2"/>
      <c r="DM18" s="3"/>
      <c r="DN18" s="3" t="n">
        <v>0.76</v>
      </c>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199</v>
      </c>
      <c r="FC18" s="9"/>
      <c r="FD18" s="2"/>
      <c r="FE18" s="3"/>
      <c r="FF18" s="2"/>
      <c r="FG18" s="9"/>
      <c r="FH18" s="9"/>
      <c r="FI18" s="9"/>
      <c r="FJ18" s="9"/>
      <c r="FK18" s="9"/>
      <c r="FL18" s="9"/>
      <c r="FM18" s="9"/>
      <c r="FN18" s="9"/>
      <c r="FO18" s="9"/>
      <c r="FP18" s="9"/>
      <c r="FQ18" s="9"/>
      <c r="FR18" s="11" t="str">
        <f aca="false">HYPERLINK("https://my.pitchbook.com?c=26423-83T","View Company Online")</f>
        <v>View Company Online</v>
      </c>
    </row>
    <row r="19" customFormat="false" ht="15" hidden="false" customHeight="false" outlineLevel="0" collapsed="false">
      <c r="A19" s="13" t="s">
        <v>447</v>
      </c>
      <c r="B19" s="13" t="s">
        <v>415</v>
      </c>
      <c r="C19" s="13" t="s">
        <v>416</v>
      </c>
      <c r="D19" s="13" t="s">
        <v>417</v>
      </c>
      <c r="E19" s="13" t="s">
        <v>418</v>
      </c>
      <c r="F19" s="13" t="s">
        <v>419</v>
      </c>
      <c r="G19" s="13" t="s">
        <v>179</v>
      </c>
      <c r="H19" s="13" t="s">
        <v>420</v>
      </c>
      <c r="I19" s="13" t="s">
        <v>421</v>
      </c>
      <c r="J19" s="13" t="s">
        <v>422</v>
      </c>
      <c r="K19" s="13" t="s">
        <v>423</v>
      </c>
      <c r="L19" s="13" t="s">
        <v>424</v>
      </c>
      <c r="M19" s="13" t="s">
        <v>185</v>
      </c>
      <c r="N19" s="13" t="s">
        <v>201</v>
      </c>
      <c r="O19" s="13" t="s">
        <v>425</v>
      </c>
      <c r="P19" s="13" t="s">
        <v>426</v>
      </c>
      <c r="Q19" s="13" t="s">
        <v>427</v>
      </c>
      <c r="R19" s="14" t="s">
        <v>428</v>
      </c>
      <c r="S19" s="13" t="s">
        <v>429</v>
      </c>
      <c r="T19" s="13" t="s">
        <v>430</v>
      </c>
      <c r="U19" s="13" t="s">
        <v>431</v>
      </c>
      <c r="V19" s="14" t="n">
        <v>4</v>
      </c>
      <c r="W19" s="15"/>
      <c r="X19" s="15" t="n">
        <v>42187</v>
      </c>
      <c r="Y19" s="16" t="n">
        <v>0.32</v>
      </c>
      <c r="Z19" s="13" t="s">
        <v>193</v>
      </c>
      <c r="AA19" s="16"/>
      <c r="AB19" s="16" t="n">
        <v>0.32</v>
      </c>
      <c r="AC19" s="13" t="s">
        <v>193</v>
      </c>
      <c r="AD19" s="17"/>
      <c r="AE19" s="16" t="n">
        <v>8.69</v>
      </c>
      <c r="AF19" s="14" t="s">
        <v>432</v>
      </c>
      <c r="AG19" s="14"/>
      <c r="AH19" s="16"/>
      <c r="AI19" s="14"/>
      <c r="AJ19" s="13" t="s">
        <v>433</v>
      </c>
      <c r="AK19" s="13" t="s">
        <v>433</v>
      </c>
      <c r="AL19" s="13"/>
      <c r="AM19" s="13" t="s">
        <v>434</v>
      </c>
      <c r="AN19" s="13" t="s">
        <v>448</v>
      </c>
      <c r="AO19" s="16" t="n">
        <v>0.32</v>
      </c>
      <c r="AP19" s="13" t="s">
        <v>199</v>
      </c>
      <c r="AQ19" s="13"/>
      <c r="AR19" s="13"/>
      <c r="AS19" s="13"/>
      <c r="AT19" s="16"/>
      <c r="AU19" s="16"/>
      <c r="AV19" s="16"/>
      <c r="AW19" s="13" t="s">
        <v>200</v>
      </c>
      <c r="AX19" s="13" t="s">
        <v>201</v>
      </c>
      <c r="AY19" s="13" t="s">
        <v>436</v>
      </c>
      <c r="AZ19" s="18"/>
      <c r="BA19" s="14"/>
      <c r="BB19" s="13"/>
      <c r="BC19" s="14"/>
      <c r="BD19" s="13"/>
      <c r="BE19" s="14"/>
      <c r="BF19" s="13"/>
      <c r="BG19" s="13"/>
      <c r="BH19" s="19"/>
      <c r="BI19" s="13"/>
      <c r="BJ19" s="13"/>
      <c r="BK19" s="13"/>
      <c r="BL19" s="13"/>
      <c r="BM19" s="13"/>
      <c r="BN19" s="13"/>
      <c r="BO19" s="13"/>
      <c r="BP19" s="13"/>
      <c r="BQ19" s="13"/>
      <c r="BR19" s="13"/>
      <c r="BS19" s="16"/>
      <c r="BT19" s="20" t="n">
        <v>0.38</v>
      </c>
      <c r="BU19" s="17" t="n">
        <v>-6.9</v>
      </c>
      <c r="BV19" s="20" t="n">
        <v>-0.02</v>
      </c>
      <c r="BW19" s="20" t="n">
        <v>-1.06</v>
      </c>
      <c r="BX19" s="20" t="n">
        <v>-0.95</v>
      </c>
      <c r="BY19" s="20" t="n">
        <v>-1.06</v>
      </c>
      <c r="BZ19" s="20" t="n">
        <v>0</v>
      </c>
      <c r="CA19" s="21" t="n">
        <v>2015</v>
      </c>
      <c r="CB19" s="20" t="n">
        <v>-0.34</v>
      </c>
      <c r="CC19" s="20" t="n">
        <v>-0.31</v>
      </c>
      <c r="CD19" s="20" t="n">
        <v>-0.3</v>
      </c>
      <c r="CE19" s="20" t="n">
        <v>0.84</v>
      </c>
      <c r="CF19" s="20" t="n">
        <v>-0.13</v>
      </c>
      <c r="CG19" s="20" t="n">
        <v>-0.34</v>
      </c>
      <c r="CH19" s="20" t="n">
        <v>-0.31</v>
      </c>
      <c r="CI19" s="20" t="n">
        <v>-0.3</v>
      </c>
      <c r="CJ19" s="20" t="n">
        <v>0.84</v>
      </c>
      <c r="CK19" s="20" t="n">
        <v>-0.13</v>
      </c>
      <c r="CL19" s="20"/>
      <c r="CM19" s="20"/>
      <c r="CN19" s="20"/>
      <c r="CO19" s="20"/>
      <c r="CP19" s="20"/>
      <c r="CQ19" s="20"/>
      <c r="CR19" s="20"/>
      <c r="CS19" s="17" t="n">
        <v>-248.38</v>
      </c>
      <c r="CT19" s="18" t="n">
        <v>19</v>
      </c>
      <c r="CU19" s="13" t="s">
        <v>440</v>
      </c>
      <c r="CV19" s="13" t="s">
        <v>441</v>
      </c>
      <c r="CW19" s="13" t="s">
        <v>288</v>
      </c>
      <c r="CX19" s="13" t="s">
        <v>442</v>
      </c>
      <c r="CY19" s="13" t="s">
        <v>443</v>
      </c>
      <c r="CZ19" s="13"/>
      <c r="DA19" s="14" t="s">
        <v>444</v>
      </c>
      <c r="DB19" s="13" t="s">
        <v>445</v>
      </c>
      <c r="DC19" s="21" t="n">
        <v>2010</v>
      </c>
      <c r="DD19" s="22" t="str">
        <f aca="false">HYPERLINK("http://www.crunchfish.com","www.crunchfish.com")</f>
        <v>www.crunchfish.com</v>
      </c>
      <c r="DE19" s="23" t="n">
        <v>23</v>
      </c>
      <c r="DF19" s="23" t="n">
        <v>9</v>
      </c>
      <c r="DG19" s="23" t="n">
        <v>10</v>
      </c>
      <c r="DH19" s="23"/>
      <c r="DI19" s="23" t="n">
        <v>13</v>
      </c>
      <c r="DJ19" s="23" t="n">
        <v>13</v>
      </c>
      <c r="DK19" s="13" t="s">
        <v>446</v>
      </c>
      <c r="DL19" s="13"/>
      <c r="DM19" s="14"/>
      <c r="DN19" s="14" t="n">
        <v>0.61</v>
      </c>
      <c r="DO19" s="13"/>
      <c r="DP19" s="13"/>
      <c r="DQ19" s="13"/>
      <c r="DR19" s="13"/>
      <c r="DS19" s="13"/>
      <c r="DT19" s="13"/>
      <c r="DU19" s="13"/>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199</v>
      </c>
      <c r="FC19" s="20"/>
      <c r="FD19" s="13"/>
      <c r="FE19" s="14"/>
      <c r="FF19" s="13"/>
      <c r="FG19" s="20"/>
      <c r="FH19" s="20"/>
      <c r="FI19" s="20"/>
      <c r="FJ19" s="20"/>
      <c r="FK19" s="20"/>
      <c r="FL19" s="20"/>
      <c r="FM19" s="20"/>
      <c r="FN19" s="20"/>
      <c r="FO19" s="20"/>
      <c r="FP19" s="20"/>
      <c r="FQ19" s="20"/>
      <c r="FR19" s="22" t="str">
        <f aca="false">HYPERLINK("https://my.pitchbook.com?c=53018-29T","View Company Online")</f>
        <v>View Company Online</v>
      </c>
    </row>
    <row r="20" customFormat="false" ht="15" hidden="false" customHeight="false" outlineLevel="0" collapsed="false">
      <c r="A20" s="2" t="s">
        <v>449</v>
      </c>
      <c r="B20" s="2" t="s">
        <v>415</v>
      </c>
      <c r="C20" s="2" t="s">
        <v>416</v>
      </c>
      <c r="D20" s="2" t="s">
        <v>417</v>
      </c>
      <c r="E20" s="2" t="s">
        <v>418</v>
      </c>
      <c r="F20" s="2" t="s">
        <v>419</v>
      </c>
      <c r="G20" s="2" t="s">
        <v>179</v>
      </c>
      <c r="H20" s="2" t="s">
        <v>420</v>
      </c>
      <c r="I20" s="2" t="s">
        <v>421</v>
      </c>
      <c r="J20" s="2" t="s">
        <v>422</v>
      </c>
      <c r="K20" s="2" t="s">
        <v>423</v>
      </c>
      <c r="L20" s="2" t="s">
        <v>424</v>
      </c>
      <c r="M20" s="2" t="s">
        <v>185</v>
      </c>
      <c r="N20" s="2" t="s">
        <v>201</v>
      </c>
      <c r="O20" s="2" t="s">
        <v>425</v>
      </c>
      <c r="P20" s="2" t="s">
        <v>426</v>
      </c>
      <c r="Q20" s="2" t="s">
        <v>427</v>
      </c>
      <c r="R20" s="3" t="s">
        <v>428</v>
      </c>
      <c r="S20" s="2" t="s">
        <v>429</v>
      </c>
      <c r="T20" s="2" t="s">
        <v>430</v>
      </c>
      <c r="U20" s="2" t="s">
        <v>431</v>
      </c>
      <c r="V20" s="3" t="n">
        <v>6</v>
      </c>
      <c r="W20" s="4" t="n">
        <v>42650</v>
      </c>
      <c r="X20" s="4" t="n">
        <v>42685</v>
      </c>
      <c r="Y20" s="5" t="n">
        <v>6.11</v>
      </c>
      <c r="Z20" s="2" t="s">
        <v>193</v>
      </c>
      <c r="AA20" s="5" t="n">
        <v>16.91</v>
      </c>
      <c r="AB20" s="5" t="n">
        <v>23.02</v>
      </c>
      <c r="AC20" s="2" t="s">
        <v>256</v>
      </c>
      <c r="AD20" s="6"/>
      <c r="AE20" s="5" t="n">
        <v>15.5</v>
      </c>
      <c r="AF20" s="3"/>
      <c r="AG20" s="3"/>
      <c r="AH20" s="5" t="n">
        <v>1.53</v>
      </c>
      <c r="AI20" s="3"/>
      <c r="AJ20" s="2" t="s">
        <v>257</v>
      </c>
      <c r="AK20" s="2" t="s">
        <v>450</v>
      </c>
      <c r="AL20" s="2"/>
      <c r="AM20" s="2" t="s">
        <v>258</v>
      </c>
      <c r="AN20" s="2" t="s">
        <v>451</v>
      </c>
      <c r="AO20" s="5" t="n">
        <v>6.11</v>
      </c>
      <c r="AP20" s="2" t="s">
        <v>199</v>
      </c>
      <c r="AQ20" s="2"/>
      <c r="AR20" s="2"/>
      <c r="AS20" s="2"/>
      <c r="AT20" s="5"/>
      <c r="AU20" s="5"/>
      <c r="AV20" s="5"/>
      <c r="AW20" s="2" t="s">
        <v>200</v>
      </c>
      <c r="AX20" s="2" t="s">
        <v>201</v>
      </c>
      <c r="AY20" s="2" t="s">
        <v>185</v>
      </c>
      <c r="AZ20" s="7" t="n">
        <v>17</v>
      </c>
      <c r="BA20" s="3" t="n">
        <v>1</v>
      </c>
      <c r="BB20" s="2" t="s">
        <v>452</v>
      </c>
      <c r="BC20" s="3" t="n">
        <v>1</v>
      </c>
      <c r="BD20" s="2"/>
      <c r="BE20" s="3"/>
      <c r="BF20" s="2"/>
      <c r="BG20" s="2"/>
      <c r="BH20" s="8" t="s">
        <v>452</v>
      </c>
      <c r="BI20" s="2"/>
      <c r="BJ20" s="2"/>
      <c r="BK20" s="2" t="s">
        <v>453</v>
      </c>
      <c r="BL20" s="2"/>
      <c r="BM20" s="2"/>
      <c r="BN20" s="2" t="s">
        <v>454</v>
      </c>
      <c r="BO20" s="2" t="s">
        <v>454</v>
      </c>
      <c r="BP20" s="2" t="s">
        <v>455</v>
      </c>
      <c r="BQ20" s="2"/>
      <c r="BR20" s="2"/>
      <c r="BS20" s="5"/>
      <c r="BT20" s="9" t="n">
        <v>0.28</v>
      </c>
      <c r="BU20" s="6" t="n">
        <v>-26.31</v>
      </c>
      <c r="BV20" s="9" t="n">
        <v>-0.13</v>
      </c>
      <c r="BW20" s="9" t="n">
        <v>-1.33</v>
      </c>
      <c r="BX20" s="9" t="n">
        <v>-1.05</v>
      </c>
      <c r="BY20" s="9" t="n">
        <v>-1.28</v>
      </c>
      <c r="BZ20" s="9" t="n">
        <v>0</v>
      </c>
      <c r="CA20" s="10" t="n">
        <v>2016</v>
      </c>
      <c r="CB20" s="9" t="n">
        <v>-21.87</v>
      </c>
      <c r="CC20" s="9" t="n">
        <v>-18</v>
      </c>
      <c r="CD20" s="9" t="n">
        <v>-17.41</v>
      </c>
      <c r="CE20" s="9" t="n">
        <v>81.12</v>
      </c>
      <c r="CF20" s="9" t="n">
        <v>5.01</v>
      </c>
      <c r="CG20" s="9" t="n">
        <v>-5.81</v>
      </c>
      <c r="CH20" s="9" t="n">
        <v>-4.78</v>
      </c>
      <c r="CI20" s="9" t="n">
        <v>-4.62</v>
      </c>
      <c r="CJ20" s="9" t="n">
        <v>21.54</v>
      </c>
      <c r="CK20" s="9" t="n">
        <v>1.33</v>
      </c>
      <c r="CL20" s="9"/>
      <c r="CM20" s="9"/>
      <c r="CN20" s="9"/>
      <c r="CO20" s="9"/>
      <c r="CP20" s="9"/>
      <c r="CQ20" s="9"/>
      <c r="CR20" s="9"/>
      <c r="CS20" s="6" t="n">
        <v>-370.84</v>
      </c>
      <c r="CT20" s="7" t="n">
        <v>19</v>
      </c>
      <c r="CU20" s="2" t="s">
        <v>440</v>
      </c>
      <c r="CV20" s="2" t="s">
        <v>441</v>
      </c>
      <c r="CW20" s="2" t="s">
        <v>288</v>
      </c>
      <c r="CX20" s="2" t="s">
        <v>442</v>
      </c>
      <c r="CY20" s="2" t="s">
        <v>443</v>
      </c>
      <c r="CZ20" s="2"/>
      <c r="DA20" s="3" t="s">
        <v>444</v>
      </c>
      <c r="DB20" s="2" t="s">
        <v>445</v>
      </c>
      <c r="DC20" s="10" t="n">
        <v>2010</v>
      </c>
      <c r="DD20" s="11" t="str">
        <f aca="false">HYPERLINK("http://www.crunchfish.com","www.crunchfish.com")</f>
        <v>www.crunchfish.com</v>
      </c>
      <c r="DE20" s="12" t="n">
        <v>23</v>
      </c>
      <c r="DF20" s="12" t="n">
        <v>9</v>
      </c>
      <c r="DG20" s="12" t="n">
        <v>10</v>
      </c>
      <c r="DH20" s="12"/>
      <c r="DI20" s="12" t="n">
        <v>13</v>
      </c>
      <c r="DJ20" s="12" t="n">
        <v>13</v>
      </c>
      <c r="DK20" s="2" t="s">
        <v>446</v>
      </c>
      <c r="DL20" s="2"/>
      <c r="DM20" s="3"/>
      <c r="DN20" s="3"/>
      <c r="DO20" s="2"/>
      <c r="DP20" s="2"/>
      <c r="DQ20" s="2"/>
      <c r="DR20" s="2"/>
      <c r="DS20" s="2"/>
      <c r="DT20" s="2"/>
      <c r="DU20" s="2"/>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199</v>
      </c>
      <c r="FC20" s="9"/>
      <c r="FD20" s="2"/>
      <c r="FE20" s="3"/>
      <c r="FF20" s="2"/>
      <c r="FG20" s="9"/>
      <c r="FH20" s="9"/>
      <c r="FI20" s="9"/>
      <c r="FJ20" s="9"/>
      <c r="FK20" s="9"/>
      <c r="FL20" s="9"/>
      <c r="FM20" s="9"/>
      <c r="FN20" s="9"/>
      <c r="FO20" s="9"/>
      <c r="FP20" s="9"/>
      <c r="FQ20" s="9"/>
      <c r="FR20" s="11" t="str">
        <f aca="false">HYPERLINK("https://my.pitchbook.com?c=76857-31T","View Company Online")</f>
        <v>View Company Online</v>
      </c>
    </row>
    <row r="21" customFormat="false" ht="15" hidden="false" customHeight="false" outlineLevel="0" collapsed="false">
      <c r="A21" s="13" t="s">
        <v>456</v>
      </c>
      <c r="B21" s="13" t="s">
        <v>457</v>
      </c>
      <c r="C21" s="13" t="s">
        <v>458</v>
      </c>
      <c r="D21" s="13" t="s">
        <v>459</v>
      </c>
      <c r="E21" s="13" t="s">
        <v>460</v>
      </c>
      <c r="F21" s="13" t="s">
        <v>461</v>
      </c>
      <c r="G21" s="13" t="s">
        <v>179</v>
      </c>
      <c r="H21" s="13" t="s">
        <v>180</v>
      </c>
      <c r="I21" s="13" t="s">
        <v>341</v>
      </c>
      <c r="J21" s="13" t="s">
        <v>462</v>
      </c>
      <c r="K21" s="13" t="s">
        <v>463</v>
      </c>
      <c r="L21" s="13" t="s">
        <v>464</v>
      </c>
      <c r="M21" s="13" t="s">
        <v>274</v>
      </c>
      <c r="N21" s="13" t="s">
        <v>186</v>
      </c>
      <c r="O21" s="13" t="s">
        <v>465</v>
      </c>
      <c r="P21" s="13" t="s">
        <v>466</v>
      </c>
      <c r="Q21" s="13" t="s">
        <v>467</v>
      </c>
      <c r="R21" s="14"/>
      <c r="S21" s="13" t="s">
        <v>468</v>
      </c>
      <c r="T21" s="13" t="s">
        <v>469</v>
      </c>
      <c r="U21" s="13" t="s">
        <v>470</v>
      </c>
      <c r="V21" s="14" t="n">
        <v>2</v>
      </c>
      <c r="W21" s="15" t="n">
        <v>43986</v>
      </c>
      <c r="X21" s="15" t="n">
        <v>44006</v>
      </c>
      <c r="Y21" s="16" t="n">
        <v>21.13</v>
      </c>
      <c r="Z21" s="13" t="s">
        <v>193</v>
      </c>
      <c r="AA21" s="16" t="n">
        <v>31.5</v>
      </c>
      <c r="AB21" s="16" t="n">
        <v>47.25</v>
      </c>
      <c r="AC21" s="13" t="s">
        <v>256</v>
      </c>
      <c r="AD21" s="17" t="n">
        <v>44.71</v>
      </c>
      <c r="AE21" s="16" t="n">
        <v>15.75</v>
      </c>
      <c r="AF21" s="14"/>
      <c r="AG21" s="14"/>
      <c r="AH21" s="16" t="n">
        <v>3.15</v>
      </c>
      <c r="AI21" s="14"/>
      <c r="AJ21" s="13" t="s">
        <v>257</v>
      </c>
      <c r="AK21" s="13" t="s">
        <v>450</v>
      </c>
      <c r="AL21" s="13"/>
      <c r="AM21" s="13" t="s">
        <v>258</v>
      </c>
      <c r="AN21" s="13" t="s">
        <v>471</v>
      </c>
      <c r="AO21" s="16" t="n">
        <v>15.75</v>
      </c>
      <c r="AP21" s="13" t="s">
        <v>199</v>
      </c>
      <c r="AQ21" s="13"/>
      <c r="AR21" s="13"/>
      <c r="AS21" s="13"/>
      <c r="AT21" s="16"/>
      <c r="AU21" s="16"/>
      <c r="AV21" s="16"/>
      <c r="AW21" s="13" t="s">
        <v>200</v>
      </c>
      <c r="AX21" s="13" t="s">
        <v>472</v>
      </c>
      <c r="AY21" s="13" t="s">
        <v>274</v>
      </c>
      <c r="AZ21" s="18"/>
      <c r="BA21" s="14" t="n">
        <v>1</v>
      </c>
      <c r="BB21" s="13" t="s">
        <v>473</v>
      </c>
      <c r="BC21" s="14" t="n">
        <v>1</v>
      </c>
      <c r="BD21" s="13"/>
      <c r="BE21" s="14"/>
      <c r="BF21" s="13"/>
      <c r="BG21" s="13" t="s">
        <v>474</v>
      </c>
      <c r="BH21" s="19" t="s">
        <v>475</v>
      </c>
      <c r="BI21" s="13"/>
      <c r="BJ21" s="13"/>
      <c r="BK21" s="13" t="s">
        <v>476</v>
      </c>
      <c r="BL21" s="13"/>
      <c r="BM21" s="13"/>
      <c r="BN21" s="13" t="s">
        <v>477</v>
      </c>
      <c r="BO21" s="13" t="s">
        <v>477</v>
      </c>
      <c r="BP21" s="13"/>
      <c r="BQ21" s="13"/>
      <c r="BR21" s="13"/>
      <c r="BS21" s="16"/>
      <c r="BT21" s="20" t="n">
        <v>9.06</v>
      </c>
      <c r="BU21" s="17"/>
      <c r="BV21" s="20" t="n">
        <v>6.81</v>
      </c>
      <c r="BW21" s="20" t="n">
        <v>4.22</v>
      </c>
      <c r="BX21" s="20" t="n">
        <v>5.69</v>
      </c>
      <c r="BY21" s="20" t="n">
        <v>4.7</v>
      </c>
      <c r="BZ21" s="20" t="n">
        <v>2.88</v>
      </c>
      <c r="CA21" s="21" t="n">
        <v>2020</v>
      </c>
      <c r="CB21" s="20" t="n">
        <v>8.31</v>
      </c>
      <c r="CC21" s="20" t="n">
        <v>10.05</v>
      </c>
      <c r="CD21" s="20" t="n">
        <v>11.04</v>
      </c>
      <c r="CE21" s="20" t="n">
        <v>5.22</v>
      </c>
      <c r="CF21" s="20" t="n">
        <v>2.76</v>
      </c>
      <c r="CG21" s="20" t="n">
        <v>3.71</v>
      </c>
      <c r="CH21" s="20" t="n">
        <v>4.49</v>
      </c>
      <c r="CI21" s="20" t="n">
        <v>4.94</v>
      </c>
      <c r="CJ21" s="20" t="n">
        <v>2.33</v>
      </c>
      <c r="CK21" s="20" t="n">
        <v>1.23</v>
      </c>
      <c r="CL21" s="20"/>
      <c r="CM21" s="20"/>
      <c r="CN21" s="20"/>
      <c r="CO21" s="20"/>
      <c r="CP21" s="20"/>
      <c r="CQ21" s="20"/>
      <c r="CR21" s="20"/>
      <c r="CS21" s="17" t="n">
        <v>62.82</v>
      </c>
      <c r="CT21" s="18" t="n">
        <v>557</v>
      </c>
      <c r="CU21" s="13" t="s">
        <v>478</v>
      </c>
      <c r="CV21" s="13" t="s">
        <v>479</v>
      </c>
      <c r="CW21" s="13" t="s">
        <v>288</v>
      </c>
      <c r="CX21" s="13" t="s">
        <v>480</v>
      </c>
      <c r="CY21" s="13" t="s">
        <v>481</v>
      </c>
      <c r="CZ21" s="13"/>
      <c r="DA21" s="14" t="s">
        <v>482</v>
      </c>
      <c r="DB21" s="13" t="s">
        <v>483</v>
      </c>
      <c r="DC21" s="21" t="n">
        <v>2014</v>
      </c>
      <c r="DD21" s="22" t="str">
        <f aca="false">HYPERLINK("http://www.cy4gate.com","www.cy4gate.com")</f>
        <v>www.cy4gate.com</v>
      </c>
      <c r="DE21" s="23"/>
      <c r="DF21" s="23"/>
      <c r="DG21" s="23"/>
      <c r="DH21" s="23"/>
      <c r="DI21" s="23"/>
      <c r="DJ21" s="23"/>
      <c r="DK21" s="13"/>
      <c r="DL21" s="13"/>
      <c r="DM21" s="14"/>
      <c r="DN21" s="14"/>
      <c r="DO21" s="13"/>
      <c r="DP21" s="13"/>
      <c r="DQ21" s="13"/>
      <c r="DR21" s="13"/>
      <c r="DS21" s="13"/>
      <c r="DT21" s="13"/>
      <c r="DU21" s="13"/>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199</v>
      </c>
      <c r="FC21" s="20"/>
      <c r="FD21" s="13"/>
      <c r="FE21" s="14"/>
      <c r="FF21" s="13"/>
      <c r="FG21" s="20"/>
      <c r="FH21" s="20"/>
      <c r="FI21" s="20"/>
      <c r="FJ21" s="20"/>
      <c r="FK21" s="20"/>
      <c r="FL21" s="20"/>
      <c r="FM21" s="20"/>
      <c r="FN21" s="20"/>
      <c r="FO21" s="20"/>
      <c r="FP21" s="20"/>
      <c r="FQ21" s="20"/>
      <c r="FR21" s="22" t="str">
        <f aca="false">HYPERLINK("https://my.pitchbook.com?c=138931-84T","View Company Online")</f>
        <v>View Company Online</v>
      </c>
    </row>
    <row r="22" customFormat="false" ht="15" hidden="false" customHeight="false" outlineLevel="0" collapsed="false">
      <c r="A22" s="2" t="s">
        <v>484</v>
      </c>
      <c r="B22" s="2" t="s">
        <v>457</v>
      </c>
      <c r="C22" s="2" t="s">
        <v>458</v>
      </c>
      <c r="D22" s="2" t="s">
        <v>459</v>
      </c>
      <c r="E22" s="2" t="s">
        <v>460</v>
      </c>
      <c r="F22" s="2" t="s">
        <v>461</v>
      </c>
      <c r="G22" s="2" t="s">
        <v>179</v>
      </c>
      <c r="H22" s="2" t="s">
        <v>180</v>
      </c>
      <c r="I22" s="2" t="s">
        <v>341</v>
      </c>
      <c r="J22" s="2" t="s">
        <v>462</v>
      </c>
      <c r="K22" s="2" t="s">
        <v>463</v>
      </c>
      <c r="L22" s="2" t="s">
        <v>464</v>
      </c>
      <c r="M22" s="2" t="s">
        <v>274</v>
      </c>
      <c r="N22" s="2" t="s">
        <v>186</v>
      </c>
      <c r="O22" s="2" t="s">
        <v>465</v>
      </c>
      <c r="P22" s="2" t="s">
        <v>466</v>
      </c>
      <c r="Q22" s="2" t="s">
        <v>467</v>
      </c>
      <c r="R22" s="3"/>
      <c r="S22" s="2" t="s">
        <v>468</v>
      </c>
      <c r="T22" s="2" t="s">
        <v>469</v>
      </c>
      <c r="U22" s="2" t="s">
        <v>470</v>
      </c>
      <c r="V22" s="3" t="n">
        <v>3</v>
      </c>
      <c r="W22" s="4" t="n">
        <v>43999</v>
      </c>
      <c r="X22" s="4" t="n">
        <v>44008</v>
      </c>
      <c r="Y22" s="5" t="n">
        <v>5.38</v>
      </c>
      <c r="Z22" s="2" t="s">
        <v>193</v>
      </c>
      <c r="AA22" s="5"/>
      <c r="AB22" s="5" t="n">
        <v>31.61</v>
      </c>
      <c r="AC22" s="2" t="s">
        <v>256</v>
      </c>
      <c r="AD22" s="6" t="n">
        <v>17</v>
      </c>
      <c r="AE22" s="5" t="n">
        <v>15.75</v>
      </c>
      <c r="AF22" s="3"/>
      <c r="AG22" s="3"/>
      <c r="AH22" s="5"/>
      <c r="AI22" s="3"/>
      <c r="AJ22" s="2" t="s">
        <v>238</v>
      </c>
      <c r="AK22" s="2"/>
      <c r="AL22" s="2"/>
      <c r="AM22" s="2" t="s">
        <v>485</v>
      </c>
      <c r="AN22" s="2" t="s">
        <v>486</v>
      </c>
      <c r="AO22" s="5"/>
      <c r="AP22" s="2" t="s">
        <v>199</v>
      </c>
      <c r="AQ22" s="2"/>
      <c r="AR22" s="2"/>
      <c r="AS22" s="2"/>
      <c r="AT22" s="5"/>
      <c r="AU22" s="5"/>
      <c r="AV22" s="5"/>
      <c r="AW22" s="2" t="s">
        <v>200</v>
      </c>
      <c r="AX22" s="2" t="s">
        <v>472</v>
      </c>
      <c r="AY22" s="2" t="s">
        <v>274</v>
      </c>
      <c r="AZ22" s="7"/>
      <c r="BA22" s="3"/>
      <c r="BB22" s="2"/>
      <c r="BC22" s="3"/>
      <c r="BD22" s="2"/>
      <c r="BE22" s="3"/>
      <c r="BF22" s="2"/>
      <c r="BG22" s="2"/>
      <c r="BH22" s="8"/>
      <c r="BI22" s="2"/>
      <c r="BJ22" s="2"/>
      <c r="BK22" s="2" t="s">
        <v>487</v>
      </c>
      <c r="BL22" s="2"/>
      <c r="BM22" s="2"/>
      <c r="BN22" s="2"/>
      <c r="BO22" s="2"/>
      <c r="BP22" s="2"/>
      <c r="BQ22" s="2"/>
      <c r="BR22" s="2"/>
      <c r="BS22" s="5"/>
      <c r="BT22" s="9" t="n">
        <v>9.06</v>
      </c>
      <c r="BU22" s="6"/>
      <c r="BV22" s="9" t="n">
        <v>6.81</v>
      </c>
      <c r="BW22" s="9" t="n">
        <v>4.21</v>
      </c>
      <c r="BX22" s="9" t="n">
        <v>5.69</v>
      </c>
      <c r="BY22" s="9" t="n">
        <v>4.7</v>
      </c>
      <c r="BZ22" s="9" t="n">
        <v>2.88</v>
      </c>
      <c r="CA22" s="10" t="n">
        <v>2020</v>
      </c>
      <c r="CB22" s="9" t="n">
        <v>5.56</v>
      </c>
      <c r="CC22" s="9" t="n">
        <v>6.73</v>
      </c>
      <c r="CD22" s="9" t="n">
        <v>7.39</v>
      </c>
      <c r="CE22" s="9" t="n">
        <v>3.49</v>
      </c>
      <c r="CF22" s="9" t="n">
        <v>1.85</v>
      </c>
      <c r="CG22" s="9" t="n">
        <v>0.94</v>
      </c>
      <c r="CH22" s="9" t="n">
        <v>1.14</v>
      </c>
      <c r="CI22" s="9" t="n">
        <v>1.26</v>
      </c>
      <c r="CJ22" s="9" t="n">
        <v>0.59</v>
      </c>
      <c r="CK22" s="9" t="n">
        <v>0.31</v>
      </c>
      <c r="CL22" s="9"/>
      <c r="CM22" s="9"/>
      <c r="CN22" s="9"/>
      <c r="CO22" s="9"/>
      <c r="CP22" s="9"/>
      <c r="CQ22" s="9"/>
      <c r="CR22" s="9"/>
      <c r="CS22" s="6" t="n">
        <v>62.82</v>
      </c>
      <c r="CT22" s="7" t="n">
        <v>557</v>
      </c>
      <c r="CU22" s="2" t="s">
        <v>478</v>
      </c>
      <c r="CV22" s="2" t="s">
        <v>479</v>
      </c>
      <c r="CW22" s="2" t="s">
        <v>288</v>
      </c>
      <c r="CX22" s="2" t="s">
        <v>480</v>
      </c>
      <c r="CY22" s="2" t="s">
        <v>481</v>
      </c>
      <c r="CZ22" s="2"/>
      <c r="DA22" s="3" t="s">
        <v>482</v>
      </c>
      <c r="DB22" s="2" t="s">
        <v>483</v>
      </c>
      <c r="DC22" s="10" t="n">
        <v>2014</v>
      </c>
      <c r="DD22" s="11" t="str">
        <f aca="false">HYPERLINK("http://www.cy4gate.com","www.cy4gate.com")</f>
        <v>www.cy4gate.com</v>
      </c>
      <c r="DE22" s="12"/>
      <c r="DF22" s="12"/>
      <c r="DG22" s="12"/>
      <c r="DH22" s="12"/>
      <c r="DI22" s="12"/>
      <c r="DJ22" s="12"/>
      <c r="DK22" s="2"/>
      <c r="DL22" s="2"/>
      <c r="DM22" s="3"/>
      <c r="DN22" s="3"/>
      <c r="DO22" s="2"/>
      <c r="DP22" s="2"/>
      <c r="DQ22" s="2"/>
      <c r="DR22" s="2"/>
      <c r="DS22" s="2"/>
      <c r="DT22" s="2"/>
      <c r="DU22" s="2"/>
      <c r="DV22" s="2"/>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199</v>
      </c>
      <c r="FC22" s="9"/>
      <c r="FD22" s="2"/>
      <c r="FE22" s="3"/>
      <c r="FF22" s="2"/>
      <c r="FG22" s="9"/>
      <c r="FH22" s="9"/>
      <c r="FI22" s="9"/>
      <c r="FJ22" s="9"/>
      <c r="FK22" s="9"/>
      <c r="FL22" s="9"/>
      <c r="FM22" s="9"/>
      <c r="FN22" s="9"/>
      <c r="FO22" s="9"/>
      <c r="FP22" s="9"/>
      <c r="FQ22" s="9"/>
      <c r="FR22" s="11" t="str">
        <f aca="false">HYPERLINK("https://my.pitchbook.com?c=138933-01T","View Company Online")</f>
        <v>View Company Online</v>
      </c>
    </row>
    <row r="23" customFormat="false" ht="15" hidden="false" customHeight="false" outlineLevel="0" collapsed="false">
      <c r="A23" s="13" t="s">
        <v>488</v>
      </c>
      <c r="B23" s="13" t="s">
        <v>489</v>
      </c>
      <c r="C23" s="13" t="s">
        <v>490</v>
      </c>
      <c r="D23" s="13"/>
      <c r="E23" s="13" t="s">
        <v>491</v>
      </c>
      <c r="F23" s="13" t="s">
        <v>492</v>
      </c>
      <c r="G23" s="13" t="s">
        <v>493</v>
      </c>
      <c r="H23" s="13" t="s">
        <v>494</v>
      </c>
      <c r="I23" s="13" t="s">
        <v>495</v>
      </c>
      <c r="J23" s="13" t="s">
        <v>496</v>
      </c>
      <c r="K23" s="13" t="s">
        <v>497</v>
      </c>
      <c r="L23" s="13" t="s">
        <v>498</v>
      </c>
      <c r="M23" s="13" t="s">
        <v>185</v>
      </c>
      <c r="N23" s="13" t="s">
        <v>186</v>
      </c>
      <c r="O23" s="13" t="s">
        <v>187</v>
      </c>
      <c r="P23" s="13" t="s">
        <v>499</v>
      </c>
      <c r="Q23" s="13" t="s">
        <v>500</v>
      </c>
      <c r="R23" s="14"/>
      <c r="S23" s="13"/>
      <c r="T23" s="13" t="s">
        <v>501</v>
      </c>
      <c r="U23" s="13" t="s">
        <v>502</v>
      </c>
      <c r="V23" s="14" t="n">
        <v>5</v>
      </c>
      <c r="W23" s="15" t="n">
        <v>41290</v>
      </c>
      <c r="X23" s="15" t="n">
        <v>41373</v>
      </c>
      <c r="Y23" s="16" t="n">
        <v>10.94</v>
      </c>
      <c r="Z23" s="13" t="s">
        <v>256</v>
      </c>
      <c r="AA23" s="16"/>
      <c r="AB23" s="16" t="n">
        <v>16.95</v>
      </c>
      <c r="AC23" s="13" t="s">
        <v>256</v>
      </c>
      <c r="AD23" s="17"/>
      <c r="AE23" s="16" t="n">
        <v>15.57</v>
      </c>
      <c r="AF23" s="14"/>
      <c r="AG23" s="14"/>
      <c r="AH23" s="16" t="n">
        <v>1.16</v>
      </c>
      <c r="AI23" s="14"/>
      <c r="AJ23" s="13" t="s">
        <v>257</v>
      </c>
      <c r="AK23" s="13"/>
      <c r="AL23" s="13"/>
      <c r="AM23" s="13" t="s">
        <v>258</v>
      </c>
      <c r="AN23" s="13" t="s">
        <v>503</v>
      </c>
      <c r="AO23" s="16" t="n">
        <v>10.94</v>
      </c>
      <c r="AP23" s="13" t="s">
        <v>199</v>
      </c>
      <c r="AQ23" s="13"/>
      <c r="AR23" s="13"/>
      <c r="AS23" s="13"/>
      <c r="AT23" s="16"/>
      <c r="AU23" s="16"/>
      <c r="AV23" s="16"/>
      <c r="AW23" s="13" t="s">
        <v>200</v>
      </c>
      <c r="AX23" s="13" t="s">
        <v>201</v>
      </c>
      <c r="AY23" s="13" t="s">
        <v>185</v>
      </c>
      <c r="AZ23" s="18"/>
      <c r="BA23" s="14"/>
      <c r="BB23" s="13"/>
      <c r="BC23" s="14"/>
      <c r="BD23" s="13"/>
      <c r="BE23" s="14"/>
      <c r="BF23" s="13"/>
      <c r="BG23" s="13"/>
      <c r="BH23" s="19"/>
      <c r="BI23" s="13"/>
      <c r="BJ23" s="13"/>
      <c r="BK23" s="13" t="s">
        <v>504</v>
      </c>
      <c r="BL23" s="13"/>
      <c r="BM23" s="13"/>
      <c r="BN23" s="13" t="s">
        <v>505</v>
      </c>
      <c r="BO23" s="13" t="s">
        <v>505</v>
      </c>
      <c r="BP23" s="13"/>
      <c r="BQ23" s="13"/>
      <c r="BR23" s="13"/>
      <c r="BS23" s="16"/>
      <c r="BT23" s="20" t="n">
        <v>0</v>
      </c>
      <c r="BU23" s="17"/>
      <c r="BV23" s="20"/>
      <c r="BW23" s="20" t="n">
        <v>-8</v>
      </c>
      <c r="BX23" s="20" t="n">
        <v>-7.93</v>
      </c>
      <c r="BY23" s="20" t="n">
        <v>-8.04</v>
      </c>
      <c r="BZ23" s="20" t="n">
        <v>0</v>
      </c>
      <c r="CA23" s="21" t="n">
        <v>2013</v>
      </c>
      <c r="CB23" s="20" t="n">
        <v>-2.14</v>
      </c>
      <c r="CC23" s="20" t="n">
        <v>-2.11</v>
      </c>
      <c r="CD23" s="20" t="n">
        <v>-2.11</v>
      </c>
      <c r="CE23" s="20"/>
      <c r="CF23" s="20" t="n">
        <v>-14.06</v>
      </c>
      <c r="CG23" s="20" t="n">
        <v>-1.38</v>
      </c>
      <c r="CH23" s="20" t="n">
        <v>-1.36</v>
      </c>
      <c r="CI23" s="20" t="n">
        <v>-1.36</v>
      </c>
      <c r="CJ23" s="20"/>
      <c r="CK23" s="20" t="n">
        <v>-9.08</v>
      </c>
      <c r="CL23" s="20"/>
      <c r="CM23" s="20"/>
      <c r="CN23" s="20"/>
      <c r="CO23" s="20"/>
      <c r="CP23" s="20"/>
      <c r="CQ23" s="20"/>
      <c r="CR23" s="20"/>
      <c r="CS23" s="17"/>
      <c r="CT23" s="18" t="n">
        <v>214</v>
      </c>
      <c r="CU23" s="13" t="s">
        <v>211</v>
      </c>
      <c r="CV23" s="13" t="s">
        <v>506</v>
      </c>
      <c r="CW23" s="13" t="s">
        <v>213</v>
      </c>
      <c r="CX23" s="13" t="s">
        <v>214</v>
      </c>
      <c r="CY23" s="13" t="s">
        <v>507</v>
      </c>
      <c r="CZ23" s="13" t="s">
        <v>507</v>
      </c>
      <c r="DA23" s="14" t="s">
        <v>508</v>
      </c>
      <c r="DB23" s="13" t="s">
        <v>218</v>
      </c>
      <c r="DC23" s="21" t="n">
        <v>2011</v>
      </c>
      <c r="DD23" s="22" t="str">
        <f aca="false">HYPERLINK("http://www.dariohealth.com","www.dariohealth.com")</f>
        <v>www.dariohealth.com</v>
      </c>
      <c r="DE23" s="23"/>
      <c r="DF23" s="23"/>
      <c r="DG23" s="23"/>
      <c r="DH23" s="23"/>
      <c r="DI23" s="23"/>
      <c r="DJ23" s="23"/>
      <c r="DK23" s="13"/>
      <c r="DL23" s="13"/>
      <c r="DM23" s="14"/>
      <c r="DN23" s="14"/>
      <c r="DO23" s="13"/>
      <c r="DP23" s="13"/>
      <c r="DQ23" s="13"/>
      <c r="DR23" s="13"/>
      <c r="DS23" s="13"/>
      <c r="DT23" s="13"/>
      <c r="DU23" s="13"/>
      <c r="DV23" s="13" t="n">
        <v>31226</v>
      </c>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199</v>
      </c>
      <c r="FC23" s="20"/>
      <c r="FD23" s="13"/>
      <c r="FE23" s="14"/>
      <c r="FF23" s="13"/>
      <c r="FG23" s="20"/>
      <c r="FH23" s="20"/>
      <c r="FI23" s="20"/>
      <c r="FJ23" s="20"/>
      <c r="FK23" s="20"/>
      <c r="FL23" s="20"/>
      <c r="FM23" s="20"/>
      <c r="FN23" s="20"/>
      <c r="FO23" s="20"/>
      <c r="FP23" s="20"/>
      <c r="FQ23" s="20"/>
      <c r="FR23" s="22" t="str">
        <f aca="false">HYPERLINK("https://my.pitchbook.com?c=33824-98T","View Company Online")</f>
        <v>View Company Online</v>
      </c>
    </row>
    <row r="24" customFormat="false" ht="15" hidden="false" customHeight="false" outlineLevel="0" collapsed="false">
      <c r="A24" s="2" t="s">
        <v>509</v>
      </c>
      <c r="B24" s="2" t="s">
        <v>489</v>
      </c>
      <c r="C24" s="2" t="s">
        <v>490</v>
      </c>
      <c r="D24" s="2"/>
      <c r="E24" s="2" t="s">
        <v>491</v>
      </c>
      <c r="F24" s="2" t="s">
        <v>492</v>
      </c>
      <c r="G24" s="2" t="s">
        <v>493</v>
      </c>
      <c r="H24" s="2" t="s">
        <v>494</v>
      </c>
      <c r="I24" s="2" t="s">
        <v>495</v>
      </c>
      <c r="J24" s="2" t="s">
        <v>496</v>
      </c>
      <c r="K24" s="2" t="s">
        <v>497</v>
      </c>
      <c r="L24" s="2" t="s">
        <v>498</v>
      </c>
      <c r="M24" s="2" t="s">
        <v>185</v>
      </c>
      <c r="N24" s="2" t="s">
        <v>186</v>
      </c>
      <c r="O24" s="2" t="s">
        <v>187</v>
      </c>
      <c r="P24" s="2" t="s">
        <v>510</v>
      </c>
      <c r="Q24" s="2" t="s">
        <v>511</v>
      </c>
      <c r="R24" s="3" t="s">
        <v>512</v>
      </c>
      <c r="S24" s="2" t="s">
        <v>513</v>
      </c>
      <c r="T24" s="2" t="s">
        <v>514</v>
      </c>
      <c r="U24" s="2" t="s">
        <v>515</v>
      </c>
      <c r="V24" s="3" t="n">
        <v>11</v>
      </c>
      <c r="W24" s="4" t="n">
        <v>42384</v>
      </c>
      <c r="X24" s="4" t="n">
        <v>42436</v>
      </c>
      <c r="Y24" s="5" t="n">
        <v>5.42</v>
      </c>
      <c r="Z24" s="2" t="s">
        <v>193</v>
      </c>
      <c r="AA24" s="5" t="n">
        <v>17.15</v>
      </c>
      <c r="AB24" s="5" t="n">
        <v>22.57</v>
      </c>
      <c r="AC24" s="2" t="s">
        <v>256</v>
      </c>
      <c r="AD24" s="6" t="n">
        <v>24.01</v>
      </c>
      <c r="AE24" s="5" t="n">
        <v>31.81</v>
      </c>
      <c r="AF24" s="3"/>
      <c r="AG24" s="3"/>
      <c r="AH24" s="5" t="n">
        <v>4.06</v>
      </c>
      <c r="AI24" s="3"/>
      <c r="AJ24" s="2" t="s">
        <v>516</v>
      </c>
      <c r="AK24" s="2"/>
      <c r="AL24" s="2"/>
      <c r="AM24" s="2" t="s">
        <v>258</v>
      </c>
      <c r="AN24" s="2" t="s">
        <v>517</v>
      </c>
      <c r="AO24" s="5"/>
      <c r="AP24" s="2" t="s">
        <v>199</v>
      </c>
      <c r="AQ24" s="2"/>
      <c r="AR24" s="2"/>
      <c r="AS24" s="2"/>
      <c r="AT24" s="5"/>
      <c r="AU24" s="5"/>
      <c r="AV24" s="5"/>
      <c r="AW24" s="2" t="s">
        <v>200</v>
      </c>
      <c r="AX24" s="2" t="s">
        <v>201</v>
      </c>
      <c r="AY24" s="2" t="s">
        <v>185</v>
      </c>
      <c r="AZ24" s="7" t="n">
        <v>23</v>
      </c>
      <c r="BA24" s="3"/>
      <c r="BB24" s="2"/>
      <c r="BC24" s="3"/>
      <c r="BD24" s="2"/>
      <c r="BE24" s="3"/>
      <c r="BF24" s="2"/>
      <c r="BG24" s="2"/>
      <c r="BH24" s="8"/>
      <c r="BI24" s="2"/>
      <c r="BJ24" s="2"/>
      <c r="BK24" s="2"/>
      <c r="BL24" s="2"/>
      <c r="BM24" s="2"/>
      <c r="BN24" s="2" t="s">
        <v>518</v>
      </c>
      <c r="BO24" s="2" t="s">
        <v>518</v>
      </c>
      <c r="BP24" s="2" t="s">
        <v>519</v>
      </c>
      <c r="BQ24" s="2"/>
      <c r="BR24" s="2"/>
      <c r="BS24" s="5"/>
      <c r="BT24" s="9" t="n">
        <v>0.74</v>
      </c>
      <c r="BU24" s="6" t="n">
        <v>180.89</v>
      </c>
      <c r="BV24" s="9" t="n">
        <v>-0.77</v>
      </c>
      <c r="BW24" s="9" t="n">
        <v>-6.45</v>
      </c>
      <c r="BX24" s="9" t="n">
        <v>-6.14</v>
      </c>
      <c r="BY24" s="9" t="n">
        <v>-6.44</v>
      </c>
      <c r="BZ24" s="9" t="n">
        <v>0</v>
      </c>
      <c r="CA24" s="10" t="n">
        <v>2015</v>
      </c>
      <c r="CB24" s="9" t="n">
        <v>-3.68</v>
      </c>
      <c r="CC24" s="9" t="n">
        <v>-3.51</v>
      </c>
      <c r="CD24" s="9" t="n">
        <v>-3.43</v>
      </c>
      <c r="CE24" s="9" t="n">
        <v>30.42</v>
      </c>
      <c r="CF24" s="9" t="n">
        <v>18.53</v>
      </c>
      <c r="CG24" s="9" t="n">
        <v>-0.88</v>
      </c>
      <c r="CH24" s="9" t="n">
        <v>-0.84</v>
      </c>
      <c r="CI24" s="9" t="n">
        <v>-0.82</v>
      </c>
      <c r="CJ24" s="9" t="n">
        <v>7.3</v>
      </c>
      <c r="CK24" s="9" t="n">
        <v>4.45</v>
      </c>
      <c r="CL24" s="9"/>
      <c r="CM24" s="9"/>
      <c r="CN24" s="9"/>
      <c r="CO24" s="9"/>
      <c r="CP24" s="9"/>
      <c r="CQ24" s="9"/>
      <c r="CR24" s="9"/>
      <c r="CS24" s="6" t="n">
        <v>-827.1</v>
      </c>
      <c r="CT24" s="7" t="n">
        <v>214</v>
      </c>
      <c r="CU24" s="2" t="s">
        <v>211</v>
      </c>
      <c r="CV24" s="2" t="s">
        <v>506</v>
      </c>
      <c r="CW24" s="2" t="s">
        <v>213</v>
      </c>
      <c r="CX24" s="2" t="s">
        <v>214</v>
      </c>
      <c r="CY24" s="2" t="s">
        <v>507</v>
      </c>
      <c r="CZ24" s="2" t="s">
        <v>507</v>
      </c>
      <c r="DA24" s="3" t="s">
        <v>508</v>
      </c>
      <c r="DB24" s="2" t="s">
        <v>218</v>
      </c>
      <c r="DC24" s="10" t="n">
        <v>2011</v>
      </c>
      <c r="DD24" s="11" t="str">
        <f aca="false">HYPERLINK("http://www.dariohealth.com","www.dariohealth.com")</f>
        <v>www.dariohealth.com</v>
      </c>
      <c r="DE24" s="12"/>
      <c r="DF24" s="12"/>
      <c r="DG24" s="12"/>
      <c r="DH24" s="12"/>
      <c r="DI24" s="12"/>
      <c r="DJ24" s="12"/>
      <c r="DK24" s="2"/>
      <c r="DL24" s="2"/>
      <c r="DM24" s="3"/>
      <c r="DN24" s="3"/>
      <c r="DO24" s="2"/>
      <c r="DP24" s="2"/>
      <c r="DQ24" s="2"/>
      <c r="DR24" s="2"/>
      <c r="DS24" s="2"/>
      <c r="DT24" s="2"/>
      <c r="DU24" s="2"/>
      <c r="DV24" s="2" t="n">
        <v>31226</v>
      </c>
      <c r="DW24" s="9"/>
      <c r="DX24" s="6"/>
      <c r="DY24" s="9"/>
      <c r="DZ24" s="9"/>
      <c r="EA24" s="9"/>
      <c r="EB24" s="9"/>
      <c r="EC24" s="9"/>
      <c r="ED24" s="9"/>
      <c r="EE24" s="9"/>
      <c r="EF24" s="6"/>
      <c r="EG24" s="5"/>
      <c r="EH24" s="5"/>
      <c r="EI24" s="9"/>
      <c r="EJ24" s="9"/>
      <c r="EK24" s="6"/>
      <c r="EL24" s="9"/>
      <c r="EM24" s="2"/>
      <c r="EN24" s="4"/>
      <c r="EO24" s="9"/>
      <c r="EP24" s="6"/>
      <c r="EQ24" s="6"/>
      <c r="ER24" s="9"/>
      <c r="ES24" s="2"/>
      <c r="ET24" s="9"/>
      <c r="EU24" s="9"/>
      <c r="EV24" s="9"/>
      <c r="EW24" s="9"/>
      <c r="EX24" s="9"/>
      <c r="EY24" s="9"/>
      <c r="EZ24" s="9"/>
      <c r="FA24" s="9"/>
      <c r="FB24" s="2" t="s">
        <v>199</v>
      </c>
      <c r="FC24" s="9"/>
      <c r="FD24" s="2"/>
      <c r="FE24" s="3"/>
      <c r="FF24" s="2"/>
      <c r="FG24" s="9"/>
      <c r="FH24" s="9"/>
      <c r="FI24" s="9"/>
      <c r="FJ24" s="9"/>
      <c r="FK24" s="9"/>
      <c r="FL24" s="9"/>
      <c r="FM24" s="9"/>
      <c r="FN24" s="9"/>
      <c r="FO24" s="9"/>
      <c r="FP24" s="9"/>
      <c r="FQ24" s="9"/>
      <c r="FR24" s="11" t="str">
        <f aca="false">HYPERLINK("https://my.pitchbook.com?c=90912-70T","View Company Online")</f>
        <v>View Company Online</v>
      </c>
    </row>
    <row r="25" customFormat="false" ht="15" hidden="false" customHeight="false" outlineLevel="0" collapsed="false">
      <c r="A25" s="13" t="s">
        <v>520</v>
      </c>
      <c r="B25" s="13" t="s">
        <v>521</v>
      </c>
      <c r="C25" s="13" t="s">
        <v>522</v>
      </c>
      <c r="D25" s="13"/>
      <c r="E25" s="13" t="s">
        <v>523</v>
      </c>
      <c r="F25" s="13" t="s">
        <v>524</v>
      </c>
      <c r="G25" s="13" t="s">
        <v>179</v>
      </c>
      <c r="H25" s="13" t="s">
        <v>180</v>
      </c>
      <c r="I25" s="13" t="s">
        <v>525</v>
      </c>
      <c r="J25" s="13" t="s">
        <v>526</v>
      </c>
      <c r="K25" s="13" t="s">
        <v>527</v>
      </c>
      <c r="L25" s="13" t="s">
        <v>528</v>
      </c>
      <c r="M25" s="13" t="s">
        <v>185</v>
      </c>
      <c r="N25" s="13" t="s">
        <v>472</v>
      </c>
      <c r="O25" s="13" t="s">
        <v>187</v>
      </c>
      <c r="P25" s="13" t="s">
        <v>529</v>
      </c>
      <c r="Q25" s="13" t="s">
        <v>530</v>
      </c>
      <c r="R25" s="14" t="s">
        <v>531</v>
      </c>
      <c r="S25" s="13" t="s">
        <v>532</v>
      </c>
      <c r="T25" s="13" t="s">
        <v>533</v>
      </c>
      <c r="U25" s="13" t="s">
        <v>534</v>
      </c>
      <c r="V25" s="14" t="n">
        <v>6</v>
      </c>
      <c r="W25" s="15"/>
      <c r="X25" s="15" t="n">
        <v>43689</v>
      </c>
      <c r="Y25" s="16" t="n">
        <v>44.72</v>
      </c>
      <c r="Z25" s="13" t="s">
        <v>193</v>
      </c>
      <c r="AA25" s="16" t="n">
        <v>849.65</v>
      </c>
      <c r="AB25" s="16" t="n">
        <v>894.37</v>
      </c>
      <c r="AC25" s="13" t="s">
        <v>193</v>
      </c>
      <c r="AD25" s="17" t="n">
        <v>5</v>
      </c>
      <c r="AE25" s="16" t="n">
        <v>164.73</v>
      </c>
      <c r="AF25" s="14" t="s">
        <v>352</v>
      </c>
      <c r="AG25" s="14"/>
      <c r="AH25" s="16" t="n">
        <v>33.2</v>
      </c>
      <c r="AI25" s="14" t="s">
        <v>535</v>
      </c>
      <c r="AJ25" s="13" t="s">
        <v>353</v>
      </c>
      <c r="AK25" s="13" t="s">
        <v>535</v>
      </c>
      <c r="AL25" s="13"/>
      <c r="AM25" s="13" t="s">
        <v>197</v>
      </c>
      <c r="AN25" s="13" t="s">
        <v>536</v>
      </c>
      <c r="AO25" s="16" t="n">
        <v>44.72</v>
      </c>
      <c r="AP25" s="13" t="s">
        <v>199</v>
      </c>
      <c r="AQ25" s="13"/>
      <c r="AR25" s="13"/>
      <c r="AS25" s="13"/>
      <c r="AT25" s="16"/>
      <c r="AU25" s="16"/>
      <c r="AV25" s="16"/>
      <c r="AW25" s="13" t="s">
        <v>200</v>
      </c>
      <c r="AX25" s="13" t="s">
        <v>186</v>
      </c>
      <c r="AY25" s="13" t="s">
        <v>202</v>
      </c>
      <c r="AZ25" s="18"/>
      <c r="BA25" s="14" t="n">
        <v>3</v>
      </c>
      <c r="BB25" s="13" t="s">
        <v>537</v>
      </c>
      <c r="BC25" s="14" t="n">
        <v>3</v>
      </c>
      <c r="BD25" s="13"/>
      <c r="BE25" s="14"/>
      <c r="BF25" s="13"/>
      <c r="BG25" s="13" t="s">
        <v>538</v>
      </c>
      <c r="BH25" s="19" t="s">
        <v>539</v>
      </c>
      <c r="BI25" s="13"/>
      <c r="BJ25" s="13" t="s">
        <v>540</v>
      </c>
      <c r="BK25" s="13"/>
      <c r="BL25" s="13"/>
      <c r="BM25" s="13"/>
      <c r="BN25" s="13" t="s">
        <v>541</v>
      </c>
      <c r="BO25" s="13" t="s">
        <v>542</v>
      </c>
      <c r="BP25" s="13"/>
      <c r="BQ25" s="13" t="s">
        <v>543</v>
      </c>
      <c r="BR25" s="13"/>
      <c r="BS25" s="16"/>
      <c r="BT25" s="20" t="n">
        <v>68.1</v>
      </c>
      <c r="BU25" s="17" t="n">
        <v>281.14</v>
      </c>
      <c r="BV25" s="20" t="n">
        <v>54.5</v>
      </c>
      <c r="BW25" s="20" t="n">
        <v>0.7</v>
      </c>
      <c r="BX25" s="20" t="n">
        <v>2.29</v>
      </c>
      <c r="BY25" s="20" t="n">
        <v>1.57</v>
      </c>
      <c r="BZ25" s="20" t="n">
        <v>2.28</v>
      </c>
      <c r="CA25" s="21" t="n">
        <v>2019</v>
      </c>
      <c r="CB25" s="20" t="n">
        <v>391.07</v>
      </c>
      <c r="CC25" s="20" t="n">
        <v>570.45</v>
      </c>
      <c r="CD25" s="20"/>
      <c r="CE25" s="20" t="n">
        <v>13.13</v>
      </c>
      <c r="CF25" s="20" t="n">
        <v>275.7</v>
      </c>
      <c r="CG25" s="20" t="n">
        <v>19.55</v>
      </c>
      <c r="CH25" s="20" t="n">
        <v>28.52</v>
      </c>
      <c r="CI25" s="20"/>
      <c r="CJ25" s="20" t="n">
        <v>0.66</v>
      </c>
      <c r="CK25" s="20" t="n">
        <v>13.78</v>
      </c>
      <c r="CL25" s="20"/>
      <c r="CM25" s="20"/>
      <c r="CN25" s="20"/>
      <c r="CO25" s="20"/>
      <c r="CP25" s="20"/>
      <c r="CQ25" s="20"/>
      <c r="CR25" s="20"/>
      <c r="CS25" s="17" t="n">
        <v>3.36</v>
      </c>
      <c r="CT25" s="18" t="n">
        <v>274</v>
      </c>
      <c r="CU25" s="13" t="s">
        <v>211</v>
      </c>
      <c r="CV25" s="13" t="s">
        <v>544</v>
      </c>
      <c r="CW25" s="13" t="s">
        <v>213</v>
      </c>
      <c r="CX25" s="13" t="s">
        <v>214</v>
      </c>
      <c r="CY25" s="13" t="s">
        <v>545</v>
      </c>
      <c r="CZ25" s="13" t="s">
        <v>323</v>
      </c>
      <c r="DA25" s="14" t="s">
        <v>546</v>
      </c>
      <c r="DB25" s="13" t="s">
        <v>218</v>
      </c>
      <c r="DC25" s="21" t="n">
        <v>2016</v>
      </c>
      <c r="DD25" s="22" t="str">
        <f aca="false">HYPERLINK("http://www.dave.com","www.dave.com")</f>
        <v>www.dave.com</v>
      </c>
      <c r="DE25" s="23"/>
      <c r="DF25" s="23"/>
      <c r="DG25" s="23"/>
      <c r="DH25" s="23"/>
      <c r="DI25" s="23"/>
      <c r="DJ25" s="23"/>
      <c r="DK25" s="13"/>
      <c r="DL25" s="13"/>
      <c r="DM25" s="14"/>
      <c r="DN25" s="14" t="n">
        <v>1.28</v>
      </c>
      <c r="DO25" s="13" t="s">
        <v>220</v>
      </c>
      <c r="DP25" s="13" t="s">
        <v>221</v>
      </c>
      <c r="DQ25" s="13" t="s">
        <v>222</v>
      </c>
      <c r="DR25" s="13" t="s">
        <v>221</v>
      </c>
      <c r="DS25" s="13" t="s">
        <v>221</v>
      </c>
      <c r="DT25" s="13" t="s">
        <v>369</v>
      </c>
      <c r="DU25" s="13" t="s">
        <v>223</v>
      </c>
      <c r="DV25" s="13" t="n">
        <v>29032</v>
      </c>
      <c r="DW25" s="20"/>
      <c r="DX25" s="17"/>
      <c r="DY25" s="20"/>
      <c r="DZ25" s="20"/>
      <c r="EA25" s="20"/>
      <c r="EB25" s="20"/>
      <c r="EC25" s="20"/>
      <c r="ED25" s="20"/>
      <c r="EE25" s="20"/>
      <c r="EF25" s="17"/>
      <c r="EG25" s="16"/>
      <c r="EH25" s="16"/>
      <c r="EI25" s="20"/>
      <c r="EJ25" s="20"/>
      <c r="EK25" s="17"/>
      <c r="EL25" s="20"/>
      <c r="EM25" s="13"/>
      <c r="EN25" s="15"/>
      <c r="EO25" s="20"/>
      <c r="EP25" s="17"/>
      <c r="EQ25" s="17"/>
      <c r="ER25" s="20"/>
      <c r="ES25" s="13"/>
      <c r="ET25" s="20"/>
      <c r="EU25" s="20"/>
      <c r="EV25" s="20"/>
      <c r="EW25" s="20"/>
      <c r="EX25" s="20"/>
      <c r="EY25" s="20"/>
      <c r="EZ25" s="20"/>
      <c r="FA25" s="20"/>
      <c r="FB25" s="13" t="s">
        <v>199</v>
      </c>
      <c r="FC25" s="20"/>
      <c r="FD25" s="13"/>
      <c r="FE25" s="14"/>
      <c r="FF25" s="13"/>
      <c r="FG25" s="20"/>
      <c r="FH25" s="20"/>
      <c r="FI25" s="20"/>
      <c r="FJ25" s="20"/>
      <c r="FK25" s="20"/>
      <c r="FL25" s="20"/>
      <c r="FM25" s="20"/>
      <c r="FN25" s="20"/>
      <c r="FO25" s="20"/>
      <c r="FP25" s="20"/>
      <c r="FQ25" s="20"/>
      <c r="FR25" s="22" t="str">
        <f aca="false">HYPERLINK("https://my.pitchbook.com?c=124118-38T","View Company Online")</f>
        <v>View Company Online</v>
      </c>
    </row>
    <row r="26" customFormat="false" ht="15" hidden="false" customHeight="false" outlineLevel="0" collapsed="false">
      <c r="A26" s="2" t="s">
        <v>547</v>
      </c>
      <c r="B26" s="2" t="s">
        <v>521</v>
      </c>
      <c r="C26" s="2" t="s">
        <v>522</v>
      </c>
      <c r="D26" s="2"/>
      <c r="E26" s="2" t="s">
        <v>523</v>
      </c>
      <c r="F26" s="2" t="s">
        <v>524</v>
      </c>
      <c r="G26" s="2" t="s">
        <v>179</v>
      </c>
      <c r="H26" s="2" t="s">
        <v>180</v>
      </c>
      <c r="I26" s="2" t="s">
        <v>525</v>
      </c>
      <c r="J26" s="2" t="s">
        <v>526</v>
      </c>
      <c r="K26" s="2" t="s">
        <v>527</v>
      </c>
      <c r="L26" s="2" t="s">
        <v>528</v>
      </c>
      <c r="M26" s="2" t="s">
        <v>185</v>
      </c>
      <c r="N26" s="2" t="s">
        <v>472</v>
      </c>
      <c r="O26" s="2" t="s">
        <v>187</v>
      </c>
      <c r="P26" s="2" t="s">
        <v>529</v>
      </c>
      <c r="Q26" s="2" t="s">
        <v>530</v>
      </c>
      <c r="R26" s="3" t="s">
        <v>531</v>
      </c>
      <c r="S26" s="2" t="s">
        <v>532</v>
      </c>
      <c r="T26" s="2" t="s">
        <v>533</v>
      </c>
      <c r="U26" s="2" t="s">
        <v>534</v>
      </c>
      <c r="V26" s="3" t="n">
        <v>9</v>
      </c>
      <c r="W26" s="4" t="n">
        <v>44354</v>
      </c>
      <c r="X26" s="4" t="n">
        <v>44565</v>
      </c>
      <c r="Y26" s="5" t="n">
        <v>224.62</v>
      </c>
      <c r="Z26" s="2" t="s">
        <v>193</v>
      </c>
      <c r="AA26" s="5" t="n">
        <v>3065.09</v>
      </c>
      <c r="AB26" s="5" t="n">
        <v>3289.72</v>
      </c>
      <c r="AC26" s="2" t="s">
        <v>256</v>
      </c>
      <c r="AD26" s="6"/>
      <c r="AE26" s="5" t="n">
        <v>246.98</v>
      </c>
      <c r="AF26" s="3"/>
      <c r="AG26" s="3"/>
      <c r="AH26" s="5"/>
      <c r="AI26" s="3"/>
      <c r="AJ26" s="2" t="s">
        <v>548</v>
      </c>
      <c r="AK26" s="2"/>
      <c r="AL26" s="2"/>
      <c r="AM26" s="2" t="s">
        <v>295</v>
      </c>
      <c r="AN26" s="2" t="s">
        <v>549</v>
      </c>
      <c r="AO26" s="5" t="n">
        <v>224.62</v>
      </c>
      <c r="AP26" s="2" t="s">
        <v>199</v>
      </c>
      <c r="AQ26" s="2"/>
      <c r="AR26" s="2"/>
      <c r="AS26" s="2"/>
      <c r="AT26" s="5"/>
      <c r="AU26" s="5"/>
      <c r="AV26" s="5"/>
      <c r="AW26" s="2" t="s">
        <v>200</v>
      </c>
      <c r="AX26" s="2" t="s">
        <v>186</v>
      </c>
      <c r="AY26" s="2" t="s">
        <v>185</v>
      </c>
      <c r="AZ26" s="7"/>
      <c r="BA26" s="3" t="n">
        <v>1</v>
      </c>
      <c r="BB26" s="2" t="s">
        <v>550</v>
      </c>
      <c r="BC26" s="3" t="n">
        <v>1</v>
      </c>
      <c r="BD26" s="2"/>
      <c r="BE26" s="3"/>
      <c r="BF26" s="2"/>
      <c r="BG26" s="2"/>
      <c r="BH26" s="8" t="s">
        <v>551</v>
      </c>
      <c r="BI26" s="2"/>
      <c r="BJ26" s="2"/>
      <c r="BK26" s="2" t="s">
        <v>552</v>
      </c>
      <c r="BL26" s="2"/>
      <c r="BM26" s="2"/>
      <c r="BN26" s="2" t="s">
        <v>553</v>
      </c>
      <c r="BO26" s="2" t="s">
        <v>554</v>
      </c>
      <c r="BP26" s="2" t="s">
        <v>555</v>
      </c>
      <c r="BQ26" s="2" t="s">
        <v>556</v>
      </c>
      <c r="BR26" s="2"/>
      <c r="BS26" s="5"/>
      <c r="BT26" s="9" t="n">
        <v>129.42</v>
      </c>
      <c r="BU26" s="6" t="n">
        <v>25.63</v>
      </c>
      <c r="BV26" s="9" t="n">
        <v>109.58</v>
      </c>
      <c r="BW26" s="9" t="n">
        <v>-17.68</v>
      </c>
      <c r="BX26" s="9" t="n">
        <v>-12.33</v>
      </c>
      <c r="BY26" s="9" t="n">
        <v>-14.92</v>
      </c>
      <c r="BZ26" s="9" t="n">
        <v>65.04</v>
      </c>
      <c r="CA26" s="10" t="n">
        <v>2021</v>
      </c>
      <c r="CB26" s="9" t="n">
        <v>-266.71</v>
      </c>
      <c r="CC26" s="9" t="n">
        <v>-220.51</v>
      </c>
      <c r="CD26" s="9" t="n">
        <v>-194.54</v>
      </c>
      <c r="CE26" s="9" t="n">
        <v>25.42</v>
      </c>
      <c r="CF26" s="9" t="n">
        <v>120.49</v>
      </c>
      <c r="CG26" s="9" t="n">
        <v>-18.21</v>
      </c>
      <c r="CH26" s="9" t="n">
        <v>-15.06</v>
      </c>
      <c r="CI26" s="9" t="n">
        <v>-13.28</v>
      </c>
      <c r="CJ26" s="9" t="n">
        <v>1.74</v>
      </c>
      <c r="CK26" s="9" t="n">
        <v>8.23</v>
      </c>
      <c r="CL26" s="9"/>
      <c r="CM26" s="9"/>
      <c r="CN26" s="9"/>
      <c r="CO26" s="9"/>
      <c r="CP26" s="9"/>
      <c r="CQ26" s="9"/>
      <c r="CR26" s="9"/>
      <c r="CS26" s="6" t="n">
        <v>-9.53</v>
      </c>
      <c r="CT26" s="7" t="n">
        <v>274</v>
      </c>
      <c r="CU26" s="2" t="s">
        <v>211</v>
      </c>
      <c r="CV26" s="2" t="s">
        <v>544</v>
      </c>
      <c r="CW26" s="2" t="s">
        <v>213</v>
      </c>
      <c r="CX26" s="2" t="s">
        <v>214</v>
      </c>
      <c r="CY26" s="2" t="s">
        <v>545</v>
      </c>
      <c r="CZ26" s="2" t="s">
        <v>323</v>
      </c>
      <c r="DA26" s="3" t="s">
        <v>546</v>
      </c>
      <c r="DB26" s="2" t="s">
        <v>218</v>
      </c>
      <c r="DC26" s="10" t="n">
        <v>2016</v>
      </c>
      <c r="DD26" s="11" t="str">
        <f aca="false">HYPERLINK("http://www.dave.com","www.dave.com")</f>
        <v>www.dave.com</v>
      </c>
      <c r="DE26" s="12"/>
      <c r="DF26" s="12"/>
      <c r="DG26" s="12"/>
      <c r="DH26" s="12"/>
      <c r="DI26" s="12"/>
      <c r="DJ26" s="12"/>
      <c r="DK26" s="2"/>
      <c r="DL26" s="2"/>
      <c r="DM26" s="3"/>
      <c r="DN26" s="3"/>
      <c r="DO26" s="2"/>
      <c r="DP26" s="2"/>
      <c r="DQ26" s="2"/>
      <c r="DR26" s="2"/>
      <c r="DS26" s="2"/>
      <c r="DT26" s="2"/>
      <c r="DU26" s="2"/>
      <c r="DV26" s="2" t="n">
        <v>29032</v>
      </c>
      <c r="DW26" s="9"/>
      <c r="DX26" s="6"/>
      <c r="DY26" s="9"/>
      <c r="DZ26" s="9"/>
      <c r="EA26" s="9"/>
      <c r="EB26" s="9"/>
      <c r="EC26" s="9"/>
      <c r="ED26" s="9"/>
      <c r="EE26" s="9"/>
      <c r="EF26" s="6"/>
      <c r="EG26" s="5"/>
      <c r="EH26" s="5"/>
      <c r="EI26" s="9"/>
      <c r="EJ26" s="9"/>
      <c r="EK26" s="6"/>
      <c r="EL26" s="9"/>
      <c r="EM26" s="2"/>
      <c r="EN26" s="4"/>
      <c r="EO26" s="9"/>
      <c r="EP26" s="6"/>
      <c r="EQ26" s="6"/>
      <c r="ER26" s="9"/>
      <c r="ES26" s="2"/>
      <c r="ET26" s="9"/>
      <c r="EU26" s="9"/>
      <c r="EV26" s="9"/>
      <c r="EW26" s="9"/>
      <c r="EX26" s="9"/>
      <c r="EY26" s="9"/>
      <c r="EZ26" s="9"/>
      <c r="FA26" s="9"/>
      <c r="FB26" s="2" t="s">
        <v>199</v>
      </c>
      <c r="FC26" s="9"/>
      <c r="FD26" s="2"/>
      <c r="FE26" s="3"/>
      <c r="FF26" s="2"/>
      <c r="FG26" s="9"/>
      <c r="FH26" s="9"/>
      <c r="FI26" s="9"/>
      <c r="FJ26" s="9"/>
      <c r="FK26" s="9"/>
      <c r="FL26" s="9"/>
      <c r="FM26" s="9"/>
      <c r="FN26" s="9"/>
      <c r="FO26" s="9"/>
      <c r="FP26" s="9"/>
      <c r="FQ26" s="9"/>
      <c r="FR26" s="11" t="str">
        <f aca="false">HYPERLINK("https://my.pitchbook.com?c=173582-83T","View Company Online")</f>
        <v>View Company Online</v>
      </c>
    </row>
    <row r="27" customFormat="false" ht="15" hidden="false" customHeight="false" outlineLevel="0" collapsed="false">
      <c r="A27" s="13" t="s">
        <v>557</v>
      </c>
      <c r="B27" s="13" t="s">
        <v>558</v>
      </c>
      <c r="C27" s="13" t="s">
        <v>559</v>
      </c>
      <c r="D27" s="13"/>
      <c r="E27" s="13" t="s">
        <v>560</v>
      </c>
      <c r="F27" s="13" t="s">
        <v>561</v>
      </c>
      <c r="G27" s="13" t="s">
        <v>562</v>
      </c>
      <c r="H27" s="13" t="s">
        <v>563</v>
      </c>
      <c r="I27" s="13" t="s">
        <v>564</v>
      </c>
      <c r="J27" s="13" t="s">
        <v>565</v>
      </c>
      <c r="K27" s="13" t="s">
        <v>566</v>
      </c>
      <c r="L27" s="13" t="s">
        <v>567</v>
      </c>
      <c r="M27" s="13" t="s">
        <v>568</v>
      </c>
      <c r="N27" s="13" t="s">
        <v>186</v>
      </c>
      <c r="O27" s="13" t="s">
        <v>569</v>
      </c>
      <c r="P27" s="13" t="s">
        <v>570</v>
      </c>
      <c r="Q27" s="13" t="s">
        <v>571</v>
      </c>
      <c r="R27" s="14" t="s">
        <v>572</v>
      </c>
      <c r="S27" s="13" t="s">
        <v>573</v>
      </c>
      <c r="T27" s="13" t="s">
        <v>574</v>
      </c>
      <c r="U27" s="13"/>
      <c r="V27" s="14" t="n">
        <v>1</v>
      </c>
      <c r="W27" s="15" t="n">
        <v>44067</v>
      </c>
      <c r="X27" s="15" t="n">
        <v>44193</v>
      </c>
      <c r="Y27" s="16" t="n">
        <v>0.59</v>
      </c>
      <c r="Z27" s="13" t="s">
        <v>193</v>
      </c>
      <c r="AA27" s="16" t="n">
        <v>16.48</v>
      </c>
      <c r="AB27" s="16" t="n">
        <v>17.07</v>
      </c>
      <c r="AC27" s="13" t="s">
        <v>193</v>
      </c>
      <c r="AD27" s="17" t="n">
        <v>3.44</v>
      </c>
      <c r="AE27" s="16" t="n">
        <v>0.59</v>
      </c>
      <c r="AF27" s="14"/>
      <c r="AG27" s="14"/>
      <c r="AH27" s="16" t="n">
        <v>0.88</v>
      </c>
      <c r="AI27" s="14"/>
      <c r="AJ27" s="13" t="s">
        <v>575</v>
      </c>
      <c r="AK27" s="13"/>
      <c r="AL27" s="13"/>
      <c r="AM27" s="13" t="s">
        <v>434</v>
      </c>
      <c r="AN27" s="13" t="s">
        <v>576</v>
      </c>
      <c r="AO27" s="16"/>
      <c r="AP27" s="13" t="s">
        <v>199</v>
      </c>
      <c r="AQ27" s="13"/>
      <c r="AR27" s="13"/>
      <c r="AS27" s="13"/>
      <c r="AT27" s="16"/>
      <c r="AU27" s="16"/>
      <c r="AV27" s="16"/>
      <c r="AW27" s="13" t="s">
        <v>200</v>
      </c>
      <c r="AX27" s="13" t="s">
        <v>186</v>
      </c>
      <c r="AY27" s="13" t="s">
        <v>436</v>
      </c>
      <c r="AZ27" s="18" t="n">
        <v>15</v>
      </c>
      <c r="BA27" s="14"/>
      <c r="BB27" s="13"/>
      <c r="BC27" s="14"/>
      <c r="BD27" s="13"/>
      <c r="BE27" s="14"/>
      <c r="BF27" s="13"/>
      <c r="BG27" s="13"/>
      <c r="BH27" s="19"/>
      <c r="BI27" s="13"/>
      <c r="BJ27" s="13"/>
      <c r="BK27" s="13"/>
      <c r="BL27" s="13"/>
      <c r="BM27" s="13"/>
      <c r="BN27" s="13" t="s">
        <v>577</v>
      </c>
      <c r="BO27" s="13" t="s">
        <v>577</v>
      </c>
      <c r="BP27" s="13"/>
      <c r="BQ27" s="13"/>
      <c r="BR27" s="13"/>
      <c r="BS27" s="16"/>
      <c r="BT27" s="20" t="n">
        <v>1.37</v>
      </c>
      <c r="BU27" s="17"/>
      <c r="BV27" s="20"/>
      <c r="BW27" s="20" t="n">
        <v>0.26</v>
      </c>
      <c r="BX27" s="20" t="n">
        <v>0.36</v>
      </c>
      <c r="BY27" s="20" t="n">
        <v>0.36</v>
      </c>
      <c r="BZ27" s="20" t="n">
        <v>0.69</v>
      </c>
      <c r="CA27" s="21" t="n">
        <v>2020</v>
      </c>
      <c r="CB27" s="20" t="n">
        <v>47.19</v>
      </c>
      <c r="CC27" s="20" t="n">
        <v>47.19</v>
      </c>
      <c r="CD27" s="20" t="n">
        <v>60.98</v>
      </c>
      <c r="CE27" s="20" t="n">
        <v>12.46</v>
      </c>
      <c r="CF27" s="20" t="n">
        <v>43.07</v>
      </c>
      <c r="CG27" s="20" t="n">
        <v>1.63</v>
      </c>
      <c r="CH27" s="20" t="n">
        <v>1.63</v>
      </c>
      <c r="CI27" s="20" t="n">
        <v>2.1</v>
      </c>
      <c r="CJ27" s="20" t="n">
        <v>0.43</v>
      </c>
      <c r="CK27" s="20" t="n">
        <v>1.48</v>
      </c>
      <c r="CL27" s="20"/>
      <c r="CM27" s="20"/>
      <c r="CN27" s="20"/>
      <c r="CO27" s="20"/>
      <c r="CP27" s="20"/>
      <c r="CQ27" s="20"/>
      <c r="CR27" s="20"/>
      <c r="CS27" s="17" t="n">
        <v>26.4</v>
      </c>
      <c r="CT27" s="18" t="n">
        <v>26</v>
      </c>
      <c r="CU27" s="13" t="s">
        <v>211</v>
      </c>
      <c r="CV27" s="13" t="s">
        <v>578</v>
      </c>
      <c r="CW27" s="13" t="s">
        <v>213</v>
      </c>
      <c r="CX27" s="13" t="s">
        <v>214</v>
      </c>
      <c r="CY27" s="13" t="s">
        <v>579</v>
      </c>
      <c r="CZ27" s="13" t="s">
        <v>580</v>
      </c>
      <c r="DA27" s="14" t="s">
        <v>581</v>
      </c>
      <c r="DB27" s="13" t="s">
        <v>218</v>
      </c>
      <c r="DC27" s="21" t="n">
        <v>2018</v>
      </c>
      <c r="DD27" s="22" t="str">
        <f aca="false">HYPERLINK("http://www.defidevcorp.com","www.defidevcorp.com")</f>
        <v>www.defidevcorp.com</v>
      </c>
      <c r="DE27" s="23" t="n">
        <v>1</v>
      </c>
      <c r="DF27" s="23" t="n">
        <v>1</v>
      </c>
      <c r="DG27" s="23"/>
      <c r="DH27" s="23"/>
      <c r="DI27" s="23" t="n">
        <v>1</v>
      </c>
      <c r="DJ27" s="23" t="n">
        <v>1</v>
      </c>
      <c r="DK27" s="13"/>
      <c r="DL27" s="13"/>
      <c r="DM27" s="14"/>
      <c r="DN27" s="14"/>
      <c r="DO27" s="13"/>
      <c r="DP27" s="13"/>
      <c r="DQ27" s="13"/>
      <c r="DR27" s="13"/>
      <c r="DS27" s="13"/>
      <c r="DT27" s="13"/>
      <c r="DU27" s="13"/>
      <c r="DV27" s="13"/>
      <c r="DW27" s="20"/>
      <c r="DX27" s="17"/>
      <c r="DY27" s="20"/>
      <c r="DZ27" s="20"/>
      <c r="EA27" s="20"/>
      <c r="EB27" s="20"/>
      <c r="EC27" s="20"/>
      <c r="ED27" s="20"/>
      <c r="EE27" s="20"/>
      <c r="EF27" s="17"/>
      <c r="EG27" s="16"/>
      <c r="EH27" s="16"/>
      <c r="EI27" s="20"/>
      <c r="EJ27" s="20"/>
      <c r="EK27" s="17"/>
      <c r="EL27" s="20"/>
      <c r="EM27" s="13"/>
      <c r="EN27" s="15"/>
      <c r="EO27" s="20"/>
      <c r="EP27" s="17"/>
      <c r="EQ27" s="17"/>
      <c r="ER27" s="20"/>
      <c r="ES27" s="13"/>
      <c r="ET27" s="20"/>
      <c r="EU27" s="20"/>
      <c r="EV27" s="20"/>
      <c r="EW27" s="20"/>
      <c r="EX27" s="20"/>
      <c r="EY27" s="20"/>
      <c r="EZ27" s="20"/>
      <c r="FA27" s="20"/>
      <c r="FB27" s="13" t="s">
        <v>199</v>
      </c>
      <c r="FC27" s="20"/>
      <c r="FD27" s="13"/>
      <c r="FE27" s="14"/>
      <c r="FF27" s="13"/>
      <c r="FG27" s="20"/>
      <c r="FH27" s="20"/>
      <c r="FI27" s="20"/>
      <c r="FJ27" s="20"/>
      <c r="FK27" s="20"/>
      <c r="FL27" s="20"/>
      <c r="FM27" s="20"/>
      <c r="FN27" s="20"/>
      <c r="FO27" s="20"/>
      <c r="FP27" s="20"/>
      <c r="FQ27" s="20"/>
      <c r="FR27" s="22" t="str">
        <f aca="false">HYPERLINK("https://my.pitchbook.com?c=154960-93T","View Company Online")</f>
        <v>View Company Online</v>
      </c>
    </row>
    <row r="28" customFormat="false" ht="15" hidden="false" customHeight="false" outlineLevel="0" collapsed="false">
      <c r="A28" s="2" t="s">
        <v>582</v>
      </c>
      <c r="B28" s="2" t="s">
        <v>558</v>
      </c>
      <c r="C28" s="2" t="s">
        <v>559</v>
      </c>
      <c r="D28" s="2"/>
      <c r="E28" s="2" t="s">
        <v>560</v>
      </c>
      <c r="F28" s="2" t="s">
        <v>561</v>
      </c>
      <c r="G28" s="2" t="s">
        <v>562</v>
      </c>
      <c r="H28" s="2" t="s">
        <v>563</v>
      </c>
      <c r="I28" s="2" t="s">
        <v>564</v>
      </c>
      <c r="J28" s="2" t="s">
        <v>565</v>
      </c>
      <c r="K28" s="2" t="s">
        <v>566</v>
      </c>
      <c r="L28" s="2" t="s">
        <v>567</v>
      </c>
      <c r="M28" s="2" t="s">
        <v>568</v>
      </c>
      <c r="N28" s="2" t="s">
        <v>186</v>
      </c>
      <c r="O28" s="2" t="s">
        <v>569</v>
      </c>
      <c r="P28" s="2" t="s">
        <v>570</v>
      </c>
      <c r="Q28" s="2" t="s">
        <v>571</v>
      </c>
      <c r="R28" s="3" t="s">
        <v>572</v>
      </c>
      <c r="S28" s="2" t="s">
        <v>573</v>
      </c>
      <c r="T28" s="2" t="s">
        <v>574</v>
      </c>
      <c r="U28" s="2"/>
      <c r="V28" s="3" t="n">
        <v>2</v>
      </c>
      <c r="W28" s="4"/>
      <c r="X28" s="4" t="n">
        <v>44408</v>
      </c>
      <c r="Y28" s="5" t="n">
        <v>0.28</v>
      </c>
      <c r="Z28" s="2" t="s">
        <v>193</v>
      </c>
      <c r="AA28" s="5" t="n">
        <v>38.05</v>
      </c>
      <c r="AB28" s="5" t="n">
        <v>38.08</v>
      </c>
      <c r="AC28" s="2" t="s">
        <v>193</v>
      </c>
      <c r="AD28" s="6" t="n">
        <v>0.16</v>
      </c>
      <c r="AE28" s="5" t="n">
        <v>0.87</v>
      </c>
      <c r="AF28" s="3"/>
      <c r="AG28" s="3"/>
      <c r="AH28" s="5"/>
      <c r="AI28" s="3"/>
      <c r="AJ28" s="2" t="s">
        <v>575</v>
      </c>
      <c r="AK28" s="2"/>
      <c r="AL28" s="2"/>
      <c r="AM28" s="2" t="s">
        <v>434</v>
      </c>
      <c r="AN28" s="2" t="s">
        <v>583</v>
      </c>
      <c r="AO28" s="5" t="n">
        <v>0.28</v>
      </c>
      <c r="AP28" s="2" t="s">
        <v>199</v>
      </c>
      <c r="AQ28" s="2"/>
      <c r="AR28" s="2"/>
      <c r="AS28" s="2"/>
      <c r="AT28" s="5"/>
      <c r="AU28" s="5"/>
      <c r="AV28" s="5"/>
      <c r="AW28" s="2" t="s">
        <v>200</v>
      </c>
      <c r="AX28" s="2" t="s">
        <v>186</v>
      </c>
      <c r="AY28" s="2" t="s">
        <v>436</v>
      </c>
      <c r="AZ28" s="7" t="n">
        <v>15</v>
      </c>
      <c r="BA28" s="3"/>
      <c r="BB28" s="2"/>
      <c r="BC28" s="3"/>
      <c r="BD28" s="2"/>
      <c r="BE28" s="3"/>
      <c r="BF28" s="2"/>
      <c r="BG28" s="2"/>
      <c r="BH28" s="8"/>
      <c r="BI28" s="2"/>
      <c r="BJ28" s="2"/>
      <c r="BK28" s="2"/>
      <c r="BL28" s="2"/>
      <c r="BM28" s="2"/>
      <c r="BN28" s="2" t="s">
        <v>584</v>
      </c>
      <c r="BO28" s="2" t="s">
        <v>584</v>
      </c>
      <c r="BP28" s="2"/>
      <c r="BQ28" s="2"/>
      <c r="BR28" s="2"/>
      <c r="BS28" s="5"/>
      <c r="BT28" s="9" t="n">
        <v>1.68</v>
      </c>
      <c r="BU28" s="6" t="n">
        <v>26.92</v>
      </c>
      <c r="BV28" s="9"/>
      <c r="BW28" s="9" t="n">
        <v>-1.37</v>
      </c>
      <c r="BX28" s="9" t="n">
        <v>-1.37</v>
      </c>
      <c r="BY28" s="9" t="n">
        <v>-1.37</v>
      </c>
      <c r="BZ28" s="9" t="n">
        <v>0</v>
      </c>
      <c r="CA28" s="10" t="n">
        <v>2021</v>
      </c>
      <c r="CB28" s="9" t="n">
        <v>-27.81</v>
      </c>
      <c r="CC28" s="9" t="n">
        <v>-27.81</v>
      </c>
      <c r="CD28" s="9" t="n">
        <v>-27.84</v>
      </c>
      <c r="CE28" s="9" t="n">
        <v>22.72</v>
      </c>
      <c r="CF28" s="9" t="n">
        <v>29.49</v>
      </c>
      <c r="CG28" s="9" t="n">
        <v>-0.2</v>
      </c>
      <c r="CH28" s="9" t="n">
        <v>-0.2</v>
      </c>
      <c r="CI28" s="9" t="n">
        <v>-0.2</v>
      </c>
      <c r="CJ28" s="9" t="n">
        <v>0.17</v>
      </c>
      <c r="CK28" s="9" t="n">
        <v>0.22</v>
      </c>
      <c r="CL28" s="9"/>
      <c r="CM28" s="9"/>
      <c r="CN28" s="9"/>
      <c r="CO28" s="9"/>
      <c r="CP28" s="9"/>
      <c r="CQ28" s="9"/>
      <c r="CR28" s="9"/>
      <c r="CS28" s="6" t="n">
        <v>-81.72</v>
      </c>
      <c r="CT28" s="7" t="n">
        <v>26</v>
      </c>
      <c r="CU28" s="2" t="s">
        <v>211</v>
      </c>
      <c r="CV28" s="2" t="s">
        <v>578</v>
      </c>
      <c r="CW28" s="2" t="s">
        <v>213</v>
      </c>
      <c r="CX28" s="2" t="s">
        <v>214</v>
      </c>
      <c r="CY28" s="2" t="s">
        <v>579</v>
      </c>
      <c r="CZ28" s="2" t="s">
        <v>580</v>
      </c>
      <c r="DA28" s="3" t="s">
        <v>581</v>
      </c>
      <c r="DB28" s="2" t="s">
        <v>218</v>
      </c>
      <c r="DC28" s="10" t="n">
        <v>2018</v>
      </c>
      <c r="DD28" s="11" t="str">
        <f aca="false">HYPERLINK("http://www.defidevcorp.com","www.defidevcorp.com")</f>
        <v>www.defidevcorp.com</v>
      </c>
      <c r="DE28" s="12" t="n">
        <v>1</v>
      </c>
      <c r="DF28" s="12" t="n">
        <v>1</v>
      </c>
      <c r="DG28" s="12"/>
      <c r="DH28" s="12"/>
      <c r="DI28" s="12" t="n">
        <v>1</v>
      </c>
      <c r="DJ28" s="12" t="n">
        <v>1</v>
      </c>
      <c r="DK28" s="2"/>
      <c r="DL28" s="2"/>
      <c r="DM28" s="3"/>
      <c r="DN28" s="3"/>
      <c r="DO28" s="2"/>
      <c r="DP28" s="2"/>
      <c r="DQ28" s="2"/>
      <c r="DR28" s="2"/>
      <c r="DS28" s="2"/>
      <c r="DT28" s="2"/>
      <c r="DU28" s="2"/>
      <c r="DV28" s="2"/>
      <c r="DW28" s="9"/>
      <c r="DX28" s="6"/>
      <c r="DY28" s="9"/>
      <c r="DZ28" s="9"/>
      <c r="EA28" s="9"/>
      <c r="EB28" s="9"/>
      <c r="EC28" s="9"/>
      <c r="ED28" s="9"/>
      <c r="EE28" s="9"/>
      <c r="EF28" s="6"/>
      <c r="EG28" s="5"/>
      <c r="EH28" s="5"/>
      <c r="EI28" s="9"/>
      <c r="EJ28" s="9"/>
      <c r="EK28" s="6"/>
      <c r="EL28" s="9"/>
      <c r="EM28" s="2"/>
      <c r="EN28" s="4"/>
      <c r="EO28" s="9"/>
      <c r="EP28" s="6"/>
      <c r="EQ28" s="6"/>
      <c r="ER28" s="9"/>
      <c r="ES28" s="2"/>
      <c r="ET28" s="9"/>
      <c r="EU28" s="9"/>
      <c r="EV28" s="9"/>
      <c r="EW28" s="9"/>
      <c r="EX28" s="9"/>
      <c r="EY28" s="9"/>
      <c r="EZ28" s="9"/>
      <c r="FA28" s="9"/>
      <c r="FB28" s="2" t="s">
        <v>199</v>
      </c>
      <c r="FC28" s="9"/>
      <c r="FD28" s="2"/>
      <c r="FE28" s="3"/>
      <c r="FF28" s="2"/>
      <c r="FG28" s="9"/>
      <c r="FH28" s="9"/>
      <c r="FI28" s="9"/>
      <c r="FJ28" s="9"/>
      <c r="FK28" s="9"/>
      <c r="FL28" s="9"/>
      <c r="FM28" s="9"/>
      <c r="FN28" s="9"/>
      <c r="FO28" s="9"/>
      <c r="FP28" s="9"/>
      <c r="FQ28" s="9"/>
      <c r="FR28" s="11" t="str">
        <f aca="false">HYPERLINK("https://my.pitchbook.com?c=170481-25T","View Company Online")</f>
        <v>View Company Online</v>
      </c>
    </row>
    <row r="29" customFormat="false" ht="15" hidden="false" customHeight="false" outlineLevel="0" collapsed="false">
      <c r="A29" s="13" t="s">
        <v>585</v>
      </c>
      <c r="B29" s="13" t="s">
        <v>558</v>
      </c>
      <c r="C29" s="13" t="s">
        <v>559</v>
      </c>
      <c r="D29" s="13"/>
      <c r="E29" s="13" t="s">
        <v>560</v>
      </c>
      <c r="F29" s="13" t="s">
        <v>561</v>
      </c>
      <c r="G29" s="13" t="s">
        <v>562</v>
      </c>
      <c r="H29" s="13" t="s">
        <v>563</v>
      </c>
      <c r="I29" s="13" t="s">
        <v>564</v>
      </c>
      <c r="J29" s="13" t="s">
        <v>565</v>
      </c>
      <c r="K29" s="13" t="s">
        <v>566</v>
      </c>
      <c r="L29" s="13" t="s">
        <v>567</v>
      </c>
      <c r="M29" s="13" t="s">
        <v>568</v>
      </c>
      <c r="N29" s="13" t="s">
        <v>186</v>
      </c>
      <c r="O29" s="13" t="s">
        <v>569</v>
      </c>
      <c r="P29" s="13" t="s">
        <v>570</v>
      </c>
      <c r="Q29" s="13" t="s">
        <v>571</v>
      </c>
      <c r="R29" s="14" t="s">
        <v>572</v>
      </c>
      <c r="S29" s="13" t="s">
        <v>573</v>
      </c>
      <c r="T29" s="13" t="s">
        <v>574</v>
      </c>
      <c r="U29" s="13"/>
      <c r="V29" s="14" t="n">
        <v>3</v>
      </c>
      <c r="W29" s="15" t="n">
        <v>44848</v>
      </c>
      <c r="X29" s="15" t="n">
        <v>45133</v>
      </c>
      <c r="Y29" s="16" t="n">
        <v>5.12</v>
      </c>
      <c r="Z29" s="13" t="s">
        <v>193</v>
      </c>
      <c r="AA29" s="16" t="n">
        <v>31.09</v>
      </c>
      <c r="AB29" s="16" t="n">
        <v>36.21</v>
      </c>
      <c r="AC29" s="13" t="s">
        <v>256</v>
      </c>
      <c r="AD29" s="17" t="n">
        <v>14.13</v>
      </c>
      <c r="AE29" s="16" t="n">
        <v>5.99</v>
      </c>
      <c r="AF29" s="14"/>
      <c r="AG29" s="14"/>
      <c r="AH29" s="16" t="n">
        <v>3.62</v>
      </c>
      <c r="AI29" s="14"/>
      <c r="AJ29" s="13" t="s">
        <v>257</v>
      </c>
      <c r="AK29" s="13"/>
      <c r="AL29" s="13"/>
      <c r="AM29" s="13" t="s">
        <v>258</v>
      </c>
      <c r="AN29" s="13" t="s">
        <v>586</v>
      </c>
      <c r="AO29" s="16" t="n">
        <v>5.12</v>
      </c>
      <c r="AP29" s="13" t="s">
        <v>199</v>
      </c>
      <c r="AQ29" s="13"/>
      <c r="AR29" s="13"/>
      <c r="AS29" s="13"/>
      <c r="AT29" s="16"/>
      <c r="AU29" s="16"/>
      <c r="AV29" s="16"/>
      <c r="AW29" s="13" t="s">
        <v>200</v>
      </c>
      <c r="AX29" s="13" t="s">
        <v>186</v>
      </c>
      <c r="AY29" s="13" t="s">
        <v>568</v>
      </c>
      <c r="AZ29" s="18"/>
      <c r="BA29" s="14"/>
      <c r="BB29" s="13"/>
      <c r="BC29" s="14"/>
      <c r="BD29" s="13"/>
      <c r="BE29" s="14"/>
      <c r="BF29" s="13"/>
      <c r="BG29" s="13"/>
      <c r="BH29" s="19"/>
      <c r="BI29" s="13"/>
      <c r="BJ29" s="13"/>
      <c r="BK29" s="13"/>
      <c r="BL29" s="13"/>
      <c r="BM29" s="13"/>
      <c r="BN29" s="13" t="s">
        <v>587</v>
      </c>
      <c r="BO29" s="13" t="s">
        <v>587</v>
      </c>
      <c r="BP29" s="13" t="s">
        <v>588</v>
      </c>
      <c r="BQ29" s="13"/>
      <c r="BR29" s="13"/>
      <c r="BS29" s="16"/>
      <c r="BT29" s="20" t="n">
        <v>1.96</v>
      </c>
      <c r="BU29" s="17" t="n">
        <v>3.64</v>
      </c>
      <c r="BV29" s="20"/>
      <c r="BW29" s="20" t="n">
        <v>-0.56</v>
      </c>
      <c r="BX29" s="20" t="n">
        <v>-0.61</v>
      </c>
      <c r="BY29" s="20" t="n">
        <v>-0.61</v>
      </c>
      <c r="BZ29" s="20" t="n">
        <v>0.08</v>
      </c>
      <c r="CA29" s="21" t="n">
        <v>2023</v>
      </c>
      <c r="CB29" s="20" t="n">
        <v>-59</v>
      </c>
      <c r="CC29" s="20" t="n">
        <v>-59</v>
      </c>
      <c r="CD29" s="20" t="n">
        <v>-61.51</v>
      </c>
      <c r="CE29" s="20" t="n">
        <v>18.45</v>
      </c>
      <c r="CF29" s="20" t="n">
        <v>397.19</v>
      </c>
      <c r="CG29" s="20" t="n">
        <v>-8.34</v>
      </c>
      <c r="CH29" s="20" t="n">
        <v>-8.34</v>
      </c>
      <c r="CI29" s="20" t="n">
        <v>-8.69</v>
      </c>
      <c r="CJ29" s="20" t="n">
        <v>2.61</v>
      </c>
      <c r="CK29" s="20" t="n">
        <v>56.14</v>
      </c>
      <c r="CL29" s="20"/>
      <c r="CM29" s="20"/>
      <c r="CN29" s="20"/>
      <c r="CO29" s="20"/>
      <c r="CP29" s="20"/>
      <c r="CQ29" s="20"/>
      <c r="CR29" s="20"/>
      <c r="CS29" s="17" t="n">
        <v>-31.27</v>
      </c>
      <c r="CT29" s="18" t="n">
        <v>26</v>
      </c>
      <c r="CU29" s="13" t="s">
        <v>211</v>
      </c>
      <c r="CV29" s="13" t="s">
        <v>578</v>
      </c>
      <c r="CW29" s="13" t="s">
        <v>213</v>
      </c>
      <c r="CX29" s="13" t="s">
        <v>214</v>
      </c>
      <c r="CY29" s="13" t="s">
        <v>579</v>
      </c>
      <c r="CZ29" s="13" t="s">
        <v>580</v>
      </c>
      <c r="DA29" s="14" t="s">
        <v>581</v>
      </c>
      <c r="DB29" s="13" t="s">
        <v>218</v>
      </c>
      <c r="DC29" s="21" t="n">
        <v>2018</v>
      </c>
      <c r="DD29" s="22" t="str">
        <f aca="false">HYPERLINK("http://www.defidevcorp.com","www.defidevcorp.com")</f>
        <v>www.defidevcorp.com</v>
      </c>
      <c r="DE29" s="23" t="n">
        <v>1</v>
      </c>
      <c r="DF29" s="23" t="n">
        <v>1</v>
      </c>
      <c r="DG29" s="23"/>
      <c r="DH29" s="23"/>
      <c r="DI29" s="23" t="n">
        <v>1</v>
      </c>
      <c r="DJ29" s="23" t="n">
        <v>1</v>
      </c>
      <c r="DK29" s="13"/>
      <c r="DL29" s="13"/>
      <c r="DM29" s="14"/>
      <c r="DN29" s="14"/>
      <c r="DO29" s="13"/>
      <c r="DP29" s="13"/>
      <c r="DQ29" s="13"/>
      <c r="DR29" s="13"/>
      <c r="DS29" s="13"/>
      <c r="DT29" s="13"/>
      <c r="DU29" s="13"/>
      <c r="DV29" s="13"/>
      <c r="DW29" s="20"/>
      <c r="DX29" s="17"/>
      <c r="DY29" s="20"/>
      <c r="DZ29" s="20"/>
      <c r="EA29" s="20"/>
      <c r="EB29" s="20"/>
      <c r="EC29" s="20"/>
      <c r="ED29" s="20"/>
      <c r="EE29" s="20"/>
      <c r="EF29" s="17"/>
      <c r="EG29" s="16"/>
      <c r="EH29" s="16"/>
      <c r="EI29" s="20"/>
      <c r="EJ29" s="20"/>
      <c r="EK29" s="17"/>
      <c r="EL29" s="20"/>
      <c r="EM29" s="13"/>
      <c r="EN29" s="15"/>
      <c r="EO29" s="20"/>
      <c r="EP29" s="17"/>
      <c r="EQ29" s="17"/>
      <c r="ER29" s="20"/>
      <c r="ES29" s="13"/>
      <c r="ET29" s="20"/>
      <c r="EU29" s="20"/>
      <c r="EV29" s="20"/>
      <c r="EW29" s="20"/>
      <c r="EX29" s="20"/>
      <c r="EY29" s="20"/>
      <c r="EZ29" s="20"/>
      <c r="FA29" s="20"/>
      <c r="FB29" s="13" t="s">
        <v>199</v>
      </c>
      <c r="FC29" s="20"/>
      <c r="FD29" s="13"/>
      <c r="FE29" s="14"/>
      <c r="FF29" s="13"/>
      <c r="FG29" s="20"/>
      <c r="FH29" s="20"/>
      <c r="FI29" s="20"/>
      <c r="FJ29" s="20"/>
      <c r="FK29" s="20"/>
      <c r="FL29" s="20"/>
      <c r="FM29" s="20"/>
      <c r="FN29" s="20"/>
      <c r="FO29" s="20"/>
      <c r="FP29" s="20"/>
      <c r="FQ29" s="20"/>
      <c r="FR29" s="22" t="str">
        <f aca="false">HYPERLINK("https://my.pitchbook.com?c=206470-99T","View Company Online")</f>
        <v>View Company Online</v>
      </c>
    </row>
    <row r="30" customFormat="false" ht="15" hidden="false" customHeight="false" outlineLevel="0" collapsed="false">
      <c r="A30" s="2" t="s">
        <v>589</v>
      </c>
      <c r="B30" s="2" t="s">
        <v>590</v>
      </c>
      <c r="C30" s="2" t="s">
        <v>591</v>
      </c>
      <c r="D30" s="2"/>
      <c r="E30" s="2" t="s">
        <v>592</v>
      </c>
      <c r="F30" s="2" t="s">
        <v>593</v>
      </c>
      <c r="G30" s="2" t="s">
        <v>179</v>
      </c>
      <c r="H30" s="2" t="s">
        <v>180</v>
      </c>
      <c r="I30" s="2" t="s">
        <v>594</v>
      </c>
      <c r="J30" s="2" t="s">
        <v>595</v>
      </c>
      <c r="K30" s="2" t="s">
        <v>596</v>
      </c>
      <c r="L30" s="2" t="s">
        <v>597</v>
      </c>
      <c r="M30" s="2" t="s">
        <v>185</v>
      </c>
      <c r="N30" s="2" t="s">
        <v>186</v>
      </c>
      <c r="O30" s="2" t="s">
        <v>425</v>
      </c>
      <c r="P30" s="2" t="s">
        <v>598</v>
      </c>
      <c r="Q30" s="2" t="s">
        <v>599</v>
      </c>
      <c r="R30" s="3"/>
      <c r="S30" s="2" t="s">
        <v>600</v>
      </c>
      <c r="T30" s="2" t="s">
        <v>601</v>
      </c>
      <c r="U30" s="2"/>
      <c r="V30" s="3" t="n">
        <v>2</v>
      </c>
      <c r="W30" s="4" t="n">
        <v>44250</v>
      </c>
      <c r="X30" s="4" t="n">
        <v>45162</v>
      </c>
      <c r="Y30" s="5" t="n">
        <v>0.22</v>
      </c>
      <c r="Z30" s="2" t="s">
        <v>193</v>
      </c>
      <c r="AA30" s="5" t="n">
        <v>10.1</v>
      </c>
      <c r="AB30" s="5" t="n">
        <v>10.32</v>
      </c>
      <c r="AC30" s="2" t="s">
        <v>193</v>
      </c>
      <c r="AD30" s="6" t="n">
        <v>2.17</v>
      </c>
      <c r="AE30" s="5" t="n">
        <v>0.22</v>
      </c>
      <c r="AF30" s="3"/>
      <c r="AG30" s="3"/>
      <c r="AH30" s="5" t="n">
        <v>4.49</v>
      </c>
      <c r="AI30" s="3"/>
      <c r="AJ30" s="2" t="s">
        <v>257</v>
      </c>
      <c r="AK30" s="2"/>
      <c r="AL30" s="2"/>
      <c r="AM30" s="2" t="s">
        <v>258</v>
      </c>
      <c r="AN30" s="2" t="s">
        <v>602</v>
      </c>
      <c r="AO30" s="5" t="n">
        <v>0.22</v>
      </c>
      <c r="AP30" s="2" t="s">
        <v>199</v>
      </c>
      <c r="AQ30" s="2"/>
      <c r="AR30" s="2"/>
      <c r="AS30" s="2"/>
      <c r="AT30" s="5"/>
      <c r="AU30" s="5"/>
      <c r="AV30" s="5"/>
      <c r="AW30" s="2" t="s">
        <v>200</v>
      </c>
      <c r="AX30" s="2" t="s">
        <v>201</v>
      </c>
      <c r="AY30" s="2" t="s">
        <v>185</v>
      </c>
      <c r="AZ30" s="7"/>
      <c r="BA30" s="3"/>
      <c r="BB30" s="2"/>
      <c r="BC30" s="3"/>
      <c r="BD30" s="2"/>
      <c r="BE30" s="3"/>
      <c r="BF30" s="2"/>
      <c r="BG30" s="2"/>
      <c r="BH30" s="8"/>
      <c r="BI30" s="2"/>
      <c r="BJ30" s="2"/>
      <c r="BK30" s="2" t="s">
        <v>603</v>
      </c>
      <c r="BL30" s="2"/>
      <c r="BM30" s="2"/>
      <c r="BN30" s="2"/>
      <c r="BO30" s="2"/>
      <c r="BP30" s="2"/>
      <c r="BQ30" s="2"/>
      <c r="BR30" s="2"/>
      <c r="BS30" s="5"/>
      <c r="BT30" s="9" t="n">
        <v>0.04</v>
      </c>
      <c r="BU30" s="6"/>
      <c r="BV30" s="9"/>
      <c r="BW30" s="9" t="n">
        <v>-0.01</v>
      </c>
      <c r="BX30" s="9" t="n">
        <v>-0.02</v>
      </c>
      <c r="BY30" s="9" t="n">
        <v>-0.02</v>
      </c>
      <c r="BZ30" s="9" t="n">
        <v>0</v>
      </c>
      <c r="CA30" s="10" t="n">
        <v>2023</v>
      </c>
      <c r="CB30" s="9" t="n">
        <v>-510.89</v>
      </c>
      <c r="CC30" s="9" t="n">
        <v>-510.89</v>
      </c>
      <c r="CD30" s="9" t="n">
        <v>-958.91</v>
      </c>
      <c r="CE30" s="9" t="n">
        <v>288.31</v>
      </c>
      <c r="CF30" s="9" t="n">
        <v>-78.86</v>
      </c>
      <c r="CG30" s="9" t="n">
        <v>-11.11</v>
      </c>
      <c r="CH30" s="9" t="n">
        <v>-11.11</v>
      </c>
      <c r="CI30" s="9" t="n">
        <v>-20.85</v>
      </c>
      <c r="CJ30" s="9" t="n">
        <v>6.27</v>
      </c>
      <c r="CK30" s="9" t="n">
        <v>-1.71</v>
      </c>
      <c r="CL30" s="9"/>
      <c r="CM30" s="9"/>
      <c r="CN30" s="9"/>
      <c r="CO30" s="9"/>
      <c r="CP30" s="9"/>
      <c r="CQ30" s="9"/>
      <c r="CR30" s="9"/>
      <c r="CS30" s="6" t="n">
        <v>-56.43</v>
      </c>
      <c r="CT30" s="7" t="n">
        <v>6</v>
      </c>
      <c r="CU30" s="2" t="s">
        <v>604</v>
      </c>
      <c r="CV30" s="2" t="s">
        <v>605</v>
      </c>
      <c r="CW30" s="2" t="s">
        <v>288</v>
      </c>
      <c r="CX30" s="2" t="s">
        <v>606</v>
      </c>
      <c r="CY30" s="2" t="s">
        <v>607</v>
      </c>
      <c r="CZ30" s="2"/>
      <c r="DA30" s="3" t="s">
        <v>608</v>
      </c>
      <c r="DB30" s="2" t="s">
        <v>609</v>
      </c>
      <c r="DC30" s="10" t="n">
        <v>2020</v>
      </c>
      <c r="DD30" s="11" t="str">
        <f aca="false">HYPERLINK("http://www.demolish-games.com","www.demolish-games.com")</f>
        <v>www.demolish-games.com</v>
      </c>
      <c r="DE30" s="12"/>
      <c r="DF30" s="12"/>
      <c r="DG30" s="12"/>
      <c r="DH30" s="12"/>
      <c r="DI30" s="12"/>
      <c r="DJ30" s="12"/>
      <c r="DK30" s="2"/>
      <c r="DL30" s="2"/>
      <c r="DM30" s="3"/>
      <c r="DN30" s="3"/>
      <c r="DO30" s="2"/>
      <c r="DP30" s="2"/>
      <c r="DQ30" s="2"/>
      <c r="DR30" s="2"/>
      <c r="DS30" s="2"/>
      <c r="DT30" s="2"/>
      <c r="DU30" s="2"/>
      <c r="DV30" s="2"/>
      <c r="DW30" s="9"/>
      <c r="DX30" s="6"/>
      <c r="DY30" s="9"/>
      <c r="DZ30" s="9"/>
      <c r="EA30" s="9"/>
      <c r="EB30" s="9"/>
      <c r="EC30" s="9"/>
      <c r="ED30" s="9"/>
      <c r="EE30" s="9"/>
      <c r="EF30" s="6"/>
      <c r="EG30" s="5"/>
      <c r="EH30" s="5"/>
      <c r="EI30" s="9"/>
      <c r="EJ30" s="9"/>
      <c r="EK30" s="6"/>
      <c r="EL30" s="9"/>
      <c r="EM30" s="2"/>
      <c r="EN30" s="4"/>
      <c r="EO30" s="9"/>
      <c r="EP30" s="6"/>
      <c r="EQ30" s="6"/>
      <c r="ER30" s="9"/>
      <c r="ES30" s="2"/>
      <c r="ET30" s="9"/>
      <c r="EU30" s="9"/>
      <c r="EV30" s="9"/>
      <c r="EW30" s="9"/>
      <c r="EX30" s="9"/>
      <c r="EY30" s="9"/>
      <c r="EZ30" s="9"/>
      <c r="FA30" s="9"/>
      <c r="FB30" s="2" t="s">
        <v>199</v>
      </c>
      <c r="FC30" s="9"/>
      <c r="FD30" s="2"/>
      <c r="FE30" s="3"/>
      <c r="FF30" s="2"/>
      <c r="FG30" s="9"/>
      <c r="FH30" s="9"/>
      <c r="FI30" s="9"/>
      <c r="FJ30" s="9"/>
      <c r="FK30" s="9"/>
      <c r="FL30" s="9"/>
      <c r="FM30" s="9"/>
      <c r="FN30" s="9"/>
      <c r="FO30" s="9"/>
      <c r="FP30" s="9"/>
      <c r="FQ30" s="9"/>
      <c r="FR30" s="11" t="str">
        <f aca="false">HYPERLINK("https://my.pitchbook.com?c=234513-82T","View Company Online")</f>
        <v>View Company Online</v>
      </c>
    </row>
    <row r="31" customFormat="false" ht="15" hidden="false" customHeight="false" outlineLevel="0" collapsed="false">
      <c r="A31" s="13" t="s">
        <v>610</v>
      </c>
      <c r="B31" s="13" t="s">
        <v>590</v>
      </c>
      <c r="C31" s="13" t="s">
        <v>591</v>
      </c>
      <c r="D31" s="13"/>
      <c r="E31" s="13" t="s">
        <v>592</v>
      </c>
      <c r="F31" s="13" t="s">
        <v>593</v>
      </c>
      <c r="G31" s="13" t="s">
        <v>179</v>
      </c>
      <c r="H31" s="13" t="s">
        <v>180</v>
      </c>
      <c r="I31" s="13" t="s">
        <v>594</v>
      </c>
      <c r="J31" s="13" t="s">
        <v>595</v>
      </c>
      <c r="K31" s="13" t="s">
        <v>596</v>
      </c>
      <c r="L31" s="13" t="s">
        <v>597</v>
      </c>
      <c r="M31" s="13" t="s">
        <v>185</v>
      </c>
      <c r="N31" s="13" t="s">
        <v>186</v>
      </c>
      <c r="O31" s="13" t="s">
        <v>425</v>
      </c>
      <c r="P31" s="13" t="s">
        <v>598</v>
      </c>
      <c r="Q31" s="13" t="s">
        <v>599</v>
      </c>
      <c r="R31" s="14"/>
      <c r="S31" s="13" t="s">
        <v>600</v>
      </c>
      <c r="T31" s="13" t="s">
        <v>601</v>
      </c>
      <c r="U31" s="13"/>
      <c r="V31" s="14" t="n">
        <v>3</v>
      </c>
      <c r="W31" s="15"/>
      <c r="X31" s="15" t="n">
        <v>45474</v>
      </c>
      <c r="Y31" s="16" t="n">
        <v>0.1</v>
      </c>
      <c r="Z31" s="13" t="s">
        <v>193</v>
      </c>
      <c r="AA31" s="16"/>
      <c r="AB31" s="16" t="n">
        <v>0.27</v>
      </c>
      <c r="AC31" s="13" t="s">
        <v>256</v>
      </c>
      <c r="AD31" s="17" t="n">
        <v>37.8</v>
      </c>
      <c r="AE31" s="16" t="n">
        <v>0.32</v>
      </c>
      <c r="AF31" s="14"/>
      <c r="AG31" s="14"/>
      <c r="AH31" s="16"/>
      <c r="AI31" s="14"/>
      <c r="AJ31" s="13" t="s">
        <v>450</v>
      </c>
      <c r="AK31" s="13"/>
      <c r="AL31" s="13"/>
      <c r="AM31" s="13" t="s">
        <v>295</v>
      </c>
      <c r="AN31" s="13" t="s">
        <v>593</v>
      </c>
      <c r="AO31" s="16" t="n">
        <v>0.1</v>
      </c>
      <c r="AP31" s="13" t="s">
        <v>199</v>
      </c>
      <c r="AQ31" s="13"/>
      <c r="AR31" s="13"/>
      <c r="AS31" s="13"/>
      <c r="AT31" s="16"/>
      <c r="AU31" s="16"/>
      <c r="AV31" s="16"/>
      <c r="AW31" s="13" t="s">
        <v>200</v>
      </c>
      <c r="AX31" s="13" t="s">
        <v>186</v>
      </c>
      <c r="AY31" s="13" t="s">
        <v>274</v>
      </c>
      <c r="AZ31" s="18"/>
      <c r="BA31" s="14" t="n">
        <v>1</v>
      </c>
      <c r="BB31" s="13" t="s">
        <v>611</v>
      </c>
      <c r="BC31" s="14" t="n">
        <v>1</v>
      </c>
      <c r="BD31" s="13"/>
      <c r="BE31" s="14"/>
      <c r="BF31" s="13"/>
      <c r="BG31" s="13" t="s">
        <v>612</v>
      </c>
      <c r="BH31" s="19" t="s">
        <v>613</v>
      </c>
      <c r="BI31" s="13"/>
      <c r="BJ31" s="13"/>
      <c r="BK31" s="13"/>
      <c r="BL31" s="13"/>
      <c r="BM31" s="13"/>
      <c r="BN31" s="13"/>
      <c r="BO31" s="13"/>
      <c r="BP31" s="13"/>
      <c r="BQ31" s="13"/>
      <c r="BR31" s="13"/>
      <c r="BS31" s="16"/>
      <c r="BT31" s="20" t="n">
        <v>0.03</v>
      </c>
      <c r="BU31" s="17" t="n">
        <v>-21.93</v>
      </c>
      <c r="BV31" s="20"/>
      <c r="BW31" s="20" t="n">
        <v>-0.09</v>
      </c>
      <c r="BX31" s="20" t="n">
        <v>-0.09</v>
      </c>
      <c r="BY31" s="20" t="n">
        <v>-0.09</v>
      </c>
      <c r="BZ31" s="20" t="n">
        <v>0</v>
      </c>
      <c r="CA31" s="21" t="n">
        <v>2024</v>
      </c>
      <c r="CB31" s="20" t="n">
        <v>-2.97</v>
      </c>
      <c r="CC31" s="20" t="n">
        <v>-2.97</v>
      </c>
      <c r="CD31" s="20" t="n">
        <v>-3.12</v>
      </c>
      <c r="CE31" s="20" t="n">
        <v>9.85</v>
      </c>
      <c r="CF31" s="20" t="n">
        <v>-1.32</v>
      </c>
      <c r="CG31" s="20" t="n">
        <v>-1.12</v>
      </c>
      <c r="CH31" s="20" t="n">
        <v>-1.12</v>
      </c>
      <c r="CI31" s="20" t="n">
        <v>-1.18</v>
      </c>
      <c r="CJ31" s="20" t="n">
        <v>3.72</v>
      </c>
      <c r="CK31" s="20" t="n">
        <v>-0.5</v>
      </c>
      <c r="CL31" s="20"/>
      <c r="CM31" s="20"/>
      <c r="CN31" s="20"/>
      <c r="CO31" s="20"/>
      <c r="CP31" s="20"/>
      <c r="CQ31" s="20"/>
      <c r="CR31" s="20"/>
      <c r="CS31" s="17" t="n">
        <v>-331.93</v>
      </c>
      <c r="CT31" s="18" t="n">
        <v>6</v>
      </c>
      <c r="CU31" s="13" t="s">
        <v>604</v>
      </c>
      <c r="CV31" s="13" t="s">
        <v>605</v>
      </c>
      <c r="CW31" s="13" t="s">
        <v>288</v>
      </c>
      <c r="CX31" s="13" t="s">
        <v>606</v>
      </c>
      <c r="CY31" s="13" t="s">
        <v>607</v>
      </c>
      <c r="CZ31" s="13"/>
      <c r="DA31" s="14" t="s">
        <v>608</v>
      </c>
      <c r="DB31" s="13" t="s">
        <v>609</v>
      </c>
      <c r="DC31" s="21" t="n">
        <v>2020</v>
      </c>
      <c r="DD31" s="22" t="str">
        <f aca="false">HYPERLINK("http://www.demolish-games.com","www.demolish-games.com")</f>
        <v>www.demolish-games.com</v>
      </c>
      <c r="DE31" s="23"/>
      <c r="DF31" s="23"/>
      <c r="DG31" s="23"/>
      <c r="DH31" s="23"/>
      <c r="DI31" s="23"/>
      <c r="DJ31" s="23"/>
      <c r="DK31" s="13"/>
      <c r="DL31" s="13"/>
      <c r="DM31" s="14"/>
      <c r="DN31" s="14"/>
      <c r="DO31" s="13"/>
      <c r="DP31" s="13"/>
      <c r="DQ31" s="13"/>
      <c r="DR31" s="13"/>
      <c r="DS31" s="13"/>
      <c r="DT31" s="13"/>
      <c r="DU31" s="13"/>
      <c r="DV31" s="13"/>
      <c r="DW31" s="20"/>
      <c r="DX31" s="17"/>
      <c r="DY31" s="20"/>
      <c r="DZ31" s="20"/>
      <c r="EA31" s="20"/>
      <c r="EB31" s="20"/>
      <c r="EC31" s="20"/>
      <c r="ED31" s="20"/>
      <c r="EE31" s="20"/>
      <c r="EF31" s="17"/>
      <c r="EG31" s="16"/>
      <c r="EH31" s="16"/>
      <c r="EI31" s="20"/>
      <c r="EJ31" s="20"/>
      <c r="EK31" s="17"/>
      <c r="EL31" s="20"/>
      <c r="EM31" s="13"/>
      <c r="EN31" s="15"/>
      <c r="EO31" s="20"/>
      <c r="EP31" s="17"/>
      <c r="EQ31" s="17"/>
      <c r="ER31" s="20"/>
      <c r="ES31" s="13"/>
      <c r="ET31" s="20"/>
      <c r="EU31" s="20"/>
      <c r="EV31" s="20"/>
      <c r="EW31" s="20"/>
      <c r="EX31" s="20"/>
      <c r="EY31" s="20"/>
      <c r="EZ31" s="20"/>
      <c r="FA31" s="20"/>
      <c r="FB31" s="13" t="s">
        <v>199</v>
      </c>
      <c r="FC31" s="20"/>
      <c r="FD31" s="13"/>
      <c r="FE31" s="14"/>
      <c r="FF31" s="13"/>
      <c r="FG31" s="20"/>
      <c r="FH31" s="20"/>
      <c r="FI31" s="20"/>
      <c r="FJ31" s="20"/>
      <c r="FK31" s="20"/>
      <c r="FL31" s="20"/>
      <c r="FM31" s="20"/>
      <c r="FN31" s="20"/>
      <c r="FO31" s="20"/>
      <c r="FP31" s="20"/>
      <c r="FQ31" s="20"/>
      <c r="FR31" s="22" t="str">
        <f aca="false">HYPERLINK("https://my.pitchbook.com?c=265628-62T","View Company Online")</f>
        <v>View Company Online</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614</v>
      </c>
    </row>
    <row r="3" customFormat="false" ht="15" hidden="false" customHeight="false" outlineLevel="0" collapsed="false">
      <c r="A3" s="25" t="s">
        <v>615</v>
      </c>
    </row>
    <row r="4" customFormat="false" ht="15" hidden="false" customHeight="false" outlineLevel="0" collapsed="false">
      <c r="A4" s="26" t="s">
        <v>616</v>
      </c>
    </row>
    <row r="6" customFormat="false" ht="15" hidden="false" customHeight="false" outlineLevel="0" collapsed="false">
      <c r="A6" s="25" t="s">
        <v>617</v>
      </c>
      <c r="C6" s="26" t="s">
        <v>618</v>
      </c>
      <c r="E6" s="25" t="s">
        <v>619</v>
      </c>
    </row>
    <row r="8" customFormat="false" ht="15" hidden="false" customHeight="false" outlineLevel="0" collapsed="false">
      <c r="A8" s="25" t="s">
        <v>620</v>
      </c>
    </row>
    <row r="9" customFormat="false" ht="15" hidden="false" customHeight="false" outlineLevel="0" collapsed="false">
      <c r="A9" s="27" t="s">
        <v>621</v>
      </c>
      <c r="B9" s="25" t="s">
        <v>622</v>
      </c>
    </row>
    <row r="10" customFormat="false" ht="15" hidden="false" customHeight="false" outlineLevel="0" collapsed="false">
      <c r="A10" s="27" t="s">
        <v>623</v>
      </c>
      <c r="B10" s="25" t="s">
        <v>624</v>
      </c>
    </row>
    <row r="11" customFormat="false" ht="15" hidden="false" customHeight="false" outlineLevel="0" collapsed="false">
      <c r="A11" s="27" t="s">
        <v>625</v>
      </c>
      <c r="B11" s="25" t="s">
        <v>626</v>
      </c>
    </row>
    <row r="13" customFormat="false" ht="15" hidden="false" customHeight="false" outlineLevel="0" collapsed="false">
      <c r="A13" s="25" t="s">
        <v>627</v>
      </c>
      <c r="B13" s="26" t="s">
        <v>616</v>
      </c>
    </row>
    <row r="15" customFormat="false" ht="15" hidden="false" customHeight="false" outlineLevel="0" collapsed="false">
      <c r="A15" s="28" t="s">
        <v>628</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2025-06-11T14:36:12Z</dcterms:modified>
  <cp:revision>1</cp:revision>
  <dc:subject/>
  <dc:title/>
</cp:coreProperties>
</file>