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isclaimer"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<sst xmlns="http://schemas.openxmlformats.org/spreadsheetml/2006/main" count="1829" uniqueCount="687">
  <si>
    <t xml:space="preserve">Deal ID</t>
  </si>
  <si>
    <t xml:space="preserve">Companies</t>
  </si>
  <si>
    <t xml:space="preserve">Company ID</t>
  </si>
  <si>
    <t xml:space="preserve">Registration Number</t>
  </si>
  <si>
    <t xml:space="preserve">Description</t>
  </si>
  <si>
    <t xml:space="preserve">Financing Status Note</t>
  </si>
  <si>
    <t xml:space="preserve">Primary Industry Sector</t>
  </si>
  <si>
    <t xml:space="preserve">Primary Industry Group</t>
  </si>
  <si>
    <t xml:space="preserve">Primary Industry Code</t>
  </si>
  <si>
    <t xml:space="preserve">All Industries</t>
  </si>
  <si>
    <t xml:space="preserve">Verticals</t>
  </si>
  <si>
    <t xml:space="preserve">Keywords</t>
  </si>
  <si>
    <t xml:space="preserve">Current Financing Status</t>
  </si>
  <si>
    <t xml:space="preserve">Current Business Status</t>
  </si>
  <si>
    <t xml:space="preserve">Universe</t>
  </si>
  <si>
    <t xml:space="preserve">CEO (at time of deal)</t>
  </si>
  <si>
    <t xml:space="preserve">CEO PBId</t>
  </si>
  <si>
    <t xml:space="preserve">CEO Phone</t>
  </si>
  <si>
    <t xml:space="preserve">CEO Email</t>
  </si>
  <si>
    <t xml:space="preserve">CEO Biography</t>
  </si>
  <si>
    <t xml:space="preserve">CEO Education</t>
  </si>
  <si>
    <t xml:space="preserve">Deal No.</t>
  </si>
  <si>
    <t xml:space="preserve">Announced Date</t>
  </si>
  <si>
    <t xml:space="preserve">Deal Date</t>
  </si>
  <si>
    <t xml:space="preserve">Deal Size</t>
  </si>
  <si>
    <t xml:space="preserve">Deal Size Status</t>
  </si>
  <si>
    <t xml:space="preserve">Pre-money Valuation</t>
  </si>
  <si>
    <t xml:space="preserve">Post Valuation</t>
  </si>
  <si>
    <t xml:space="preserve">Post Valuation Status</t>
  </si>
  <si>
    <t xml:space="preserve">% Acquired</t>
  </si>
  <si>
    <t xml:space="preserve">Raised to Date</t>
  </si>
  <si>
    <t xml:space="preserve">VC Round</t>
  </si>
  <si>
    <t xml:space="preserve">VC Round Up/Down/Flat</t>
  </si>
  <si>
    <t xml:space="preserve">Price per Share</t>
  </si>
  <si>
    <t xml:space="preserve">Series</t>
  </si>
  <si>
    <t xml:space="preserve">Deal Type</t>
  </si>
  <si>
    <t xml:space="preserve">Deal Type 2</t>
  </si>
  <si>
    <t xml:space="preserve">Deal Type 3</t>
  </si>
  <si>
    <t xml:space="preserve">Deal Class</t>
  </si>
  <si>
    <t xml:space="preserve">Deal Synopsis</t>
  </si>
  <si>
    <t xml:space="preserve">Total Invested Equity</t>
  </si>
  <si>
    <t xml:space="preserve">Add-on</t>
  </si>
  <si>
    <t xml:space="preserve">Add-on Sponsors</t>
  </si>
  <si>
    <t xml:space="preserve">Add-on Platform</t>
  </si>
  <si>
    <t xml:space="preserve">Debts</t>
  </si>
  <si>
    <t xml:space="preserve">Total New Debt</t>
  </si>
  <si>
    <t xml:space="preserve">Debt Raised in Round</t>
  </si>
  <si>
    <t xml:space="preserve">Contingent Payout</t>
  </si>
  <si>
    <t xml:space="preserve">Deal Status</t>
  </si>
  <si>
    <t xml:space="preserve">Business Status</t>
  </si>
  <si>
    <t xml:space="preserve">Financing Status</t>
  </si>
  <si>
    <t xml:space="preserve">Employees</t>
  </si>
  <si>
    <t xml:space="preserve"># Investors</t>
  </si>
  <si>
    <t xml:space="preserve">New Investors</t>
  </si>
  <si>
    <t xml:space="preserve"># New Investors</t>
  </si>
  <si>
    <t xml:space="preserve">Follow-on Investors</t>
  </si>
  <si>
    <t xml:space="preserve"># Follow-on Investors</t>
  </si>
  <si>
    <t xml:space="preserve">Lenders</t>
  </si>
  <si>
    <t xml:space="preserve">Investors Websites</t>
  </si>
  <si>
    <t xml:space="preserve">Investors</t>
  </si>
  <si>
    <t xml:space="preserve">Lead/Sole Investors</t>
  </si>
  <si>
    <t xml:space="preserve">Investor Funds</t>
  </si>
  <si>
    <t xml:space="preserve">Sellers</t>
  </si>
  <si>
    <t xml:space="preserve">Exiters with no Proceeds</t>
  </si>
  <si>
    <t xml:space="preserve">Dividend/Distribution Beneficiaries</t>
  </si>
  <si>
    <t xml:space="preserve">Service Providers (All)</t>
  </si>
  <si>
    <t xml:space="preserve">Service Providers (Sell-side)</t>
  </si>
  <si>
    <t xml:space="preserve">Service Providers (Sell-side Intermediaries)</t>
  </si>
  <si>
    <t xml:space="preserve">Service Providers (Buy-side)</t>
  </si>
  <si>
    <t xml:space="preserve">Debt &amp; Lenders</t>
  </si>
  <si>
    <t xml:space="preserve">Implied EV</t>
  </si>
  <si>
    <t xml:space="preserve">Revenue</t>
  </si>
  <si>
    <t xml:space="preserve">Revenue Growth since last debt deal</t>
  </si>
  <si>
    <t xml:space="preserve">Gross Profit</t>
  </si>
  <si>
    <t xml:space="preserve">Net Income</t>
  </si>
  <si>
    <t xml:space="preserve">EBITDA</t>
  </si>
  <si>
    <t xml:space="preserve">EBIT</t>
  </si>
  <si>
    <t xml:space="preserve">Total Debt (from financials)</t>
  </si>
  <si>
    <t xml:space="preserve">Fiscal Year</t>
  </si>
  <si>
    <t xml:space="preserve">Valuation/EBITDA</t>
  </si>
  <si>
    <t xml:space="preserve">Valuation/EBIT</t>
  </si>
  <si>
    <t xml:space="preserve">Valuation/Net Income</t>
  </si>
  <si>
    <t xml:space="preserve">Valuation/Revenue</t>
  </si>
  <si>
    <t xml:space="preserve">Valuation/Cash Flow</t>
  </si>
  <si>
    <t xml:space="preserve">Deal Size/EBITDA</t>
  </si>
  <si>
    <t xml:space="preserve">Deal Size/EBIT</t>
  </si>
  <si>
    <t xml:space="preserve">Deal Size/Net Income</t>
  </si>
  <si>
    <t xml:space="preserve">Deal Size/Revenue</t>
  </si>
  <si>
    <t xml:space="preserve">Deal Size/Cash Flow</t>
  </si>
  <si>
    <t xml:space="preserve">Debt/EBITDA</t>
  </si>
  <si>
    <t xml:space="preserve">Debt/Equity</t>
  </si>
  <si>
    <t xml:space="preserve">Implied EV/EBITDA</t>
  </si>
  <si>
    <t xml:space="preserve">Implied EV/EBIT</t>
  </si>
  <si>
    <t xml:space="preserve">Implied EV/Net Income</t>
  </si>
  <si>
    <t xml:space="preserve">Implied EV/Revenue</t>
  </si>
  <si>
    <t xml:space="preserve">Implied EV/Cash Flow</t>
  </si>
  <si>
    <t xml:space="preserve">EBITDA Margin %</t>
  </si>
  <si>
    <t xml:space="preserve">Current Employees</t>
  </si>
  <si>
    <t xml:space="preserve">Native Currency of Deal</t>
  </si>
  <si>
    <t xml:space="preserve">HQ Location</t>
  </si>
  <si>
    <t xml:space="preserve">HQ Global Region</t>
  </si>
  <si>
    <t xml:space="preserve">HQ Global Sub Region</t>
  </si>
  <si>
    <t xml:space="preserve">Company City</t>
  </si>
  <si>
    <t xml:space="preserve">Company State/Province</t>
  </si>
  <si>
    <t xml:space="preserve">Company Post Code</t>
  </si>
  <si>
    <t xml:space="preserve">Company Country/Territory/Region</t>
  </si>
  <si>
    <t xml:space="preserve">Year Founded</t>
  </si>
  <si>
    <t xml:space="preserve">Company Website</t>
  </si>
  <si>
    <t xml:space="preserve">Total Patent Documents</t>
  </si>
  <si>
    <t xml:space="preserve">Total Patent Families</t>
  </si>
  <si>
    <t xml:space="preserve">Active Patent Documents</t>
  </si>
  <si>
    <t xml:space="preserve">Pending Patent Documents</t>
  </si>
  <si>
    <t xml:space="preserve">Patents Expiring the Next Year</t>
  </si>
  <si>
    <t xml:space="preserve">Inactive Family Documents</t>
  </si>
  <si>
    <t xml:space="preserve">Top CPC Codes</t>
  </si>
  <si>
    <t xml:space="preserve">Emerging Spaces</t>
  </si>
  <si>
    <t xml:space="preserve">Valuation Step-Up</t>
  </si>
  <si>
    <t xml:space="preserve">Time Between VC Rounds</t>
  </si>
  <si>
    <t xml:space="preserve">Participating vs Non-participating</t>
  </si>
  <si>
    <t xml:space="preserve">Dividend Rights</t>
  </si>
  <si>
    <t xml:space="preserve">Anti-Dilution Provisions</t>
  </si>
  <si>
    <t xml:space="preserve">Board Voting Rights</t>
  </si>
  <si>
    <t xml:space="preserve">General Voting Rights</t>
  </si>
  <si>
    <t xml:space="preserve">Cumulative Dividends</t>
  </si>
  <si>
    <t xml:space="preserve">Liquidation Preferences</t>
  </si>
  <si>
    <t xml:space="preserve">LCD Issuer ID</t>
  </si>
  <si>
    <t xml:space="preserve">Second Lien OID</t>
  </si>
  <si>
    <t xml:space="preserve">Second Lien Floor</t>
  </si>
  <si>
    <t xml:space="preserve">HG Loan Amount</t>
  </si>
  <si>
    <t xml:space="preserve">USD Amount</t>
  </si>
  <si>
    <t xml:space="preserve">EUR Amount</t>
  </si>
  <si>
    <t xml:space="preserve">DDTL Amount</t>
  </si>
  <si>
    <t xml:space="preserve">Club Amount</t>
  </si>
  <si>
    <t xml:space="preserve">Placed Debt Amount</t>
  </si>
  <si>
    <t xml:space="preserve">Other Amount</t>
  </si>
  <si>
    <t xml:space="preserve">Second Lien YTM Primary</t>
  </si>
  <si>
    <t xml:space="preserve">Pro Forma Revenue (Reported)</t>
  </si>
  <si>
    <t xml:space="preserve">Pro Forma EBITDA (Reported)</t>
  </si>
  <si>
    <t xml:space="preserve">Pro Forma Leverage (Reported)</t>
  </si>
  <si>
    <t xml:space="preserve">Pro Forma Sr. Leverage (Reported)</t>
  </si>
  <si>
    <t xml:space="preserve">Equity on LBO (Reported)</t>
  </si>
  <si>
    <t xml:space="preserve">PPM on LBO (Reported)</t>
  </si>
  <si>
    <t xml:space="preserve">Priced</t>
  </si>
  <si>
    <t xml:space="preserve">Launch Date</t>
  </si>
  <si>
    <t xml:space="preserve">First Lien OID</t>
  </si>
  <si>
    <t xml:space="preserve">First Lien Floor</t>
  </si>
  <si>
    <t xml:space="preserve">First Lien Ytm Primary</t>
  </si>
  <si>
    <t xml:space="preserve">New Institutional Amount</t>
  </si>
  <si>
    <t xml:space="preserve">LCD Super Transaction ID</t>
  </si>
  <si>
    <t xml:space="preserve">1st Lien Amount</t>
  </si>
  <si>
    <t xml:space="preserve">2nd Lien Amount</t>
  </si>
  <si>
    <t xml:space="preserve">Mezzanine Amount</t>
  </si>
  <si>
    <t xml:space="preserve">HY Bond Amount</t>
  </si>
  <si>
    <t xml:space="preserve">RC Amount</t>
  </si>
  <si>
    <t xml:space="preserve">TLA Amount</t>
  </si>
  <si>
    <t xml:space="preserve">TLB Amount</t>
  </si>
  <si>
    <t xml:space="preserve">TLC Amount</t>
  </si>
  <si>
    <t xml:space="preserve">Contains Cross Border</t>
  </si>
  <si>
    <t xml:space="preserve">Cov-Lite Amount</t>
  </si>
  <si>
    <t xml:space="preserve">Contains Cov-Lite</t>
  </si>
  <si>
    <t xml:space="preserve">Includes Amended Debts</t>
  </si>
  <si>
    <t xml:space="preserve">Sponsor</t>
  </si>
  <si>
    <t xml:space="preserve">USD Total Institutional New Money</t>
  </si>
  <si>
    <t xml:space="preserve">USD First-Lien New Money</t>
  </si>
  <si>
    <t xml:space="preserve">USD First-Lien Institutional New Money</t>
  </si>
  <si>
    <t xml:space="preserve">USD Second-Lien New Money</t>
  </si>
  <si>
    <t xml:space="preserve">EUR Total Institutional New Money</t>
  </si>
  <si>
    <t xml:space="preserve">EUR First-Lien New Money</t>
  </si>
  <si>
    <t xml:space="preserve">EUR First-Lien Institutional New Money</t>
  </si>
  <si>
    <t xml:space="preserve">EUR Second-Lien New Money</t>
  </si>
  <si>
    <t xml:space="preserve">Total First-Lien Institutional New Money</t>
  </si>
  <si>
    <t xml:space="preserve">Total New Money</t>
  </si>
  <si>
    <t xml:space="preserve">Total New Inst Amount</t>
  </si>
  <si>
    <t xml:space="preserve">View Company Online</t>
  </si>
  <si>
    <t xml:space="preserve">87767-92T</t>
  </si>
  <si>
    <t xml:space="preserve">Digital Workforce (HEL: DWF)</t>
  </si>
  <si>
    <t xml:space="preserve">180988-21</t>
  </si>
  <si>
    <t xml:space="preserve">2704792-5</t>
  </si>
  <si>
    <t xml:space="preserve">Digital Workforce Services PLC is a trusted advisor and a globally independent provider of services in Robotic Process Automation and intelligent automation on an industrial scale. The Geographic area of the company is Finland, Sweden, Norway, Denmark, Poland, and others; the majority of the revenue comes from Finland.</t>
  </si>
  <si>
    <t xml:space="preserve">The company raised EUR 25.48 million in its initial public offering on the Nasdaq OMX Nordic Exchange - Stockholm under the ticker symbol of DWF on December 3, 2021. A total of 3,872,868 shares were sold at a price of EUR 6.58 per share. After the offering, there was a total of 11,021,276 outstanding shares (excluding the over-allotment option) priced at EUR 6.58 per share, valuing the company at EUR 72.52 million. The total proceeds, before expenses, to the company was EUR 22.53 million and to the selling shareholders was EUR 2.95 million. In the offering, the company sold 3,424,451 shares and the selling shareholders sold 448,417 shares. The underwriters were granted an option to purchase up to an additional 580,930 shares from the selling shareholders to cover over-allotments, if any.</t>
  </si>
  <si>
    <t xml:space="preserve">Information Technology</t>
  </si>
  <si>
    <t xml:space="preserve">Software</t>
  </si>
  <si>
    <t xml:space="preserve">Business/Productivity Software</t>
  </si>
  <si>
    <t xml:space="preserve">Automation/Workflow Software, Business/Productivity Software*, IT Consulting and Outsourcing</t>
  </si>
  <si>
    <t xml:space="preserve">SaaS, TMT</t>
  </si>
  <si>
    <t xml:space="preserve">automated workflow, business process automation, cloud-based service, intelligent automation, robotics process automation, work routines</t>
  </si>
  <si>
    <t xml:space="preserve">Formerly VC-backed</t>
  </si>
  <si>
    <t xml:space="preserve">Profitable</t>
  </si>
  <si>
    <t xml:space="preserve">Publicly Listed, Venture Capital</t>
  </si>
  <si>
    <t xml:space="preserve">Actual</t>
  </si>
  <si>
    <t xml:space="preserve">Estimated</t>
  </si>
  <si>
    <t xml:space="preserve">2nd Round</t>
  </si>
  <si>
    <t xml:space="preserve">Early Stage VC</t>
  </si>
  <si>
    <t xml:space="preserve">Venture Capital</t>
  </si>
  <si>
    <t xml:space="preserve">The company raised EUR 2 million of venture funding from Jukka Virkkunen, Leena Niemistö and Lifeline Ventures on April 4, 2017, putting the pre-money valuation at an estimated EUR 6.17 million. Norvestia also participated in this round. The investment will provide resources for development of new products and innovations around knowledge work in robotics.</t>
  </si>
  <si>
    <t xml:space="preserve">No</t>
  </si>
  <si>
    <t xml:space="preserve">Completed</t>
  </si>
  <si>
    <t xml:space="preserve">Startup</t>
  </si>
  <si>
    <t xml:space="preserve">Venture Capital-Backed</t>
  </si>
  <si>
    <t xml:space="preserve">Leena Niemisto, Lifeline Ventures, Norvestia</t>
  </si>
  <si>
    <t xml:space="preserve">Lifeline Ventures (www.lifelineventures.com), Norvestia (www.norvestia.fi)</t>
  </si>
  <si>
    <t xml:space="preserve">Leena Niemisto(Leena Niemisto), Lifeline Ventures(Timo Ahopelto), Norvestia(Juha Mikkola)</t>
  </si>
  <si>
    <t xml:space="preserve">Lifeline Ventures Fund II(Lifeline Ventures)</t>
  </si>
  <si>
    <t xml:space="preserve">Euros (EUR)</t>
  </si>
  <si>
    <t xml:space="preserve">Helsinki, Finland</t>
  </si>
  <si>
    <t xml:space="preserve">Europe</t>
  </si>
  <si>
    <t xml:space="preserve">Northern Europe</t>
  </si>
  <si>
    <t xml:space="preserve">Helsinki</t>
  </si>
  <si>
    <t xml:space="preserve">00180</t>
  </si>
  <si>
    <t xml:space="preserve">Finland</t>
  </si>
  <si>
    <t xml:space="preserve">Robotic Process Automation</t>
  </si>
  <si>
    <t xml:space="preserve">111908-08T</t>
  </si>
  <si>
    <t xml:space="preserve">3rd Round</t>
  </si>
  <si>
    <t xml:space="preserve">Up Round</t>
  </si>
  <si>
    <t xml:space="preserve">The company raised EUR 2.99 million of venture funding from CapMan, Lifeline Ventures and Leena Niemistö on September 14, 2018, putting the company's pre-money valuation at EUR 25.01 million. The fund will be used to further develop the company's Digital Worker cloud platform making cognitive technologies easily available and to enable international expansion overseas.</t>
  </si>
  <si>
    <t xml:space="preserve">Generating Revenue</t>
  </si>
  <si>
    <t xml:space="preserve">CapMan</t>
  </si>
  <si>
    <t xml:space="preserve">Leena Niemisto, Lifeline Ventures</t>
  </si>
  <si>
    <t xml:space="preserve">CapMan (HEL: CAPMAN) (www.capman.com), Lifeline Ventures (www.lifelineventures.com)</t>
  </si>
  <si>
    <t xml:space="preserve">CapMan (HEL: CAPMAN)(Juha Mikkola), Leena Niemisto(Leena Niemisto), Lifeline Ventures(Timo Ahopelto)</t>
  </si>
  <si>
    <t xml:space="preserve">CapMan Growth Equity Fund I(CapMan), Lifeline Ventures Fund II(Lifeline Ventures)</t>
  </si>
  <si>
    <t xml:space="preserve">184223-35T</t>
  </si>
  <si>
    <t xml:space="preserve">Mika Vainio-Mattila</t>
  </si>
  <si>
    <t xml:space="preserve">163180-18P</t>
  </si>
  <si>
    <t xml:space="preserve">+358 (0)40 752 0617</t>
  </si>
  <si>
    <t xml:space="preserve">Mr. Mika Vainio-Mattila serves as Advisor at MedicubeX. He co-founded and served as Chief Executive Officer and Partner at Digital Workforce. As a first-time entrepreneur his background in consulting and extensive international experience from senior leadership positions in IBM and Mehiläinen give him a unique perspective in transforming business through technology and innovation.</t>
  </si>
  <si>
    <t xml:space="preserve">IPO</t>
  </si>
  <si>
    <t xml:space="preserve">Public Investment</t>
  </si>
  <si>
    <t xml:space="preserve">Saaristosaastopankki, Svenska Handelsbanken</t>
  </si>
  <si>
    <t xml:space="preserve">Aktia Group (HEL: AKTIA) (www.aktia.com), Saaristosaastopankki (www.saastopankki.fi), Svenska Handelsbanken (STO: SHB A) (www.handelsbanken.com)</t>
  </si>
  <si>
    <t xml:space="preserve">Aktia Group (HEL: AKTIA), Saaristosaastopankki, Svenska Handelsbanken (STO: SHB A)</t>
  </si>
  <si>
    <t xml:space="preserve">CapMan, Korkia, Lifeline Ventures, Norvestia</t>
  </si>
  <si>
    <t xml:space="preserve">Borenius Attorneys (Legal Advisor to Company), Castren &amp; Snellman (Legal Advisor to Company, Janne Lauha), Danske Bank (Underwriter to Company), KPMG (Auditor to Company), Nordnet Bank (Advisor: General to Company)</t>
  </si>
  <si>
    <t xml:space="preserve">52823-62T</t>
  </si>
  <si>
    <t xml:space="preserve">DigitalOcean (NYS: DOCN)</t>
  </si>
  <si>
    <t xml:space="preserve">58199-41</t>
  </si>
  <si>
    <t xml:space="preserve">DigitalOcean Holdings Inc is a cloud computing platform offering on-demand infrastructure and platform tools for developers, start-ups, and small and medium-sized businesses. The customers use the platform for a wide range of cases, such as web and mobile applications, website hosting, e-commerce, media and gaming, personal web projects, and managed services, among many others. Geographically, the company generates maximum revenue from North America and also has a presence in Europe, Asia, and the Rest of the world.</t>
  </si>
  <si>
    <t xml:space="preserve">Veligera Capital sold a stake in the company for $ 1 billion on September 1, 2021. The company will not receive any proceeds from the offering. Previously, the company raised $775.50 million in its initial public offering on the New York Stock Exchange under the ticker symbol of DOCN on March 24, 2021. A total of 16,500,000 shares were sold at $47 per share. After the offering, there was a total of 105,303,340 outstanding shares (excluding the over-allotment option) at $47 per share, valuing the company at $4.95 billion. The underwriters were granted an option to purchase up to an additional 2,475,000 shares from the company to cover over-allotments if any. The firm also raised $ 1 million from the direct secondary sale in May 2021.</t>
  </si>
  <si>
    <t xml:space="preserve">IT Services</t>
  </si>
  <si>
    <t xml:space="preserve">Systems and Information Management</t>
  </si>
  <si>
    <t xml:space="preserve">Business/Productivity Software, Software Development Applications, Systems and Information Management*</t>
  </si>
  <si>
    <t xml:space="preserve">ai neocloud, cloud application, cloud computing platform, cloud hosting firm, cloud infrastructure platform, cloud native, cloud server hosting, generative ai, gpu cloud, it hosting</t>
  </si>
  <si>
    <t xml:space="preserve">Debt Financed, Publicly Listed, Venture Capital</t>
  </si>
  <si>
    <t xml:space="preserve">Ben Uretsky</t>
  </si>
  <si>
    <t xml:space="preserve">52447-51P</t>
  </si>
  <si>
    <t xml:space="preserve">+1 (212) 920-5150</t>
  </si>
  <si>
    <t xml:space="preserve">ben@welcomehomes.com</t>
  </si>
  <si>
    <t xml:space="preserve">Mr. Ben Uretsky is the Co-Founder &amp; serves as Board Member at DigitalOcean. He is an Angel Investor. He is also a Co-Founder and serves as Chief Operating Officer at Welcome Homes. He also serves as Board Advisor at Accern. He recently served as Chief Executive Officer at DigitalOcean. He has a passion for simplifying the complexities of cloud infrastructure and creating products that developers love. He has over 15 years of experience in network engineering with a strong background in the VoIP space, having worked with emerging VoIP technology from Cisco Systems, Inc. He was also one of the early adopters of the Nginx web server to enhance site performance under high loads. Back in 2001, he was one of the few network engineers that architected a web infrastructure to handle over 1Gbps of throughput. Today, that same infrastructure serves over 150 million page views per day and stores over a petabyte of data. Under Uretsky's leadership, DigitalOcean has grown from an early stage startup with a few customers to the fastest growing cloud provider in the world. Uretsky has been featured in the Wall Street Journal, TechCrunch, Re/Code, Huffington Post, Pando Daily, Forbes and others for thought leadership perspective on scaling a tech and the shifting role of developers. He frequently delivers speeches on leadership and technology to startups and C-level audiences around the country.</t>
  </si>
  <si>
    <t xml:space="preserve">Pace University, BS (Bachelor of Science), 2004, Information Technology</t>
  </si>
  <si>
    <t xml:space="preserve">Series B</t>
  </si>
  <si>
    <t xml:space="preserve">The company raised $83 million of Series B in a deal led by Access Technology Ventures on July 2, 2015, putting the pre-money valuation at $600 million. Balaji Srinivasan, Andreessen Horowitz also participated in the round. The company will use the funding for product development.</t>
  </si>
  <si>
    <t xml:space="preserve">Access Technology Ventures, Balaji Srinivasan</t>
  </si>
  <si>
    <t xml:space="preserve">Andreessen Horowitz</t>
  </si>
  <si>
    <t xml:space="preserve">Access Technology Ventures (www.accesstechnologyventures.com), Andreessen Horowitz (www.a16z.com), Balaji Srinivasan (balajis.com)</t>
  </si>
  <si>
    <t xml:space="preserve">Access Technology Ventures(Pueo Keffer), Andreessen Horowitz(Peter Levine), Balaji Srinivasan</t>
  </si>
  <si>
    <t xml:space="preserve">Access Technology Ventures(Pueo Keffer)</t>
  </si>
  <si>
    <t xml:space="preserve">Andreessen Horowitz Fund IV(Andreessen Horowitz)</t>
  </si>
  <si>
    <t xml:space="preserve">Right Side Capital Management</t>
  </si>
  <si>
    <t xml:space="preserve">Wilson Sonsini Goodrich &amp; Rosati (Legal Advisor to Company)</t>
  </si>
  <si>
    <t xml:space="preserve">US Dollars (USD)</t>
  </si>
  <si>
    <t xml:space="preserve">New York, NY</t>
  </si>
  <si>
    <t xml:space="preserve">Americas</t>
  </si>
  <si>
    <t xml:space="preserve">North America</t>
  </si>
  <si>
    <t xml:space="preserve">New York</t>
  </si>
  <si>
    <t xml:space="preserve">10013</t>
  </si>
  <si>
    <t xml:space="preserve">United States</t>
  </si>
  <si>
    <t xml:space="preserve">Electric digital data processing, Information and communication technology [ict] specially adapted for administrative, commercial, financial, managerial or supervisory purposes, Transmission of digital information, Wireless communication networks</t>
  </si>
  <si>
    <t xml:space="preserve">Generative AI, AI neoclouds</t>
  </si>
  <si>
    <t xml:space="preserve">Non-participating</t>
  </si>
  <si>
    <t xml:space="preserve">Yes</t>
  </si>
  <si>
    <t xml:space="preserve">Weighted Average</t>
  </si>
  <si>
    <t xml:space="preserve">Non-Cumulative</t>
  </si>
  <si>
    <t xml:space="preserve">Pari Passu</t>
  </si>
  <si>
    <t xml:space="preserve">136518-22T</t>
  </si>
  <si>
    <t xml:space="preserve">Yancey Spruill</t>
  </si>
  <si>
    <t xml:space="preserve">18210-25P</t>
  </si>
  <si>
    <t xml:space="preserve">+1 (512) 730-2400</t>
  </si>
  <si>
    <t xml:space="preserve">yspruill@vistaequitypartners.com</t>
  </si>
  <si>
    <t xml:space="preserve">Mr. Yancey Spruill serves as Managing Director at Vista Equity Partners. He served as Chief Executive Officer &amp; Board Member at DigitalOcean. Yancey started his career working as an manufacturing engineer at Corning Incorporated and The Clorox Company. He also has extensive investment banking experience and spent a number of years focused on mergers and acquisitions. During his career, he has advised nearly $50 billion of M&amp;A and $4 billion in equity and debt raising transactions. He has also served on several Boards of Directors and has advised CEOs on strategic and operational issues. Most recently, Yancey was Chief Operating Officer and Chief Financial Officer at SendGrid (NYSE:SEND) from 2015 to 2019, where he profitably grew revenue from $50 million to over $170 million and nearly tripled the company's customer base. He also helped guide the company through its $150 million IPO in late 2017 and its sale in early 2019 to Twilio (NYSE:TWLO) for $3 billion in an all-stock transaction. Yancey's experience at SendGrid provided significant insight on serving the needs of developers, which he will bring to DigitalOcean's community of 4 million developers. Prior to SendGrid, Yancey was CFO at DigitalGlobe (NYSE:DGI) for 10 years, where he helped grow the company's revenue by 13x to more than $670 million and nearly $275 million in EBITDA. He also guided the company through its successful IPO in 2009. Yancey currently serves on the boards of Allscripts Healthcare Solutions (NSDQ:MDRX), Zayo Group Holdings (NYSE:ZAYO) and Ping Identity Corporation. He holds a Bachelor of Science in electrical engineering from the Georgia Institute of Technology and a Master of Business Administration from the Tuck School of Business at Dartmouth.</t>
  </si>
  <si>
    <t xml:space="preserve">Dartmouth College, MBA (Master of Business Administration), 1997, Georgia Tech University, BS (Bachelor of Science), 1989, Electrical Engineering</t>
  </si>
  <si>
    <t xml:space="preserve">5th Round</t>
  </si>
  <si>
    <t xml:space="preserve">Series C</t>
  </si>
  <si>
    <t xml:space="preserve">Later Stage VC</t>
  </si>
  <si>
    <t xml:space="preserve">The company raised $50 million of Series C venture funding in a deal led by Access Technology Ventures on May 14, 2020, putting the company's pre-money valuation at $1.15 billion. Fisher Capital Investments, 2B Global Capital, Atlant Ventures, Raison Asset Management, Arkin Capital, MicroVentures, Broocknell Ventures , Polyvalent Capital, Andreessen Horowitz, E Squared Capital Management, Veligera Capital, Pokora Capital, GoldenArc, Fortress Investment Group, NP Capital, Industry Ventures, KeyBanc Capital Markets, Barclays Investment Bank, Webster Financial, HSBC USA, Opus Bank, Pacific Western Bank, Maximize Capital, Material V, Lurra Capital, and Trinity Capital, Ascan Investments also participated in the round. The company will use the funding to continue to expand operations and its business reach.</t>
  </si>
  <si>
    <t xml:space="preserve">2B Global Capital, Arkin Capital, Ascan Investments, Atlant Ventures, Barclays Investment Bank, Broocknell Ventures, E Squared Capital Management, Fisher Capital Investments, Fortress Investment Group, GoldenArc, HSBC Bank USA, Industry Ventures, KeyBanc Capital Markets, Lurra Capital, Material V, Maximize Capital, MicroVentures, NP Capital, Opus Bank, Pacific Western Bank, Pokora Capital, Polyvalent Capital, Raison Asset Management, Trinity Capital, Veligera Capital, Webster Financial</t>
  </si>
  <si>
    <t xml:space="preserve">Access Technology Ventures, Andreessen Horowitz</t>
  </si>
  <si>
    <t xml:space="preserve">2B Global Capital (www.2bgc.vc), Access Technology Ventures (www.accesstechnologyventures.com), Andreessen Horowitz (www.a16z.com), Arkin Capital (arkin-capital.com), Ascan Investments (www.ascaninvestments.com), Atlant Ventures (www.atlantventures.com), Barclays Investment Bank (www.ib.barclays), Broocknell Ventures (www.broocknell.com), E Squared Capital Management (www.esquaredcapital.com), Fisher Capital Investments (www.fishercapitalinvestments.com), Fortress Investment Group (www.fortress.com), GoldenArc (www.goldenarccap.com), HSBC Bank USA (www.us.hsbc.com), Industry Ventures (www.industryventures.com), Lurra Capital (lurracapital.com), Material V (www.materialv.com), Maximize Capital (www.mxmz.capital), MicroVentures (www.microventures.com), NP Capital (www.npcapital.lu), Opus Bank (www.opusbank.com), Pacific Western Bank (www.pacwest.com), Pokora Capital (www.pokoracapital.com), Polyvalent Capital (www.polyvalent.capital), Raison Asset Management (raison.am), Trinity Capital (NAS: TRIN) (www.trinitycapital.com), Veligera Capital (veligera.com), Webster Financial (NYS: WBS) (www.websterbank.com)</t>
  </si>
  <si>
    <t xml:space="preserve">2B Global Capital, Access Technology Ventures(Pueo Keffer), Andreessen Horowitz(Peter Levine), Arkin Capital, Ascan Investments, Atlant Ventures, Barclays Investment Bank, Broocknell Ventures, E Squared Capital Management, Fisher Capital Investments, Fortress Investment Group, GoldenArc, HSBC Bank USA, Industry Ventures, KeyBanc Capital Markets, Lurra Capital, Material V, Maximize Capital, MicroVentures, NP Capital, Opus Bank, Pacific Western Bank, Pokora Capital, Polyvalent Capital(Javonsher Abdullaev), Raison Asset Management, Trinity Capital (NAS: TRIN), Veligera Capital, Webster Financial (NYS: WBS)</t>
  </si>
  <si>
    <t xml:space="preserve">Andreessen Horowitz Fund VI(Andreessen Horowitz), NP Global Opportunities Fund(NP Capital)</t>
  </si>
  <si>
    <t xml:space="preserve">Cooley (Legal Advisor to Company), Young America Capital (Advisor: General to Company)</t>
  </si>
  <si>
    <t xml:space="preserve">Young America Capital (Advisor: General to Company)</t>
  </si>
  <si>
    <t xml:space="preserve">167434-48T</t>
  </si>
  <si>
    <t xml:space="preserve">The company raised $775.50 million in its initial public offering on the New York Stock Exchange under the ticker symbol of DOCN on March 24, 2021. A total of 16,500,000 shares were sold at $47 per share. After the offering, there was a total of 105,303,340 outstanding shares (excluding the over-allotment option) at $47 per share, valuing the company at $4.95 billion. The underwriters were granted an option to purchase up to an additional 2,475,000 shares from the company to cover over-allotments if any. The firm also raised $ 1 million from the direct secondary sale in May 2021.</t>
  </si>
  <si>
    <t xml:space="preserve">2B Global Capital, Access Technology Ventures, Alpha Square Group, Andreessen Horowitz, Arkin Capital, Ascan Investments, ATEL Capital Group, Atlant Ventures, Balaji Srinivasan, Barclays Investment Bank, Basil Capital, Black River Ventures, Broocknell Ventures, E Squared Capital Management, EG Capital Advisors, ESO Fund, Fisher Capital Investments, Fortress Investment Group, Glean Capital, GoldenArc, Hanaco Ventures, HighGear Ventures, HSBC Bank USA, IA Ventures, Industry Ventures, J17 Ventures, Jonathan Keidan, KeyBanc Capital Markets, Lurra Capital, M13, Material V, Maximize Capital, MicroVentures, Mighty Capital, NP Capital, Opus Bank, Pacific Western Bank, Pokora Capital, Polyvalent Capital, Raison Asset Management, Right Side Capital Management, Ryan McCalley, SharesPost, Techstars, Torch Capital, Trinity Capital, Tuesday Capital, Viaduct Ventures, Webster Financial</t>
  </si>
  <si>
    <t xml:space="preserve">Barclays Investment Bank (Underwriter to Company), BofA Securities (Underwriter to Company), Canaccord Genuity (Underwriter to Company), Citizens JMP (Underwriter to Company), Cooley (Legal Advisor to Company, Eric Jensen JD), Ernst &amp; Young Global (Auditor to Company), J.P. Morgan (Underwriter to Company), KeyBanc Capital Markets (Underwriter to Company), Morgan Stanley (Underwriter to Company), Stifel Financial (Underwriter to Company, Anne Perlman), The Goldman Sachs Group (Underwriter to Company), Young America Capital (Advisor: General to Company)</t>
  </si>
  <si>
    <t xml:space="preserve">157637-89T</t>
  </si>
  <si>
    <t xml:space="preserve">DISCO (Austin) (NYS: LAW)</t>
  </si>
  <si>
    <t xml:space="preserve">61119-64</t>
  </si>
  <si>
    <t xml:space="preserve">CS Disco Inc provides a cloud-native, artificial intelligence-powered legal solution that simplifies discovery, legal document review, and case management for enterprises, law firms, legal services providers, and governments. Its revenue-generating activities directly relate to the sale and support of legal solutions. It has two primary types of contractual arrangements: usage-based and subscription solutions. The usage-based revenue is derived from contracts under which customers are billed monthly based on their usage. Subscription revenue is derived from contracts where customers are contractually committed to a minimum data volume over a period of time.</t>
  </si>
  <si>
    <t xml:space="preserve">The company raised $224 million in its initial public offering on the New York Stock Exchange under the ticker symbol of LAW on July 21, 2021. A total of 7,000,000 shares were sold at $32 per share. After the offering, there was a total of 56,378,863 outstanding shares at $32 per share, valuing the company at $1.80 billion. The underwriters were granted an option to purchase up to an additional 700,000 shares from the company and 200,000 shares from the selling shareholders to cover over-allotments, if any.</t>
  </si>
  <si>
    <t xml:space="preserve">Business/Productivity Software*, Legal Services (B2B)</t>
  </si>
  <si>
    <t xml:space="preserve">Artificial Intelligence &amp; Machine Learning, Legal Tech, SaaS</t>
  </si>
  <si>
    <t xml:space="preserve">artificial intelligence automation, case management, document review, document review software, e-discovery software, enterprise resource planning, erp, investigation software, legal technology, machine learning platform</t>
  </si>
  <si>
    <t xml:space="preserve">Generating Revenue/Not Profitable</t>
  </si>
  <si>
    <t xml:space="preserve">Michael Lafair</t>
  </si>
  <si>
    <t xml:space="preserve">31931-56P</t>
  </si>
  <si>
    <t xml:space="preserve">+1 (833) 653-4726</t>
  </si>
  <si>
    <t xml:space="preserve">lafair@csdisco.com</t>
  </si>
  <si>
    <t xml:space="preserve">Mr. Michael Lafair serves as Chief Financial Officer at Disco. Previsouly, he served as Chief Financial Officer and General Counsel at Offers.com. Previously Mr. Michael Lafair served as General Counsel and Vice President at All Web Leads. His responsibilities include legal strategy, compliance and corporate governance matters. Prior to joining All Web Leads in 2007, he was President and General Counsel at Cap W Holdings. Mr. Lafair also served as the Vice President, General Counsel, and Secretary at Interlogix, a $600 million publicly traded company later acquired by General Electric. Mr. Lafair holds a B.S. degree in Economics and Accounting from the Wharton School of the University of Pennsylvania and a J.D. degree from Temple University School of Law. Michael has more than 15 years of experience as a finance and legal professional for technology firms. His responsibilities at Offers.com include finance, accounting, legal, human resources and strategic development matters. Prior to Offers.com, Michael was with All Web Leads, an Austin-based online lead generation company in the insurance vertical. Michael joined All Web Leads in 2007 and served multiple roles including CFO and General Counsel. During his tenure at the company, All Web Leads was named to the Austin Business Journal's "Fast 50" as one of the fastest growing companies in Austin for five years in a row. Before All Web Leads, Michael was President and General Counsel at Cap W Holdings, a holding company for a number of aviation concerns and other investments. Michael also served as the Vice President, General Counsel and Secretary at Interlogix, a $600M publicly traded company later acquired by General Electric. Prior to joining Interlogix he was Senior Counsel of Berwind Group Partners, and was previously a corporate attorney with the law firm of Morgan, Lewis &amp; Bockius LLP in Philadelphia, where his practice focused on mergers, acquisitions, and general corporate matters. Michael holds a B.S. in Economics and Accounting from the Wharton School of the University of Pennsylvania and a J.D. from Temple University School of Law.</t>
  </si>
  <si>
    <t xml:space="preserve">Temple University, Philadelphia, JD (Doctor of Law), University of Pennsylvania (Wharton), BS (Bachelor of Science), 1987, Economics and Accounting</t>
  </si>
  <si>
    <t xml:space="preserve">6th Round</t>
  </si>
  <si>
    <t xml:space="preserve">Series F</t>
  </si>
  <si>
    <t xml:space="preserve">The company raised $60.00 million of Series F venture funding in a deal led by Georgian on September 29, 2020, putting the company's pre-money valuation at $760.00 million. LiveOak Venture Partners, Bessemer Venture Partners, Breyer Capital, Globalive Capital and The Stephens Group also participated in the round. The company will use the funding to expand it's go-to-market team, doubling sales capacity in North America over the next 12-15 months, expanding it's dedicated enterprise sales team and growing it's presence in the EMEA and APAC regions.</t>
  </si>
  <si>
    <t xml:space="preserve">Breyer Capital, Globalive Capital</t>
  </si>
  <si>
    <t xml:space="preserve">Bessemer Venture Partners, Georgian, LiveOak Ventures, The Stephens Group</t>
  </si>
  <si>
    <t xml:space="preserve">Bessemer Venture Partners (www.bvp.com), Breyer Capital (www.breyercapital.com), Georgian (www.georgian.io), Globalive Capital (www.globalive.com), LiveOak Ventures (www.liveoak.vc), The Stephens Group (www.stephensgroup.com)</t>
  </si>
  <si>
    <t xml:space="preserve">Bessemer Venture Partners(Robert Goodman), Breyer Capital, Georgian(Tyson Baber), Globalive Capital, LiveOak Ventures(Krishna Srinivasan), The Stephens Group(Aaron Clark)</t>
  </si>
  <si>
    <t xml:space="preserve">Georgian(Tyson Baber)</t>
  </si>
  <si>
    <t xml:space="preserve">Bessemer Venture Partners VIII(Bessemer Venture Partners), Georgian Partners Growth Fund II(Georgian), Georgian Partners Growth Fund IV(Georgian), IDG China Capital Fund III(Breyer Capital), LiveOak Venture Partners I(LiveOak Ventures)</t>
  </si>
  <si>
    <t xml:space="preserve">Gunderson Dettmer (Legal Advisor to Georgian), Vinson &amp; Elkins (Legal Advisor to Company, Paul Tobias JD)</t>
  </si>
  <si>
    <t xml:space="preserve">Vinson &amp; Elkins (Legal Advisor to Company, Paul Tobias JD)</t>
  </si>
  <si>
    <t xml:space="preserve">Gunderson Dettmer (Legal Advisor to Georgian)</t>
  </si>
  <si>
    <t xml:space="preserve">Austin, TX</t>
  </si>
  <si>
    <t xml:space="preserve">Austin</t>
  </si>
  <si>
    <t xml:space="preserve">Texas</t>
  </si>
  <si>
    <t xml:space="preserve">78701</t>
  </si>
  <si>
    <t xml:space="preserve">Computing arrangements based on specific computational models, Electric digital data processing, Semiconductor devices not covered by class h10, Soldering or unsoldering, Transmission of digital information</t>
  </si>
  <si>
    <t xml:space="preserve">175264-48T</t>
  </si>
  <si>
    <t xml:space="preserve">Kiwi Camara</t>
  </si>
  <si>
    <t xml:space="preserve">76868-92P</t>
  </si>
  <si>
    <t xml:space="preserve">+1 (713) 231-9100</t>
  </si>
  <si>
    <t xml:space="preserve">camara@csdisco.com</t>
  </si>
  <si>
    <t xml:space="preserve">Dr. Kiwi Camara is a Co-Founder and serves as Chief Executive Officer and Board Member at Disco. He is a lawyer with a B.S. in computer science, Kiwi earned his J.D. at 19 from Harvard Law School, clerked for Judge Harris Hartz of the U.S. Court of Appeals for the Tenth Circuit, was a Ph.D. student in economics at Stanford, taught corporate law at Northwestern. He served as Founding Partner of Camara &amp; Sibley in Houston. His articles on constitutional law, corporate law, and international law have been published in the Journal of Corporation Law and the Yale Law Journal.</t>
  </si>
  <si>
    <t xml:space="preserve">Harvard Law School, JD (Doctor of Law), 2004, Stanford University, Ph.D. (Doctor of Philosophy), 2006, Economics, University of Hawaiʻi, Mānoa, BS (Bachelor of Science), 2001, Computer Science &amp; Mathematics</t>
  </si>
  <si>
    <t xml:space="preserve">Bessemer Venture Partners, Breyer Capital, Comerica Bank, Georgian, Globalive Capital, LiveOak Ventures, The Stephens Group</t>
  </si>
  <si>
    <t xml:space="preserve">BofA Securities (Underwriter to Company), Canaccord Genuity (Underwriter to Company), Citigroup Global Markets (Underwriter to Company), Cooley (Legal Advisor to Company, Nicole Brookshire JD), Ernst &amp; Young Global (Auditor to Company), ICR (Connecticut) (Advisor: Communications to Company), J.P. Morgan Securities (Underwriter to Company), Jefferies Financial Group (Underwriter to Company), Loop Capital Markets (Underwriter to Company), Needham &amp; Company (Underwriter to Company), Stifel Financial (Underwriter to Company), TD Cowen (Underwriter to Company)</t>
  </si>
  <si>
    <t xml:space="preserve">119834-11T</t>
  </si>
  <si>
    <t xml:space="preserve">Distribution Finance Capital Holdings (LON: DFCH)</t>
  </si>
  <si>
    <t xml:space="preserve">268131-25</t>
  </si>
  <si>
    <t xml:space="preserve">11911574</t>
  </si>
  <si>
    <t xml:space="preserve">Distribution Finance Capital Holdings PLC is a financial services provider. The company offers working capital solutions to its manufacturer customers. The customers of the company include motor vehicles, Lodges and holiday homes, Motorhomes and caravans, Marine, Industrial equipment, Motorsport, Automotive, agricultural equipment, and other sectors.</t>
  </si>
  <si>
    <t xml:space="preserve">Arrowgrass Capital Partners sold a 39.38% stake in the company (LON:DFCH) for GBP 28.25 million on December 10, 2021. A total of 70,629,900 shares were sold at a price of GBP 0.4 per share. The company will not receive any proceeds from the offering.</t>
  </si>
  <si>
    <t xml:space="preserve">Financial Services</t>
  </si>
  <si>
    <t xml:space="preserve">Other Financial Services</t>
  </si>
  <si>
    <t xml:space="preserve">Specialized Finance</t>
  </si>
  <si>
    <t xml:space="preserve">Specialized Finance*</t>
  </si>
  <si>
    <t xml:space="preserve">holding company, holding company firm, holding company operat, holding company operator, holding company owner</t>
  </si>
  <si>
    <t xml:space="preserve">Corporation</t>
  </si>
  <si>
    <t xml:space="preserve">Debt Financed, Publicly Listed</t>
  </si>
  <si>
    <t xml:space="preserve">Chris Dailey</t>
  </si>
  <si>
    <t xml:space="preserve">206271-10P</t>
  </si>
  <si>
    <t xml:space="preserve">+352 66 13 77 55 5</t>
  </si>
  <si>
    <t xml:space="preserve">chris@letsbloom.com</t>
  </si>
  <si>
    <t xml:space="preserve">Mr. Chris Dailey co-founded and served as Managing Partner at Credo Capital Partners. He also serves as Board Member and CPO at Bloom. He serves as Board Member at DBT Capital. Previously, he served as Chief Executive Officer &amp; Board Member at Distribution Finance Capital Holdings. He has 20 years of experience as CEO of OakNorth Bank and CEO and founder of the Aldermore. Entrepreneurial commercial leader recognized for his ability to think strategically, transform businesses, and lead teams successfully across a range of functions and markets. Chris has deep domain expertise in building and leading new financial services propositions, and driving large-scale business transformations which have been successfully delivered and have produced a step change in the organization's capacity and growth. A graduate of GE's executive leadership program and Lean Six Sigma Master Black Belt with excellent leadership skills, he has the ability to quickly engage people in his vision and deliver results.</t>
  </si>
  <si>
    <t xml:space="preserve">LPC, 1998, Law, University of Leicester, LLB (Bachelor of Laws) Honors, 1997, Law</t>
  </si>
  <si>
    <t xml:space="preserve">The company raised GBP 19.83 million in its initial public offering on the London stock exchange under the ticker symbol of DFCH on May 9, 2019. A total of 22,031,874 shares were sold at a price of GBP 0.90 per share. After the offering, there was a total of 106,641,926 outstanding shares (excluding the over-allotment option) priced at GBP 0.90 per share, valuing the company at GBP 95.98 million.</t>
  </si>
  <si>
    <t xml:space="preserve">Deloitte Touche Tohmatsu (Auditor to Company), Travers Smith (Legal Advisor to Company)</t>
  </si>
  <si>
    <t xml:space="preserve">British Pounds (GBP)</t>
  </si>
  <si>
    <t xml:space="preserve">Manchester, United Kingdom</t>
  </si>
  <si>
    <t xml:space="preserve">Western Europe</t>
  </si>
  <si>
    <t xml:space="preserve">Manchester</t>
  </si>
  <si>
    <t xml:space="preserve">England</t>
  </si>
  <si>
    <t xml:space="preserve">M3 3WF</t>
  </si>
  <si>
    <t xml:space="preserve">United Kingdom</t>
  </si>
  <si>
    <t xml:space="preserve">166309-03T</t>
  </si>
  <si>
    <t xml:space="preserve">Carl D'Ammassa</t>
  </si>
  <si>
    <t xml:space="preserve">165362-05P</t>
  </si>
  <si>
    <t xml:space="preserve">+44 (0)20 3937 6406</t>
  </si>
  <si>
    <t xml:space="preserve">cdammassa@dfcapital-investors.com</t>
  </si>
  <si>
    <t xml:space="preserve">Mr. Carl D'Ammassa serves as Chief Executive Officer at Distribution Finance Capital Holdings. He served as Group Managing Director- Business Finance at Aldermore Bank. Responsible for Aldermore's business lending activity through the Asset Finance and Invoice Finance businesses, Carl joined the Bank in October 2013 having previously held the position of Managing Director of Hitachi Capital Business Finance. Through Carl's career, he has worked in a number of challenging turnaround or transformational situations leading significant sales, operational and process improvements. Carl started his financial services career at GE Capital holding various financial, operational and general management positions in GE's Equipment Finance, Equipment Services and Restructuring divisions, including the post of CEO of the vehicle rental, plant hire and Key Leasing businesses.</t>
  </si>
  <si>
    <t xml:space="preserve">PIPE</t>
  </si>
  <si>
    <t xml:space="preserve">Individual</t>
  </si>
  <si>
    <t xml:space="preserve">The company (LON:DFCH) received GBP 40 million of development capital from undisclosed investors on February 5, 2021 through a private placement. The fund will be used to accelerate the group's business plan.</t>
  </si>
  <si>
    <t xml:space="preserve">Investec (Placement Agent to Company)</t>
  </si>
  <si>
    <t xml:space="preserve">30992-23T</t>
  </si>
  <si>
    <t xml:space="preserve">Domo (NAS: DOMO)</t>
  </si>
  <si>
    <t xml:space="preserve">52379-92</t>
  </si>
  <si>
    <t xml:space="preserve">Domo Inc provides a cloud-based platform that digitally connects all the data, systems, and people in an organization, giving them access to real-time data and insights and allowing them to manage their business from their smartphones. The company offers a platform to its customers as a subscription-based service. Users receive notifications on any device and immediately act on the invitation, after which the system can write back to the original system of record. The company derives revenue from subscriptions to its cloud-based platform and professional services.</t>
  </si>
  <si>
    <t xml:space="preserve">The company raised $193.2 million in its initial public offering on the Nasdaq stock exchange under the ticker symbol of DOMO on June 29, 2018. A total of 9,200,000 Class B shares were sold at a price of $21 per Class B share. After the offering, there was a total of 24,953,806 outstanding shares (excluding the over-allotment option) priced at $21 per share, valuing the company at $524.02 million. The underwriters were granted an option to purchase up to an additional 1,380,000 Class B shares from the company to cover over-allotments if any.</t>
  </si>
  <si>
    <t xml:space="preserve">Business/Productivity Software*, Database Software</t>
  </si>
  <si>
    <t xml:space="preserve">analytics platform, business intelligence platform, business management platform, cloud-based, connect data, data management software, data software &amp; systems, data software and systems, data visualization, performance dashboard, prepackaged software, prepackaged software developer</t>
  </si>
  <si>
    <t xml:space="preserve">Debt Financed, Private Equity, Publicly Listed, Venture Capital</t>
  </si>
  <si>
    <t xml:space="preserve">Joshua James</t>
  </si>
  <si>
    <t xml:space="preserve">31804-75P</t>
  </si>
  <si>
    <t xml:space="preserve">+1 (801) 899-1000</t>
  </si>
  <si>
    <t xml:space="preserve">josh@domo.com</t>
  </si>
  <si>
    <t xml:space="preserve">Mr. Joshua James serves as Chief Executive Officer at Domo. He is one of our directors. He adds over 25 years of public and private company operating experience having served as founder and chief executive officer of both Domo, Inc. (NASDAQ: DOMO), a software-as-a-service company, and Omniture, Inc., an online marketing and web analytics business. Before founding Domo in 2010, he was the chief executive officer of Omniture, which he co-founded in 1996 and took public in 2006. In 2009, he led Omniture through its $1.8 billion sale to Adobe. He has served on the board of directors of various privately held and public companies. He founded Silicon Slopes, an initiative with the mission to promote the interests of Utah's high-tech industry, and is a board member of Parity.org where he was a co-founder of the Parity Pledge initiative. He attended Brigham Young University for three and a half years and studied entrepreneurship.</t>
  </si>
  <si>
    <t xml:space="preserve">Series D</t>
  </si>
  <si>
    <t xml:space="preserve">The company raised $125 million of Series D venture funding from lead investor TPG on February 6, 2014, putting the pre-money valuation at $700 million. Dragoneer Investment Group, Fidelity Investments, Morgan Stanley Expansion Capital, QVIDTVM, Salesforce Ventures, T. Rowe Price, Viking Global Investors, GGV Capital, Greylock Partners, Institutional Venture Partners and Mercato Partners also participated. As of December 31, 2015, the company was valued at $8 per share by T. Rowe Price, representing a 93.55% markup from the Series D investment. As of March 31, 2016, the company was valued at $8.43 per share by Fidelity Investments, representing a 103.96% markup from the Series D investment.</t>
  </si>
  <si>
    <t xml:space="preserve">Private Equity-Backed</t>
  </si>
  <si>
    <t xml:space="preserve">Dragoneer Investment Group, FMR (United States), Morgan Stanley Expansion Capital, QVIDTVM, Salesforce Ventures, T. Rowe Price Group, TPG, Viking Global Investors</t>
  </si>
  <si>
    <t xml:space="preserve">Greylock, IVP, Mercato Partners, Notable Capital</t>
  </si>
  <si>
    <t xml:space="preserve">Dragoneer Investment Group (www.dragoneer.com), FMR (United States) (www.fidelity.com), Greylock (www.greylock.com), IVP (www.ivp.com), Mercato Partners (www.mercatopartners.com), Notable Capital (notablecap.com), QVIDTVM (www.qvidtvm.com), Salesforce Ventures (www.salesforceventures.com), T. Rowe Price Group (NAS: TROW) (www.troweprice.com), TPG (NAS: TPG) (www.tpg.com), Viking Global Investors (www.vikingglobal.com)</t>
  </si>
  <si>
    <t xml:space="preserve">Dragoneer Investment Group, FMR (United States), Greylock(Aneel Bhusri), IVP(Todd Chaffee), Mercato Partners, Morgan Stanley Expansion Capital, Notable Capital(Glenn Solomon), QVIDTVM, Salesforce Ventures, T. Rowe Price Group (NAS: TROW), TPG (NAS: TPG), Viking Global Investors</t>
  </si>
  <si>
    <t xml:space="preserve">TPG (NAS: TPG)</t>
  </si>
  <si>
    <t xml:space="preserve">Dragoneer Opportunities Fund(Dragoneer Investment Group), GGV Capital IV(Notable Capital), Greylock XIII(Greylock), Institutional Venture Partners XV(IVP), North Haven Expansion Capital(Morgan Stanley Expansion Capital), Salesforce1 Fund(Salesforce Ventures), TPG Growth Fund II(TPG)</t>
  </si>
  <si>
    <t xml:space="preserve">Allen &amp; Company. (Advisor: General to Company), Wilson Sonsini Goodrich &amp; Rosati (Legal Advisor to Company)</t>
  </si>
  <si>
    <t xml:space="preserve">American Fork, UT</t>
  </si>
  <si>
    <t xml:space="preserve">American Fork</t>
  </si>
  <si>
    <t xml:space="preserve">Utah</t>
  </si>
  <si>
    <t xml:space="preserve">84003</t>
  </si>
  <si>
    <t xml:space="preserve">Electric digital data processing, Image data processing or generation, in general, Information and communication technology [ict] specially adapted for administrative, commercial, financial, managerial or supervisory purposes, Pictorial communication, Transmission of digital information</t>
  </si>
  <si>
    <t xml:space="preserve">Senior</t>
  </si>
  <si>
    <t xml:space="preserve">68008-51T</t>
  </si>
  <si>
    <t xml:space="preserve">Series D2</t>
  </si>
  <si>
    <t xml:space="preserve">The company raised $366 million of Series D2 venture funding from BlackRock, GGV Capital and Glynn Capital Management on March 22, 2016, putting the company's pre-money valuation at $1.8 billion. Credit Suisse, Canyon Partners, and The Capital Group Companies also participated. As of December 31, 2015, the company was valued at $8.44 per share by BlackRock, representing a 0.1% markup from the Series D2 investment.</t>
  </si>
  <si>
    <t xml:space="preserve">Alumni Ventures, American Funds Insurance Series, BlackRock, Canyon Partners, Credit Suisse, Glynn Capital, The Capital Group Companies</t>
  </si>
  <si>
    <t xml:space="preserve">IVP, Notable Capital, Zetta Venture Partners</t>
  </si>
  <si>
    <t xml:space="preserve">Alumni Ventures (www.av.vc), American Funds Insurance Series (www.americanfunds.com), BlackRock (NYS: BLK) (www.blackrock.com), Canyon Partners (www.canyonpartners.com), Credit Suisse (www.credit-suisse.com), Glynn Capital (www.glynncapital.com), IVP (www.ivp.com), Notable Capital (notablecap.com), The Capital Group Companies (www.capitalgroup.com), Zetta Venture Partners (www.zettavp.com)</t>
  </si>
  <si>
    <t xml:space="preserve">Alumni Ventures, American Funds Insurance Series, BlackRock (NYS: BLK), Canyon Partners, Credit Suisse, Glynn Capital, IVP(Todd Chaffee), Notable Capital(Glenn Solomon), The Capital Group Companies, Zetta Venture Partners(Mark Gorenberg)</t>
  </si>
  <si>
    <t xml:space="preserve">BlackRock (NYS: BLK)</t>
  </si>
  <si>
    <t xml:space="preserve">BlackRock NTR Renewable Power Fund(BlackRock), GGV Capital V(Notable Capital), Glynn Partners II(Glynn Capital), Institutional Venture Partners XV(IVP), Zetta Venture Partners I(Zetta Venture Partners)</t>
  </si>
  <si>
    <t xml:space="preserve">Sidley (Legal Advisor to Zetta Venture Partners, Hank Barry), Wilson Sonsini Goodrich &amp; Rosati (Legal Advisor to Company)</t>
  </si>
  <si>
    <t xml:space="preserve">Sidley (Legal Advisor to Zetta Venture Partners, Hank Barry)</t>
  </si>
  <si>
    <t xml:space="preserve">77030-65T</t>
  </si>
  <si>
    <t xml:space="preserve">7th Round</t>
  </si>
  <si>
    <t xml:space="preserve">Flat Round</t>
  </si>
  <si>
    <t xml:space="preserve">The company raised $115.12 million of Series D2 venture funding in a deal led by BlackRock on December 19, 2017, putting the company's pre-money valuation at $2.17 billion. Alumni Ventures Group, The Capital Group Companies, Glynn Capital Management, GGV Capital, Frazier Group, Section Partners, Smith Family Circle, SharesPost , Meritech Capital Partners, Firsthand capital and other undisclosed investors also participated in the round. The transaction was supported by $100 million of debt financing. The funding will be used to support the company's international expansion and continued to focus on transforming the business.</t>
  </si>
  <si>
    <t xml:space="preserve">Term Loan - 84,59M € (Floating)</t>
  </si>
  <si>
    <t xml:space="preserve">Chestnut Street Ventures, Frazier Group, Meritech Capital Partners, Section Partners, SharesPost, Smith Family Circle, Tim Chiu, Todd Chaffee</t>
  </si>
  <si>
    <t xml:space="preserve">Alumni Ventures, BlackRock, Glynn Capital, Notable Capital, The Capital Group Companies</t>
  </si>
  <si>
    <t xml:space="preserve">Alumni Ventures (www.av.vc), BlackRock (NYS: BLK) (www.blackrock.com), Chestnut Street Ventures (www.chestnutstreetventures.com), Frazier Group (www.frazier.vc), Glynn Capital (www.glynncapital.com), Meritech Capital Partners (www.meritechcapital.com), Notable Capital (notablecap.com), Section Partners (www.sectionpartners.com), SharesPost (www.sharespost.com), Smith Family Circle (www.smithfamilycircle.com), The Capital Group Companies (www.capitalgroup.com)</t>
  </si>
  <si>
    <t xml:space="preserve">Alumni Ventures(Alain Hanover), BlackRock (NYS: BLK), Chestnut Street Ventures, Frazier Group, Glynn Capital, Meritech Capital Partners, Notable Capital(Glenn Solomon), Section Partners, SharesPost(Sven Weber), Smith Family Circle, The Capital Group Companies, Tim Chiu, Todd Chaffee</t>
  </si>
  <si>
    <t xml:space="preserve">BlackRock Renewable Income Europe(BlackRock), Blue Ivy Ventures 1(Alumni Ventures), GGV Capital VI(Notable Capital), Glynn Partners V(Glynn Capital), Meritech Capital Partners V(Meritech Capital Partners), SP100 Special Opportunity Fund(SharesPost), The Yard Ventures 1(Alumni Ventures)</t>
  </si>
  <si>
    <t xml:space="preserve">UBS Group (Placement Agent to Company), Wilson Sonsini Goodrich &amp; Rosati (Legal Advisor to Company)</t>
  </si>
  <si>
    <t xml:space="preserve">106816-15T</t>
  </si>
  <si>
    <t xml:space="preserve">Alumni Ventures, American Funds Insurance Series, Andreessen Horowitz, Aneel Bhusri, Benchmark Capital Holdings, Bezos Expeditions, BlackRock, BYU Cougar Capital, Canyon Partners, Chestnut Street Ventures, Credit Suisse, Daniel Rose, David Carter, David Lee, Dragoneer Investment Group, FMR (United States), Founders Fund, Frazier Group, Glynn Capital, Greylock, Hiroshi Mikitani, IVP, Jeffery Kearl, John Richards, Kingfisher Investment Advisors, Marc Benioff, MD Pham, Mercato Partners, Meritech Capital Partners, MicroVentures, Morgan Stanley Expansion Capital, Notable Capital, Paul Sagan, Ronald Conway, Salesforce Ventures, Section Partners, SharesPost, Smith Family Circle, SV Angel, T. Rowe Price Group, The Capital Group Companies, TPG, Transmedia Capital, Venture Choice, Viking Global Investors, Zetta Venture Partners</t>
  </si>
  <si>
    <t xml:space="preserve">Academy Securities (Advisor: General to Company), Allen &amp; Company. (Underwriter to Company), Citizens JMP (Underwriter to Company), Credit Suisse (Underwriter to Company), Ernst &amp; Young Global (Auditor to Company), Mischler Financial Group (Underwriter to Company), Morgan Stanley (Underwriter to Company), PwC (Auditor to Company), TD Cowen (Underwriter to Company), UBS Group (Underwriter to Company), William Blair &amp; Company (Underwriter to Company), Wilson Sonsini Goodrich &amp; Rosati (Legal Advisor to Company, Patrick Schultheis JD)</t>
  </si>
  <si>
    <t xml:space="preserve">Academy Securities (Advisor: General to Company)</t>
  </si>
  <si>
    <t xml:space="preserve">95827-33T</t>
  </si>
  <si>
    <t xml:space="preserve">DonkeyRepublic Admin (CSE: DONKEY)</t>
  </si>
  <si>
    <t xml:space="preserve">112908-61</t>
  </si>
  <si>
    <t xml:space="preserve">35678263</t>
  </si>
  <si>
    <t xml:space="preserve">DonkeyRepublic Holding AS is a data-driven technology company facilitating bike sharing and is able to provide cities and citizens with a reliable bike-sharing service. It offers its customers a one-stop shop for bike-sharing, including bike-sharing software, pedal bikes, and e-bikes with related hardware, operations and support services.</t>
  </si>
  <si>
    <t xml:space="preserve">The company (CSE: DONKEY) received DKK 15 million of development capital from undisclosed investors on November 15, 2024, through a private placement. The capital raise and onboarding of new long-term contracts are expected to strengthen the position of the company in three ways including delivering on the profitable growth strategy in 2025 and the years beyond, improving the balance sheet of the company by improving debt/equity ratio and therefore improving long term outlook to onboard capital for growth in 2025 and beyond and Strengthen future cash flow from operations.</t>
  </si>
  <si>
    <t xml:space="preserve">Application Software</t>
  </si>
  <si>
    <t xml:space="preserve">Application Software*, Automotive, Other Transportation</t>
  </si>
  <si>
    <t xml:space="preserve">Micro-Mobility, Mobility Tech</t>
  </si>
  <si>
    <t xml:space="preserve">bicycle sharing, bikes sharing, climate tech company, micromobility, mobility tech, vehicle sharing application, vehicle sharing platform</t>
  </si>
  <si>
    <t xml:space="preserve">Erdem Ovacik</t>
  </si>
  <si>
    <t xml:space="preserve">67958-74P</t>
  </si>
  <si>
    <t xml:space="preserve">+45 8988 7227</t>
  </si>
  <si>
    <t xml:space="preserve">erdem@donkeyrepublic.com</t>
  </si>
  <si>
    <t xml:space="preserve">Mr. Erdem Ovacik is a Co-Founder and served as Executive Director and Chief Executive Officer at Donkey Republic. Previously he co-founded WeDecide APS Corporation. He has completed his Masters in Public Policy from University of California, Berkeley in 2007.</t>
  </si>
  <si>
    <t xml:space="preserve">BS (Bachelor of Science), 2003, Mechanical Engineering, University of California, Berkeley, MPP (Master of Public Policy), 2007</t>
  </si>
  <si>
    <t xml:space="preserve">The company raised DKK 15.33 million of venture funding from Scale Capital, Nordic Eye Venture Capital and Denmark's Export and Investment Fund on July 6, 2018, putting the company's pre-money valuation at DKK 39.00 million. Other undisclosed investors also participated in the round.</t>
  </si>
  <si>
    <t xml:space="preserve">Fiftyfive Capital., Scale Capital</t>
  </si>
  <si>
    <t xml:space="preserve">Denmark's Export and Investment Fund</t>
  </si>
  <si>
    <t xml:space="preserve">Denmark's Export and Investment Fund (www.eifo.dk), Fiftyfive Capital. (www.fiftyfive-capital.com), Scale Capital (www.scalecapital.com)</t>
  </si>
  <si>
    <t xml:space="preserve">Denmark's Export and Investment Fund, Fiftyfive Capital., Scale Capital(Lars Jensen)</t>
  </si>
  <si>
    <t xml:space="preserve">Nordic Eye Fund I(Fiftyfive Capital.), Scale Capital Fund I(Scale Capital)</t>
  </si>
  <si>
    <t xml:space="preserve">Danish Kroner (DKK)</t>
  </si>
  <si>
    <t xml:space="preserve">Copenhagen, Denmark</t>
  </si>
  <si>
    <t xml:space="preserve">Copenhagen</t>
  </si>
  <si>
    <t xml:space="preserve">1717</t>
  </si>
  <si>
    <t xml:space="preserve">Denmark</t>
  </si>
  <si>
    <t xml:space="preserve">118410-67T</t>
  </si>
  <si>
    <t xml:space="preserve">The company raised DKK 36.53 million of venture funding from HOWZAT Partners, Spintop Ventures and Denmark's Export and Investment Fund on February 22, 2019, putting the company's pre-money valuation at DKK 67.63 million. Nordic Eye Venture Capital and other undisclosed investors also participated in the round. The funds will be used for international expansion of the company's operations.</t>
  </si>
  <si>
    <t xml:space="preserve">Spintop Ventures</t>
  </si>
  <si>
    <t xml:space="preserve">Denmark's Export and Investment Fund, Fiftyfive Capital., HOWZAT Partners</t>
  </si>
  <si>
    <t xml:space="preserve">Denmark's Export and Investment Fund (www.eifo.dk), Fiftyfive Capital. (www.fiftyfive-capital.com), HOWZAT Partners (www.howzatpartners.com), Spintop Ventures (www.spintopventures.com)</t>
  </si>
  <si>
    <t xml:space="preserve">Denmark's Export and Investment Fund(Jesper Lilledal), Fiftyfive Capital.(Henrik Starup), HOWZAT Partners, Spintop Ventures(Erik Wenngren)</t>
  </si>
  <si>
    <t xml:space="preserve">Howzat Again(HOWZAT Partners), Nordic Eye Fund I(Fiftyfive Capital.), Spintop III(Spintop Ventures)</t>
  </si>
  <si>
    <t xml:space="preserve">172463-32T</t>
  </si>
  <si>
    <t xml:space="preserve">The company raised DKK 110 million in its initial public offering on the Nasdaq OMX Nordic Exchange - Copenhagen under the ticker symbol of DONKEY on May 25, 2021. A total of 6,790,124 shares were sold at DKK 16.2 per share. After the offering, there was a total of 15,465,136 outstanding shares at DKK 16.2 per share, valuing the company at DKK 250.54 million.</t>
  </si>
  <si>
    <t xml:space="preserve">Accelerace, Denmark's Export and Investment Fund, EIT Climate-KIC, Fiftyfive Capital., HOWZAT Partners, IMPACT Accelerator, Philip Sevelius, Scale Capital, SOUL-FI, Spintop Ventures</t>
  </si>
  <si>
    <t xml:space="preserve">36868-96T</t>
  </si>
  <si>
    <t xml:space="preserve">DraftKings (NAS: DKNG)</t>
  </si>
  <si>
    <t xml:space="preserve">54846-28</t>
  </si>
  <si>
    <t xml:space="preserve">DraftKings got its start in 2012 as an innovator in daily fantasy sports. Then, following a Supreme Court ruling in 2018 that allowed states to legalize online sports wagering, the company expanded into online sports and casino gambling, where it generally holds the number two or three revenue share position across states in which it competes. DraftKings is now live with online or retail sports betting in 28 states and iGaming in five states, with both products available to around 40% of Canada's population. In 2024, sports revenue was 61% of total sales, i-gaming 32%, and fantasy and lottery 7%. The company also operates a non-fungible token commissioned-based marketplace and develops and licenses online gaming products.</t>
  </si>
  <si>
    <t xml:space="preserve">The company received $1.1 billion of debt on February 25, 2025.</t>
  </si>
  <si>
    <t xml:space="preserve">Entertainment Software</t>
  </si>
  <si>
    <t xml:space="preserve">Entertainment Software*</t>
  </si>
  <si>
    <t xml:space="preserve">Esports, Gaming, Mobile, TMT</t>
  </si>
  <si>
    <t xml:space="preserve">college football, fantasy sports, fantasy sports platform, gambling, gaming content, online fantasy sports, skill-based sports, sports betting, sports platform</t>
  </si>
  <si>
    <t xml:space="preserve">Debt Financed, M&amp;A, Publicly Listed, Venture Capital</t>
  </si>
  <si>
    <t xml:space="preserve">Jason Robins</t>
  </si>
  <si>
    <t xml:space="preserve">42272-92P</t>
  </si>
  <si>
    <t xml:space="preserve">+1 (617) 986-6744</t>
  </si>
  <si>
    <t xml:space="preserve">j.robins@draftkings.com</t>
  </si>
  <si>
    <t xml:space="preserve">Mr. Jason Robins is a Co-Founder and serves as Chief Executive Officer &amp; Chairman at DraftKings. He serves as Advisor at Mars Reel. He serves as Venture Advisor at Impellent Ventures. He serves as Advisor at DroneSeed &amp; Autograph. He also serves as Strategic Advisor at DRIVE by DraftKings. He also serves as Advisor at Laylo. He serves as Special Advisor at Data Point Capital. He also serves as Board Member at Horizon Acquisition. He has quickly built a reputation for expanding DraftKings' reach across numerous platforms through wide-ranging, forward-thinking partnerships. Under his leadership, DraftKings became the first DFS company to sign a league partnership, with Major League Baseball (MLB) in 2013. Since then, the company has signed four additional league-wide partnerships, including the National Hockey League (NHL), NASCAR, MLS and UFC. DraftKings is also the exclusive partner of 12 National Football League (NFL) teams, seven National Basketball League (NBA) teams, 27 MLB teams and seven NHL teams. With a keen eye for opportunity, he led his company to partner with the 2015 Belmont Stakes when the world watched as American Pharoah won the first Triple Crown in 37 years. He has also spearheaded DraftKings' partnerships with major media outlets, including ESPN, FOX Sports and Bleacher Report; marquee facilities like Madison Square Garden, STAPLES Center, AT&amp;T Stadium and Gillette Stadium and charitable events with golf icon Tiger Woods and NBA Champion Shane Battier. His work has been recognized by the media and his peers, both nationally and locally in the Boston region. Among his recent accolades, he was named to Fortune's 2015 "40 Under 40" list of the most influential people in business in September 2015, appearing on that issue's cover. Additional honors in 2015 include being named to Sports Business Journal's "40 Under 40" list and receiving the Ernst &amp; Young's Entrepreneur of the Year Award for New England. Under his leadership, DraftKings has been named the Best Fantasy Sports Provider by iGaming North America (2015) and is a two-time winner of Bostinno's 50 On Fire Award (2014, 2015). Mr. Robins attended Duke University, where he received his degree in Economics and Computer Science. He served as Advisor at YouStake.</t>
  </si>
  <si>
    <t xml:space="preserve">Duke University, BS (Bachelor of Science), 2003, Computer Science, Economics and Math</t>
  </si>
  <si>
    <t xml:space="preserve">4th Round</t>
  </si>
  <si>
    <t xml:space="preserve">The company raised $41 million of Series C venture funding from The Raine Group, Redpoint Ventures, GGV Capital and Atlas Venture on August 25, 2014, putting the pre-money valuation at $101.46 million. The company will use the funding to accelerate customer acquisition through a number of different media channels, including TV, radio, digital and mobile ahead of the NFL season.</t>
  </si>
  <si>
    <t xml:space="preserve">The Raine Group</t>
  </si>
  <si>
    <t xml:space="preserve">Atlas Venture, Notable Capital, Redpoint Ventures</t>
  </si>
  <si>
    <t xml:space="preserve">Atlas Venture (www.atlasventure.com), Notable Capital (notablecap.com), Redpoint Ventures (www.redpoint.com), The Raine Group (www.raine.com)</t>
  </si>
  <si>
    <t xml:space="preserve">Atlas Venture, Notable Capital(Hany Nada), Redpoint Ventures(Thomas Dyal), The Raine Group(John Salter)</t>
  </si>
  <si>
    <t xml:space="preserve">Atlas Venture Fund VIII(Atlas Venture), GGV Capital Select(Notable Capital), Raine Partners II(The Raine Group), Redpoint Omega II(Redpoint Ventures)</t>
  </si>
  <si>
    <t xml:space="preserve">Cooley (Legal Advisor to Company)</t>
  </si>
  <si>
    <t xml:space="preserve">Boston, MA</t>
  </si>
  <si>
    <t xml:space="preserve">Boston</t>
  </si>
  <si>
    <t xml:space="preserve">Massachusetts</t>
  </si>
  <si>
    <t xml:space="preserve">02116</t>
  </si>
  <si>
    <t xml:space="preserve">Electric digital data processing, Information and communication technology [ict] specially adapted for administrative, commercial, financial, managerial or supervisory purposes, Pictorial communication, Transmission of digital information</t>
  </si>
  <si>
    <t xml:space="preserve">47032-75T</t>
  </si>
  <si>
    <t xml:space="preserve">The company raised $300 million of Series D venture funding in a deal led by 21st Century Fox on July 27, 2015, putting the company's pre-money valuation at $916.5 million. National Hockey League, MSG Networks, Legends Hospitality, The Hartford Financial Services Group, ESPN Sports Media, Madison Square Garden Sports, Major League Soccer, MassMutual Financial Group, RPII DK, Tifo Ventures, Kohlberg Kravis Roberts, Agman, The Raine Group, Crofton Capital, DST Global, Major League Baseball Ventures, FirstMark Capital, Accomplice VC, Notable Capital, Joe Gallagher, Dave Balter, Wellington Management, The Kraft Family Foundation and John Hancock Investments also participated in the round. Of the total funding, an undisclosed amount was raised in the form of convertible debt and subsequently got converted into equity. The funds will be used for continuing to build out the company's web and mobile products, launching the company's product internationally and to explore new opportunities for vertical expansion.</t>
  </si>
  <si>
    <t xml:space="preserve">21st Century Fox, Agman, David Balter, DST Global, ESPN Sports Media, FirstMark Capital, Joseph Gallagher, Kohlberg Kravis Roberts, Legends Hospitality, Madison Square Garden Sports, Major League Soccer, Massachusetts Mutual Life Insurance, MSG Networks, National Hockey League, RPII DK, The Kraft Family Foundation, Tifo Ventures, Wellington Management</t>
  </si>
  <si>
    <t xml:space="preserve">Accomplice VC, Crofton Capital, John Hancock Investments, Major League Baseball Ventures, Notable Capital, The Hartford Insurance Group, The Raine Group</t>
  </si>
  <si>
    <t xml:space="preserve">21st Century Fox (www.21cf.com), Accomplice VC (www.accomplice.co), Agman (www.agmanpartners.com), Crofton Capital (www.croftoncap.com), DST Global (www.dst-global.com), ESPN Sports Media (www.espn.com), FirstMark Capital (www.firstmark.com), John Hancock Investments (www.jhinvestments.com), Kohlberg Kravis Roberts (NYS: KKR) (www.kkr.com), Legends Hospitality (www.legends.net), Madison Square Garden Sports (NYS: MSGS) (msgsports.com), Major League Soccer (www.mlssoccer.com), Massachusetts Mutual Life Insurance (www.massmutual.com), MSG Networks (www.msgnetworks.com), National Hockey League (www.nhl.com), Notable Capital (notablecap.com), The Hartford Insurance Group (NYS: HIG) (www.thehartford.com), The Kraft Family Foundation (thekraftgroup.com), The Raine Group (www.raine.com), Wellington Management (www.wellington.com)</t>
  </si>
  <si>
    <t xml:space="preserve">21st Century Fox, Accomplice VC(Ryan Moore), Agman, Crofton Capital, David Balter(David Balter), DST Global, ESPN Sports Media, FirstMark Capital, John Hancock Investments, Joseph Gallagher(Joseph Gallagher), Kohlberg Kravis Roberts (NYS: KKR), Legends Hospitality, Madison Square Garden Sports (NYS: MSGS), Major League Baseball Ventures, Major League Soccer, Massachusetts Mutual Life Insurance, MSG Networks, National Hockey League, Notable Capital(Hany Nada), RPII DK, The Hartford Insurance Group (NYS: HIG), The Kraft Family Foundation, The Raine Group(John Salter), Tifo Ventures, Wellington Management</t>
  </si>
  <si>
    <t xml:space="preserve">21st Century Fox</t>
  </si>
  <si>
    <t xml:space="preserve">Accomplice I(Accomplice VC), DST Global IV(DST Global), FirstMark Capital Opportunity Fund I(FirstMark Capital), FirstMark Capital Opportunity Fund II(FirstMark Capital), GGV Capital Select(Notable Capital), Raine Partners II(The Raine Group)</t>
  </si>
  <si>
    <t xml:space="preserve">Cooley (Legal Advisor to Company), Goodwin Procter (Legal Advisor to DST Global, Cameron Contizano JD), Gunderson Dettmer (Legal Advisor to FirstMark Capital), Latham &amp; Watkins (Legal Advisor to The Raine Group), The Raine Group (Advisor: General to Company)</t>
  </si>
  <si>
    <t xml:space="preserve">Cooley (Legal Advisor to Company), The Raine Group (Advisor: General to Company)</t>
  </si>
  <si>
    <t xml:space="preserve">Goodwin Procter (Legal Advisor to DST Global, Cameron Contizano JD), Gunderson Dettmer (Legal Advisor to FirstMark Capital), Latham &amp; Watkins (Legal Advisor to The Raine Group)</t>
  </si>
  <si>
    <t xml:space="preserve">53165-80T</t>
  </si>
  <si>
    <t xml:space="preserve">Series C1</t>
  </si>
  <si>
    <t xml:space="preserve">The company raised $51 million of Series C1 venture funding from The Hartford Financial Services Group, Principal Financial Group, John Hancock Investments, Templeton Emerging Markets Group and Eldridge Industries on December 4, 2014, putting the pre-money valuation at $200 million.</t>
  </si>
  <si>
    <t xml:space="preserve">Eldridge Industries, John Hancock Investments, Principal Financial Group, Templeton Emerging Markets Group, The Hartford Insurance Group</t>
  </si>
  <si>
    <t xml:space="preserve">Eldridge Industries (www.eldridgeind.com), John Hancock Investments (www.jhinvestments.com), Principal Financial Group (NAS: PFG) (www.principal.com), The Hartford Insurance Group (NYS: HIG) (www.thehartford.com)</t>
  </si>
  <si>
    <t xml:space="preserve">Eldridge Industries, John Hancock Investments, Principal Financial Group (NAS: PFG), Templeton Emerging Markets Group, The Hartford Insurance Group (NYS: HIG)</t>
  </si>
  <si>
    <t xml:space="preserve">60004-54T</t>
  </si>
  <si>
    <t xml:space="preserve">Series D1</t>
  </si>
  <si>
    <t xml:space="preserve">The company raised $200 million of Series D1 venture funding from The Hartford Financial Services Group, MassMutual Financial Group and Hartford Financial Services Group (Mutual Fund Business) on August 11, 2015, putting the company's pre-money valuation at $1.91 billion. Of the total funding, $111.620356 million was raised in the form of convertible debt and subsequently converted to equity. The funds will be used to buy new commercials for the company's NFL season.</t>
  </si>
  <si>
    <t xml:space="preserve">Hartford Financial Services Group (Mutual Fund Business)</t>
  </si>
  <si>
    <t xml:space="preserve">Massachusetts Mutual Life Insurance, The Hartford Insurance Group</t>
  </si>
  <si>
    <t xml:space="preserve">Massachusetts Mutual Life Insurance (www.massmutual.com), The Hartford Insurance Group (NYS: HIG) (www.thehartford.com)</t>
  </si>
  <si>
    <t xml:space="preserve">Hartford Financial Services Group (Mutual Fund Business), Massachusetts Mutual Life Insurance, The Hartford Insurance Group (NYS: HIG)</t>
  </si>
  <si>
    <t xml:space="preserve">84469-33T</t>
  </si>
  <si>
    <t xml:space="preserve">9th Round</t>
  </si>
  <si>
    <t xml:space="preserve">Series E1</t>
  </si>
  <si>
    <t xml:space="preserve">The company raised $118.65 million of Series E1 venture funding from Eldridge Industries, GGV Capital, Revolution, Washington Capital Ventures, 111 Holdings, Data Point Capital, Elysian Park Ventures, SOSV, Growth Technology Partners, Flybridge Capital Partners, Reform Ventures, and Quantum Global Partners on March 16, 2017, putting the company's pre-money valuation at $950 million.</t>
  </si>
  <si>
    <t xml:space="preserve">111 Holdings, Data Point Capital, Elysian Park Ventures, Flybridge Capital Partners, Growth Technology Partners, Reform Ventures, SOSV, TSG Invest</t>
  </si>
  <si>
    <t xml:space="preserve">Eldridge Industries, Notable Capital, Revolution (Washington DC), Washington Capital Ventures</t>
  </si>
  <si>
    <t xml:space="preserve">111 Holdings (www.111holdings.com), Data Point Capital (www.datapointcapital.com), Eldridge Industries (www.eldridgeind.com), Elysian Park Ventures (www.elysianpark.ventures), Flybridge Capital Partners (www.flybridge.com), Growth Technology Partners (www.growthtechnologypartners.com), Notable Capital (notablecap.com), Reform Ventures (www.reformventures.com), Revolution (Washington DC) (www.revolution.com), SOSV (www.sosv.com), TSG Invest (tsginvest.com), Washington Capital Ventures (www.wcvonline.com)</t>
  </si>
  <si>
    <t xml:space="preserve">111 Holdings, Data Point Capital, Eldridge Industries(Todd Boehly), Elysian Park Ventures, Flybridge Capital Partners, Growth Technology Partners(David Weisburd), Notable Capital(Hany Nada), Reform Ventures, Revolution (Washington DC)(Steven Murray), SOSV, TSG Invest, Washington Capital Ventures</t>
  </si>
  <si>
    <t xml:space="preserve">Eldridge Industries(Todd Boehly)</t>
  </si>
  <si>
    <t xml:space="preserve">Data Point Capital II(Data Point Capital), Flybridge Capital Partners IV(Flybridge Capital Partners), GGV Capital Select(Notable Capital), Revolution Growth Fund III(Revolution (Washington DC)), SOSV II (Ireland Fund)(SOSV)</t>
  </si>
  <si>
    <t xml:space="preserve">Cooley (Legal Advisor to Company), DLA Piper (Legal Advisor to Eldridge Industries, Randy Socol JD), The Raine Group (Advisor: General to Company)</t>
  </si>
  <si>
    <t xml:space="preserve">DLA Piper (Legal Advisor to Eldridge Industries, Randy Socol JD)</t>
  </si>
  <si>
    <t xml:space="preserve">121533-13T</t>
  </si>
  <si>
    <t xml:space="preserve">11th Round</t>
  </si>
  <si>
    <t xml:space="preserve">The company raised $200 million of Series F venture funding from ACME Capital, Schechter Private Capital, UIT Funds, Growth Technology Partners, Manhattan Venture Partners, and other undisclosed investors in October 2018, putting the company's pre-money valuation at $1.5 billion. The company will use the funds to compete with FanDuel in the realm of sports betting.</t>
  </si>
  <si>
    <t xml:space="preserve">ACME Capital, Manhattan Venture Partners, Schechter Private Capital, UIT Funds</t>
  </si>
  <si>
    <t xml:space="preserve">Growth Technology Partners</t>
  </si>
  <si>
    <t xml:space="preserve">ACME Capital (www.acme.vc), Growth Technology Partners (www.growthtechnologypartners.com), Manhattan Venture Partners (www.mvp.vc), UIT Funds (www.uitgrowthequity.com)</t>
  </si>
  <si>
    <t xml:space="preserve">ACME Capital(Hany Nada), Growth Technology Partners(David Weisburd), Manhattan Venture Partners, Schechter Private Capital, UIT Funds</t>
  </si>
  <si>
    <t xml:space="preserve">MVP All-Star Fund II(Manhattan Venture Partners), MVP Opportunity Fund VI(Manhattan Venture Partners), Schechter Private Capital Fund I(Schechter Private Capital), SherpaVentures Fund II(ACME Capital), UIT Growth Equity Fund(UIT Funds)</t>
  </si>
  <si>
    <t xml:space="preserve">125542-36T</t>
  </si>
  <si>
    <t xml:space="preserve">Reverse Merger</t>
  </si>
  <si>
    <t xml:space="preserve">Corporate</t>
  </si>
  <si>
    <t xml:space="preserve">The company acquired Diamond Eagle Acquisition through a reverse merger, resulting in the combined entity trading on the NASDAQ under the ticker symbol of DKNG on April 15, 2020.</t>
  </si>
  <si>
    <t xml:space="preserve">Diamond Eagle Acquisition</t>
  </si>
  <si>
    <t xml:space="preserve">10X Capital, 111 Holdings, 21st Century Fox, Accomplice VC, ACME Capital, Agman, Alexander Capital Ventures, Angel Street Capital, Atlas Venture, BDS Ventures, Boston Seed Capital, Caesars Interactive Entertainment, Counterview Capital, Crofton Capital, Data Point Capital, David Balter, DST Global, Eldridge Industries, Elysian Park Ventures, ESPN Sports Media, FirstMark Capital, Flybridge Capital Partners, Global Venture Management, Growth Technology Partners, Hartford Financial Services Group (Mutual Fund Business), Hub Angels Investment Group, Icon Ventures, Jerry Jones, John Hancock Investments, Joseph Gallagher, Kohlberg Kravis Roberts, Kosinski Ventures, Legends Hospitality, Madison Square Garden Sports, Major League Baseball Ventures, Major League Soccer, Manhattan Venture Partners, Massachusetts Mutual Life Insurance, Melo7 Tech Partners, Michael Cheung, MSG Networks, National Hockey League, Notable Capital, Principal Financial Group, Redpoint Ventures, Reform Ventures, Revolution (Washington DC), Ripple Capital, RPII DK, Schechter Private Capital, SeventySix Capital, SOSV, SternAegis Ventures, Templeton Emerging Markets Group, The Bittker Group, The Hartford Insurance Group, The Kraft Family Foundation, The Players Impact, The Raine Group, Top Tier Capital Partners, TSG Invest, UIT Funds, Washington Capital Ventures, Wayne Chang, Wellington Management</t>
  </si>
  <si>
    <t xml:space="preserve">Credit Suisse Securities (USA) (Underwriter to Diamond Eagle Acquisition), Sodali &amp; Co (Advisor: General to Diamond Eagle Acquisition), Stifel Financial (Advisor: General to Company), Sullivan &amp; Cromwell (Legal Advisor to Company), The Goldman Sachs Group (Advisor: General to Diamond Eagle Acquisition), The Goldman Sachs Group (Underwriter to Diamond Eagle Acquisition), The Raine Group (Advisor: General to Company), Winston &amp; Strawn (Legal Advisor to Diamond Eagle Acquisition)</t>
  </si>
  <si>
    <t xml:space="preserve">Stifel Financial (Advisor: General to Company), Sullivan &amp; Cromwell (Legal Advisor to Company), The Raine Group (Advisor: General to Company)</t>
  </si>
  <si>
    <t xml:space="preserve">Stifel Financial (Advisor: General to Company)</t>
  </si>
  <si>
    <t xml:space="preserve">Credit Suisse Securities (USA) (Underwriter to Diamond Eagle Acquisition), Sodali &amp; Co (Advisor: General to Diamond Eagle Acquisition), The Goldman Sachs Group (Advisor: General to Diamond Eagle Acquisition), The Goldman Sachs Group (Underwriter to Diamond Eagle Acquisition), Winston &amp; Strawn (Legal Advisor to Diamond Eagle Acquisition)</t>
  </si>
  <si>
    <t xml:space="preserve">138192-22T</t>
  </si>
  <si>
    <t xml:space="preserve">Public Investment 2nd Offering</t>
  </si>
  <si>
    <t xml:space="preserve">The company raised $1.6 billion in its second public offering on the Nasdaq Stock Exchange under the ticker symbol of DKNG on June 22, 2020. A total of 40,000,000 shares were sold at $40 per share. The total proceeds to the company was $640 million and to the selling shareholders was $960 million. In the offering, the company sold 16,000,000 shares and the selling shareholders sold 24,000,000 shares. The underwriters were granted an option to purchase up to an additional 6,000,000 shares from the company and selling shareholders to cover over-allotments, if any.</t>
  </si>
  <si>
    <t xml:space="preserve">10X Capital, 111 Holdings, 21st Century Fox, Accomplice VC, ACME Capital, Agman, Angel Street Capital, Arete Capital Asia, Atlas Venture, BDS Ventures, Boston Seed Capital, Caesars Interactive Entertainment, Capital Research and Management Company, Counterview Capital, Crofton Capital, Data Point Capital, David Balter, DST Global, Eldridge Industries, Elysian Park Ventures, ESPN Sports Media, FirstMark Capital, Flybridge Capital Partners, Franklin Templeton (San Mateo), Growth Technology Partners, Hartford Financial Services Group (Mutual Fund Business), Hub Angels Investment Group, Icon Ventures, Jerry Jones, John Hancock Investments, Joseph Gallagher, Kohlberg Kravis Roberts, Kosinski Ventures, Legends Hospitality, Madison Square Garden Sports, Major League Baseball Ventures, Major League Soccer, Manhattan Venture Partners, Massachusetts Mutual Life Insurance, Michael Cheung, MSG Networks, National Hockey League, Notable Capital, Parkave Capital Group, Principal Financial Group, Redpoint Ventures, Reform Ventures, Revolution (Washington DC), RPII DK, SOSV, Templeton Emerging Markets Group, The Hartford Insurance Group, The Kraft Family Foundation, The Raine Group, Top Tier Capital Partners, TSG Invest, UIT Funds, Washington Capital Ventures, Wellington Management</t>
  </si>
  <si>
    <t xml:space="preserve">Academy Securities (Advisor: General to Company), BofA Securities (Underwriter to Company), Canaccord Genuity (Underwriter to Company), Craig-Hallum Capital Group (Underwriter to Company), Credit Suisse Securities (USA) (Underwriter to Company), Greenberg Traurig (Legal Advisor to Company), Greenberg Traurig (Legal Advisor to Company, Alan Annex JD), Mischler Financial Group (Underwriter to Company), Morgan Stanley (Underwriter to Company), Northland Capital Partners (Underwriter to Company), Sullivan &amp; Cromwell (Legal Advisor to Company, Scott Miller JD), TD Cowen (Underwriter to Company), The Goldman Sachs Group (Underwriter to Company), Tigress Financial Partners (Advisor: General to Company), UBS Group (Underwriter to Company), Whalen (Legal Advisor to Company), Withum (Auditor to Company)</t>
  </si>
  <si>
    <t xml:space="preserve">Academy Securities (Advisor: General to Company), Tigress Financial Partners (Advisor: General to Company)</t>
  </si>
  <si>
    <t xml:space="preserve">118095-58T</t>
  </si>
  <si>
    <t xml:space="preserve">Duality Games (WAR: DUA)</t>
  </si>
  <si>
    <t xml:space="preserve">266689-09</t>
  </si>
  <si>
    <t xml:space="preserve">713329</t>
  </si>
  <si>
    <t xml:space="preserve">Duality SA is engaged in the business of producing and publishing video games. The games developed by the company are Barn finders, Tales of tomorrow, and other games.</t>
  </si>
  <si>
    <t xml:space="preserve">The company raised PLN 1.88 million in its initial public offering on the Warsaw Stock Exchange under the ticker symbol of DUA on September 24, 2020. A total of 500,000 shares of class J were sold at PLN 3.75 per share. After the offering, there was a total of 6,741,333 outstanding shares of class J at PLN 3.75 per share, valuing the company at PLN 25.28 million.</t>
  </si>
  <si>
    <t xml:space="preserve">Gaming</t>
  </si>
  <si>
    <t xml:space="preserve">game development studio, games firm, gaming content, gaming developer, gaming publisher, gaming studio, horror and stealth games, horror games, stealth games, thriller games</t>
  </si>
  <si>
    <t xml:space="preserve">Formerly Angel backed</t>
  </si>
  <si>
    <t xml:space="preserve">Pre-venture, Publicly Listed</t>
  </si>
  <si>
    <t xml:space="preserve">Tomasz Strzałkowski</t>
  </si>
  <si>
    <t xml:space="preserve">203647-24P</t>
  </si>
  <si>
    <t xml:space="preserve">tomaszs@dualitygames.eu</t>
  </si>
  <si>
    <t xml:space="preserve">Mr. Tomasz Strzałkowski serves as President of the Management Board at Duality Games.</t>
  </si>
  <si>
    <t xml:space="preserve">Angel</t>
  </si>
  <si>
    <t xml:space="preserve">Angel (individual)</t>
  </si>
  <si>
    <t xml:space="preserve">The company raised EUR 440,000 of angel funding from undisclosed investors on April 9, 2019, putting the company's pre-money valuation at EUR 3.01 million.</t>
  </si>
  <si>
    <t xml:space="preserve">Angel-Backed</t>
  </si>
  <si>
    <t xml:space="preserve">FundedByMe (Lead Manager or Arranger to Company, Maciej Gajewski)</t>
  </si>
  <si>
    <t xml:space="preserve">Warsaw, Poland</t>
  </si>
  <si>
    <t xml:space="preserve">Eastern Europe</t>
  </si>
  <si>
    <t xml:space="preserve">Warsaw</t>
  </si>
  <si>
    <t xml:space="preserve">00-810</t>
  </si>
  <si>
    <t xml:space="preserve">Poland</t>
  </si>
  <si>
    <t xml:space="preserve">163973-17T</t>
  </si>
  <si>
    <t xml:space="preserve">Blue Oak (Underwriter to Company)</t>
  </si>
  <si>
    <t xml:space="preserve">Polish Zloty (PLN)</t>
  </si>
  <si>
    <t xml:space="preserve">166245-22T</t>
  </si>
  <si>
    <t xml:space="preserve">Duearity (STO: DEAR)</t>
  </si>
  <si>
    <t xml:space="preserve">459641-62</t>
  </si>
  <si>
    <t xml:space="preserve">Duearity AB is a medical technology company. It develops smallest and flexible products and services for tinnitus under the Tinearity brand.</t>
  </si>
  <si>
    <t xml:space="preserve">The company raised SEK 9.5 million of debt financing in December 2023. Previously, the company raised SEK 5 million of debt financing in June 2023.</t>
  </si>
  <si>
    <t xml:space="preserve">Healthcare</t>
  </si>
  <si>
    <t xml:space="preserve">Healthcare Devices and Supplies</t>
  </si>
  <si>
    <t xml:space="preserve">Therapeutic Devices</t>
  </si>
  <si>
    <t xml:space="preserve">Therapeutic Devices*</t>
  </si>
  <si>
    <t xml:space="preserve">LOHAS &amp; Wellness</t>
  </si>
  <si>
    <t xml:space="preserve">tinnitus cure, tinnitus device, tinnitus relief, tinnitus therapy, tinnitus treatment</t>
  </si>
  <si>
    <t xml:space="preserve">Fredrik Westman</t>
  </si>
  <si>
    <t xml:space="preserve">188802-01P</t>
  </si>
  <si>
    <t xml:space="preserve">+46 (0)738 - 14 52 15</t>
  </si>
  <si>
    <t xml:space="preserve">fredrik.westman@duearity.com</t>
  </si>
  <si>
    <t xml:space="preserve">Mr. Fredrik Westman is a Co-Founder and serves as Chief Executive Officer at Duearity. He served as Chief Executive Officer at MedicPen. He is the CEO of MedicPen AB since June 2017. He has a Master Degree from University of Lund and has experience from companies working in complex markets with complex products such as medtech, IT, pharmaceuticals and cleantech. He is member of the board of a medtech company and has previously worked in the Swedish Parliament, owner of communication agencies and the last three years been CEO of OptiFreeze AB (publ).</t>
  </si>
  <si>
    <t xml:space="preserve">Master's, Political Science and History</t>
  </si>
  <si>
    <t xml:space="preserve">1st Round</t>
  </si>
  <si>
    <t xml:space="preserve">The company raised SEK 26.86 million of venture funding from CBC Investment Group on January 20, 2021, putting the company's pre-money valuation at SEK 62.72 million. Other undisclosed investors also participated in the round.</t>
  </si>
  <si>
    <t xml:space="preserve">CBC Investment Group</t>
  </si>
  <si>
    <t xml:space="preserve">CBC Investment Group (www.cbcgroup.se)</t>
  </si>
  <si>
    <t xml:space="preserve">Swedish Krona (SEK)</t>
  </si>
  <si>
    <t xml:space="preserve">Malmo, Sweden</t>
  </si>
  <si>
    <t xml:space="preserve">Malmo</t>
  </si>
  <si>
    <t xml:space="preserve">212 25</t>
  </si>
  <si>
    <t xml:space="preserve">Sweden</t>
  </si>
  <si>
    <t xml:space="preserve">Devices for introducing media into, or onto, the body, Diagnosis</t>
  </si>
  <si>
    <t xml:space="preserve">171052-48T</t>
  </si>
  <si>
    <t xml:space="preserve">The company raised SEK 24.9 million in its initial public offering on the Nasdaq OMX Nordic Exchange - Stockholm under the ticker symbol of DEAR on May 11, 2021. A total of 3,952,380 shares were sold at SEK 6.3 per share.</t>
  </si>
  <si>
    <t xml:space="preserve">Advokatfirman Lindahl (Legal Advisor to Company), Eminova Fondkommission (Advisor: General to Company), Eminova Partners (Advisor: General to Company)</t>
  </si>
  <si>
    <t xml:space="preserve">Eminova Fondkommission (Advisor: General to Company), Eminova Partners (Advisor: General to Company)</t>
  </si>
  <si>
    <t xml:space="preserve">91638-01T</t>
  </si>
  <si>
    <t xml:space="preserve">Duolingo (NAS: DUOL)</t>
  </si>
  <si>
    <t xml:space="preserve">54660-16</t>
  </si>
  <si>
    <t xml:space="preserve">Duolingo Inc is a technology company that develops a mobile learning platform to learn languages and is the top-grossing app in the Education category on both Google Play and the Apple App Store. Its products are powered by sophisticated data analytics and artificial intelligence and delivered with class art, animation, and design to make it easier for learners to stay motivated master new material, and achieve their learning goals. Its solutions include the Duolingo Language Learning App, Super Duolingo, Duolingo English Test: AI-Driven Language Assessment, Duolingo For Schools, Duolingo ABC, and Duolingo Math. It has four predominant sources of revenue; time-based subscriptions, in-app advertising placement by third parties, and the Duolingo English Test, and In-App Purchases.</t>
  </si>
  <si>
    <t xml:space="preserve">The company raised $520.82 million in its initial public offering on the Nasdaq stock exchange under the ticker symbol of DUOL on July 28, 2021. A total of 5,106,113 class A shares were sold at a price of $102 per share. After the offering, there was a total of 35,892,152 outstanding shares (excluding the over-allotment option) priced at $102 per share, valuing the company at $3.66 billion. The total proceeds, before expenses, to the company was $377.40 million and to the selling, shareholders were $143.42 million. In the offering, the company sold 3,700,000 class A shares and the selling shareholders sold 1,406,113 class A shares. The underwriters were granted an option to purchase up to an additional 765,916 shares from the company and sell shareholders to cover over-allotments if any.</t>
  </si>
  <si>
    <t xml:space="preserve">Educational Software</t>
  </si>
  <si>
    <t xml:space="preserve">Application Software, Educational and Training Services (B2C), Educational Software*</t>
  </si>
  <si>
    <t xml:space="preserve">Artificial Intelligence &amp; Machine Learning, EdTech, Mobile, SaaS</t>
  </si>
  <si>
    <t xml:space="preserve">education platform, language certification courses, language education, language-learning, language-learning platform, learning platform</t>
  </si>
  <si>
    <t xml:space="preserve">M&amp;A, Publicly Listed, Venture Capital</t>
  </si>
  <si>
    <t xml:space="preserve">Luis von Ahn</t>
  </si>
  <si>
    <t xml:space="preserve">41809-24P</t>
  </si>
  <si>
    <t xml:space="preserve">+1 (412) 567-6602</t>
  </si>
  <si>
    <t xml:space="preserve">luis@duolingo.com</t>
  </si>
  <si>
    <t xml:space="preserve">Dr. Luis Von Ahn is a Co-Founder and serves as Chief Executive Officer and Board Member of Duolingo. Dr. Ahn serves as a Board Member at Root Insurance. He was also the Founder and served as the Chief Executive Officer at reCAPTCHA. He is a professor at Carnegie Mellon University.</t>
  </si>
  <si>
    <t xml:space="preserve">Carnegie Mellon University, Ph.D. (Doctor of Philosophy), 2005, Computer Science, Duke University, BS (Bachelor of Science), 2000, Mathematics</t>
  </si>
  <si>
    <t xml:space="preserve">Series E</t>
  </si>
  <si>
    <t xml:space="preserve">The company raised $25 million of Series E funding in a deal led by Drive Capital on July 25, 2017, putting the pre-money valuation at $700 million. Other undisclosed investors also participated in the round. The company will use the funds to increase its headcount from 95 to 150 employees hiring for a variety of engineering, product management and design roles in 2018 and accelerate production development plans. Inside Capital also participated in this round.</t>
  </si>
  <si>
    <t xml:space="preserve">Drive Capital, Inside Capital</t>
  </si>
  <si>
    <t xml:space="preserve">Drive Capital (www.drivecapital.com), Inside Capital (www.inside.capital)</t>
  </si>
  <si>
    <t xml:space="preserve">Drive Capital(Christopher Olsen), Inside Capital</t>
  </si>
  <si>
    <t xml:space="preserve">Drive Capital(Christopher Olsen)</t>
  </si>
  <si>
    <t xml:space="preserve">Drive Capital Fund II(Drive Capital)</t>
  </si>
  <si>
    <t xml:space="preserve">Latham &amp; Watkins (Legal Advisor to Company)</t>
  </si>
  <si>
    <t xml:space="preserve">Pittsburgh, PA</t>
  </si>
  <si>
    <t xml:space="preserve">Pittsburgh</t>
  </si>
  <si>
    <t xml:space="preserve">Pennsylvania</t>
  </si>
  <si>
    <t xml:space="preserve">15206</t>
  </si>
  <si>
    <t xml:space="preserve">Educational or demonstration appliances, Electric digital data processing</t>
  </si>
  <si>
    <t xml:space="preserve">127457-74T</t>
  </si>
  <si>
    <t xml:space="preserve">The company raised $30 million of Series F venture funding from CapitalG on November 15, 2019, putting the company's pre-money valuation at $1.47 billion. The funds will be used to invest in R&amp;D around new products, and grow its team around the world.</t>
  </si>
  <si>
    <t xml:space="preserve">CapitalG</t>
  </si>
  <si>
    <t xml:space="preserve">CapitalG (www.capitalg.com)</t>
  </si>
  <si>
    <t xml:space="preserve">CapitalG(Laela Sturdy)</t>
  </si>
  <si>
    <t xml:space="preserve">CapitalG(CapitalG)</t>
  </si>
  <si>
    <t xml:space="preserve">Cooley (Legal Advisor to CapitalG), Latham &amp; Watkins (Legal Advisor to Company, Patrick Pohlen)</t>
  </si>
  <si>
    <t xml:space="preserve">Latham &amp; Watkins (Legal Advisor to Company, Patrick Pohlen)</t>
  </si>
  <si>
    <t xml:space="preserve">Cooley (Legal Advisor to CapitalG)</t>
  </si>
  <si>
    <t xml:space="preserve">135039-97T</t>
  </si>
  <si>
    <t xml:space="preserve">Series G</t>
  </si>
  <si>
    <t xml:space="preserve">The company raised $10.00 million of Series G venture funding from General Atlantic and Arctic Ventures in September 2020, putting the company's pre-money valuation at $1.64 billion.</t>
  </si>
  <si>
    <t xml:space="preserve">Arctic Ventures, General Atlantic</t>
  </si>
  <si>
    <t xml:space="preserve">Arctic Ventures (arcticventures.vc), General Atlantic (www.generalatlantic.com)</t>
  </si>
  <si>
    <t xml:space="preserve">Arctic Ventures Fund(Arctic Ventures), General Atlantic Partners IV(General Atlantic)</t>
  </si>
  <si>
    <t xml:space="preserve">Latham &amp; Watkins (Legal Advisor to Company, Patrick Pohlen), Paul, Weiss, Rifkind, Wharton &amp; Garrison (Legal Advisor to General Atlantic, Neil Goldman JD)</t>
  </si>
  <si>
    <t xml:space="preserve">Paul, Weiss, Rifkind, Wharton &amp; Garrison (Legal Advisor to General Atlantic, Neil Goldman JD)</t>
  </si>
  <si>
    <t xml:space="preserve">159738-04T</t>
  </si>
  <si>
    <t xml:space="preserve">8th Round</t>
  </si>
  <si>
    <t xml:space="preserve">Series H</t>
  </si>
  <si>
    <t xml:space="preserve">The company raised $35.00 million of Series H venture funding from General Atlantic, ADS Ventures and Sound Ventures on November 18, 2020, putting the company's pre-money valuation at $2.4 billion. K2 Global and Durable Capital Partners also participated in the round. The funds will be used to fuel continued investment into the research and development of the company's suite of global language-learning products, as well as to accelerate the growth and expansion of its team. It is assumed that ADS Ventures also participated in this round.</t>
  </si>
  <si>
    <t xml:space="preserve">ADS Ventures, Durable Capital Partners, K2 Global, Sound Ventures</t>
  </si>
  <si>
    <t xml:space="preserve">General Atlantic</t>
  </si>
  <si>
    <t xml:space="preserve">ADS Ventures (www.ads-ventures.com), Durable Capital Partners (www.durablecap.com), General Atlantic (www.generalatlantic.com), K2 Global (www.k2global.co), Sound Ventures (www.soundventures.com)</t>
  </si>
  <si>
    <t xml:space="preserve">ADS Ventures, Durable Capital Partners(Henry Ellenbogen), General Atlantic(Tanzeen Syed), K2 Global, Sound Ventures</t>
  </si>
  <si>
    <t xml:space="preserve">Atlantic Park Investment Fund(General Atlantic), Durable Capital Master Fund(Durable Capital Partners), K2 Global Fund II(K2 Global)</t>
  </si>
  <si>
    <t xml:space="preserve">175357-54T</t>
  </si>
  <si>
    <t xml:space="preserve">ADS Ventures, A-Grade Investments, Arctic Ventures, Ashton Kutcher, CapitalG, Drive Capital, Durable Capital Partners, ESO Fund, General Atlantic, Inside Capital, K2 Global, Kleiner Perkins, NewView Capital, Runway Innovation Hub, Sound Ventures, Timothy Ferriss, Union Square Ventures</t>
  </si>
  <si>
    <t xml:space="preserve">Allen &amp; Company. (Underwriter to Company), Barclays Investment Bank (Underwriter to Company), BofA Securities (Underwriter to Company), Citizens JMP (Underwriter to Company), Deloitte Touche Tohmatsu (Auditor to Company), Drexel Hamilton (Advisor: General to Company), Evercore Group (Underwriter to Company), KeyBanc Capital Markets (Underwriter to Company), Latham &amp; Watkins (Legal Advisor to Company, Tad Freese JD), Piper Sandler (Underwriter to Company), Raymond James Financial (Underwriter to Company), Siebert Williams Shank &amp; Company (Advisor: General to Company), The Goldman Sachs Group (Underwriter to Company), Tigress Financial Partners (Advisor: General to Company), William Blair &amp; Company (Underwriter to Company)</t>
  </si>
  <si>
    <t xml:space="preserve">Drexel Hamilton (Advisor: General to Company), Siebert Williams Shank &amp; Company (Advisor: General to Company), Tigress Financial Partners (Advisor: General to Company)</t>
  </si>
  <si>
    <t xml:space="preserve">All data copyright PitchBook Data, Inc.</t>
  </si>
  <si>
    <t xml:space="preserve">For customized data reports and analyses, contact us at:</t>
  </si>
  <si>
    <t xml:space="preserve">support@pitchbook.com</t>
  </si>
  <si>
    <t xml:space="preserve">This document and its contents may only be used or shared as permitted in </t>
  </si>
  <si>
    <t xml:space="preserve">the PitchBook subscription agreement.</t>
  </si>
  <si>
    <t xml:space="preserve">Subject to limited exceptions, this document may not be used or stored following the termination of your agreement with PitchBook.</t>
  </si>
  <si>
    <t xml:space="preserve">If you have any further questions or concerns, please contact client services at:</t>
  </si>
  <si>
    <t xml:space="preserve">US</t>
  </si>
  <si>
    <t xml:space="preserve">+1 (206) 257-7775</t>
  </si>
  <si>
    <t xml:space="preserve">UK</t>
  </si>
  <si>
    <t xml:space="preserve">+44 (0)203 875 3504</t>
  </si>
  <si>
    <t xml:space="preserve">SG</t>
  </si>
  <si>
    <t xml:space="preserve">+65 6016 4771</t>
  </si>
  <si>
    <t xml:space="preserve">Or by email</t>
  </si>
  <si>
    <t xml:space="preserve">© PitchBook Data, Inc.  2025</t>
  </si>
</sst>
</file>

<file path=xl/styles.xml><?xml version="1.0" encoding="utf-8"?>
<styleSheet xmlns="http://schemas.openxmlformats.org/spreadsheetml/2006/main">
  <numFmts count="8">
    <numFmt numFmtId="164" formatCode="General"/>
    <numFmt numFmtId="165" formatCode="DD\-MMM\-YYYY"/>
    <numFmt numFmtId="166" formatCode="#,##0.00;[RED]\(#,##0.00\)"/>
    <numFmt numFmtId="167" formatCode="#,##0.00\%;[RED]\-#,##0.00\%"/>
    <numFmt numFmtId="168" formatCode="#,##0;[RED]\(#,##0\)"/>
    <numFmt numFmtId="169" formatCode="#,###"/>
    <numFmt numFmtId="170" formatCode="#,##0.00;[RED]\-#,##0.00"/>
    <numFmt numFmtId="171" formatCode="0000"/>
  </numFmts>
  <fonts count="12">
    <font>
      <sz val="11"/>
      <color rgb="FF000000"/>
      <name val="Calibri"/>
      <family val="2"/>
      <charset val="1"/>
    </font>
    <font>
      <sz val="10"/>
      <name val="Arial"/>
      <family val="0"/>
    </font>
    <font>
      <sz val="10"/>
      <name val="Arial"/>
      <family val="0"/>
    </font>
    <font>
      <sz val="10"/>
      <name val="Arial"/>
      <family val="0"/>
    </font>
    <font>
      <b val="true"/>
      <sz val="8"/>
      <color rgb="FF000000"/>
      <name val="Open Sans"/>
      <family val="2"/>
      <charset val="1"/>
    </font>
    <font>
      <sz val="8"/>
      <color rgb="FF000000"/>
      <name val="Open Sans"/>
      <family val="2"/>
      <charset val="1"/>
    </font>
    <font>
      <i val="true"/>
      <sz val="10"/>
      <color rgb="FF000000"/>
      <name val="Open Sans"/>
      <family val="2"/>
      <charset val="1"/>
    </font>
    <font>
      <i val="true"/>
      <sz val="10"/>
      <color rgb="FF26649E"/>
      <name val="Open Sans"/>
      <family val="2"/>
      <charset val="1"/>
    </font>
    <font>
      <b val="true"/>
      <sz val="14"/>
      <color rgb="FF000000"/>
      <name val="Open Sans"/>
      <family val="2"/>
      <charset val="1"/>
    </font>
    <font>
      <b val="true"/>
      <sz val="16"/>
      <color rgb="FF000000"/>
      <name val="Open Sans"/>
      <family val="2"/>
      <charset val="1"/>
    </font>
    <font>
      <b val="true"/>
      <sz val="8"/>
      <color rgb="FFFFFFFF"/>
      <name val="Open Sans"/>
      <family val="2"/>
      <charset val="1"/>
    </font>
    <font>
      <sz val="8"/>
      <color rgb="FF26649E"/>
      <name val="Open Sans"/>
      <family val="2"/>
      <charset val="1"/>
    </font>
  </fonts>
  <fills count="5">
    <fill>
      <patternFill patternType="none"/>
    </fill>
    <fill>
      <patternFill patternType="gray125"/>
    </fill>
    <fill>
      <patternFill patternType="solid">
        <fgColor rgb="FFFFFFFF"/>
        <bgColor rgb="FFF8F5EF"/>
      </patternFill>
    </fill>
    <fill>
      <patternFill patternType="solid">
        <fgColor rgb="FF051C38"/>
        <bgColor rgb="FF003300"/>
      </patternFill>
    </fill>
    <fill>
      <patternFill patternType="solid">
        <fgColor rgb="FFF8F5EF"/>
        <bgColor rgb="FFFFFFFF"/>
      </patternFill>
    </fill>
  </fills>
  <borders count="2">
    <border diagonalUp="false" diagonalDown="false">
      <left/>
      <right/>
      <top/>
      <bottom/>
      <diagonal/>
    </border>
    <border diagonalUp="false" diagonalDown="false">
      <left/>
      <right style="thin">
        <color rgb="FFD3D3D3"/>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center" textRotation="0" wrapText="false" indent="0" shrinkToFit="false"/>
      <protection locked="true" hidden="false"/>
    </xf>
    <xf numFmtId="164" fontId="5" fillId="0"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left" vertical="center" textRotation="0" wrapText="false" indent="0" shrinkToFit="false"/>
      <protection locked="true" hidden="false"/>
    </xf>
    <xf numFmtId="164" fontId="7" fillId="2"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left" vertical="center" textRotation="0" wrapText="false" indent="0" shrinkToFit="false"/>
      <protection locked="true" hidden="false"/>
    </xf>
    <xf numFmtId="164" fontId="9" fillId="0" borderId="0" applyFont="true" applyBorder="true" applyAlignment="true" applyProtection="true">
      <alignment horizontal="left" vertical="center" textRotation="0" wrapText="false" indent="0" shrinkToFit="false"/>
      <protection locked="true" hidden="false"/>
    </xf>
    <xf numFmtId="164" fontId="10" fillId="0"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right" vertical="center" textRotation="0" wrapText="false" indent="0" shrinkToFit="false"/>
      <protection locked="true" hidden="false"/>
    </xf>
    <xf numFmtId="164" fontId="5" fillId="0" borderId="1" applyFont="true" applyBorder="true" applyAlignment="true" applyProtection="true">
      <alignment horizontal="center" vertical="center" textRotation="0" wrapText="false" indent="0" shrinkToFit="false"/>
      <protection locked="true" hidden="false"/>
    </xf>
    <xf numFmtId="164" fontId="5" fillId="0" borderId="1" applyFont="true" applyBorder="true" applyAlignment="true" applyProtection="true">
      <alignment horizontal="left" vertical="center" textRotation="0" wrapText="false" indent="2" shrinkToFit="false"/>
      <protection locked="true" hidden="false"/>
    </xf>
    <xf numFmtId="164" fontId="11" fillId="0" borderId="1" applyFont="true" applyBorder="true" applyAlignment="true" applyProtection="true">
      <alignment horizontal="left" vertical="center" textRotation="0" wrapText="false" indent="2" shrinkToFit="false"/>
      <protection locked="true" hidden="false"/>
    </xf>
    <xf numFmtId="164" fontId="5" fillId="0" borderId="1" applyFont="true" applyBorder="true" applyAlignment="true" applyProtection="true">
      <alignment horizontal="right" vertical="center" textRotation="0" wrapText="false" indent="2" shrinkToFit="false"/>
      <protection locked="true" hidden="false"/>
    </xf>
    <xf numFmtId="164" fontId="11" fillId="0" borderId="1" applyFont="true" applyBorder="true" applyAlignment="true" applyProtection="true">
      <alignment horizontal="right" vertical="center" textRotation="0" wrapText="false" indent="2" shrinkToFit="false"/>
      <protection locked="true" hidden="false"/>
    </xf>
    <xf numFmtId="164" fontId="4" fillId="0" borderId="0" applyFont="true" applyBorder="true" applyAlignment="true" applyProtection="true">
      <alignment horizontal="left" vertical="top" textRotation="0" wrapText="true" indent="0" shrinkToFit="false"/>
      <protection locked="true" hidden="false"/>
    </xf>
    <xf numFmtId="164" fontId="5" fillId="0" borderId="0" applyFont="true" applyBorder="true" applyAlignment="true" applyProtection="true">
      <alignment horizontal="right" vertical="top"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3" borderId="0" xfId="27" applyFont="true" applyBorder="false" applyAlignment="false" applyProtection="false">
      <alignment horizontal="center" vertical="center" textRotation="0" wrapText="true" indent="0" shrinkToFit="false"/>
      <protection locked="true" hidden="false"/>
    </xf>
    <xf numFmtId="164" fontId="5" fillId="4" borderId="1" xfId="30" applyFont="true" applyBorder="false" applyAlignment="false" applyProtection="false">
      <alignment horizontal="left" vertical="center" textRotation="0" wrapText="false" indent="2" shrinkToFit="false"/>
      <protection locked="true" hidden="false"/>
    </xf>
    <xf numFmtId="164" fontId="5" fillId="4" borderId="1" xfId="32" applyFont="false" applyBorder="false" applyAlignment="false" applyProtection="false">
      <alignment horizontal="right" vertical="center" textRotation="0" wrapText="false" indent="2" shrinkToFit="false"/>
      <protection locked="true" hidden="false"/>
    </xf>
    <xf numFmtId="165" fontId="5" fillId="4" borderId="1" xfId="32" applyFont="false" applyBorder="false" applyAlignment="false" applyProtection="false">
      <alignment horizontal="right" vertical="center" textRotation="0" wrapText="false" indent="2" shrinkToFit="false"/>
      <protection locked="true" hidden="false"/>
    </xf>
    <xf numFmtId="166" fontId="5" fillId="4" borderId="1" xfId="32" applyFont="false" applyBorder="false" applyAlignment="false" applyProtection="false">
      <alignment horizontal="right" vertical="center" textRotation="0" wrapText="false" indent="2" shrinkToFit="false"/>
      <protection locked="true" hidden="false"/>
    </xf>
    <xf numFmtId="167" fontId="5" fillId="4" borderId="1" xfId="32" applyFont="false" applyBorder="false" applyAlignment="false" applyProtection="false">
      <alignment horizontal="right" vertical="center" textRotation="0" wrapText="false" indent="2" shrinkToFit="false"/>
      <protection locked="true" hidden="false"/>
    </xf>
    <xf numFmtId="168" fontId="5" fillId="4" borderId="1" xfId="32" applyFont="false" applyBorder="false" applyAlignment="false" applyProtection="false">
      <alignment horizontal="right" vertical="center" textRotation="0" wrapText="false" indent="2" shrinkToFit="false"/>
      <protection locked="true" hidden="false"/>
    </xf>
    <xf numFmtId="169" fontId="5" fillId="4" borderId="1" xfId="30" applyFont="true" applyBorder="false" applyAlignment="false" applyProtection="false">
      <alignment horizontal="left" vertical="center" textRotation="0" wrapText="false" indent="2" shrinkToFit="false"/>
      <protection locked="true" hidden="false"/>
    </xf>
    <xf numFmtId="170" fontId="5" fillId="4" borderId="1" xfId="32" applyFont="false" applyBorder="false" applyAlignment="false" applyProtection="false">
      <alignment horizontal="right" vertical="center" textRotation="0" wrapText="false" indent="2" shrinkToFit="false"/>
      <protection locked="true" hidden="false"/>
    </xf>
    <xf numFmtId="171" fontId="5" fillId="4" borderId="1" xfId="32" applyFont="false" applyBorder="false" applyAlignment="false" applyProtection="false">
      <alignment horizontal="right" vertical="center" textRotation="0" wrapText="false" indent="2" shrinkToFit="false"/>
      <protection locked="true" hidden="false"/>
    </xf>
    <xf numFmtId="164" fontId="11" fillId="4" borderId="1" xfId="31" applyFont="false" applyBorder="false" applyAlignment="false" applyProtection="false">
      <alignment horizontal="left" vertical="center" textRotation="0" wrapText="false" indent="2" shrinkToFit="false"/>
      <protection locked="true" hidden="false"/>
    </xf>
    <xf numFmtId="169" fontId="5" fillId="4" borderId="1" xfId="32" applyFont="false" applyBorder="false" applyAlignment="false" applyProtection="false">
      <alignment horizontal="right" vertical="center" textRotation="0" wrapText="false" indent="2" shrinkToFit="false"/>
      <protection locked="true" hidden="false"/>
    </xf>
    <xf numFmtId="164" fontId="5" fillId="0" borderId="1" xfId="30" applyFont="true" applyBorder="false" applyAlignment="false" applyProtection="false">
      <alignment horizontal="left" vertical="center" textRotation="0" wrapText="false" indent="2" shrinkToFit="false"/>
      <protection locked="true" hidden="false"/>
    </xf>
    <xf numFmtId="164" fontId="5" fillId="0" borderId="1" xfId="32" applyFont="false" applyBorder="false" applyAlignment="false" applyProtection="false">
      <alignment horizontal="right" vertical="center" textRotation="0" wrapText="false" indent="2" shrinkToFit="false"/>
      <protection locked="true" hidden="false"/>
    </xf>
    <xf numFmtId="165" fontId="5" fillId="0" borderId="1" xfId="32" applyFont="false" applyBorder="false" applyAlignment="false" applyProtection="false">
      <alignment horizontal="right" vertical="center" textRotation="0" wrapText="false" indent="2" shrinkToFit="false"/>
      <protection locked="true" hidden="false"/>
    </xf>
    <xf numFmtId="166" fontId="5" fillId="0" borderId="1" xfId="32" applyFont="false" applyBorder="false" applyAlignment="false" applyProtection="false">
      <alignment horizontal="right" vertical="center" textRotation="0" wrapText="false" indent="2" shrinkToFit="false"/>
      <protection locked="true" hidden="false"/>
    </xf>
    <xf numFmtId="167" fontId="5" fillId="0" borderId="1" xfId="32" applyFont="false" applyBorder="false" applyAlignment="false" applyProtection="false">
      <alignment horizontal="right" vertical="center" textRotation="0" wrapText="false" indent="2" shrinkToFit="false"/>
      <protection locked="true" hidden="false"/>
    </xf>
    <xf numFmtId="168" fontId="5" fillId="0" borderId="1" xfId="32" applyFont="false" applyBorder="false" applyAlignment="false" applyProtection="false">
      <alignment horizontal="right" vertical="center" textRotation="0" wrapText="false" indent="2" shrinkToFit="false"/>
      <protection locked="true" hidden="false"/>
    </xf>
    <xf numFmtId="169" fontId="5" fillId="0" borderId="1" xfId="30" applyFont="true" applyBorder="false" applyAlignment="false" applyProtection="false">
      <alignment horizontal="left" vertical="center" textRotation="0" wrapText="false" indent="2" shrinkToFit="false"/>
      <protection locked="true" hidden="false"/>
    </xf>
    <xf numFmtId="170" fontId="5" fillId="0" borderId="1" xfId="32" applyFont="false" applyBorder="false" applyAlignment="false" applyProtection="false">
      <alignment horizontal="right" vertical="center" textRotation="0" wrapText="false" indent="2" shrinkToFit="false"/>
      <protection locked="true" hidden="false"/>
    </xf>
    <xf numFmtId="171" fontId="5" fillId="0" borderId="1" xfId="32" applyFont="false" applyBorder="false" applyAlignment="false" applyProtection="false">
      <alignment horizontal="right" vertical="center" textRotation="0" wrapText="false" indent="2" shrinkToFit="false"/>
      <protection locked="true" hidden="false"/>
    </xf>
    <xf numFmtId="164" fontId="11" fillId="0" borderId="1" xfId="31" applyFont="false" applyBorder="false" applyAlignment="false" applyProtection="false">
      <alignment horizontal="left" vertical="center" textRotation="0" wrapText="false" indent="2" shrinkToFit="false"/>
      <protection locked="true" hidden="false"/>
    </xf>
    <xf numFmtId="169" fontId="5" fillId="0" borderId="1" xfId="32" applyFont="false" applyBorder="false" applyAlignment="false" applyProtection="false">
      <alignment horizontal="right" vertical="center" textRotation="0" wrapText="false" indent="2" shrinkToFit="false"/>
      <protection locked="true" hidden="false"/>
    </xf>
    <xf numFmtId="164" fontId="8" fillId="0" borderId="0" xfId="25" applyFont="true" applyBorder="false" applyAlignment="false" applyProtection="false">
      <alignment horizontal="left" vertical="center" textRotation="0" wrapText="false" indent="0" shrinkToFit="false"/>
      <protection locked="true" hidden="false"/>
    </xf>
    <xf numFmtId="164" fontId="6" fillId="2" borderId="0" xfId="22" applyFont="true" applyBorder="false" applyAlignment="false" applyProtection="false">
      <alignment horizontal="left" vertical="center" textRotation="0" wrapText="false" indent="0" shrinkToFit="false"/>
      <protection locked="true" hidden="false"/>
    </xf>
    <xf numFmtId="164" fontId="7" fillId="2" borderId="0" xfId="23" applyFont="true" applyBorder="false" applyAlignment="false" applyProtection="false">
      <alignment horizontal="left" vertical="center" textRotation="0" wrapText="false" indent="0" shrinkToFit="false"/>
      <protection locked="true" hidden="false"/>
    </xf>
    <xf numFmtId="164" fontId="6" fillId="2" borderId="0" xfId="24" applyFont="true" applyBorder="false" applyAlignment="false" applyProtection="false">
      <alignment horizontal="right" vertical="center" textRotation="0" wrapText="false" indent="0" shrinkToFit="false"/>
      <protection locked="true" hidden="false"/>
    </xf>
    <xf numFmtId="164" fontId="5" fillId="0" borderId="0" xfId="21" applyFont="true" applyBorder="false" applyAlignment="false" applyProtection="false">
      <alignment horizontal="left" vertical="center"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ld" xfId="20" builtinId="53" customBuiltin="true"/>
    <cellStyle name="defaultStyle" xfId="21" builtinId="53" customBuiltin="true"/>
    <cellStyle name="fontSize10Italic" xfId="22" builtinId="53" customBuiltin="true"/>
    <cellStyle name="fontSize10ItalicHyperlink" xfId="23" builtinId="53" customBuiltin="true"/>
    <cellStyle name="fontSize10ItalicRight" xfId="24" builtinId="53" customBuiltin="true"/>
    <cellStyle name="fontSize14Bold" xfId="25" builtinId="53" customBuiltin="true"/>
    <cellStyle name="fontSize16Bold" xfId="26" builtinId="53" customBuiltin="true"/>
    <cellStyle name="horizontalCenterWrapWhiteBold" xfId="27" builtinId="53" customBuiltin="true"/>
    <cellStyle name="horizontalRight" xfId="28" builtinId="53" customBuiltin="true"/>
    <cellStyle name="tableCellStyleCenter" xfId="29" builtinId="53" customBuiltin="true"/>
    <cellStyle name="tableCellStyleLeft" xfId="30" builtinId="53" customBuiltin="true"/>
    <cellStyle name="tableCellStyleLeftHyperlink" xfId="31" builtinId="53" customBuiltin="true"/>
    <cellStyle name="tableCellStyleRight" xfId="32" builtinId="53" customBuiltin="true"/>
    <cellStyle name="tableCellStyleRightHyperlink" xfId="33" builtinId="53" customBuiltin="true"/>
    <cellStyle name="verticalTopBoldWrapBold" xfId="34" builtinId="53" customBuiltin="true"/>
    <cellStyle name="verticalTopHorizontalRight" xfId="3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5EF"/>
      <rgbColor rgb="FFCCFFFF"/>
      <rgbColor rgb="FF660066"/>
      <rgbColor rgb="FFFF8080"/>
      <rgbColor rgb="FF26649E"/>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51C3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85680</xdr:rowOff>
    </xdr:from>
    <xdr:to>
      <xdr:col>0</xdr:col>
      <xdr:colOff>1399680</xdr:colOff>
      <xdr:row>0</xdr:row>
      <xdr:rowOff>304560</xdr:rowOff>
    </xdr:to>
    <xdr:pic>
      <xdr:nvPicPr>
        <xdr:cNvPr id="0" name="Graphic 1" descr=""/>
        <xdr:cNvPicPr/>
      </xdr:nvPicPr>
      <xdr:blipFill>
        <a:blip r:embed="rId1"/>
        <a:stretch/>
      </xdr:blipFill>
      <xdr:spPr>
        <a:xfrm>
          <a:off x="85680" y="85680"/>
          <a:ext cx="1314000" cy="21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ome/yasir/Downloads/codes/FAIM_Final/IPO_data/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home/yasir/Downloads/codes/FAIM_Final/IPO_data/support@pitchbook.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R1048576"/>
  <sheetViews>
    <sheetView showFormulas="false" showGridLines="false" showRowColHeaders="true" showZeros="true" rightToLeft="false" tabSelected="true" showOutlineSymbols="true" defaultGridColor="true" view="normal" topLeftCell="A7" colorId="64" zoomScale="100" zoomScaleNormal="100" zoomScalePageLayoutView="100" workbookViewId="0">
      <selection pane="topLeft" activeCell="A36" activeCellId="0" sqref="A36"/>
    </sheetView>
  </sheetViews>
  <sheetFormatPr defaultRowHeight="15" zeroHeight="false" outlineLevelRow="0" outlineLevelCol="0"/>
  <cols>
    <col collapsed="false" customWidth="true" hidden="false" outlineLevel="0" max="1" min="1" style="0" width="21.71"/>
    <col collapsed="false" customWidth="true" hidden="false" outlineLevel="0" max="2" min="2" style="0" width="55.15"/>
    <col collapsed="false" customWidth="true" hidden="false" outlineLevel="0" max="3" min="3" style="0" width="19.57"/>
    <col collapsed="false" customWidth="true" hidden="false" outlineLevel="0" max="4" min="4" style="0" width="25.28"/>
    <col collapsed="false" customWidth="true" hidden="false" outlineLevel="0" max="5" min="5" style="0" width="39.71"/>
    <col collapsed="false" customWidth="true" hidden="false" outlineLevel="0" max="6" min="6" style="0" width="38.28"/>
    <col collapsed="false" customWidth="true" hidden="false" outlineLevel="0" max="8" min="7" style="0" width="31.29"/>
    <col collapsed="false" customWidth="true" hidden="false" outlineLevel="0" max="9" min="9" style="0" width="29.86"/>
    <col collapsed="false" customWidth="true" hidden="false" outlineLevel="0" max="10" min="10" style="0" width="34"/>
    <col collapsed="false" customWidth="true" hidden="false" outlineLevel="0" max="11" min="11" style="0" width="29.14"/>
    <col collapsed="false" customWidth="true" hidden="false" outlineLevel="0" max="12" min="12" style="0" width="29.57"/>
    <col collapsed="false" customWidth="true" hidden="false" outlineLevel="0" max="14" min="13" style="0" width="28.29"/>
    <col collapsed="false" customWidth="true" hidden="false" outlineLevel="0" max="15" min="15" style="0" width="26.72"/>
    <col collapsed="false" customWidth="true" hidden="false" outlineLevel="0" max="16" min="16" style="0" width="24.57"/>
    <col collapsed="false" customWidth="true" hidden="false" outlineLevel="0" max="17" min="17" style="0" width="15.14"/>
    <col collapsed="false" customWidth="true" hidden="false" outlineLevel="0" max="18" min="18" style="0" width="16.57"/>
    <col collapsed="false" customWidth="true" hidden="false" outlineLevel="0" max="19" min="19" style="0" width="27.57"/>
    <col collapsed="false" customWidth="true" hidden="false" outlineLevel="0" max="20" min="20" style="0" width="39.71"/>
    <col collapsed="false" customWidth="true" hidden="false" outlineLevel="0" max="21" min="21" style="0" width="38.28"/>
    <col collapsed="false" customWidth="true" hidden="false" outlineLevel="0" max="22" min="22" style="0" width="15.14"/>
    <col collapsed="false" customWidth="true" hidden="false" outlineLevel="0" max="23" min="23" style="0" width="23.85"/>
    <col collapsed="false" customWidth="true" hidden="false" outlineLevel="0" max="24" min="24" style="0" width="17.57"/>
    <col collapsed="false" customWidth="true" hidden="false" outlineLevel="0" max="25" min="25" style="0" width="15.14"/>
    <col collapsed="false" customWidth="true" hidden="false" outlineLevel="0" max="26" min="26" style="0" width="21.71"/>
    <col collapsed="false" customWidth="true" hidden="false" outlineLevel="0" max="27" min="27" style="0" width="24.85"/>
    <col collapsed="false" customWidth="true" hidden="false" outlineLevel="0" max="28" min="28" style="0" width="22.43"/>
    <col collapsed="false" customWidth="true" hidden="false" outlineLevel="0" max="29" min="29" style="0" width="27.42"/>
    <col collapsed="false" customWidth="true" hidden="false" outlineLevel="0" max="30" min="30" style="0" width="23.15"/>
    <col collapsed="false" customWidth="true" hidden="false" outlineLevel="0" max="31" min="31" style="0" width="19"/>
    <col collapsed="false" customWidth="true" hidden="false" outlineLevel="0" max="32" min="32" style="0" width="19.57"/>
    <col collapsed="false" customWidth="true" hidden="false" outlineLevel="0" max="33" min="33" style="0" width="27.57"/>
    <col collapsed="false" customWidth="true" hidden="false" outlineLevel="0" max="34" min="34" style="0" width="21.71"/>
    <col collapsed="false" customWidth="true" hidden="false" outlineLevel="0" max="35" min="35" style="0" width="11.57"/>
    <col collapsed="false" customWidth="true" hidden="false" outlineLevel="0" max="36" min="36" style="0" width="18.43"/>
    <col collapsed="false" customWidth="true" hidden="false" outlineLevel="0" max="38" min="37" style="0" width="20.28"/>
    <col collapsed="false" customWidth="true" hidden="false" outlineLevel="0" max="39" min="39" style="0" width="16.57"/>
    <col collapsed="false" customWidth="true" hidden="false" outlineLevel="0" max="40" min="40" style="0" width="34"/>
    <col collapsed="false" customWidth="true" hidden="false" outlineLevel="0" max="41" min="41" style="0" width="26"/>
    <col collapsed="false" customWidth="true" hidden="false" outlineLevel="0" max="42" min="42" style="0" width="19.57"/>
    <col collapsed="false" customWidth="true" hidden="false" outlineLevel="0" max="43" min="43" style="0" width="26"/>
    <col collapsed="false" customWidth="true" hidden="false" outlineLevel="0" max="44" min="44" style="0" width="27.42"/>
    <col collapsed="false" customWidth="true" hidden="false" outlineLevel="0" max="45" min="45" style="0" width="55.15"/>
    <col collapsed="false" customWidth="true" hidden="false" outlineLevel="0" max="46" min="46" style="0" width="22.43"/>
    <col collapsed="false" customWidth="true" hidden="false" outlineLevel="0" max="47" min="47" style="0" width="25.28"/>
    <col collapsed="false" customWidth="true" hidden="false" outlineLevel="0" max="48" min="48" style="0" width="23.85"/>
    <col collapsed="false" customWidth="true" hidden="false" outlineLevel="0" max="49" min="49" style="0" width="16.28"/>
    <col collapsed="false" customWidth="true" hidden="false" outlineLevel="0" max="50" min="50" style="0" width="21"/>
    <col collapsed="false" customWidth="true" hidden="false" outlineLevel="0" max="53" min="51" style="0" width="22.43"/>
    <col collapsed="false" customWidth="true" hidden="false" outlineLevel="0" max="54" min="54" style="0" width="26.72"/>
    <col collapsed="false" customWidth="true" hidden="false" outlineLevel="0" max="55" min="55" style="0" width="20.71"/>
    <col collapsed="false" customWidth="true" hidden="false" outlineLevel="0" max="56" min="56" style="0" width="29.57"/>
    <col collapsed="false" customWidth="true" hidden="false" outlineLevel="0" max="57" min="57" style="0" width="25.28"/>
    <col collapsed="false" customWidth="true" hidden="false" outlineLevel="0" max="58" min="58" style="0" width="26.72"/>
    <col collapsed="false" customWidth="true" hidden="false" outlineLevel="0" max="59" min="59" style="0" width="33.28"/>
    <col collapsed="false" customWidth="true" hidden="false" outlineLevel="0" max="60" min="60" style="0" width="26.72"/>
    <col collapsed="false" customWidth="true" hidden="false" outlineLevel="0" max="61" min="61" style="0" width="27"/>
    <col collapsed="false" customWidth="true" hidden="false" outlineLevel="0" max="63" min="62" style="0" width="26.72"/>
    <col collapsed="false" customWidth="true" hidden="false" outlineLevel="0" max="64" min="64" style="0" width="32.86"/>
    <col collapsed="false" customWidth="true" hidden="false" outlineLevel="0" max="65" min="65" style="0" width="37.57"/>
    <col collapsed="false" customWidth="true" hidden="false" outlineLevel="0" max="66" min="66" style="0" width="26.72"/>
    <col collapsed="false" customWidth="true" hidden="false" outlineLevel="0" max="67" min="67" style="0" width="30.57"/>
    <col collapsed="false" customWidth="true" hidden="false" outlineLevel="0" max="68" min="68" style="0" width="44.43"/>
    <col collapsed="false" customWidth="true" hidden="false" outlineLevel="0" max="69" min="69" style="0" width="30.86"/>
    <col collapsed="false" customWidth="true" hidden="false" outlineLevel="0" max="70" min="70" style="0" width="34"/>
    <col collapsed="false" customWidth="true" hidden="false" outlineLevel="0" max="71" min="71" style="0" width="21"/>
    <col collapsed="false" customWidth="true" hidden="false" outlineLevel="0" max="72" min="72" style="0" width="20.28"/>
    <col collapsed="false" customWidth="true" hidden="false" outlineLevel="0" max="73" min="73" style="0" width="34.14"/>
    <col collapsed="false" customWidth="true" hidden="false" outlineLevel="0" max="74" min="74" style="0" width="18.71"/>
    <col collapsed="false" customWidth="true" hidden="false" outlineLevel="0" max="75" min="75" style="0" width="20.28"/>
    <col collapsed="false" customWidth="true" hidden="false" outlineLevel="0" max="76" min="76" style="0" width="19.57"/>
    <col collapsed="false" customWidth="true" hidden="false" outlineLevel="0" max="77" min="77" style="0" width="15.14"/>
    <col collapsed="false" customWidth="true" hidden="false" outlineLevel="0" max="78" min="78" style="0" width="28.14"/>
    <col collapsed="false" customWidth="true" hidden="false" outlineLevel="0" max="79" min="79" style="0" width="15.57"/>
    <col collapsed="false" customWidth="true" hidden="false" outlineLevel="0" max="80" min="80" style="0" width="21.85"/>
    <col collapsed="false" customWidth="true" hidden="false" outlineLevel="0" max="81" min="81" style="0" width="21.71"/>
    <col collapsed="false" customWidth="true" hidden="false" outlineLevel="0" max="82" min="82" style="0" width="25.72"/>
    <col collapsed="false" customWidth="true" hidden="false" outlineLevel="0" max="83" min="83" style="0" width="23.15"/>
    <col collapsed="false" customWidth="true" hidden="false" outlineLevel="0" max="84" min="84" style="0" width="24.43"/>
    <col collapsed="false" customWidth="true" hidden="false" outlineLevel="0" max="85" min="85" style="0" width="21.43"/>
    <col collapsed="false" customWidth="true" hidden="false" outlineLevel="0" max="86" min="86" style="0" width="21.71"/>
    <col collapsed="false" customWidth="true" hidden="false" outlineLevel="0" max="87" min="87" style="0" width="25.15"/>
    <col collapsed="false" customWidth="true" hidden="false" outlineLevel="0" max="88" min="88" style="0" width="22.57"/>
    <col collapsed="false" customWidth="true" hidden="false" outlineLevel="0" max="89" min="89" style="0" width="23.85"/>
    <col collapsed="false" customWidth="true" hidden="false" outlineLevel="0" max="90" min="90" style="0" width="20.28"/>
    <col collapsed="false" customWidth="true" hidden="false" outlineLevel="0" max="91" min="91" style="0" width="18.71"/>
    <col collapsed="false" customWidth="true" hidden="false" outlineLevel="0" max="92" min="92" style="0" width="22.71"/>
    <col collapsed="false" customWidth="true" hidden="false" outlineLevel="0" max="93" min="93" style="0" width="20.28"/>
    <col collapsed="false" customWidth="true" hidden="false" outlineLevel="0" max="94" min="94" style="0" width="26.57"/>
    <col collapsed="false" customWidth="true" hidden="false" outlineLevel="0" max="95" min="95" style="0" width="24"/>
    <col collapsed="false" customWidth="true" hidden="false" outlineLevel="0" max="96" min="96" style="0" width="25.28"/>
    <col collapsed="false" customWidth="true" hidden="false" outlineLevel="0" max="97" min="97" style="0" width="21.43"/>
    <col collapsed="false" customWidth="true" hidden="false" outlineLevel="0" max="98" min="98" style="0" width="23.15"/>
    <col collapsed="false" customWidth="true" hidden="false" outlineLevel="0" max="99" min="99" style="0" width="28.86"/>
    <col collapsed="false" customWidth="true" hidden="false" outlineLevel="0" max="101" min="100" style="0" width="23.85"/>
    <col collapsed="false" customWidth="true" hidden="false" outlineLevel="0" max="102" min="102" style="0" width="27.57"/>
    <col collapsed="false" customWidth="true" hidden="false" outlineLevel="0" max="103" min="103" style="0" width="21.71"/>
    <col collapsed="false" customWidth="true" hidden="false" outlineLevel="0" max="104" min="104" style="0" width="28"/>
    <col collapsed="false" customWidth="true" hidden="false" outlineLevel="0" max="105" min="105" style="0" width="23.85"/>
    <col collapsed="false" customWidth="true" hidden="false" outlineLevel="0" max="106" min="106" style="0" width="26.85"/>
    <col collapsed="false" customWidth="true" hidden="false" outlineLevel="0" max="107" min="107" style="0" width="20.71"/>
    <col collapsed="false" customWidth="true" hidden="false" outlineLevel="0" max="108" min="108" style="0" width="22.43"/>
    <col collapsed="false" customWidth="true" hidden="false" outlineLevel="0" max="116" min="109" style="0" width="29.57"/>
    <col collapsed="false" customWidth="true" hidden="false" outlineLevel="0" max="117" min="117" style="0" width="22.43"/>
    <col collapsed="false" customWidth="true" hidden="false" outlineLevel="0" max="118" min="118" style="0" width="26"/>
    <col collapsed="false" customWidth="true" hidden="false" outlineLevel="0" max="119" min="119" style="0" width="29.57"/>
    <col collapsed="false" customWidth="true" hidden="false" outlineLevel="0" max="125" min="120" style="0" width="25.28"/>
    <col collapsed="false" customWidth="true" hidden="false" outlineLevel="0" max="126" min="126" style="0" width="20.71"/>
    <col collapsed="false" customWidth="true" hidden="false" outlineLevel="0" max="127" min="127" style="0" width="23.15"/>
    <col collapsed="false" customWidth="true" hidden="false" outlineLevel="0" max="128" min="128" style="0" width="21.71"/>
    <col collapsed="false" customWidth="true" hidden="false" outlineLevel="0" max="129" min="129" style="0" width="31"/>
    <col collapsed="false" customWidth="true" hidden="false" outlineLevel="0" max="131" min="130" style="0" width="25.28"/>
    <col collapsed="false" customWidth="true" hidden="false" outlineLevel="0" max="132" min="132" style="0" width="20.28"/>
    <col collapsed="false" customWidth="true" hidden="false" outlineLevel="0" max="133" min="133" style="0" width="29.57"/>
    <col collapsed="false" customWidth="true" hidden="false" outlineLevel="0" max="134" min="134" style="0" width="31"/>
    <col collapsed="false" customWidth="true" hidden="false" outlineLevel="0" max="135" min="135" style="0" width="26.72"/>
    <col collapsed="false" customWidth="true" hidden="false" outlineLevel="0" max="136" min="136" style="0" width="25.28"/>
    <col collapsed="false" customWidth="true" hidden="false" outlineLevel="0" max="137" min="137" style="0" width="30.29"/>
    <col collapsed="false" customWidth="true" hidden="false" outlineLevel="0" max="138" min="138" style="0" width="29.57"/>
    <col collapsed="false" customWidth="true" hidden="false" outlineLevel="0" max="140" min="139" style="0" width="31"/>
    <col collapsed="false" customWidth="true" hidden="false" outlineLevel="0" max="141" min="141" style="0" width="27.42"/>
    <col collapsed="false" customWidth="true" hidden="false" outlineLevel="0" max="142" min="142" style="0" width="25.28"/>
    <col collapsed="false" customWidth="true" hidden="false" outlineLevel="0" max="143" min="143" style="0" width="15.14"/>
    <col collapsed="false" customWidth="true" hidden="false" outlineLevel="0" max="144" min="144" style="0" width="20.28"/>
    <col collapsed="false" customWidth="true" hidden="false" outlineLevel="0" max="145" min="145" style="0" width="21.71"/>
    <col collapsed="false" customWidth="true" hidden="false" outlineLevel="0" max="146" min="146" style="0" width="22.43"/>
    <col collapsed="false" customWidth="true" hidden="false" outlineLevel="0" max="147" min="147" style="0" width="24.57"/>
    <col collapsed="false" customWidth="true" hidden="false" outlineLevel="0" max="148" min="148" style="0" width="37.57"/>
    <col collapsed="false" customWidth="true" hidden="false" outlineLevel="0" max="149" min="149" style="0" width="26.72"/>
    <col collapsed="false" customWidth="true" hidden="false" outlineLevel="0" max="153" min="150" style="0" width="31"/>
    <col collapsed="false" customWidth="true" hidden="false" outlineLevel="0" max="157" min="154" style="0" width="25.28"/>
    <col collapsed="false" customWidth="true" hidden="false" outlineLevel="0" max="158" min="158" style="0" width="24.57"/>
    <col collapsed="false" customWidth="true" hidden="false" outlineLevel="0" max="159" min="159" style="0" width="31"/>
    <col collapsed="false" customWidth="true" hidden="false" outlineLevel="0" max="160" min="160" style="0" width="21.71"/>
    <col collapsed="false" customWidth="true" hidden="false" outlineLevel="0" max="161" min="161" style="0" width="26.72"/>
    <col collapsed="false" customWidth="true" hidden="false" outlineLevel="0" max="162" min="162" style="0" width="29.57"/>
    <col collapsed="false" customWidth="true" hidden="false" outlineLevel="0" max="163" min="163" style="0" width="35.43"/>
    <col collapsed="false" customWidth="true" hidden="false" outlineLevel="0" max="164" min="164" style="0" width="26.72"/>
    <col collapsed="false" customWidth="true" hidden="false" outlineLevel="0" max="165" min="165" style="0" width="37.57"/>
    <col collapsed="false" customWidth="true" hidden="false" outlineLevel="0" max="166" min="166" style="0" width="29.57"/>
    <col collapsed="false" customWidth="true" hidden="false" outlineLevel="0" max="167" min="167" style="0" width="34.71"/>
    <col collapsed="false" customWidth="true" hidden="false" outlineLevel="0" max="168" min="168" style="0" width="26.72"/>
    <col collapsed="false" customWidth="true" hidden="false" outlineLevel="0" max="169" min="169" style="0" width="34.71"/>
    <col collapsed="false" customWidth="true" hidden="false" outlineLevel="0" max="170" min="170" style="0" width="29.57"/>
    <col collapsed="false" customWidth="true" hidden="false" outlineLevel="0" max="173" min="171" style="0" width="37.57"/>
    <col collapsed="false" customWidth="true" hidden="false" outlineLevel="0" max="174" min="174" style="0" width="18.71"/>
    <col collapsed="false" customWidth="true" hidden="false" outlineLevel="0" max="1025" min="175" style="0" width="8.53"/>
  </cols>
  <sheetData>
    <row r="1" customFormat="false" ht="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row>
    <row r="2" customFormat="false" ht="15" hidden="false" customHeight="false" outlineLevel="0" collapsed="false">
      <c r="A2" s="2" t="s">
        <v>174</v>
      </c>
      <c r="B2" s="2" t="s">
        <v>175</v>
      </c>
      <c r="C2" s="2" t="s">
        <v>176</v>
      </c>
      <c r="D2" s="2" t="s">
        <v>177</v>
      </c>
      <c r="E2" s="2" t="s">
        <v>178</v>
      </c>
      <c r="F2" s="2" t="s">
        <v>179</v>
      </c>
      <c r="G2" s="2" t="s">
        <v>180</v>
      </c>
      <c r="H2" s="2" t="s">
        <v>181</v>
      </c>
      <c r="I2" s="2" t="s">
        <v>182</v>
      </c>
      <c r="J2" s="2" t="s">
        <v>183</v>
      </c>
      <c r="K2" s="2" t="s">
        <v>184</v>
      </c>
      <c r="L2" s="2" t="s">
        <v>185</v>
      </c>
      <c r="M2" s="2" t="s">
        <v>186</v>
      </c>
      <c r="N2" s="2" t="s">
        <v>187</v>
      </c>
      <c r="O2" s="2" t="s">
        <v>188</v>
      </c>
      <c r="P2" s="2"/>
      <c r="Q2" s="2"/>
      <c r="R2" s="3"/>
      <c r="S2" s="2"/>
      <c r="T2" s="2"/>
      <c r="U2" s="2"/>
      <c r="V2" s="3" t="n">
        <v>2</v>
      </c>
      <c r="W2" s="4"/>
      <c r="X2" s="4" t="n">
        <v>42760</v>
      </c>
      <c r="Y2" s="5" t="n">
        <v>2</v>
      </c>
      <c r="Z2" s="2" t="s">
        <v>189</v>
      </c>
      <c r="AA2" s="5" t="n">
        <v>6.18</v>
      </c>
      <c r="AB2" s="5" t="n">
        <v>8.18</v>
      </c>
      <c r="AC2" s="2" t="s">
        <v>190</v>
      </c>
      <c r="AD2" s="6" t="n">
        <v>24.46</v>
      </c>
      <c r="AE2" s="5" t="n">
        <v>2</v>
      </c>
      <c r="AF2" s="3" t="s">
        <v>191</v>
      </c>
      <c r="AG2" s="3"/>
      <c r="AH2" s="5" t="n">
        <v>18.46</v>
      </c>
      <c r="AI2" s="3"/>
      <c r="AJ2" s="2" t="s">
        <v>192</v>
      </c>
      <c r="AK2" s="2"/>
      <c r="AL2" s="2"/>
      <c r="AM2" s="2" t="s">
        <v>193</v>
      </c>
      <c r="AN2" s="2" t="s">
        <v>194</v>
      </c>
      <c r="AO2" s="5" t="n">
        <v>2</v>
      </c>
      <c r="AP2" s="2" t="s">
        <v>195</v>
      </c>
      <c r="AQ2" s="2"/>
      <c r="AR2" s="2"/>
      <c r="AS2" s="2"/>
      <c r="AT2" s="5"/>
      <c r="AU2" s="5"/>
      <c r="AV2" s="5"/>
      <c r="AW2" s="2" t="s">
        <v>196</v>
      </c>
      <c r="AX2" s="2" t="s">
        <v>197</v>
      </c>
      <c r="AY2" s="2" t="s">
        <v>198</v>
      </c>
      <c r="AZ2" s="7"/>
      <c r="BA2" s="3" t="n">
        <v>3</v>
      </c>
      <c r="BB2" s="2"/>
      <c r="BC2" s="3"/>
      <c r="BD2" s="2" t="s">
        <v>199</v>
      </c>
      <c r="BE2" s="3" t="n">
        <v>3</v>
      </c>
      <c r="BF2" s="2"/>
      <c r="BG2" s="2" t="s">
        <v>200</v>
      </c>
      <c r="BH2" s="8" t="s">
        <v>201</v>
      </c>
      <c r="BI2" s="2"/>
      <c r="BJ2" s="2" t="s">
        <v>202</v>
      </c>
      <c r="BK2" s="2"/>
      <c r="BL2" s="2"/>
      <c r="BM2" s="2"/>
      <c r="BN2" s="2"/>
      <c r="BO2" s="2"/>
      <c r="BP2" s="2"/>
      <c r="BQ2" s="2"/>
      <c r="BR2" s="2"/>
      <c r="BS2" s="5"/>
      <c r="BT2" s="9" t="n">
        <v>1.3</v>
      </c>
      <c r="BU2" s="6"/>
      <c r="BV2" s="9"/>
      <c r="BW2" s="9"/>
      <c r="BX2" s="9"/>
      <c r="BY2" s="9"/>
      <c r="BZ2" s="9"/>
      <c r="CA2" s="10" t="n">
        <v>2016</v>
      </c>
      <c r="CB2" s="9"/>
      <c r="CC2" s="9"/>
      <c r="CD2" s="9"/>
      <c r="CE2" s="9" t="n">
        <v>6.29</v>
      </c>
      <c r="CF2" s="9"/>
      <c r="CG2" s="9"/>
      <c r="CH2" s="9"/>
      <c r="CI2" s="9"/>
      <c r="CJ2" s="9" t="n">
        <v>1.54</v>
      </c>
      <c r="CK2" s="9"/>
      <c r="CL2" s="9"/>
      <c r="CM2" s="9"/>
      <c r="CN2" s="9"/>
      <c r="CO2" s="9"/>
      <c r="CP2" s="9"/>
      <c r="CQ2" s="9"/>
      <c r="CR2" s="9"/>
      <c r="CS2" s="6"/>
      <c r="CT2" s="7" t="n">
        <v>178</v>
      </c>
      <c r="CU2" s="2" t="s">
        <v>203</v>
      </c>
      <c r="CV2" s="2" t="s">
        <v>204</v>
      </c>
      <c r="CW2" s="2" t="s">
        <v>205</v>
      </c>
      <c r="CX2" s="2" t="s">
        <v>206</v>
      </c>
      <c r="CY2" s="2" t="s">
        <v>207</v>
      </c>
      <c r="CZ2" s="2" t="s">
        <v>207</v>
      </c>
      <c r="DA2" s="3" t="s">
        <v>208</v>
      </c>
      <c r="DB2" s="2" t="s">
        <v>209</v>
      </c>
      <c r="DC2" s="10" t="n">
        <v>2015</v>
      </c>
      <c r="DD2" s="11" t="str">
        <f aca="false">HYPERLINK("http://www.digitalworkforce.com","www.digitalworkforce.com")</f>
        <v>www.digitalworkforce.com</v>
      </c>
      <c r="DE2" s="12"/>
      <c r="DF2" s="12"/>
      <c r="DG2" s="12"/>
      <c r="DH2" s="12"/>
      <c r="DI2" s="12"/>
      <c r="DJ2" s="12"/>
      <c r="DK2" s="2"/>
      <c r="DL2" s="2" t="s">
        <v>210</v>
      </c>
      <c r="DM2" s="3"/>
      <c r="DN2" s="3"/>
      <c r="DO2" s="2"/>
      <c r="DP2" s="2"/>
      <c r="DQ2" s="2"/>
      <c r="DR2" s="2"/>
      <c r="DS2" s="2"/>
      <c r="DT2" s="2"/>
      <c r="DU2" s="2"/>
      <c r="DV2" s="2"/>
      <c r="DW2" s="9"/>
      <c r="DX2" s="6"/>
      <c r="DY2" s="9"/>
      <c r="DZ2" s="9"/>
      <c r="EA2" s="9"/>
      <c r="EB2" s="9"/>
      <c r="EC2" s="9"/>
      <c r="ED2" s="9"/>
      <c r="EE2" s="9"/>
      <c r="EF2" s="6"/>
      <c r="EG2" s="5"/>
      <c r="EH2" s="5"/>
      <c r="EI2" s="9"/>
      <c r="EJ2" s="9"/>
      <c r="EK2" s="6"/>
      <c r="EL2" s="9"/>
      <c r="EM2" s="2"/>
      <c r="EN2" s="4"/>
      <c r="EO2" s="9"/>
      <c r="EP2" s="6"/>
      <c r="EQ2" s="6"/>
      <c r="ER2" s="9"/>
      <c r="ES2" s="2"/>
      <c r="ET2" s="9"/>
      <c r="EU2" s="9"/>
      <c r="EV2" s="9"/>
      <c r="EW2" s="9"/>
      <c r="EX2" s="9"/>
      <c r="EY2" s="9"/>
      <c r="EZ2" s="9"/>
      <c r="FA2" s="9"/>
      <c r="FB2" s="2" t="s">
        <v>195</v>
      </c>
      <c r="FC2" s="9"/>
      <c r="FD2" s="2"/>
      <c r="FE2" s="3"/>
      <c r="FF2" s="2"/>
      <c r="FG2" s="9"/>
      <c r="FH2" s="9"/>
      <c r="FI2" s="9"/>
      <c r="FJ2" s="9"/>
      <c r="FK2" s="9"/>
      <c r="FL2" s="9"/>
      <c r="FM2" s="9"/>
      <c r="FN2" s="9"/>
      <c r="FO2" s="9"/>
      <c r="FP2" s="9"/>
      <c r="FQ2" s="9"/>
      <c r="FR2" s="11" t="str">
        <f aca="false">HYPERLINK("https://my.pitchbook.com?c=87767-92T","View Company Online")</f>
        <v>View Company Online</v>
      </c>
    </row>
    <row r="3" customFormat="false" ht="15" hidden="false" customHeight="false" outlineLevel="0" collapsed="false">
      <c r="A3" s="13" t="s">
        <v>211</v>
      </c>
      <c r="B3" s="13" t="s">
        <v>175</v>
      </c>
      <c r="C3" s="13" t="s">
        <v>176</v>
      </c>
      <c r="D3" s="13" t="s">
        <v>177</v>
      </c>
      <c r="E3" s="13" t="s">
        <v>178</v>
      </c>
      <c r="F3" s="13" t="s">
        <v>179</v>
      </c>
      <c r="G3" s="13" t="s">
        <v>180</v>
      </c>
      <c r="H3" s="13" t="s">
        <v>181</v>
      </c>
      <c r="I3" s="13" t="s">
        <v>182</v>
      </c>
      <c r="J3" s="13" t="s">
        <v>183</v>
      </c>
      <c r="K3" s="13" t="s">
        <v>184</v>
      </c>
      <c r="L3" s="13" t="s">
        <v>185</v>
      </c>
      <c r="M3" s="13" t="s">
        <v>186</v>
      </c>
      <c r="N3" s="13" t="s">
        <v>187</v>
      </c>
      <c r="O3" s="13" t="s">
        <v>188</v>
      </c>
      <c r="P3" s="13"/>
      <c r="Q3" s="13"/>
      <c r="R3" s="14"/>
      <c r="S3" s="13"/>
      <c r="T3" s="13"/>
      <c r="U3" s="13"/>
      <c r="V3" s="14" t="n">
        <v>3</v>
      </c>
      <c r="W3" s="15" t="n">
        <v>43349</v>
      </c>
      <c r="X3" s="15" t="n">
        <v>43357</v>
      </c>
      <c r="Y3" s="16" t="n">
        <v>2.99</v>
      </c>
      <c r="Z3" s="13" t="s">
        <v>189</v>
      </c>
      <c r="AA3" s="16" t="n">
        <v>25.01</v>
      </c>
      <c r="AB3" s="16" t="n">
        <v>27.99</v>
      </c>
      <c r="AC3" s="13" t="s">
        <v>189</v>
      </c>
      <c r="AD3" s="17" t="n">
        <v>10.67</v>
      </c>
      <c r="AE3" s="16" t="n">
        <v>4.99</v>
      </c>
      <c r="AF3" s="14" t="s">
        <v>212</v>
      </c>
      <c r="AG3" s="14" t="s">
        <v>213</v>
      </c>
      <c r="AH3" s="16" t="n">
        <v>56.47</v>
      </c>
      <c r="AI3" s="14"/>
      <c r="AJ3" s="13" t="s">
        <v>192</v>
      </c>
      <c r="AK3" s="13"/>
      <c r="AL3" s="13"/>
      <c r="AM3" s="13" t="s">
        <v>193</v>
      </c>
      <c r="AN3" s="13" t="s">
        <v>214</v>
      </c>
      <c r="AO3" s="16" t="n">
        <v>2.99</v>
      </c>
      <c r="AP3" s="13" t="s">
        <v>195</v>
      </c>
      <c r="AQ3" s="13"/>
      <c r="AR3" s="13"/>
      <c r="AS3" s="13"/>
      <c r="AT3" s="16"/>
      <c r="AU3" s="16"/>
      <c r="AV3" s="16"/>
      <c r="AW3" s="13" t="s">
        <v>196</v>
      </c>
      <c r="AX3" s="13" t="s">
        <v>215</v>
      </c>
      <c r="AY3" s="13" t="s">
        <v>198</v>
      </c>
      <c r="AZ3" s="18" t="n">
        <v>175</v>
      </c>
      <c r="BA3" s="14" t="n">
        <v>3</v>
      </c>
      <c r="BB3" s="13" t="s">
        <v>216</v>
      </c>
      <c r="BC3" s="14" t="n">
        <v>1</v>
      </c>
      <c r="BD3" s="13" t="s">
        <v>217</v>
      </c>
      <c r="BE3" s="14" t="n">
        <v>2</v>
      </c>
      <c r="BF3" s="13"/>
      <c r="BG3" s="13" t="s">
        <v>218</v>
      </c>
      <c r="BH3" s="19" t="s">
        <v>219</v>
      </c>
      <c r="BI3" s="13"/>
      <c r="BJ3" s="13" t="s">
        <v>220</v>
      </c>
      <c r="BK3" s="13"/>
      <c r="BL3" s="13"/>
      <c r="BM3" s="13"/>
      <c r="BN3" s="13"/>
      <c r="BO3" s="13"/>
      <c r="BP3" s="13"/>
      <c r="BQ3" s="13"/>
      <c r="BR3" s="13"/>
      <c r="BS3" s="16"/>
      <c r="BT3" s="20" t="n">
        <v>11.73</v>
      </c>
      <c r="BU3" s="17" t="n">
        <v>862.72</v>
      </c>
      <c r="BV3" s="20" t="n">
        <v>2.87</v>
      </c>
      <c r="BW3" s="20" t="n">
        <v>-2.62</v>
      </c>
      <c r="BX3" s="20" t="n">
        <v>-2.25</v>
      </c>
      <c r="BY3" s="20" t="n">
        <v>-2.39</v>
      </c>
      <c r="BZ3" s="20" t="n">
        <v>2.09</v>
      </c>
      <c r="CA3" s="21" t="n">
        <v>2018</v>
      </c>
      <c r="CB3" s="20" t="n">
        <v>-12.44</v>
      </c>
      <c r="CC3" s="20" t="n">
        <v>-11.71</v>
      </c>
      <c r="CD3" s="20" t="n">
        <v>-10.87</v>
      </c>
      <c r="CE3" s="20" t="n">
        <v>2.39</v>
      </c>
      <c r="CF3" s="20" t="n">
        <v>10.18</v>
      </c>
      <c r="CG3" s="20" t="n">
        <v>-1.33</v>
      </c>
      <c r="CH3" s="20" t="n">
        <v>-1.25</v>
      </c>
      <c r="CI3" s="20" t="n">
        <v>-1.16</v>
      </c>
      <c r="CJ3" s="20" t="n">
        <v>0.25</v>
      </c>
      <c r="CK3" s="20" t="n">
        <v>1.09</v>
      </c>
      <c r="CL3" s="20"/>
      <c r="CM3" s="20"/>
      <c r="CN3" s="20"/>
      <c r="CO3" s="20"/>
      <c r="CP3" s="20"/>
      <c r="CQ3" s="20"/>
      <c r="CR3" s="20"/>
      <c r="CS3" s="17" t="n">
        <v>-19.18</v>
      </c>
      <c r="CT3" s="18" t="n">
        <v>178</v>
      </c>
      <c r="CU3" s="13" t="s">
        <v>203</v>
      </c>
      <c r="CV3" s="13" t="s">
        <v>204</v>
      </c>
      <c r="CW3" s="13" t="s">
        <v>205</v>
      </c>
      <c r="CX3" s="13" t="s">
        <v>206</v>
      </c>
      <c r="CY3" s="13" t="s">
        <v>207</v>
      </c>
      <c r="CZ3" s="13" t="s">
        <v>207</v>
      </c>
      <c r="DA3" s="14" t="s">
        <v>208</v>
      </c>
      <c r="DB3" s="13" t="s">
        <v>209</v>
      </c>
      <c r="DC3" s="21" t="n">
        <v>2015</v>
      </c>
      <c r="DD3" s="22" t="str">
        <f aca="false">HYPERLINK("http://www.digitalworkforce.com","www.digitalworkforce.com")</f>
        <v>www.digitalworkforce.com</v>
      </c>
      <c r="DE3" s="23"/>
      <c r="DF3" s="23"/>
      <c r="DG3" s="23"/>
      <c r="DH3" s="23"/>
      <c r="DI3" s="23"/>
      <c r="DJ3" s="23"/>
      <c r="DK3" s="13"/>
      <c r="DL3" s="13" t="s">
        <v>210</v>
      </c>
      <c r="DM3" s="14" t="n">
        <v>3.06</v>
      </c>
      <c r="DN3" s="14" t="n">
        <v>1.64</v>
      </c>
      <c r="DO3" s="13"/>
      <c r="DP3" s="13"/>
      <c r="DQ3" s="13"/>
      <c r="DR3" s="13"/>
      <c r="DS3" s="13"/>
      <c r="DT3" s="13"/>
      <c r="DU3" s="13"/>
      <c r="DV3" s="13"/>
      <c r="DW3" s="20"/>
      <c r="DX3" s="17"/>
      <c r="DY3" s="20"/>
      <c r="DZ3" s="20"/>
      <c r="EA3" s="20"/>
      <c r="EB3" s="20"/>
      <c r="EC3" s="20"/>
      <c r="ED3" s="20"/>
      <c r="EE3" s="20"/>
      <c r="EF3" s="17"/>
      <c r="EG3" s="16"/>
      <c r="EH3" s="16"/>
      <c r="EI3" s="20"/>
      <c r="EJ3" s="20"/>
      <c r="EK3" s="17"/>
      <c r="EL3" s="20"/>
      <c r="EM3" s="13"/>
      <c r="EN3" s="15"/>
      <c r="EO3" s="20"/>
      <c r="EP3" s="17"/>
      <c r="EQ3" s="17"/>
      <c r="ER3" s="20"/>
      <c r="ES3" s="13"/>
      <c r="ET3" s="20"/>
      <c r="EU3" s="20"/>
      <c r="EV3" s="20"/>
      <c r="EW3" s="20"/>
      <c r="EX3" s="20"/>
      <c r="EY3" s="20"/>
      <c r="EZ3" s="20"/>
      <c r="FA3" s="20"/>
      <c r="FB3" s="13" t="s">
        <v>195</v>
      </c>
      <c r="FC3" s="20"/>
      <c r="FD3" s="13"/>
      <c r="FE3" s="14"/>
      <c r="FF3" s="13"/>
      <c r="FG3" s="20"/>
      <c r="FH3" s="20"/>
      <c r="FI3" s="20"/>
      <c r="FJ3" s="20"/>
      <c r="FK3" s="20"/>
      <c r="FL3" s="20"/>
      <c r="FM3" s="20"/>
      <c r="FN3" s="20"/>
      <c r="FO3" s="20"/>
      <c r="FP3" s="20"/>
      <c r="FQ3" s="20"/>
      <c r="FR3" s="22" t="str">
        <f aca="false">HYPERLINK("https://my.pitchbook.com?c=111908-08T","View Company Online")</f>
        <v>View Company Online</v>
      </c>
    </row>
    <row r="4" customFormat="false" ht="15" hidden="false" customHeight="false" outlineLevel="0" collapsed="false">
      <c r="A4" s="2" t="s">
        <v>221</v>
      </c>
      <c r="B4" s="2" t="s">
        <v>175</v>
      </c>
      <c r="C4" s="2" t="s">
        <v>176</v>
      </c>
      <c r="D4" s="2" t="s">
        <v>177</v>
      </c>
      <c r="E4" s="2" t="s">
        <v>178</v>
      </c>
      <c r="F4" s="2" t="s">
        <v>179</v>
      </c>
      <c r="G4" s="2" t="s">
        <v>180</v>
      </c>
      <c r="H4" s="2" t="s">
        <v>181</v>
      </c>
      <c r="I4" s="2" t="s">
        <v>182</v>
      </c>
      <c r="J4" s="2" t="s">
        <v>183</v>
      </c>
      <c r="K4" s="2" t="s">
        <v>184</v>
      </c>
      <c r="L4" s="2" t="s">
        <v>185</v>
      </c>
      <c r="M4" s="2" t="s">
        <v>186</v>
      </c>
      <c r="N4" s="2" t="s">
        <v>187</v>
      </c>
      <c r="O4" s="2" t="s">
        <v>188</v>
      </c>
      <c r="P4" s="2" t="s">
        <v>222</v>
      </c>
      <c r="Q4" s="2" t="s">
        <v>223</v>
      </c>
      <c r="R4" s="3" t="s">
        <v>224</v>
      </c>
      <c r="S4" s="2"/>
      <c r="T4" s="2" t="s">
        <v>225</v>
      </c>
      <c r="U4" s="2"/>
      <c r="V4" s="3" t="n">
        <v>4</v>
      </c>
      <c r="W4" s="4" t="n">
        <v>44518</v>
      </c>
      <c r="X4" s="4" t="n">
        <v>44533</v>
      </c>
      <c r="Y4" s="5" t="n">
        <v>25.48</v>
      </c>
      <c r="Z4" s="2" t="s">
        <v>189</v>
      </c>
      <c r="AA4" s="5" t="n">
        <v>49.99</v>
      </c>
      <c r="AB4" s="5" t="n">
        <v>72.52</v>
      </c>
      <c r="AC4" s="2" t="s">
        <v>190</v>
      </c>
      <c r="AD4" s="6" t="n">
        <v>35.13</v>
      </c>
      <c r="AE4" s="5" t="n">
        <v>27.52</v>
      </c>
      <c r="AF4" s="3"/>
      <c r="AG4" s="3"/>
      <c r="AH4" s="5" t="n">
        <v>6.58</v>
      </c>
      <c r="AI4" s="3"/>
      <c r="AJ4" s="2" t="s">
        <v>226</v>
      </c>
      <c r="AK4" s="2"/>
      <c r="AL4" s="2"/>
      <c r="AM4" s="2" t="s">
        <v>227</v>
      </c>
      <c r="AN4" s="2" t="s">
        <v>179</v>
      </c>
      <c r="AO4" s="5" t="n">
        <v>22.53</v>
      </c>
      <c r="AP4" s="2" t="s">
        <v>195</v>
      </c>
      <c r="AQ4" s="2"/>
      <c r="AR4" s="2"/>
      <c r="AS4" s="2"/>
      <c r="AT4" s="5"/>
      <c r="AU4" s="5"/>
      <c r="AV4" s="5"/>
      <c r="AW4" s="2" t="s">
        <v>196</v>
      </c>
      <c r="AX4" s="2" t="s">
        <v>215</v>
      </c>
      <c r="AY4" s="2" t="s">
        <v>186</v>
      </c>
      <c r="AZ4" s="7"/>
      <c r="BA4" s="3" t="n">
        <v>3</v>
      </c>
      <c r="BB4" s="2" t="s">
        <v>228</v>
      </c>
      <c r="BC4" s="3" t="n">
        <v>2</v>
      </c>
      <c r="BD4" s="2"/>
      <c r="BE4" s="3"/>
      <c r="BF4" s="2"/>
      <c r="BG4" s="2" t="s">
        <v>229</v>
      </c>
      <c r="BH4" s="8" t="s">
        <v>230</v>
      </c>
      <c r="BI4" s="2"/>
      <c r="BJ4" s="2"/>
      <c r="BK4" s="2" t="s">
        <v>231</v>
      </c>
      <c r="BL4" s="2"/>
      <c r="BM4" s="2"/>
      <c r="BN4" s="2" t="s">
        <v>232</v>
      </c>
      <c r="BO4" s="2" t="s">
        <v>232</v>
      </c>
      <c r="BP4" s="2"/>
      <c r="BQ4" s="2"/>
      <c r="BR4" s="2"/>
      <c r="BS4" s="5"/>
      <c r="BT4" s="9" t="n">
        <v>21.73</v>
      </c>
      <c r="BU4" s="6" t="n">
        <v>87.54</v>
      </c>
      <c r="BV4" s="9" t="n">
        <v>8.91</v>
      </c>
      <c r="BW4" s="9" t="n">
        <v>-0.94</v>
      </c>
      <c r="BX4" s="9" t="n">
        <v>-0.21</v>
      </c>
      <c r="BY4" s="9" t="n">
        <v>-0.48</v>
      </c>
      <c r="BZ4" s="9" t="n">
        <v>1.78</v>
      </c>
      <c r="CA4" s="10" t="n">
        <v>2021</v>
      </c>
      <c r="CB4" s="9" t="n">
        <v>-339.38</v>
      </c>
      <c r="CC4" s="9" t="n">
        <v>-149.99</v>
      </c>
      <c r="CD4" s="9" t="n">
        <v>-81.24</v>
      </c>
      <c r="CE4" s="9" t="n">
        <v>3.34</v>
      </c>
      <c r="CF4" s="9" t="n">
        <v>-60.7</v>
      </c>
      <c r="CG4" s="9" t="n">
        <v>-119.25</v>
      </c>
      <c r="CH4" s="9" t="n">
        <v>-52.7</v>
      </c>
      <c r="CI4" s="9" t="n">
        <v>-28.55</v>
      </c>
      <c r="CJ4" s="9" t="n">
        <v>1.17</v>
      </c>
      <c r="CK4" s="9" t="n">
        <v>-21.33</v>
      </c>
      <c r="CL4" s="9"/>
      <c r="CM4" s="9"/>
      <c r="CN4" s="9"/>
      <c r="CO4" s="9"/>
      <c r="CP4" s="9"/>
      <c r="CQ4" s="9"/>
      <c r="CR4" s="9"/>
      <c r="CS4" s="6" t="n">
        <v>-0.98</v>
      </c>
      <c r="CT4" s="7" t="n">
        <v>178</v>
      </c>
      <c r="CU4" s="2" t="s">
        <v>203</v>
      </c>
      <c r="CV4" s="2" t="s">
        <v>204</v>
      </c>
      <c r="CW4" s="2" t="s">
        <v>205</v>
      </c>
      <c r="CX4" s="2" t="s">
        <v>206</v>
      </c>
      <c r="CY4" s="2" t="s">
        <v>207</v>
      </c>
      <c r="CZ4" s="2" t="s">
        <v>207</v>
      </c>
      <c r="DA4" s="3" t="s">
        <v>208</v>
      </c>
      <c r="DB4" s="2" t="s">
        <v>209</v>
      </c>
      <c r="DC4" s="10" t="n">
        <v>2015</v>
      </c>
      <c r="DD4" s="11" t="str">
        <f aca="false">HYPERLINK("http://www.digitalworkforce.com","www.digitalworkforce.com")</f>
        <v>www.digitalworkforce.com</v>
      </c>
      <c r="DE4" s="12"/>
      <c r="DF4" s="12"/>
      <c r="DG4" s="12"/>
      <c r="DH4" s="12"/>
      <c r="DI4" s="12"/>
      <c r="DJ4" s="12"/>
      <c r="DK4" s="2"/>
      <c r="DL4" s="2" t="s">
        <v>210</v>
      </c>
      <c r="DM4" s="3"/>
      <c r="DN4" s="3"/>
      <c r="DO4" s="2"/>
      <c r="DP4" s="2"/>
      <c r="DQ4" s="2"/>
      <c r="DR4" s="2"/>
      <c r="DS4" s="2"/>
      <c r="DT4" s="2"/>
      <c r="DU4" s="2"/>
      <c r="DV4" s="2"/>
      <c r="DW4" s="9"/>
      <c r="DX4" s="6"/>
      <c r="DY4" s="9"/>
      <c r="DZ4" s="9"/>
      <c r="EA4" s="9"/>
      <c r="EB4" s="9"/>
      <c r="EC4" s="9"/>
      <c r="ED4" s="9"/>
      <c r="EE4" s="9"/>
      <c r="EF4" s="6"/>
      <c r="EG4" s="5"/>
      <c r="EH4" s="5"/>
      <c r="EI4" s="9"/>
      <c r="EJ4" s="9"/>
      <c r="EK4" s="6"/>
      <c r="EL4" s="9"/>
      <c r="EM4" s="2"/>
      <c r="EN4" s="4"/>
      <c r="EO4" s="9"/>
      <c r="EP4" s="6"/>
      <c r="EQ4" s="6"/>
      <c r="ER4" s="9"/>
      <c r="ES4" s="2"/>
      <c r="ET4" s="9"/>
      <c r="EU4" s="9"/>
      <c r="EV4" s="9"/>
      <c r="EW4" s="9"/>
      <c r="EX4" s="9"/>
      <c r="EY4" s="9"/>
      <c r="EZ4" s="9"/>
      <c r="FA4" s="9"/>
      <c r="FB4" s="2" t="s">
        <v>195</v>
      </c>
      <c r="FC4" s="9"/>
      <c r="FD4" s="2"/>
      <c r="FE4" s="3"/>
      <c r="FF4" s="2"/>
      <c r="FG4" s="9"/>
      <c r="FH4" s="9"/>
      <c r="FI4" s="9"/>
      <c r="FJ4" s="9"/>
      <c r="FK4" s="9"/>
      <c r="FL4" s="9"/>
      <c r="FM4" s="9"/>
      <c r="FN4" s="9"/>
      <c r="FO4" s="9"/>
      <c r="FP4" s="9"/>
      <c r="FQ4" s="9"/>
      <c r="FR4" s="11" t="str">
        <f aca="false">HYPERLINK("https://my.pitchbook.com?c=184223-35T","View Company Online")</f>
        <v>View Company Online</v>
      </c>
    </row>
    <row r="5" customFormat="false" ht="15" hidden="false" customHeight="false" outlineLevel="0" collapsed="false">
      <c r="A5" s="13" t="s">
        <v>233</v>
      </c>
      <c r="B5" s="13" t="s">
        <v>234</v>
      </c>
      <c r="C5" s="13" t="s">
        <v>235</v>
      </c>
      <c r="D5" s="13"/>
      <c r="E5" s="13" t="s">
        <v>236</v>
      </c>
      <c r="F5" s="13" t="s">
        <v>237</v>
      </c>
      <c r="G5" s="13" t="s">
        <v>180</v>
      </c>
      <c r="H5" s="13" t="s">
        <v>238</v>
      </c>
      <c r="I5" s="13" t="s">
        <v>239</v>
      </c>
      <c r="J5" s="13" t="s">
        <v>240</v>
      </c>
      <c r="K5" s="13"/>
      <c r="L5" s="13" t="s">
        <v>241</v>
      </c>
      <c r="M5" s="13" t="s">
        <v>186</v>
      </c>
      <c r="N5" s="13" t="s">
        <v>187</v>
      </c>
      <c r="O5" s="13" t="s">
        <v>242</v>
      </c>
      <c r="P5" s="13" t="s">
        <v>243</v>
      </c>
      <c r="Q5" s="13" t="s">
        <v>244</v>
      </c>
      <c r="R5" s="14" t="s">
        <v>245</v>
      </c>
      <c r="S5" s="13" t="s">
        <v>246</v>
      </c>
      <c r="T5" s="13" t="s">
        <v>247</v>
      </c>
      <c r="U5" s="13" t="s">
        <v>248</v>
      </c>
      <c r="V5" s="14" t="n">
        <v>5</v>
      </c>
      <c r="W5" s="15"/>
      <c r="X5" s="15" t="n">
        <v>42187</v>
      </c>
      <c r="Y5" s="16" t="n">
        <v>74.43</v>
      </c>
      <c r="Z5" s="13" t="s">
        <v>189</v>
      </c>
      <c r="AA5" s="16" t="n">
        <v>538.03</v>
      </c>
      <c r="AB5" s="16" t="n">
        <v>612.46</v>
      </c>
      <c r="AC5" s="13" t="s">
        <v>189</v>
      </c>
      <c r="AD5" s="17" t="n">
        <v>12.15</v>
      </c>
      <c r="AE5" s="16" t="n">
        <v>145.89</v>
      </c>
      <c r="AF5" s="14" t="s">
        <v>212</v>
      </c>
      <c r="AG5" s="14" t="s">
        <v>213</v>
      </c>
      <c r="AH5" s="16" t="n">
        <v>28.7</v>
      </c>
      <c r="AI5" s="14" t="s">
        <v>249</v>
      </c>
      <c r="AJ5" s="13" t="s">
        <v>192</v>
      </c>
      <c r="AK5" s="13" t="s">
        <v>249</v>
      </c>
      <c r="AL5" s="13"/>
      <c r="AM5" s="13" t="s">
        <v>193</v>
      </c>
      <c r="AN5" s="13" t="s">
        <v>250</v>
      </c>
      <c r="AO5" s="16" t="n">
        <v>74.43</v>
      </c>
      <c r="AP5" s="13" t="s">
        <v>195</v>
      </c>
      <c r="AQ5" s="13"/>
      <c r="AR5" s="13"/>
      <c r="AS5" s="13"/>
      <c r="AT5" s="16"/>
      <c r="AU5" s="16"/>
      <c r="AV5" s="16"/>
      <c r="AW5" s="13" t="s">
        <v>196</v>
      </c>
      <c r="AX5" s="13" t="s">
        <v>215</v>
      </c>
      <c r="AY5" s="13" t="s">
        <v>198</v>
      </c>
      <c r="AZ5" s="18" t="n">
        <v>150</v>
      </c>
      <c r="BA5" s="14" t="n">
        <v>3</v>
      </c>
      <c r="BB5" s="13" t="s">
        <v>251</v>
      </c>
      <c r="BC5" s="14" t="n">
        <v>2</v>
      </c>
      <c r="BD5" s="13" t="s">
        <v>252</v>
      </c>
      <c r="BE5" s="14" t="n">
        <v>1</v>
      </c>
      <c r="BF5" s="13"/>
      <c r="BG5" s="13" t="s">
        <v>253</v>
      </c>
      <c r="BH5" s="19" t="s">
        <v>254</v>
      </c>
      <c r="BI5" s="13" t="s">
        <v>255</v>
      </c>
      <c r="BJ5" s="13" t="s">
        <v>256</v>
      </c>
      <c r="BK5" s="13" t="s">
        <v>257</v>
      </c>
      <c r="BL5" s="13"/>
      <c r="BM5" s="13"/>
      <c r="BN5" s="13" t="s">
        <v>258</v>
      </c>
      <c r="BO5" s="13" t="s">
        <v>258</v>
      </c>
      <c r="BP5" s="13"/>
      <c r="BQ5" s="13"/>
      <c r="BR5" s="13"/>
      <c r="BS5" s="16"/>
      <c r="BT5" s="20" t="n">
        <v>69.41</v>
      </c>
      <c r="BU5" s="17"/>
      <c r="BV5" s="20"/>
      <c r="BW5" s="20"/>
      <c r="BX5" s="20"/>
      <c r="BY5" s="20"/>
      <c r="BZ5" s="20"/>
      <c r="CA5" s="21" t="n">
        <v>2015</v>
      </c>
      <c r="CB5" s="20"/>
      <c r="CC5" s="20"/>
      <c r="CD5" s="20"/>
      <c r="CE5" s="20" t="n">
        <v>8.82</v>
      </c>
      <c r="CF5" s="20"/>
      <c r="CG5" s="20"/>
      <c r="CH5" s="20"/>
      <c r="CI5" s="20"/>
      <c r="CJ5" s="20" t="n">
        <v>1.07</v>
      </c>
      <c r="CK5" s="20"/>
      <c r="CL5" s="20"/>
      <c r="CM5" s="20"/>
      <c r="CN5" s="20"/>
      <c r="CO5" s="20"/>
      <c r="CP5" s="20"/>
      <c r="CQ5" s="20"/>
      <c r="CR5" s="20"/>
      <c r="CS5" s="17"/>
      <c r="CT5" s="18" t="n">
        <v>1210</v>
      </c>
      <c r="CU5" s="13" t="s">
        <v>259</v>
      </c>
      <c r="CV5" s="13" t="s">
        <v>260</v>
      </c>
      <c r="CW5" s="13" t="s">
        <v>261</v>
      </c>
      <c r="CX5" s="13" t="s">
        <v>262</v>
      </c>
      <c r="CY5" s="13" t="s">
        <v>263</v>
      </c>
      <c r="CZ5" s="13" t="s">
        <v>263</v>
      </c>
      <c r="DA5" s="14" t="s">
        <v>264</v>
      </c>
      <c r="DB5" s="13" t="s">
        <v>265</v>
      </c>
      <c r="DC5" s="21" t="n">
        <v>2012</v>
      </c>
      <c r="DD5" s="22" t="str">
        <f aca="false">HYPERLINK("http://www.digitalocean.com","www.digitalocean.com")</f>
        <v>www.digitalocean.com</v>
      </c>
      <c r="DE5" s="23" t="n">
        <v>23</v>
      </c>
      <c r="DF5" s="23" t="n">
        <v>7</v>
      </c>
      <c r="DG5" s="23" t="n">
        <v>14</v>
      </c>
      <c r="DH5" s="23"/>
      <c r="DI5" s="23" t="n">
        <v>9</v>
      </c>
      <c r="DJ5" s="23" t="n">
        <v>9</v>
      </c>
      <c r="DK5" s="13" t="s">
        <v>266</v>
      </c>
      <c r="DL5" s="13" t="s">
        <v>267</v>
      </c>
      <c r="DM5" s="14" t="n">
        <v>4.82</v>
      </c>
      <c r="DN5" s="14" t="n">
        <v>1.32</v>
      </c>
      <c r="DO5" s="13" t="s">
        <v>268</v>
      </c>
      <c r="DP5" s="13" t="s">
        <v>269</v>
      </c>
      <c r="DQ5" s="13" t="s">
        <v>270</v>
      </c>
      <c r="DR5" s="13" t="s">
        <v>269</v>
      </c>
      <c r="DS5" s="13" t="s">
        <v>269</v>
      </c>
      <c r="DT5" s="13" t="s">
        <v>271</v>
      </c>
      <c r="DU5" s="13" t="s">
        <v>272</v>
      </c>
      <c r="DV5" s="13" t="n">
        <v>33731</v>
      </c>
      <c r="DW5" s="20"/>
      <c r="DX5" s="17"/>
      <c r="DY5" s="20"/>
      <c r="DZ5" s="20"/>
      <c r="EA5" s="20"/>
      <c r="EB5" s="20"/>
      <c r="EC5" s="20"/>
      <c r="ED5" s="20"/>
      <c r="EE5" s="20"/>
      <c r="EF5" s="17"/>
      <c r="EG5" s="16"/>
      <c r="EH5" s="16"/>
      <c r="EI5" s="20"/>
      <c r="EJ5" s="20"/>
      <c r="EK5" s="17"/>
      <c r="EL5" s="20"/>
      <c r="EM5" s="13"/>
      <c r="EN5" s="15"/>
      <c r="EO5" s="20"/>
      <c r="EP5" s="17"/>
      <c r="EQ5" s="17"/>
      <c r="ER5" s="20"/>
      <c r="ES5" s="13"/>
      <c r="ET5" s="20"/>
      <c r="EU5" s="20"/>
      <c r="EV5" s="20"/>
      <c r="EW5" s="20"/>
      <c r="EX5" s="20"/>
      <c r="EY5" s="20"/>
      <c r="EZ5" s="20"/>
      <c r="FA5" s="20"/>
      <c r="FB5" s="13" t="s">
        <v>195</v>
      </c>
      <c r="FC5" s="20"/>
      <c r="FD5" s="13"/>
      <c r="FE5" s="14"/>
      <c r="FF5" s="13"/>
      <c r="FG5" s="20"/>
      <c r="FH5" s="20"/>
      <c r="FI5" s="20"/>
      <c r="FJ5" s="20"/>
      <c r="FK5" s="20"/>
      <c r="FL5" s="20"/>
      <c r="FM5" s="20"/>
      <c r="FN5" s="20"/>
      <c r="FO5" s="20"/>
      <c r="FP5" s="20"/>
      <c r="FQ5" s="20"/>
      <c r="FR5" s="22" t="str">
        <f aca="false">HYPERLINK("https://my.pitchbook.com?c=52823-62T","View Company Online")</f>
        <v>View Company Online</v>
      </c>
    </row>
    <row r="6" customFormat="false" ht="15" hidden="false" customHeight="false" outlineLevel="0" collapsed="false">
      <c r="A6" s="2" t="s">
        <v>273</v>
      </c>
      <c r="B6" s="2" t="s">
        <v>234</v>
      </c>
      <c r="C6" s="2" t="s">
        <v>235</v>
      </c>
      <c r="D6" s="2"/>
      <c r="E6" s="2" t="s">
        <v>236</v>
      </c>
      <c r="F6" s="2" t="s">
        <v>237</v>
      </c>
      <c r="G6" s="2" t="s">
        <v>180</v>
      </c>
      <c r="H6" s="2" t="s">
        <v>238</v>
      </c>
      <c r="I6" s="2" t="s">
        <v>239</v>
      </c>
      <c r="J6" s="2" t="s">
        <v>240</v>
      </c>
      <c r="K6" s="2"/>
      <c r="L6" s="2" t="s">
        <v>241</v>
      </c>
      <c r="M6" s="2" t="s">
        <v>186</v>
      </c>
      <c r="N6" s="2" t="s">
        <v>187</v>
      </c>
      <c r="O6" s="2" t="s">
        <v>242</v>
      </c>
      <c r="P6" s="2" t="s">
        <v>274</v>
      </c>
      <c r="Q6" s="2" t="s">
        <v>275</v>
      </c>
      <c r="R6" s="3" t="s">
        <v>276</v>
      </c>
      <c r="S6" s="2" t="s">
        <v>277</v>
      </c>
      <c r="T6" s="2" t="s">
        <v>278</v>
      </c>
      <c r="U6" s="2" t="s">
        <v>279</v>
      </c>
      <c r="V6" s="3" t="n">
        <v>14</v>
      </c>
      <c r="W6" s="4"/>
      <c r="X6" s="4" t="n">
        <v>43965</v>
      </c>
      <c r="Y6" s="5" t="n">
        <v>45.96</v>
      </c>
      <c r="Z6" s="2" t="s">
        <v>189</v>
      </c>
      <c r="AA6" s="5" t="n">
        <v>1057.14</v>
      </c>
      <c r="AB6" s="5" t="n">
        <v>1103.1</v>
      </c>
      <c r="AC6" s="2" t="s">
        <v>189</v>
      </c>
      <c r="AD6" s="6" t="n">
        <v>4.55</v>
      </c>
      <c r="AE6" s="5" t="n">
        <v>347.67</v>
      </c>
      <c r="AF6" s="3" t="s">
        <v>280</v>
      </c>
      <c r="AG6" s="3"/>
      <c r="AH6" s="5" t="n">
        <v>9.37</v>
      </c>
      <c r="AI6" s="3" t="s">
        <v>281</v>
      </c>
      <c r="AJ6" s="2" t="s">
        <v>282</v>
      </c>
      <c r="AK6" s="2" t="s">
        <v>281</v>
      </c>
      <c r="AL6" s="2"/>
      <c r="AM6" s="2" t="s">
        <v>193</v>
      </c>
      <c r="AN6" s="2" t="s">
        <v>283</v>
      </c>
      <c r="AO6" s="5" t="n">
        <v>45.96</v>
      </c>
      <c r="AP6" s="2" t="s">
        <v>195</v>
      </c>
      <c r="AQ6" s="2"/>
      <c r="AR6" s="2"/>
      <c r="AS6" s="2"/>
      <c r="AT6" s="5"/>
      <c r="AU6" s="5"/>
      <c r="AV6" s="5"/>
      <c r="AW6" s="2" t="s">
        <v>196</v>
      </c>
      <c r="AX6" s="2" t="s">
        <v>187</v>
      </c>
      <c r="AY6" s="2" t="s">
        <v>198</v>
      </c>
      <c r="AZ6" s="7"/>
      <c r="BA6" s="3" t="n">
        <v>28</v>
      </c>
      <c r="BB6" s="2" t="s">
        <v>284</v>
      </c>
      <c r="BC6" s="3" t="n">
        <v>26</v>
      </c>
      <c r="BD6" s="2" t="s">
        <v>285</v>
      </c>
      <c r="BE6" s="3" t="n">
        <v>2</v>
      </c>
      <c r="BF6" s="2"/>
      <c r="BG6" s="2" t="s">
        <v>286</v>
      </c>
      <c r="BH6" s="8" t="s">
        <v>287</v>
      </c>
      <c r="BI6" s="2" t="s">
        <v>255</v>
      </c>
      <c r="BJ6" s="2" t="s">
        <v>288</v>
      </c>
      <c r="BK6" s="2"/>
      <c r="BL6" s="2"/>
      <c r="BM6" s="2"/>
      <c r="BN6" s="2" t="s">
        <v>289</v>
      </c>
      <c r="BO6" s="2" t="s">
        <v>289</v>
      </c>
      <c r="BP6" s="2" t="s">
        <v>290</v>
      </c>
      <c r="BQ6" s="2"/>
      <c r="BR6" s="2"/>
      <c r="BS6" s="5"/>
      <c r="BT6" s="9" t="n">
        <v>227.65</v>
      </c>
      <c r="BU6" s="6"/>
      <c r="BV6" s="9" t="n">
        <v>118.43</v>
      </c>
      <c r="BW6" s="9" t="n">
        <v>-37.13</v>
      </c>
      <c r="BX6" s="9" t="n">
        <v>29.34</v>
      </c>
      <c r="BY6" s="9" t="n">
        <v>-27.02</v>
      </c>
      <c r="BZ6" s="9" t="n">
        <v>170.56</v>
      </c>
      <c r="CA6" s="10" t="n">
        <v>2019</v>
      </c>
      <c r="CB6" s="9" t="n">
        <v>37.6</v>
      </c>
      <c r="CC6" s="9" t="n">
        <v>-40.83</v>
      </c>
      <c r="CD6" s="9" t="n">
        <v>-30.57</v>
      </c>
      <c r="CE6" s="9" t="n">
        <v>4.85</v>
      </c>
      <c r="CF6" s="9" t="n">
        <v>474.86</v>
      </c>
      <c r="CG6" s="9" t="n">
        <v>1.57</v>
      </c>
      <c r="CH6" s="9" t="n">
        <v>-1.7</v>
      </c>
      <c r="CI6" s="9" t="n">
        <v>-1.27</v>
      </c>
      <c r="CJ6" s="9" t="n">
        <v>0.2</v>
      </c>
      <c r="CK6" s="9" t="n">
        <v>19.79</v>
      </c>
      <c r="CL6" s="9"/>
      <c r="CM6" s="9"/>
      <c r="CN6" s="9"/>
      <c r="CO6" s="9"/>
      <c r="CP6" s="9"/>
      <c r="CQ6" s="9"/>
      <c r="CR6" s="9"/>
      <c r="CS6" s="6" t="n">
        <v>12.89</v>
      </c>
      <c r="CT6" s="7" t="n">
        <v>1210</v>
      </c>
      <c r="CU6" s="2" t="s">
        <v>259</v>
      </c>
      <c r="CV6" s="2" t="s">
        <v>260</v>
      </c>
      <c r="CW6" s="2" t="s">
        <v>261</v>
      </c>
      <c r="CX6" s="2" t="s">
        <v>262</v>
      </c>
      <c r="CY6" s="2" t="s">
        <v>263</v>
      </c>
      <c r="CZ6" s="2" t="s">
        <v>263</v>
      </c>
      <c r="DA6" s="3" t="s">
        <v>264</v>
      </c>
      <c r="DB6" s="2" t="s">
        <v>265</v>
      </c>
      <c r="DC6" s="10" t="n">
        <v>2012</v>
      </c>
      <c r="DD6" s="11" t="str">
        <f aca="false">HYPERLINK("http://www.digitalocean.com","www.digitalocean.com")</f>
        <v>www.digitalocean.com</v>
      </c>
      <c r="DE6" s="12" t="n">
        <v>23</v>
      </c>
      <c r="DF6" s="12" t="n">
        <v>7</v>
      </c>
      <c r="DG6" s="12" t="n">
        <v>14</v>
      </c>
      <c r="DH6" s="12"/>
      <c r="DI6" s="12" t="n">
        <v>9</v>
      </c>
      <c r="DJ6" s="12" t="n">
        <v>9</v>
      </c>
      <c r="DK6" s="2" t="s">
        <v>266</v>
      </c>
      <c r="DL6" s="2" t="s">
        <v>267</v>
      </c>
      <c r="DM6" s="3"/>
      <c r="DN6" s="3" t="n">
        <v>3.37</v>
      </c>
      <c r="DO6" s="2" t="s">
        <v>268</v>
      </c>
      <c r="DP6" s="2" t="s">
        <v>269</v>
      </c>
      <c r="DQ6" s="2" t="s">
        <v>270</v>
      </c>
      <c r="DR6" s="2" t="s">
        <v>269</v>
      </c>
      <c r="DS6" s="2" t="s">
        <v>269</v>
      </c>
      <c r="DT6" s="2" t="s">
        <v>271</v>
      </c>
      <c r="DU6" s="2" t="s">
        <v>272</v>
      </c>
      <c r="DV6" s="2" t="n">
        <v>33731</v>
      </c>
      <c r="DW6" s="9"/>
      <c r="DX6" s="6"/>
      <c r="DY6" s="9"/>
      <c r="DZ6" s="9"/>
      <c r="EA6" s="9"/>
      <c r="EB6" s="9"/>
      <c r="EC6" s="9"/>
      <c r="ED6" s="9"/>
      <c r="EE6" s="9"/>
      <c r="EF6" s="6"/>
      <c r="EG6" s="5"/>
      <c r="EH6" s="5"/>
      <c r="EI6" s="9"/>
      <c r="EJ6" s="9"/>
      <c r="EK6" s="6"/>
      <c r="EL6" s="9"/>
      <c r="EM6" s="2"/>
      <c r="EN6" s="4"/>
      <c r="EO6" s="9"/>
      <c r="EP6" s="6"/>
      <c r="EQ6" s="6"/>
      <c r="ER6" s="9"/>
      <c r="ES6" s="2"/>
      <c r="ET6" s="9"/>
      <c r="EU6" s="9"/>
      <c r="EV6" s="9"/>
      <c r="EW6" s="9"/>
      <c r="EX6" s="9"/>
      <c r="EY6" s="9"/>
      <c r="EZ6" s="9"/>
      <c r="FA6" s="9"/>
      <c r="FB6" s="2" t="s">
        <v>195</v>
      </c>
      <c r="FC6" s="9"/>
      <c r="FD6" s="2"/>
      <c r="FE6" s="3"/>
      <c r="FF6" s="2"/>
      <c r="FG6" s="9"/>
      <c r="FH6" s="9"/>
      <c r="FI6" s="9"/>
      <c r="FJ6" s="9"/>
      <c r="FK6" s="9"/>
      <c r="FL6" s="9"/>
      <c r="FM6" s="9"/>
      <c r="FN6" s="9"/>
      <c r="FO6" s="9"/>
      <c r="FP6" s="9"/>
      <c r="FQ6" s="9"/>
      <c r="FR6" s="11" t="str">
        <f aca="false">HYPERLINK("https://my.pitchbook.com?c=136518-22T","View Company Online")</f>
        <v>View Company Online</v>
      </c>
    </row>
    <row r="7" customFormat="false" ht="15" hidden="false" customHeight="false" outlineLevel="0" collapsed="false">
      <c r="A7" s="13" t="s">
        <v>291</v>
      </c>
      <c r="B7" s="13" t="s">
        <v>234</v>
      </c>
      <c r="C7" s="13" t="s">
        <v>235</v>
      </c>
      <c r="D7" s="13"/>
      <c r="E7" s="13" t="s">
        <v>236</v>
      </c>
      <c r="F7" s="13" t="s">
        <v>237</v>
      </c>
      <c r="G7" s="13" t="s">
        <v>180</v>
      </c>
      <c r="H7" s="13" t="s">
        <v>238</v>
      </c>
      <c r="I7" s="13" t="s">
        <v>239</v>
      </c>
      <c r="J7" s="13" t="s">
        <v>240</v>
      </c>
      <c r="K7" s="13"/>
      <c r="L7" s="13" t="s">
        <v>241</v>
      </c>
      <c r="M7" s="13" t="s">
        <v>186</v>
      </c>
      <c r="N7" s="13" t="s">
        <v>187</v>
      </c>
      <c r="O7" s="13" t="s">
        <v>242</v>
      </c>
      <c r="P7" s="13" t="s">
        <v>274</v>
      </c>
      <c r="Q7" s="13" t="s">
        <v>275</v>
      </c>
      <c r="R7" s="14" t="s">
        <v>276</v>
      </c>
      <c r="S7" s="13" t="s">
        <v>277</v>
      </c>
      <c r="T7" s="13" t="s">
        <v>278</v>
      </c>
      <c r="U7" s="13" t="s">
        <v>279</v>
      </c>
      <c r="V7" s="14" t="n">
        <v>16</v>
      </c>
      <c r="W7" s="15" t="n">
        <v>44252</v>
      </c>
      <c r="X7" s="15" t="n">
        <v>44279</v>
      </c>
      <c r="Y7" s="16" t="n">
        <v>647.1</v>
      </c>
      <c r="Z7" s="13" t="s">
        <v>189</v>
      </c>
      <c r="AA7" s="16" t="n">
        <v>3482.73</v>
      </c>
      <c r="AB7" s="16" t="n">
        <v>4129.83</v>
      </c>
      <c r="AC7" s="13" t="s">
        <v>190</v>
      </c>
      <c r="AD7" s="17" t="n">
        <v>15.67</v>
      </c>
      <c r="AE7" s="16" t="n">
        <v>994.77</v>
      </c>
      <c r="AF7" s="14"/>
      <c r="AG7" s="14"/>
      <c r="AH7" s="16" t="n">
        <v>39.22</v>
      </c>
      <c r="AI7" s="14"/>
      <c r="AJ7" s="13" t="s">
        <v>226</v>
      </c>
      <c r="AK7" s="13"/>
      <c r="AL7" s="13"/>
      <c r="AM7" s="13" t="s">
        <v>227</v>
      </c>
      <c r="AN7" s="13" t="s">
        <v>292</v>
      </c>
      <c r="AO7" s="16" t="n">
        <v>647.1</v>
      </c>
      <c r="AP7" s="13" t="s">
        <v>195</v>
      </c>
      <c r="AQ7" s="13"/>
      <c r="AR7" s="13"/>
      <c r="AS7" s="13"/>
      <c r="AT7" s="16"/>
      <c r="AU7" s="16"/>
      <c r="AV7" s="16"/>
      <c r="AW7" s="13" t="s">
        <v>196</v>
      </c>
      <c r="AX7" s="13" t="s">
        <v>187</v>
      </c>
      <c r="AY7" s="13" t="s">
        <v>186</v>
      </c>
      <c r="AZ7" s="18"/>
      <c r="BA7" s="14"/>
      <c r="BB7" s="13"/>
      <c r="BC7" s="14"/>
      <c r="BD7" s="13"/>
      <c r="BE7" s="14"/>
      <c r="BF7" s="13"/>
      <c r="BG7" s="13"/>
      <c r="BH7" s="19"/>
      <c r="BI7" s="13"/>
      <c r="BJ7" s="13"/>
      <c r="BK7" s="13" t="s">
        <v>293</v>
      </c>
      <c r="BL7" s="13"/>
      <c r="BM7" s="13"/>
      <c r="BN7" s="13" t="s">
        <v>294</v>
      </c>
      <c r="BO7" s="13" t="s">
        <v>294</v>
      </c>
      <c r="BP7" s="13" t="s">
        <v>290</v>
      </c>
      <c r="BQ7" s="13"/>
      <c r="BR7" s="13"/>
      <c r="BS7" s="16"/>
      <c r="BT7" s="20" t="n">
        <v>279.3</v>
      </c>
      <c r="BU7" s="17"/>
      <c r="BV7" s="20" t="n">
        <v>151.63</v>
      </c>
      <c r="BW7" s="20" t="n">
        <v>-36.35</v>
      </c>
      <c r="BX7" s="20" t="n">
        <v>40.82</v>
      </c>
      <c r="BY7" s="20" t="n">
        <v>-25.48</v>
      </c>
      <c r="BZ7" s="20" t="n">
        <v>211.13</v>
      </c>
      <c r="CA7" s="21" t="n">
        <v>2020</v>
      </c>
      <c r="CB7" s="20" t="n">
        <v>101.18</v>
      </c>
      <c r="CC7" s="20" t="n">
        <v>-162.07</v>
      </c>
      <c r="CD7" s="20" t="n">
        <v>-108.05</v>
      </c>
      <c r="CE7" s="20" t="n">
        <v>14.79</v>
      </c>
      <c r="CF7" s="20" t="n">
        <v>61.78</v>
      </c>
      <c r="CG7" s="20" t="n">
        <v>15.85</v>
      </c>
      <c r="CH7" s="20" t="n">
        <v>-25.39</v>
      </c>
      <c r="CI7" s="20" t="n">
        <v>-16.93</v>
      </c>
      <c r="CJ7" s="20" t="n">
        <v>2.32</v>
      </c>
      <c r="CK7" s="20" t="n">
        <v>9.68</v>
      </c>
      <c r="CL7" s="20"/>
      <c r="CM7" s="20"/>
      <c r="CN7" s="20"/>
      <c r="CO7" s="20"/>
      <c r="CP7" s="20"/>
      <c r="CQ7" s="20"/>
      <c r="CR7" s="20"/>
      <c r="CS7" s="17" t="n">
        <v>14.61</v>
      </c>
      <c r="CT7" s="18" t="n">
        <v>1210</v>
      </c>
      <c r="CU7" s="13" t="s">
        <v>259</v>
      </c>
      <c r="CV7" s="13" t="s">
        <v>260</v>
      </c>
      <c r="CW7" s="13" t="s">
        <v>261</v>
      </c>
      <c r="CX7" s="13" t="s">
        <v>262</v>
      </c>
      <c r="CY7" s="13" t="s">
        <v>263</v>
      </c>
      <c r="CZ7" s="13" t="s">
        <v>263</v>
      </c>
      <c r="DA7" s="14" t="s">
        <v>264</v>
      </c>
      <c r="DB7" s="13" t="s">
        <v>265</v>
      </c>
      <c r="DC7" s="21" t="n">
        <v>2012</v>
      </c>
      <c r="DD7" s="22" t="str">
        <f aca="false">HYPERLINK("http://www.digitalocean.com","www.digitalocean.com")</f>
        <v>www.digitalocean.com</v>
      </c>
      <c r="DE7" s="23" t="n">
        <v>23</v>
      </c>
      <c r="DF7" s="23" t="n">
        <v>7</v>
      </c>
      <c r="DG7" s="23" t="n">
        <v>14</v>
      </c>
      <c r="DH7" s="23"/>
      <c r="DI7" s="23" t="n">
        <v>9</v>
      </c>
      <c r="DJ7" s="23" t="n">
        <v>9</v>
      </c>
      <c r="DK7" s="13" t="s">
        <v>266</v>
      </c>
      <c r="DL7" s="13" t="s">
        <v>267</v>
      </c>
      <c r="DM7" s="14"/>
      <c r="DN7" s="14"/>
      <c r="DO7" s="13"/>
      <c r="DP7" s="13"/>
      <c r="DQ7" s="13"/>
      <c r="DR7" s="13"/>
      <c r="DS7" s="13"/>
      <c r="DT7" s="13"/>
      <c r="DU7" s="13"/>
      <c r="DV7" s="13" t="n">
        <v>33731</v>
      </c>
      <c r="DW7" s="20"/>
      <c r="DX7" s="17"/>
      <c r="DY7" s="20"/>
      <c r="DZ7" s="20"/>
      <c r="EA7" s="20"/>
      <c r="EB7" s="20"/>
      <c r="EC7" s="20"/>
      <c r="ED7" s="20"/>
      <c r="EE7" s="20"/>
      <c r="EF7" s="17"/>
      <c r="EG7" s="16"/>
      <c r="EH7" s="16"/>
      <c r="EI7" s="20"/>
      <c r="EJ7" s="20"/>
      <c r="EK7" s="17"/>
      <c r="EL7" s="20"/>
      <c r="EM7" s="13"/>
      <c r="EN7" s="15"/>
      <c r="EO7" s="20"/>
      <c r="EP7" s="17"/>
      <c r="EQ7" s="17"/>
      <c r="ER7" s="20"/>
      <c r="ES7" s="13"/>
      <c r="ET7" s="20"/>
      <c r="EU7" s="20"/>
      <c r="EV7" s="20"/>
      <c r="EW7" s="20"/>
      <c r="EX7" s="20"/>
      <c r="EY7" s="20"/>
      <c r="EZ7" s="20"/>
      <c r="FA7" s="20"/>
      <c r="FB7" s="13" t="s">
        <v>195</v>
      </c>
      <c r="FC7" s="20"/>
      <c r="FD7" s="13"/>
      <c r="FE7" s="14"/>
      <c r="FF7" s="13"/>
      <c r="FG7" s="20"/>
      <c r="FH7" s="20"/>
      <c r="FI7" s="20"/>
      <c r="FJ7" s="20"/>
      <c r="FK7" s="20"/>
      <c r="FL7" s="20"/>
      <c r="FM7" s="20"/>
      <c r="FN7" s="20"/>
      <c r="FO7" s="20"/>
      <c r="FP7" s="20"/>
      <c r="FQ7" s="20"/>
      <c r="FR7" s="22" t="str">
        <f aca="false">HYPERLINK("https://my.pitchbook.com?c=167434-48T","View Company Online")</f>
        <v>View Company Online</v>
      </c>
    </row>
    <row r="8" customFormat="false" ht="15" hidden="false" customHeight="false" outlineLevel="0" collapsed="false">
      <c r="A8" s="2" t="s">
        <v>295</v>
      </c>
      <c r="B8" s="2" t="s">
        <v>296</v>
      </c>
      <c r="C8" s="2" t="s">
        <v>297</v>
      </c>
      <c r="D8" s="2"/>
      <c r="E8" s="2" t="s">
        <v>298</v>
      </c>
      <c r="F8" s="2" t="s">
        <v>299</v>
      </c>
      <c r="G8" s="2" t="s">
        <v>180</v>
      </c>
      <c r="H8" s="2" t="s">
        <v>181</v>
      </c>
      <c r="I8" s="2" t="s">
        <v>182</v>
      </c>
      <c r="J8" s="2" t="s">
        <v>300</v>
      </c>
      <c r="K8" s="2" t="s">
        <v>301</v>
      </c>
      <c r="L8" s="2" t="s">
        <v>302</v>
      </c>
      <c r="M8" s="2" t="s">
        <v>186</v>
      </c>
      <c r="N8" s="2" t="s">
        <v>303</v>
      </c>
      <c r="O8" s="2" t="s">
        <v>242</v>
      </c>
      <c r="P8" s="2" t="s">
        <v>304</v>
      </c>
      <c r="Q8" s="2" t="s">
        <v>305</v>
      </c>
      <c r="R8" s="3" t="s">
        <v>306</v>
      </c>
      <c r="S8" s="2" t="s">
        <v>307</v>
      </c>
      <c r="T8" s="2" t="s">
        <v>308</v>
      </c>
      <c r="U8" s="2" t="s">
        <v>309</v>
      </c>
      <c r="V8" s="3" t="n">
        <v>9</v>
      </c>
      <c r="W8" s="4"/>
      <c r="X8" s="4" t="n">
        <v>44103</v>
      </c>
      <c r="Y8" s="5" t="n">
        <v>50.86</v>
      </c>
      <c r="Z8" s="2" t="s">
        <v>189</v>
      </c>
      <c r="AA8" s="5" t="n">
        <v>644.2</v>
      </c>
      <c r="AB8" s="5" t="n">
        <v>695.06</v>
      </c>
      <c r="AC8" s="2" t="s">
        <v>189</v>
      </c>
      <c r="AD8" s="6" t="n">
        <v>7.32</v>
      </c>
      <c r="AE8" s="5" t="n">
        <v>170.09</v>
      </c>
      <c r="AF8" s="3" t="s">
        <v>310</v>
      </c>
      <c r="AG8" s="3" t="s">
        <v>213</v>
      </c>
      <c r="AH8" s="5" t="n">
        <v>2.63</v>
      </c>
      <c r="AI8" s="3" t="s">
        <v>311</v>
      </c>
      <c r="AJ8" s="2" t="s">
        <v>282</v>
      </c>
      <c r="AK8" s="2" t="s">
        <v>311</v>
      </c>
      <c r="AL8" s="2"/>
      <c r="AM8" s="2" t="s">
        <v>193</v>
      </c>
      <c r="AN8" s="2" t="s">
        <v>312</v>
      </c>
      <c r="AO8" s="5" t="n">
        <v>50.86</v>
      </c>
      <c r="AP8" s="2" t="s">
        <v>195</v>
      </c>
      <c r="AQ8" s="2"/>
      <c r="AR8" s="2"/>
      <c r="AS8" s="2"/>
      <c r="AT8" s="5"/>
      <c r="AU8" s="5"/>
      <c r="AV8" s="5"/>
      <c r="AW8" s="2" t="s">
        <v>196</v>
      </c>
      <c r="AX8" s="2" t="s">
        <v>215</v>
      </c>
      <c r="AY8" s="2" t="s">
        <v>198</v>
      </c>
      <c r="AZ8" s="7"/>
      <c r="BA8" s="3" t="n">
        <v>6</v>
      </c>
      <c r="BB8" s="2" t="s">
        <v>313</v>
      </c>
      <c r="BC8" s="3" t="n">
        <v>2</v>
      </c>
      <c r="BD8" s="2" t="s">
        <v>314</v>
      </c>
      <c r="BE8" s="3" t="n">
        <v>4</v>
      </c>
      <c r="BF8" s="2"/>
      <c r="BG8" s="2" t="s">
        <v>315</v>
      </c>
      <c r="BH8" s="8" t="s">
        <v>316</v>
      </c>
      <c r="BI8" s="2" t="s">
        <v>317</v>
      </c>
      <c r="BJ8" s="2" t="s">
        <v>318</v>
      </c>
      <c r="BK8" s="2"/>
      <c r="BL8" s="2"/>
      <c r="BM8" s="2"/>
      <c r="BN8" s="2" t="s">
        <v>319</v>
      </c>
      <c r="BO8" s="2" t="s">
        <v>320</v>
      </c>
      <c r="BP8" s="2"/>
      <c r="BQ8" s="2" t="s">
        <v>321</v>
      </c>
      <c r="BR8" s="2"/>
      <c r="BS8" s="5"/>
      <c r="BT8" s="9" t="n">
        <v>60.04</v>
      </c>
      <c r="BU8" s="6"/>
      <c r="BV8" s="9" t="n">
        <v>42.1</v>
      </c>
      <c r="BW8" s="9" t="n">
        <v>-19.39</v>
      </c>
      <c r="BX8" s="9" t="n">
        <v>-18.31</v>
      </c>
      <c r="BY8" s="9" t="n">
        <v>-19.74</v>
      </c>
      <c r="BZ8" s="9" t="n">
        <v>1.72</v>
      </c>
      <c r="CA8" s="10" t="n">
        <v>2020</v>
      </c>
      <c r="CB8" s="9" t="n">
        <v>-37.95</v>
      </c>
      <c r="CC8" s="9" t="n">
        <v>-35.21</v>
      </c>
      <c r="CD8" s="9" t="n">
        <v>-34.5</v>
      </c>
      <c r="CE8" s="9" t="n">
        <v>11.58</v>
      </c>
      <c r="CF8" s="9" t="n">
        <v>19.67</v>
      </c>
      <c r="CG8" s="9" t="n">
        <v>-2.78</v>
      </c>
      <c r="CH8" s="9" t="n">
        <v>-2.58</v>
      </c>
      <c r="CI8" s="9" t="n">
        <v>-2.52</v>
      </c>
      <c r="CJ8" s="9" t="n">
        <v>0.85</v>
      </c>
      <c r="CK8" s="9" t="n">
        <v>1.44</v>
      </c>
      <c r="CL8" s="9"/>
      <c r="CM8" s="9"/>
      <c r="CN8" s="9"/>
      <c r="CO8" s="9"/>
      <c r="CP8" s="9"/>
      <c r="CQ8" s="9"/>
      <c r="CR8" s="9"/>
      <c r="CS8" s="6" t="n">
        <v>-30.5</v>
      </c>
      <c r="CT8" s="7" t="n">
        <v>561</v>
      </c>
      <c r="CU8" s="2" t="s">
        <v>259</v>
      </c>
      <c r="CV8" s="2" t="s">
        <v>322</v>
      </c>
      <c r="CW8" s="2" t="s">
        <v>261</v>
      </c>
      <c r="CX8" s="2" t="s">
        <v>262</v>
      </c>
      <c r="CY8" s="2" t="s">
        <v>323</v>
      </c>
      <c r="CZ8" s="2" t="s">
        <v>324</v>
      </c>
      <c r="DA8" s="3" t="s">
        <v>325</v>
      </c>
      <c r="DB8" s="2" t="s">
        <v>265</v>
      </c>
      <c r="DC8" s="10" t="n">
        <v>2013</v>
      </c>
      <c r="DD8" s="11" t="str">
        <f aca="false">HYPERLINK("http://www.csdisco.com","www.csdisco.com")</f>
        <v>www.csdisco.com</v>
      </c>
      <c r="DE8" s="12" t="n">
        <v>41</v>
      </c>
      <c r="DF8" s="12" t="n">
        <v>14</v>
      </c>
      <c r="DG8" s="12" t="n">
        <v>25</v>
      </c>
      <c r="DH8" s="12" t="n">
        <v>13</v>
      </c>
      <c r="DI8" s="12" t="n">
        <v>3</v>
      </c>
      <c r="DJ8" s="12" t="n">
        <v>3</v>
      </c>
      <c r="DK8" s="2" t="s">
        <v>326</v>
      </c>
      <c r="DL8" s="2"/>
      <c r="DM8" s="3" t="n">
        <v>1.47</v>
      </c>
      <c r="DN8" s="3" t="n">
        <v>1.68</v>
      </c>
      <c r="DO8" s="2" t="s">
        <v>268</v>
      </c>
      <c r="DP8" s="2" t="s">
        <v>269</v>
      </c>
      <c r="DQ8" s="2" t="s">
        <v>270</v>
      </c>
      <c r="DR8" s="2" t="s">
        <v>269</v>
      </c>
      <c r="DS8" s="2" t="s">
        <v>269</v>
      </c>
      <c r="DT8" s="2" t="s">
        <v>271</v>
      </c>
      <c r="DU8" s="2" t="s">
        <v>272</v>
      </c>
      <c r="DV8" s="2"/>
      <c r="DW8" s="9"/>
      <c r="DX8" s="6"/>
      <c r="DY8" s="9"/>
      <c r="DZ8" s="9"/>
      <c r="EA8" s="9"/>
      <c r="EB8" s="9"/>
      <c r="EC8" s="9"/>
      <c r="ED8" s="9"/>
      <c r="EE8" s="9"/>
      <c r="EF8" s="6"/>
      <c r="EG8" s="5"/>
      <c r="EH8" s="5"/>
      <c r="EI8" s="9"/>
      <c r="EJ8" s="9"/>
      <c r="EK8" s="6"/>
      <c r="EL8" s="9"/>
      <c r="EM8" s="2"/>
      <c r="EN8" s="4"/>
      <c r="EO8" s="9"/>
      <c r="EP8" s="6"/>
      <c r="EQ8" s="6"/>
      <c r="ER8" s="9"/>
      <c r="ES8" s="2"/>
      <c r="ET8" s="9"/>
      <c r="EU8" s="9"/>
      <c r="EV8" s="9"/>
      <c r="EW8" s="9"/>
      <c r="EX8" s="9"/>
      <c r="EY8" s="9"/>
      <c r="EZ8" s="9"/>
      <c r="FA8" s="9"/>
      <c r="FB8" s="2" t="s">
        <v>195</v>
      </c>
      <c r="FC8" s="9"/>
      <c r="FD8" s="2"/>
      <c r="FE8" s="3"/>
      <c r="FF8" s="2"/>
      <c r="FG8" s="9"/>
      <c r="FH8" s="9"/>
      <c r="FI8" s="9"/>
      <c r="FJ8" s="9"/>
      <c r="FK8" s="9"/>
      <c r="FL8" s="9"/>
      <c r="FM8" s="9"/>
      <c r="FN8" s="9"/>
      <c r="FO8" s="9"/>
      <c r="FP8" s="9"/>
      <c r="FQ8" s="9"/>
      <c r="FR8" s="11" t="str">
        <f aca="false">HYPERLINK("https://my.pitchbook.com?c=157637-89T","View Company Online")</f>
        <v>View Company Online</v>
      </c>
    </row>
    <row r="9" customFormat="false" ht="15" hidden="false" customHeight="false" outlineLevel="0" collapsed="false">
      <c r="A9" s="13" t="s">
        <v>327</v>
      </c>
      <c r="B9" s="13" t="s">
        <v>296</v>
      </c>
      <c r="C9" s="13" t="s">
        <v>297</v>
      </c>
      <c r="D9" s="13"/>
      <c r="E9" s="13" t="s">
        <v>298</v>
      </c>
      <c r="F9" s="13" t="s">
        <v>299</v>
      </c>
      <c r="G9" s="13" t="s">
        <v>180</v>
      </c>
      <c r="H9" s="13" t="s">
        <v>181</v>
      </c>
      <c r="I9" s="13" t="s">
        <v>182</v>
      </c>
      <c r="J9" s="13" t="s">
        <v>300</v>
      </c>
      <c r="K9" s="13" t="s">
        <v>301</v>
      </c>
      <c r="L9" s="13" t="s">
        <v>302</v>
      </c>
      <c r="M9" s="13" t="s">
        <v>186</v>
      </c>
      <c r="N9" s="13" t="s">
        <v>303</v>
      </c>
      <c r="O9" s="13" t="s">
        <v>242</v>
      </c>
      <c r="P9" s="13" t="s">
        <v>328</v>
      </c>
      <c r="Q9" s="13" t="s">
        <v>329</v>
      </c>
      <c r="R9" s="14" t="s">
        <v>330</v>
      </c>
      <c r="S9" s="13" t="s">
        <v>331</v>
      </c>
      <c r="T9" s="13" t="s">
        <v>332</v>
      </c>
      <c r="U9" s="13" t="s">
        <v>333</v>
      </c>
      <c r="V9" s="14" t="n">
        <v>11</v>
      </c>
      <c r="W9" s="15" t="n">
        <v>44372</v>
      </c>
      <c r="X9" s="15" t="n">
        <v>44398</v>
      </c>
      <c r="Y9" s="16" t="n">
        <v>188.85</v>
      </c>
      <c r="Z9" s="13" t="s">
        <v>189</v>
      </c>
      <c r="AA9" s="16" t="n">
        <v>1332.15</v>
      </c>
      <c r="AB9" s="16" t="n">
        <v>1521</v>
      </c>
      <c r="AC9" s="13" t="s">
        <v>190</v>
      </c>
      <c r="AD9" s="17" t="n">
        <v>12.42</v>
      </c>
      <c r="AE9" s="16" t="n">
        <v>392.22</v>
      </c>
      <c r="AF9" s="14"/>
      <c r="AG9" s="14"/>
      <c r="AH9" s="16" t="n">
        <v>26.98</v>
      </c>
      <c r="AI9" s="14"/>
      <c r="AJ9" s="13" t="s">
        <v>226</v>
      </c>
      <c r="AK9" s="13"/>
      <c r="AL9" s="13"/>
      <c r="AM9" s="13" t="s">
        <v>227</v>
      </c>
      <c r="AN9" s="13" t="s">
        <v>299</v>
      </c>
      <c r="AO9" s="16" t="n">
        <v>188.85</v>
      </c>
      <c r="AP9" s="13" t="s">
        <v>195</v>
      </c>
      <c r="AQ9" s="13"/>
      <c r="AR9" s="13"/>
      <c r="AS9" s="13"/>
      <c r="AT9" s="16"/>
      <c r="AU9" s="16"/>
      <c r="AV9" s="16"/>
      <c r="AW9" s="13" t="s">
        <v>196</v>
      </c>
      <c r="AX9" s="13" t="s">
        <v>215</v>
      </c>
      <c r="AY9" s="13" t="s">
        <v>186</v>
      </c>
      <c r="AZ9" s="18"/>
      <c r="BA9" s="14"/>
      <c r="BB9" s="13"/>
      <c r="BC9" s="14"/>
      <c r="BD9" s="13"/>
      <c r="BE9" s="14"/>
      <c r="BF9" s="13"/>
      <c r="BG9" s="13"/>
      <c r="BH9" s="19"/>
      <c r="BI9" s="13"/>
      <c r="BJ9" s="13"/>
      <c r="BK9" s="13" t="s">
        <v>334</v>
      </c>
      <c r="BL9" s="13"/>
      <c r="BM9" s="13"/>
      <c r="BN9" s="13" t="s">
        <v>335</v>
      </c>
      <c r="BO9" s="13" t="s">
        <v>335</v>
      </c>
      <c r="BP9" s="13"/>
      <c r="BQ9" s="13"/>
      <c r="BR9" s="13"/>
      <c r="BS9" s="16"/>
      <c r="BT9" s="20" t="n">
        <v>73.59</v>
      </c>
      <c r="BU9" s="17" t="n">
        <v>28.17</v>
      </c>
      <c r="BV9" s="20" t="n">
        <v>52.33</v>
      </c>
      <c r="BW9" s="20" t="n">
        <v>-10.26</v>
      </c>
      <c r="BX9" s="20" t="n">
        <v>-8.53</v>
      </c>
      <c r="BY9" s="20" t="n">
        <v>-9.92</v>
      </c>
      <c r="BZ9" s="20" t="n">
        <v>1.31</v>
      </c>
      <c r="CA9" s="21" t="n">
        <v>2021</v>
      </c>
      <c r="CB9" s="20" t="n">
        <v>-178.34</v>
      </c>
      <c r="CC9" s="20" t="n">
        <v>-153.37</v>
      </c>
      <c r="CD9" s="20" t="n">
        <v>-147.78</v>
      </c>
      <c r="CE9" s="20" t="n">
        <v>20.67</v>
      </c>
      <c r="CF9" s="20" t="n">
        <v>66.12</v>
      </c>
      <c r="CG9" s="20" t="n">
        <v>-22.14</v>
      </c>
      <c r="CH9" s="20" t="n">
        <v>-19.04</v>
      </c>
      <c r="CI9" s="20" t="n">
        <v>-18.35</v>
      </c>
      <c r="CJ9" s="20" t="n">
        <v>2.57</v>
      </c>
      <c r="CK9" s="20" t="n">
        <v>8.21</v>
      </c>
      <c r="CL9" s="20"/>
      <c r="CM9" s="20"/>
      <c r="CN9" s="20"/>
      <c r="CO9" s="20"/>
      <c r="CP9" s="20"/>
      <c r="CQ9" s="20"/>
      <c r="CR9" s="20"/>
      <c r="CS9" s="17" t="n">
        <v>-11.59</v>
      </c>
      <c r="CT9" s="18" t="n">
        <v>561</v>
      </c>
      <c r="CU9" s="13" t="s">
        <v>259</v>
      </c>
      <c r="CV9" s="13" t="s">
        <v>322</v>
      </c>
      <c r="CW9" s="13" t="s">
        <v>261</v>
      </c>
      <c r="CX9" s="13" t="s">
        <v>262</v>
      </c>
      <c r="CY9" s="13" t="s">
        <v>323</v>
      </c>
      <c r="CZ9" s="13" t="s">
        <v>324</v>
      </c>
      <c r="DA9" s="14" t="s">
        <v>325</v>
      </c>
      <c r="DB9" s="13" t="s">
        <v>265</v>
      </c>
      <c r="DC9" s="21" t="n">
        <v>2013</v>
      </c>
      <c r="DD9" s="22" t="str">
        <f aca="false">HYPERLINK("http://www.csdisco.com","www.csdisco.com")</f>
        <v>www.csdisco.com</v>
      </c>
      <c r="DE9" s="23" t="n">
        <v>41</v>
      </c>
      <c r="DF9" s="23" t="n">
        <v>14</v>
      </c>
      <c r="DG9" s="23" t="n">
        <v>25</v>
      </c>
      <c r="DH9" s="23" t="n">
        <v>13</v>
      </c>
      <c r="DI9" s="23" t="n">
        <v>3</v>
      </c>
      <c r="DJ9" s="23" t="n">
        <v>3</v>
      </c>
      <c r="DK9" s="13" t="s">
        <v>326</v>
      </c>
      <c r="DL9" s="13"/>
      <c r="DM9" s="14"/>
      <c r="DN9" s="14"/>
      <c r="DO9" s="13"/>
      <c r="DP9" s="13"/>
      <c r="DQ9" s="13"/>
      <c r="DR9" s="13"/>
      <c r="DS9" s="13"/>
      <c r="DT9" s="13"/>
      <c r="DU9" s="13"/>
      <c r="DV9" s="13"/>
      <c r="DW9" s="20"/>
      <c r="DX9" s="17"/>
      <c r="DY9" s="20"/>
      <c r="DZ9" s="20"/>
      <c r="EA9" s="20"/>
      <c r="EB9" s="20"/>
      <c r="EC9" s="20"/>
      <c r="ED9" s="20"/>
      <c r="EE9" s="20"/>
      <c r="EF9" s="17"/>
      <c r="EG9" s="16"/>
      <c r="EH9" s="16"/>
      <c r="EI9" s="20"/>
      <c r="EJ9" s="20"/>
      <c r="EK9" s="17"/>
      <c r="EL9" s="20"/>
      <c r="EM9" s="13"/>
      <c r="EN9" s="15"/>
      <c r="EO9" s="20"/>
      <c r="EP9" s="17"/>
      <c r="EQ9" s="17"/>
      <c r="ER9" s="20"/>
      <c r="ES9" s="13"/>
      <c r="ET9" s="20"/>
      <c r="EU9" s="20"/>
      <c r="EV9" s="20"/>
      <c r="EW9" s="20"/>
      <c r="EX9" s="20"/>
      <c r="EY9" s="20"/>
      <c r="EZ9" s="20"/>
      <c r="FA9" s="20"/>
      <c r="FB9" s="13" t="s">
        <v>195</v>
      </c>
      <c r="FC9" s="20"/>
      <c r="FD9" s="13"/>
      <c r="FE9" s="14"/>
      <c r="FF9" s="13"/>
      <c r="FG9" s="20"/>
      <c r="FH9" s="20"/>
      <c r="FI9" s="20"/>
      <c r="FJ9" s="20"/>
      <c r="FK9" s="20"/>
      <c r="FL9" s="20"/>
      <c r="FM9" s="20"/>
      <c r="FN9" s="20"/>
      <c r="FO9" s="20"/>
      <c r="FP9" s="20"/>
      <c r="FQ9" s="20"/>
      <c r="FR9" s="22" t="str">
        <f aca="false">HYPERLINK("https://my.pitchbook.com?c=175264-48T","View Company Online")</f>
        <v>View Company Online</v>
      </c>
    </row>
    <row r="10" customFormat="false" ht="15" hidden="false" customHeight="false" outlineLevel="0" collapsed="false">
      <c r="A10" s="2" t="s">
        <v>336</v>
      </c>
      <c r="B10" s="2" t="s">
        <v>337</v>
      </c>
      <c r="C10" s="2" t="s">
        <v>338</v>
      </c>
      <c r="D10" s="2" t="s">
        <v>339</v>
      </c>
      <c r="E10" s="2" t="s">
        <v>340</v>
      </c>
      <c r="F10" s="2" t="s">
        <v>341</v>
      </c>
      <c r="G10" s="2" t="s">
        <v>342</v>
      </c>
      <c r="H10" s="2" t="s">
        <v>343</v>
      </c>
      <c r="I10" s="2" t="s">
        <v>344</v>
      </c>
      <c r="J10" s="2" t="s">
        <v>345</v>
      </c>
      <c r="K10" s="2"/>
      <c r="L10" s="2" t="s">
        <v>346</v>
      </c>
      <c r="M10" s="2" t="s">
        <v>347</v>
      </c>
      <c r="N10" s="2" t="s">
        <v>187</v>
      </c>
      <c r="O10" s="2" t="s">
        <v>348</v>
      </c>
      <c r="P10" s="2" t="s">
        <v>349</v>
      </c>
      <c r="Q10" s="2" t="s">
        <v>350</v>
      </c>
      <c r="R10" s="3" t="s">
        <v>351</v>
      </c>
      <c r="S10" s="2" t="s">
        <v>352</v>
      </c>
      <c r="T10" s="2" t="s">
        <v>353</v>
      </c>
      <c r="U10" s="2" t="s">
        <v>354</v>
      </c>
      <c r="V10" s="3" t="n">
        <v>1</v>
      </c>
      <c r="W10" s="4" t="n">
        <v>43572</v>
      </c>
      <c r="X10" s="4" t="n">
        <v>43594</v>
      </c>
      <c r="Y10" s="5" t="n">
        <v>23.01</v>
      </c>
      <c r="Z10" s="2" t="s">
        <v>189</v>
      </c>
      <c r="AA10" s="5" t="n">
        <v>88.35</v>
      </c>
      <c r="AB10" s="5" t="n">
        <v>111.35</v>
      </c>
      <c r="AC10" s="2" t="s">
        <v>190</v>
      </c>
      <c r="AD10" s="6" t="n">
        <v>20.66</v>
      </c>
      <c r="AE10" s="5" t="n">
        <v>23.01</v>
      </c>
      <c r="AF10" s="3"/>
      <c r="AG10" s="3"/>
      <c r="AH10" s="5" t="n">
        <v>1.04</v>
      </c>
      <c r="AI10" s="3"/>
      <c r="AJ10" s="2" t="s">
        <v>226</v>
      </c>
      <c r="AK10" s="2"/>
      <c r="AL10" s="2"/>
      <c r="AM10" s="2" t="s">
        <v>227</v>
      </c>
      <c r="AN10" s="2" t="s">
        <v>355</v>
      </c>
      <c r="AO10" s="5" t="n">
        <v>23</v>
      </c>
      <c r="AP10" s="2" t="s">
        <v>195</v>
      </c>
      <c r="AQ10" s="2"/>
      <c r="AR10" s="2"/>
      <c r="AS10" s="2"/>
      <c r="AT10" s="5"/>
      <c r="AU10" s="5"/>
      <c r="AV10" s="5"/>
      <c r="AW10" s="2" t="s">
        <v>196</v>
      </c>
      <c r="AX10" s="2" t="s">
        <v>215</v>
      </c>
      <c r="AY10" s="2" t="s">
        <v>347</v>
      </c>
      <c r="AZ10" s="7"/>
      <c r="BA10" s="3"/>
      <c r="BB10" s="2"/>
      <c r="BC10" s="3"/>
      <c r="BD10" s="2"/>
      <c r="BE10" s="3"/>
      <c r="BF10" s="2"/>
      <c r="BG10" s="2"/>
      <c r="BH10" s="8"/>
      <c r="BI10" s="2"/>
      <c r="BJ10" s="2"/>
      <c r="BK10" s="2"/>
      <c r="BL10" s="2"/>
      <c r="BM10" s="2"/>
      <c r="BN10" s="2" t="s">
        <v>356</v>
      </c>
      <c r="BO10" s="2" t="s">
        <v>356</v>
      </c>
      <c r="BP10" s="2"/>
      <c r="BQ10" s="2"/>
      <c r="BR10" s="2"/>
      <c r="BS10" s="5"/>
      <c r="BT10" s="9" t="n">
        <v>4.61</v>
      </c>
      <c r="BU10" s="6"/>
      <c r="BV10" s="9"/>
      <c r="BW10" s="9" t="n">
        <v>-12.09</v>
      </c>
      <c r="BX10" s="9"/>
      <c r="BY10" s="9"/>
      <c r="BZ10" s="9" t="n">
        <v>157.61</v>
      </c>
      <c r="CA10" s="10" t="n">
        <v>2019</v>
      </c>
      <c r="CB10" s="9"/>
      <c r="CC10" s="9"/>
      <c r="CD10" s="9" t="n">
        <v>-9.37</v>
      </c>
      <c r="CE10" s="9" t="n">
        <v>24.15</v>
      </c>
      <c r="CF10" s="9" t="n">
        <v>-48.12</v>
      </c>
      <c r="CG10" s="9"/>
      <c r="CH10" s="9"/>
      <c r="CI10" s="9" t="n">
        <v>-1.94</v>
      </c>
      <c r="CJ10" s="9" t="n">
        <v>4.99</v>
      </c>
      <c r="CK10" s="9" t="n">
        <v>-9.94</v>
      </c>
      <c r="CL10" s="9"/>
      <c r="CM10" s="9"/>
      <c r="CN10" s="9"/>
      <c r="CO10" s="9"/>
      <c r="CP10" s="9"/>
      <c r="CQ10" s="9"/>
      <c r="CR10" s="9"/>
      <c r="CS10" s="6"/>
      <c r="CT10" s="7" t="n">
        <v>137</v>
      </c>
      <c r="CU10" s="2" t="s">
        <v>357</v>
      </c>
      <c r="CV10" s="2" t="s">
        <v>358</v>
      </c>
      <c r="CW10" s="2" t="s">
        <v>205</v>
      </c>
      <c r="CX10" s="2" t="s">
        <v>359</v>
      </c>
      <c r="CY10" s="2" t="s">
        <v>360</v>
      </c>
      <c r="CZ10" s="2" t="s">
        <v>361</v>
      </c>
      <c r="DA10" s="3" t="s">
        <v>362</v>
      </c>
      <c r="DB10" s="2" t="s">
        <v>363</v>
      </c>
      <c r="DC10" s="10" t="n">
        <v>2016</v>
      </c>
      <c r="DD10" s="11" t="str">
        <f aca="false">HYPERLINK("http://www.dfcapital-investors.com","www.dfcapital-investors.com")</f>
        <v>www.dfcapital-investors.com</v>
      </c>
      <c r="DE10" s="12"/>
      <c r="DF10" s="12"/>
      <c r="DG10" s="12"/>
      <c r="DH10" s="12"/>
      <c r="DI10" s="12"/>
      <c r="DJ10" s="12"/>
      <c r="DK10" s="2"/>
      <c r="DL10" s="2"/>
      <c r="DM10" s="3"/>
      <c r="DN10" s="3"/>
      <c r="DO10" s="2"/>
      <c r="DP10" s="2"/>
      <c r="DQ10" s="2"/>
      <c r="DR10" s="2"/>
      <c r="DS10" s="2"/>
      <c r="DT10" s="2"/>
      <c r="DU10" s="2"/>
      <c r="DV10" s="2" t="n">
        <v>29473</v>
      </c>
      <c r="DW10" s="9"/>
      <c r="DX10" s="6"/>
      <c r="DY10" s="9"/>
      <c r="DZ10" s="9"/>
      <c r="EA10" s="9"/>
      <c r="EB10" s="9"/>
      <c r="EC10" s="9"/>
      <c r="ED10" s="9"/>
      <c r="EE10" s="9"/>
      <c r="EF10" s="6"/>
      <c r="EG10" s="5"/>
      <c r="EH10" s="5"/>
      <c r="EI10" s="9"/>
      <c r="EJ10" s="9"/>
      <c r="EK10" s="6"/>
      <c r="EL10" s="9"/>
      <c r="EM10" s="2"/>
      <c r="EN10" s="4"/>
      <c r="EO10" s="9"/>
      <c r="EP10" s="6"/>
      <c r="EQ10" s="6"/>
      <c r="ER10" s="9"/>
      <c r="ES10" s="2"/>
      <c r="ET10" s="9"/>
      <c r="EU10" s="9"/>
      <c r="EV10" s="9"/>
      <c r="EW10" s="9"/>
      <c r="EX10" s="9"/>
      <c r="EY10" s="9"/>
      <c r="EZ10" s="9"/>
      <c r="FA10" s="9"/>
      <c r="FB10" s="2" t="s">
        <v>195</v>
      </c>
      <c r="FC10" s="9"/>
      <c r="FD10" s="2"/>
      <c r="FE10" s="3"/>
      <c r="FF10" s="2"/>
      <c r="FG10" s="9"/>
      <c r="FH10" s="9"/>
      <c r="FI10" s="9"/>
      <c r="FJ10" s="9"/>
      <c r="FK10" s="9"/>
      <c r="FL10" s="9"/>
      <c r="FM10" s="9"/>
      <c r="FN10" s="9"/>
      <c r="FO10" s="9"/>
      <c r="FP10" s="9"/>
      <c r="FQ10" s="9"/>
      <c r="FR10" s="11" t="str">
        <f aca="false">HYPERLINK("https://my.pitchbook.com?c=119834-11T","View Company Online")</f>
        <v>View Company Online</v>
      </c>
    </row>
    <row r="11" customFormat="false" ht="15" hidden="false" customHeight="false" outlineLevel="0" collapsed="false">
      <c r="A11" s="13" t="s">
        <v>364</v>
      </c>
      <c r="B11" s="13" t="s">
        <v>337</v>
      </c>
      <c r="C11" s="13" t="s">
        <v>338</v>
      </c>
      <c r="D11" s="13" t="s">
        <v>339</v>
      </c>
      <c r="E11" s="13" t="s">
        <v>340</v>
      </c>
      <c r="F11" s="13" t="s">
        <v>341</v>
      </c>
      <c r="G11" s="13" t="s">
        <v>342</v>
      </c>
      <c r="H11" s="13" t="s">
        <v>343</v>
      </c>
      <c r="I11" s="13" t="s">
        <v>344</v>
      </c>
      <c r="J11" s="13" t="s">
        <v>345</v>
      </c>
      <c r="K11" s="13"/>
      <c r="L11" s="13" t="s">
        <v>346</v>
      </c>
      <c r="M11" s="13" t="s">
        <v>347</v>
      </c>
      <c r="N11" s="13" t="s">
        <v>187</v>
      </c>
      <c r="O11" s="13" t="s">
        <v>348</v>
      </c>
      <c r="P11" s="13" t="s">
        <v>365</v>
      </c>
      <c r="Q11" s="13" t="s">
        <v>366</v>
      </c>
      <c r="R11" s="14" t="s">
        <v>367</v>
      </c>
      <c r="S11" s="13" t="s">
        <v>368</v>
      </c>
      <c r="T11" s="13" t="s">
        <v>369</v>
      </c>
      <c r="U11" s="13"/>
      <c r="V11" s="14" t="n">
        <v>3</v>
      </c>
      <c r="W11" s="15"/>
      <c r="X11" s="15" t="n">
        <v>44232</v>
      </c>
      <c r="Y11" s="16" t="n">
        <v>44.97</v>
      </c>
      <c r="Z11" s="13" t="s">
        <v>189</v>
      </c>
      <c r="AA11" s="16" t="n">
        <v>20.97</v>
      </c>
      <c r="AB11" s="16" t="n">
        <v>65.94</v>
      </c>
      <c r="AC11" s="13" t="s">
        <v>189</v>
      </c>
      <c r="AD11" s="17" t="n">
        <v>68.2</v>
      </c>
      <c r="AE11" s="16" t="n">
        <v>67.98</v>
      </c>
      <c r="AF11" s="14"/>
      <c r="AG11" s="14"/>
      <c r="AH11" s="16" t="n">
        <v>0.65</v>
      </c>
      <c r="AI11" s="14"/>
      <c r="AJ11" s="13" t="s">
        <v>370</v>
      </c>
      <c r="AK11" s="13"/>
      <c r="AL11" s="13"/>
      <c r="AM11" s="13" t="s">
        <v>371</v>
      </c>
      <c r="AN11" s="13" t="s">
        <v>372</v>
      </c>
      <c r="AO11" s="16" t="n">
        <v>44.97</v>
      </c>
      <c r="AP11" s="13" t="s">
        <v>195</v>
      </c>
      <c r="AQ11" s="13"/>
      <c r="AR11" s="13"/>
      <c r="AS11" s="13"/>
      <c r="AT11" s="16"/>
      <c r="AU11" s="16"/>
      <c r="AV11" s="16"/>
      <c r="AW11" s="13" t="s">
        <v>196</v>
      </c>
      <c r="AX11" s="13" t="s">
        <v>215</v>
      </c>
      <c r="AY11" s="13" t="s">
        <v>347</v>
      </c>
      <c r="AZ11" s="18"/>
      <c r="BA11" s="14"/>
      <c r="BB11" s="13"/>
      <c r="BC11" s="14"/>
      <c r="BD11" s="13"/>
      <c r="BE11" s="14"/>
      <c r="BF11" s="13"/>
      <c r="BG11" s="13"/>
      <c r="BH11" s="19"/>
      <c r="BI11" s="13"/>
      <c r="BJ11" s="13"/>
      <c r="BK11" s="13"/>
      <c r="BL11" s="13"/>
      <c r="BM11" s="13"/>
      <c r="BN11" s="13" t="s">
        <v>373</v>
      </c>
      <c r="BO11" s="13" t="s">
        <v>373</v>
      </c>
      <c r="BP11" s="13"/>
      <c r="BQ11" s="13"/>
      <c r="BR11" s="13"/>
      <c r="BS11" s="16"/>
      <c r="BT11" s="20" t="n">
        <v>2.61</v>
      </c>
      <c r="BU11" s="17" t="n">
        <v>-43.45</v>
      </c>
      <c r="BV11" s="20"/>
      <c r="BW11" s="20" t="n">
        <v>-14.37</v>
      </c>
      <c r="BX11" s="20"/>
      <c r="BY11" s="20"/>
      <c r="BZ11" s="20" t="n">
        <v>161.81</v>
      </c>
      <c r="CA11" s="21" t="n">
        <v>2020</v>
      </c>
      <c r="CB11" s="20"/>
      <c r="CC11" s="20"/>
      <c r="CD11" s="20" t="n">
        <v>-4.31</v>
      </c>
      <c r="CE11" s="20" t="n">
        <v>25.28</v>
      </c>
      <c r="CF11" s="20" t="n">
        <v>7.23</v>
      </c>
      <c r="CG11" s="20"/>
      <c r="CH11" s="20"/>
      <c r="CI11" s="20" t="n">
        <v>-2.94</v>
      </c>
      <c r="CJ11" s="20" t="n">
        <v>17.24</v>
      </c>
      <c r="CK11" s="20" t="n">
        <v>4.93</v>
      </c>
      <c r="CL11" s="20"/>
      <c r="CM11" s="20"/>
      <c r="CN11" s="20"/>
      <c r="CO11" s="20"/>
      <c r="CP11" s="20"/>
      <c r="CQ11" s="20"/>
      <c r="CR11" s="20"/>
      <c r="CS11" s="17"/>
      <c r="CT11" s="18" t="n">
        <v>137</v>
      </c>
      <c r="CU11" s="13" t="s">
        <v>357</v>
      </c>
      <c r="CV11" s="13" t="s">
        <v>358</v>
      </c>
      <c r="CW11" s="13" t="s">
        <v>205</v>
      </c>
      <c r="CX11" s="13" t="s">
        <v>359</v>
      </c>
      <c r="CY11" s="13" t="s">
        <v>360</v>
      </c>
      <c r="CZ11" s="13" t="s">
        <v>361</v>
      </c>
      <c r="DA11" s="14" t="s">
        <v>362</v>
      </c>
      <c r="DB11" s="13" t="s">
        <v>363</v>
      </c>
      <c r="DC11" s="21" t="n">
        <v>2016</v>
      </c>
      <c r="DD11" s="22" t="str">
        <f aca="false">HYPERLINK("http://www.dfcapital-investors.com","www.dfcapital-investors.com")</f>
        <v>www.dfcapital-investors.com</v>
      </c>
      <c r="DE11" s="23"/>
      <c r="DF11" s="23"/>
      <c r="DG11" s="23"/>
      <c r="DH11" s="23"/>
      <c r="DI11" s="23"/>
      <c r="DJ11" s="23"/>
      <c r="DK11" s="13"/>
      <c r="DL11" s="13"/>
      <c r="DM11" s="14"/>
      <c r="DN11" s="14"/>
      <c r="DO11" s="13"/>
      <c r="DP11" s="13"/>
      <c r="DQ11" s="13"/>
      <c r="DR11" s="13"/>
      <c r="DS11" s="13"/>
      <c r="DT11" s="13"/>
      <c r="DU11" s="13"/>
      <c r="DV11" s="13" t="n">
        <v>29473</v>
      </c>
      <c r="DW11" s="20"/>
      <c r="DX11" s="17"/>
      <c r="DY11" s="20"/>
      <c r="DZ11" s="20"/>
      <c r="EA11" s="20"/>
      <c r="EB11" s="20"/>
      <c r="EC11" s="20"/>
      <c r="ED11" s="20"/>
      <c r="EE11" s="20"/>
      <c r="EF11" s="17"/>
      <c r="EG11" s="16"/>
      <c r="EH11" s="16"/>
      <c r="EI11" s="20"/>
      <c r="EJ11" s="20"/>
      <c r="EK11" s="17"/>
      <c r="EL11" s="20"/>
      <c r="EM11" s="13"/>
      <c r="EN11" s="15"/>
      <c r="EO11" s="20"/>
      <c r="EP11" s="17"/>
      <c r="EQ11" s="17"/>
      <c r="ER11" s="20"/>
      <c r="ES11" s="13"/>
      <c r="ET11" s="20"/>
      <c r="EU11" s="20"/>
      <c r="EV11" s="20"/>
      <c r="EW11" s="20"/>
      <c r="EX11" s="20"/>
      <c r="EY11" s="20"/>
      <c r="EZ11" s="20"/>
      <c r="FA11" s="20"/>
      <c r="FB11" s="13" t="s">
        <v>195</v>
      </c>
      <c r="FC11" s="20"/>
      <c r="FD11" s="13"/>
      <c r="FE11" s="14"/>
      <c r="FF11" s="13"/>
      <c r="FG11" s="20"/>
      <c r="FH11" s="20"/>
      <c r="FI11" s="20"/>
      <c r="FJ11" s="20"/>
      <c r="FK11" s="20"/>
      <c r="FL11" s="20"/>
      <c r="FM11" s="20"/>
      <c r="FN11" s="20"/>
      <c r="FO11" s="20"/>
      <c r="FP11" s="20"/>
      <c r="FQ11" s="20"/>
      <c r="FR11" s="22" t="str">
        <f aca="false">HYPERLINK("https://my.pitchbook.com?c=166309-03T","View Company Online")</f>
        <v>View Company Online</v>
      </c>
    </row>
    <row r="12" customFormat="false" ht="15" hidden="false" customHeight="false" outlineLevel="0" collapsed="false">
      <c r="A12" s="2" t="s">
        <v>374</v>
      </c>
      <c r="B12" s="2" t="s">
        <v>375</v>
      </c>
      <c r="C12" s="2" t="s">
        <v>376</v>
      </c>
      <c r="D12" s="2"/>
      <c r="E12" s="2" t="s">
        <v>377</v>
      </c>
      <c r="F12" s="2" t="s">
        <v>378</v>
      </c>
      <c r="G12" s="2" t="s">
        <v>180</v>
      </c>
      <c r="H12" s="2" t="s">
        <v>181</v>
      </c>
      <c r="I12" s="2" t="s">
        <v>182</v>
      </c>
      <c r="J12" s="2" t="s">
        <v>379</v>
      </c>
      <c r="K12" s="2" t="s">
        <v>184</v>
      </c>
      <c r="L12" s="2" t="s">
        <v>380</v>
      </c>
      <c r="M12" s="2" t="s">
        <v>186</v>
      </c>
      <c r="N12" s="2" t="s">
        <v>303</v>
      </c>
      <c r="O12" s="2" t="s">
        <v>381</v>
      </c>
      <c r="P12" s="2" t="s">
        <v>382</v>
      </c>
      <c r="Q12" s="2" t="s">
        <v>383</v>
      </c>
      <c r="R12" s="3" t="s">
        <v>384</v>
      </c>
      <c r="S12" s="2" t="s">
        <v>385</v>
      </c>
      <c r="T12" s="2" t="s">
        <v>386</v>
      </c>
      <c r="U12" s="2"/>
      <c r="V12" s="3" t="n">
        <v>5</v>
      </c>
      <c r="W12" s="4" t="n">
        <v>41631</v>
      </c>
      <c r="X12" s="4" t="n">
        <v>41676</v>
      </c>
      <c r="Y12" s="5" t="n">
        <v>91.94</v>
      </c>
      <c r="Z12" s="2" t="s">
        <v>189</v>
      </c>
      <c r="AA12" s="5" t="n">
        <v>514.88</v>
      </c>
      <c r="AB12" s="5" t="n">
        <v>606.82</v>
      </c>
      <c r="AC12" s="2" t="s">
        <v>189</v>
      </c>
      <c r="AD12" s="6" t="n">
        <v>15.15</v>
      </c>
      <c r="AE12" s="5" t="n">
        <v>183.11</v>
      </c>
      <c r="AF12" s="3" t="s">
        <v>280</v>
      </c>
      <c r="AG12" s="3" t="s">
        <v>213</v>
      </c>
      <c r="AH12" s="5" t="n">
        <v>3.66</v>
      </c>
      <c r="AI12" s="3" t="s">
        <v>387</v>
      </c>
      <c r="AJ12" s="2" t="s">
        <v>282</v>
      </c>
      <c r="AK12" s="2" t="s">
        <v>387</v>
      </c>
      <c r="AL12" s="2"/>
      <c r="AM12" s="2" t="s">
        <v>193</v>
      </c>
      <c r="AN12" s="2" t="s">
        <v>388</v>
      </c>
      <c r="AO12" s="5" t="n">
        <v>91.94</v>
      </c>
      <c r="AP12" s="2" t="s">
        <v>195</v>
      </c>
      <c r="AQ12" s="2"/>
      <c r="AR12" s="2"/>
      <c r="AS12" s="2"/>
      <c r="AT12" s="5"/>
      <c r="AU12" s="5"/>
      <c r="AV12" s="5"/>
      <c r="AW12" s="2" t="s">
        <v>196</v>
      </c>
      <c r="AX12" s="2" t="s">
        <v>197</v>
      </c>
      <c r="AY12" s="2" t="s">
        <v>389</v>
      </c>
      <c r="AZ12" s="7"/>
      <c r="BA12" s="3" t="n">
        <v>12</v>
      </c>
      <c r="BB12" s="2" t="s">
        <v>390</v>
      </c>
      <c r="BC12" s="3" t="n">
        <v>8</v>
      </c>
      <c r="BD12" s="2" t="s">
        <v>391</v>
      </c>
      <c r="BE12" s="3" t="n">
        <v>4</v>
      </c>
      <c r="BF12" s="2"/>
      <c r="BG12" s="2" t="s">
        <v>392</v>
      </c>
      <c r="BH12" s="8" t="s">
        <v>393</v>
      </c>
      <c r="BI12" s="2" t="s">
        <v>394</v>
      </c>
      <c r="BJ12" s="2" t="s">
        <v>395</v>
      </c>
      <c r="BK12" s="2"/>
      <c r="BL12" s="2"/>
      <c r="BM12" s="2"/>
      <c r="BN12" s="2" t="s">
        <v>396</v>
      </c>
      <c r="BO12" s="2" t="s">
        <v>396</v>
      </c>
      <c r="BP12" s="2"/>
      <c r="BQ12" s="2"/>
      <c r="BR12" s="2"/>
      <c r="BS12" s="5"/>
      <c r="BT12" s="9" t="n">
        <v>2.56</v>
      </c>
      <c r="BU12" s="6"/>
      <c r="BV12" s="9"/>
      <c r="BW12" s="9"/>
      <c r="BX12" s="9"/>
      <c r="BY12" s="9"/>
      <c r="BZ12" s="9"/>
      <c r="CA12" s="10" t="n">
        <v>2013</v>
      </c>
      <c r="CB12" s="9"/>
      <c r="CC12" s="9"/>
      <c r="CD12" s="9"/>
      <c r="CE12" s="9" t="n">
        <v>237.01</v>
      </c>
      <c r="CF12" s="9"/>
      <c r="CG12" s="9"/>
      <c r="CH12" s="9"/>
      <c r="CI12" s="9"/>
      <c r="CJ12" s="9" t="n">
        <v>35.91</v>
      </c>
      <c r="CK12" s="9"/>
      <c r="CL12" s="9"/>
      <c r="CM12" s="9"/>
      <c r="CN12" s="9"/>
      <c r="CO12" s="9"/>
      <c r="CP12" s="9"/>
      <c r="CQ12" s="9"/>
      <c r="CR12" s="9"/>
      <c r="CS12" s="6"/>
      <c r="CT12" s="7" t="n">
        <v>888</v>
      </c>
      <c r="CU12" s="2" t="s">
        <v>259</v>
      </c>
      <c r="CV12" s="2" t="s">
        <v>397</v>
      </c>
      <c r="CW12" s="2" t="s">
        <v>261</v>
      </c>
      <c r="CX12" s="2" t="s">
        <v>262</v>
      </c>
      <c r="CY12" s="2" t="s">
        <v>398</v>
      </c>
      <c r="CZ12" s="2" t="s">
        <v>399</v>
      </c>
      <c r="DA12" s="3" t="s">
        <v>400</v>
      </c>
      <c r="DB12" s="2" t="s">
        <v>265</v>
      </c>
      <c r="DC12" s="10" t="n">
        <v>2010</v>
      </c>
      <c r="DD12" s="11" t="str">
        <f aca="false">HYPERLINK("http://www.domo.com","www.domo.com")</f>
        <v>www.domo.com</v>
      </c>
      <c r="DE12" s="12" t="n">
        <v>194</v>
      </c>
      <c r="DF12" s="12" t="n">
        <v>108</v>
      </c>
      <c r="DG12" s="12" t="n">
        <v>141</v>
      </c>
      <c r="DH12" s="12" t="n">
        <v>1</v>
      </c>
      <c r="DI12" s="12" t="n">
        <v>52</v>
      </c>
      <c r="DJ12" s="12" t="n">
        <v>52</v>
      </c>
      <c r="DK12" s="2" t="s">
        <v>401</v>
      </c>
      <c r="DL12" s="2"/>
      <c r="DM12" s="3" t="n">
        <v>1.62</v>
      </c>
      <c r="DN12" s="3" t="n">
        <v>0.91</v>
      </c>
      <c r="DO12" s="2" t="s">
        <v>268</v>
      </c>
      <c r="DP12" s="2" t="s">
        <v>269</v>
      </c>
      <c r="DQ12" s="2" t="s">
        <v>270</v>
      </c>
      <c r="DR12" s="2" t="s">
        <v>269</v>
      </c>
      <c r="DS12" s="2" t="s">
        <v>269</v>
      </c>
      <c r="DT12" s="2" t="s">
        <v>271</v>
      </c>
      <c r="DU12" s="2" t="s">
        <v>402</v>
      </c>
      <c r="DV12" s="2" t="n">
        <v>32932</v>
      </c>
      <c r="DW12" s="9"/>
      <c r="DX12" s="6"/>
      <c r="DY12" s="9"/>
      <c r="DZ12" s="9"/>
      <c r="EA12" s="9"/>
      <c r="EB12" s="9"/>
      <c r="EC12" s="9"/>
      <c r="ED12" s="9"/>
      <c r="EE12" s="9"/>
      <c r="EF12" s="6"/>
      <c r="EG12" s="5"/>
      <c r="EH12" s="5"/>
      <c r="EI12" s="9"/>
      <c r="EJ12" s="9"/>
      <c r="EK12" s="6"/>
      <c r="EL12" s="9"/>
      <c r="EM12" s="2"/>
      <c r="EN12" s="4"/>
      <c r="EO12" s="9"/>
      <c r="EP12" s="6"/>
      <c r="EQ12" s="6"/>
      <c r="ER12" s="9"/>
      <c r="ES12" s="2"/>
      <c r="ET12" s="9"/>
      <c r="EU12" s="9"/>
      <c r="EV12" s="9"/>
      <c r="EW12" s="9"/>
      <c r="EX12" s="9"/>
      <c r="EY12" s="9"/>
      <c r="EZ12" s="9"/>
      <c r="FA12" s="9"/>
      <c r="FB12" s="2" t="s">
        <v>195</v>
      </c>
      <c r="FC12" s="9"/>
      <c r="FD12" s="2"/>
      <c r="FE12" s="3"/>
      <c r="FF12" s="2"/>
      <c r="FG12" s="9"/>
      <c r="FH12" s="9"/>
      <c r="FI12" s="9"/>
      <c r="FJ12" s="9"/>
      <c r="FK12" s="9"/>
      <c r="FL12" s="9"/>
      <c r="FM12" s="9"/>
      <c r="FN12" s="9"/>
      <c r="FO12" s="9"/>
      <c r="FP12" s="9"/>
      <c r="FQ12" s="9"/>
      <c r="FR12" s="11" t="str">
        <f aca="false">HYPERLINK("https://my.pitchbook.com?c=30992-23T","View Company Online")</f>
        <v>View Company Online</v>
      </c>
    </row>
    <row r="13" customFormat="false" ht="15" hidden="false" customHeight="false" outlineLevel="0" collapsed="false">
      <c r="A13" s="13" t="s">
        <v>403</v>
      </c>
      <c r="B13" s="13" t="s">
        <v>375</v>
      </c>
      <c r="C13" s="13" t="s">
        <v>376</v>
      </c>
      <c r="D13" s="13"/>
      <c r="E13" s="13" t="s">
        <v>377</v>
      </c>
      <c r="F13" s="13" t="s">
        <v>378</v>
      </c>
      <c r="G13" s="13" t="s">
        <v>180</v>
      </c>
      <c r="H13" s="13" t="s">
        <v>181</v>
      </c>
      <c r="I13" s="13" t="s">
        <v>182</v>
      </c>
      <c r="J13" s="13" t="s">
        <v>379</v>
      </c>
      <c r="K13" s="13" t="s">
        <v>184</v>
      </c>
      <c r="L13" s="13" t="s">
        <v>380</v>
      </c>
      <c r="M13" s="13" t="s">
        <v>186</v>
      </c>
      <c r="N13" s="13" t="s">
        <v>303</v>
      </c>
      <c r="O13" s="13" t="s">
        <v>381</v>
      </c>
      <c r="P13" s="13" t="s">
        <v>382</v>
      </c>
      <c r="Q13" s="13" t="s">
        <v>383</v>
      </c>
      <c r="R13" s="14" t="s">
        <v>384</v>
      </c>
      <c r="S13" s="13" t="s">
        <v>385</v>
      </c>
      <c r="T13" s="13" t="s">
        <v>386</v>
      </c>
      <c r="U13" s="13"/>
      <c r="V13" s="14" t="n">
        <v>7</v>
      </c>
      <c r="W13" s="15" t="n">
        <v>42102</v>
      </c>
      <c r="X13" s="15" t="n">
        <v>42451</v>
      </c>
      <c r="Y13" s="16" t="n">
        <v>330.7</v>
      </c>
      <c r="Z13" s="13" t="s">
        <v>189</v>
      </c>
      <c r="AA13" s="16" t="n">
        <v>1626.26</v>
      </c>
      <c r="AB13" s="16" t="n">
        <v>1956.96</v>
      </c>
      <c r="AC13" s="13" t="s">
        <v>189</v>
      </c>
      <c r="AD13" s="17" t="n">
        <v>16.9</v>
      </c>
      <c r="AE13" s="16" t="n">
        <v>513.81</v>
      </c>
      <c r="AF13" s="14" t="s">
        <v>310</v>
      </c>
      <c r="AG13" s="14" t="s">
        <v>213</v>
      </c>
      <c r="AH13" s="16" t="n">
        <v>7.46</v>
      </c>
      <c r="AI13" s="14" t="s">
        <v>404</v>
      </c>
      <c r="AJ13" s="13" t="s">
        <v>282</v>
      </c>
      <c r="AK13" s="13" t="s">
        <v>404</v>
      </c>
      <c r="AL13" s="13"/>
      <c r="AM13" s="13" t="s">
        <v>193</v>
      </c>
      <c r="AN13" s="13" t="s">
        <v>405</v>
      </c>
      <c r="AO13" s="16" t="n">
        <v>330.7</v>
      </c>
      <c r="AP13" s="13" t="s">
        <v>195</v>
      </c>
      <c r="AQ13" s="13"/>
      <c r="AR13" s="13"/>
      <c r="AS13" s="13"/>
      <c r="AT13" s="16"/>
      <c r="AU13" s="16"/>
      <c r="AV13" s="16"/>
      <c r="AW13" s="13" t="s">
        <v>196</v>
      </c>
      <c r="AX13" s="13" t="s">
        <v>215</v>
      </c>
      <c r="AY13" s="13" t="s">
        <v>389</v>
      </c>
      <c r="AZ13" s="18"/>
      <c r="BA13" s="14" t="n">
        <v>10</v>
      </c>
      <c r="BB13" s="13" t="s">
        <v>406</v>
      </c>
      <c r="BC13" s="14" t="n">
        <v>7</v>
      </c>
      <c r="BD13" s="13" t="s">
        <v>407</v>
      </c>
      <c r="BE13" s="14" t="n">
        <v>3</v>
      </c>
      <c r="BF13" s="13"/>
      <c r="BG13" s="13" t="s">
        <v>408</v>
      </c>
      <c r="BH13" s="19" t="s">
        <v>409</v>
      </c>
      <c r="BI13" s="13" t="s">
        <v>410</v>
      </c>
      <c r="BJ13" s="13" t="s">
        <v>411</v>
      </c>
      <c r="BK13" s="13"/>
      <c r="BL13" s="13"/>
      <c r="BM13" s="13"/>
      <c r="BN13" s="13" t="s">
        <v>412</v>
      </c>
      <c r="BO13" s="13" t="s">
        <v>258</v>
      </c>
      <c r="BP13" s="13"/>
      <c r="BQ13" s="13" t="s">
        <v>413</v>
      </c>
      <c r="BR13" s="13"/>
      <c r="BS13" s="16"/>
      <c r="BT13" s="20" t="n">
        <v>97.81</v>
      </c>
      <c r="BU13" s="17" t="n">
        <v>3092.12</v>
      </c>
      <c r="BV13" s="20"/>
      <c r="BW13" s="20"/>
      <c r="BX13" s="20"/>
      <c r="BY13" s="20"/>
      <c r="BZ13" s="20"/>
      <c r="CA13" s="21" t="n">
        <v>2015</v>
      </c>
      <c r="CB13" s="20"/>
      <c r="CC13" s="20"/>
      <c r="CD13" s="20"/>
      <c r="CE13" s="20" t="n">
        <v>20.01</v>
      </c>
      <c r="CF13" s="20"/>
      <c r="CG13" s="20"/>
      <c r="CH13" s="20"/>
      <c r="CI13" s="20"/>
      <c r="CJ13" s="20" t="n">
        <v>3.38</v>
      </c>
      <c r="CK13" s="20"/>
      <c r="CL13" s="20"/>
      <c r="CM13" s="20"/>
      <c r="CN13" s="20"/>
      <c r="CO13" s="20"/>
      <c r="CP13" s="20"/>
      <c r="CQ13" s="20"/>
      <c r="CR13" s="20"/>
      <c r="CS13" s="17"/>
      <c r="CT13" s="18" t="n">
        <v>888</v>
      </c>
      <c r="CU13" s="13" t="s">
        <v>259</v>
      </c>
      <c r="CV13" s="13" t="s">
        <v>397</v>
      </c>
      <c r="CW13" s="13" t="s">
        <v>261</v>
      </c>
      <c r="CX13" s="13" t="s">
        <v>262</v>
      </c>
      <c r="CY13" s="13" t="s">
        <v>398</v>
      </c>
      <c r="CZ13" s="13" t="s">
        <v>399</v>
      </c>
      <c r="DA13" s="14" t="s">
        <v>400</v>
      </c>
      <c r="DB13" s="13" t="s">
        <v>265</v>
      </c>
      <c r="DC13" s="21" t="n">
        <v>2010</v>
      </c>
      <c r="DD13" s="22" t="str">
        <f aca="false">HYPERLINK("http://www.domo.com","www.domo.com")</f>
        <v>www.domo.com</v>
      </c>
      <c r="DE13" s="23" t="n">
        <v>194</v>
      </c>
      <c r="DF13" s="23" t="n">
        <v>108</v>
      </c>
      <c r="DG13" s="23" t="n">
        <v>141</v>
      </c>
      <c r="DH13" s="23" t="n">
        <v>1</v>
      </c>
      <c r="DI13" s="23" t="n">
        <v>52</v>
      </c>
      <c r="DJ13" s="23" t="n">
        <v>52</v>
      </c>
      <c r="DK13" s="13" t="s">
        <v>401</v>
      </c>
      <c r="DL13" s="13"/>
      <c r="DM13" s="14" t="n">
        <v>2.68</v>
      </c>
      <c r="DN13" s="14" t="n">
        <v>2.12</v>
      </c>
      <c r="DO13" s="13" t="s">
        <v>268</v>
      </c>
      <c r="DP13" s="13" t="s">
        <v>269</v>
      </c>
      <c r="DQ13" s="13" t="s">
        <v>270</v>
      </c>
      <c r="DR13" s="13" t="s">
        <v>269</v>
      </c>
      <c r="DS13" s="13" t="s">
        <v>269</v>
      </c>
      <c r="DT13" s="13" t="s">
        <v>271</v>
      </c>
      <c r="DU13" s="13" t="s">
        <v>402</v>
      </c>
      <c r="DV13" s="13" t="n">
        <v>32932</v>
      </c>
      <c r="DW13" s="20"/>
      <c r="DX13" s="17"/>
      <c r="DY13" s="20"/>
      <c r="DZ13" s="20"/>
      <c r="EA13" s="20"/>
      <c r="EB13" s="20"/>
      <c r="EC13" s="20"/>
      <c r="ED13" s="20"/>
      <c r="EE13" s="20"/>
      <c r="EF13" s="17"/>
      <c r="EG13" s="16"/>
      <c r="EH13" s="16"/>
      <c r="EI13" s="20"/>
      <c r="EJ13" s="20"/>
      <c r="EK13" s="17"/>
      <c r="EL13" s="20"/>
      <c r="EM13" s="13"/>
      <c r="EN13" s="15"/>
      <c r="EO13" s="20"/>
      <c r="EP13" s="17"/>
      <c r="EQ13" s="17"/>
      <c r="ER13" s="20"/>
      <c r="ES13" s="13"/>
      <c r="ET13" s="20"/>
      <c r="EU13" s="20"/>
      <c r="EV13" s="20"/>
      <c r="EW13" s="20"/>
      <c r="EX13" s="20"/>
      <c r="EY13" s="20"/>
      <c r="EZ13" s="20"/>
      <c r="FA13" s="20"/>
      <c r="FB13" s="13" t="s">
        <v>195</v>
      </c>
      <c r="FC13" s="20"/>
      <c r="FD13" s="13"/>
      <c r="FE13" s="14"/>
      <c r="FF13" s="13"/>
      <c r="FG13" s="20"/>
      <c r="FH13" s="20"/>
      <c r="FI13" s="20"/>
      <c r="FJ13" s="20"/>
      <c r="FK13" s="20"/>
      <c r="FL13" s="20"/>
      <c r="FM13" s="20"/>
      <c r="FN13" s="20"/>
      <c r="FO13" s="20"/>
      <c r="FP13" s="20"/>
      <c r="FQ13" s="20"/>
      <c r="FR13" s="22" t="str">
        <f aca="false">HYPERLINK("https://my.pitchbook.com?c=68008-51T","View Company Online")</f>
        <v>View Company Online</v>
      </c>
    </row>
    <row r="14" customFormat="false" ht="15" hidden="false" customHeight="false" outlineLevel="0" collapsed="false">
      <c r="A14" s="2" t="s">
        <v>414</v>
      </c>
      <c r="B14" s="2" t="s">
        <v>375</v>
      </c>
      <c r="C14" s="2" t="s">
        <v>376</v>
      </c>
      <c r="D14" s="2"/>
      <c r="E14" s="2" t="s">
        <v>377</v>
      </c>
      <c r="F14" s="2" t="s">
        <v>378</v>
      </c>
      <c r="G14" s="2" t="s">
        <v>180</v>
      </c>
      <c r="H14" s="2" t="s">
        <v>181</v>
      </c>
      <c r="I14" s="2" t="s">
        <v>182</v>
      </c>
      <c r="J14" s="2" t="s">
        <v>379</v>
      </c>
      <c r="K14" s="2" t="s">
        <v>184</v>
      </c>
      <c r="L14" s="2" t="s">
        <v>380</v>
      </c>
      <c r="M14" s="2" t="s">
        <v>186</v>
      </c>
      <c r="N14" s="2" t="s">
        <v>303</v>
      </c>
      <c r="O14" s="2" t="s">
        <v>381</v>
      </c>
      <c r="P14" s="2" t="s">
        <v>382</v>
      </c>
      <c r="Q14" s="2" t="s">
        <v>383</v>
      </c>
      <c r="R14" s="3" t="s">
        <v>384</v>
      </c>
      <c r="S14" s="2" t="s">
        <v>385</v>
      </c>
      <c r="T14" s="2" t="s">
        <v>386</v>
      </c>
      <c r="U14" s="2"/>
      <c r="V14" s="3" t="n">
        <v>8</v>
      </c>
      <c r="W14" s="4" t="n">
        <v>42644</v>
      </c>
      <c r="X14" s="4" t="n">
        <v>43088</v>
      </c>
      <c r="Y14" s="5" t="n">
        <v>97.38</v>
      </c>
      <c r="Z14" s="2"/>
      <c r="AA14" s="5" t="n">
        <v>1832.25</v>
      </c>
      <c r="AB14" s="5" t="n">
        <v>1929.63</v>
      </c>
      <c r="AC14" s="2" t="s">
        <v>189</v>
      </c>
      <c r="AD14" s="6" t="n">
        <v>5.05</v>
      </c>
      <c r="AE14" s="5" t="n">
        <v>611.19</v>
      </c>
      <c r="AF14" s="3" t="s">
        <v>415</v>
      </c>
      <c r="AG14" s="3" t="s">
        <v>416</v>
      </c>
      <c r="AH14" s="5" t="n">
        <v>7.46</v>
      </c>
      <c r="AI14" s="3" t="s">
        <v>404</v>
      </c>
      <c r="AJ14" s="2" t="s">
        <v>282</v>
      </c>
      <c r="AK14" s="2" t="s">
        <v>404</v>
      </c>
      <c r="AL14" s="2"/>
      <c r="AM14" s="2" t="s">
        <v>193</v>
      </c>
      <c r="AN14" s="2" t="s">
        <v>417</v>
      </c>
      <c r="AO14" s="5" t="n">
        <v>97.38</v>
      </c>
      <c r="AP14" s="2" t="s">
        <v>195</v>
      </c>
      <c r="AQ14" s="2"/>
      <c r="AR14" s="2"/>
      <c r="AS14" s="2" t="s">
        <v>418</v>
      </c>
      <c r="AT14" s="5" t="n">
        <v>84.59</v>
      </c>
      <c r="AU14" s="5" t="n">
        <v>84.59</v>
      </c>
      <c r="AV14" s="5"/>
      <c r="AW14" s="2" t="s">
        <v>196</v>
      </c>
      <c r="AX14" s="2" t="s">
        <v>215</v>
      </c>
      <c r="AY14" s="2" t="s">
        <v>198</v>
      </c>
      <c r="AZ14" s="7"/>
      <c r="BA14" s="3" t="n">
        <v>13</v>
      </c>
      <c r="BB14" s="2" t="s">
        <v>419</v>
      </c>
      <c r="BC14" s="3" t="n">
        <v>8</v>
      </c>
      <c r="BD14" s="2" t="s">
        <v>420</v>
      </c>
      <c r="BE14" s="3" t="n">
        <v>5</v>
      </c>
      <c r="BF14" s="2"/>
      <c r="BG14" s="2" t="s">
        <v>421</v>
      </c>
      <c r="BH14" s="8" t="s">
        <v>422</v>
      </c>
      <c r="BI14" s="2" t="s">
        <v>410</v>
      </c>
      <c r="BJ14" s="2" t="s">
        <v>423</v>
      </c>
      <c r="BK14" s="2"/>
      <c r="BL14" s="2"/>
      <c r="BM14" s="2"/>
      <c r="BN14" s="2" t="s">
        <v>424</v>
      </c>
      <c r="BO14" s="2" t="s">
        <v>424</v>
      </c>
      <c r="BP14" s="2"/>
      <c r="BQ14" s="2"/>
      <c r="BR14" s="2"/>
      <c r="BS14" s="5"/>
      <c r="BT14" s="9" t="n">
        <v>95.11</v>
      </c>
      <c r="BU14" s="6" t="n">
        <v>0.02</v>
      </c>
      <c r="BV14" s="9" t="n">
        <v>55.75</v>
      </c>
      <c r="BW14" s="9" t="n">
        <v>-149.35</v>
      </c>
      <c r="BX14" s="9" t="n">
        <v>-146.23</v>
      </c>
      <c r="BY14" s="9" t="n">
        <v>-153.36</v>
      </c>
      <c r="BZ14" s="9" t="n">
        <v>37.34</v>
      </c>
      <c r="CA14" s="10" t="n">
        <v>2018</v>
      </c>
      <c r="CB14" s="9" t="n">
        <v>-13.2</v>
      </c>
      <c r="CC14" s="9" t="n">
        <v>-12.58</v>
      </c>
      <c r="CD14" s="9" t="n">
        <v>-12.47</v>
      </c>
      <c r="CE14" s="9" t="n">
        <v>20.29</v>
      </c>
      <c r="CF14" s="9" t="n">
        <v>-269.77</v>
      </c>
      <c r="CG14" s="9" t="n">
        <v>-0.67</v>
      </c>
      <c r="CH14" s="9" t="n">
        <v>-0.63</v>
      </c>
      <c r="CI14" s="9" t="n">
        <v>-0.63</v>
      </c>
      <c r="CJ14" s="9" t="n">
        <v>1.02</v>
      </c>
      <c r="CK14" s="9" t="n">
        <v>-13.61</v>
      </c>
      <c r="CL14" s="9" t="n">
        <v>-0.58</v>
      </c>
      <c r="CM14" s="9" t="n">
        <v>0.87</v>
      </c>
      <c r="CN14" s="9"/>
      <c r="CO14" s="9"/>
      <c r="CP14" s="9"/>
      <c r="CQ14" s="9"/>
      <c r="CR14" s="9"/>
      <c r="CS14" s="6" t="n">
        <v>-153.74</v>
      </c>
      <c r="CT14" s="7" t="n">
        <v>888</v>
      </c>
      <c r="CU14" s="2" t="s">
        <v>259</v>
      </c>
      <c r="CV14" s="2" t="s">
        <v>397</v>
      </c>
      <c r="CW14" s="2" t="s">
        <v>261</v>
      </c>
      <c r="CX14" s="2" t="s">
        <v>262</v>
      </c>
      <c r="CY14" s="2" t="s">
        <v>398</v>
      </c>
      <c r="CZ14" s="2" t="s">
        <v>399</v>
      </c>
      <c r="DA14" s="3" t="s">
        <v>400</v>
      </c>
      <c r="DB14" s="2" t="s">
        <v>265</v>
      </c>
      <c r="DC14" s="10" t="n">
        <v>2010</v>
      </c>
      <c r="DD14" s="11" t="str">
        <f aca="false">HYPERLINK("http://www.domo.com","www.domo.com")</f>
        <v>www.domo.com</v>
      </c>
      <c r="DE14" s="12" t="n">
        <v>194</v>
      </c>
      <c r="DF14" s="12" t="n">
        <v>108</v>
      </c>
      <c r="DG14" s="12" t="n">
        <v>141</v>
      </c>
      <c r="DH14" s="12" t="n">
        <v>1</v>
      </c>
      <c r="DI14" s="12" t="n">
        <v>52</v>
      </c>
      <c r="DJ14" s="12" t="n">
        <v>52</v>
      </c>
      <c r="DK14" s="2" t="s">
        <v>401</v>
      </c>
      <c r="DL14" s="2"/>
      <c r="DM14" s="3" t="n">
        <v>0.94</v>
      </c>
      <c r="DN14" s="3" t="n">
        <v>1.75</v>
      </c>
      <c r="DO14" s="2" t="s">
        <v>268</v>
      </c>
      <c r="DP14" s="2" t="s">
        <v>269</v>
      </c>
      <c r="DQ14" s="2" t="s">
        <v>270</v>
      </c>
      <c r="DR14" s="2" t="s">
        <v>269</v>
      </c>
      <c r="DS14" s="2" t="s">
        <v>269</v>
      </c>
      <c r="DT14" s="2" t="s">
        <v>271</v>
      </c>
      <c r="DU14" s="2" t="s">
        <v>402</v>
      </c>
      <c r="DV14" s="2" t="n">
        <v>32932</v>
      </c>
      <c r="DW14" s="9"/>
      <c r="DX14" s="6"/>
      <c r="DY14" s="9"/>
      <c r="DZ14" s="9"/>
      <c r="EA14" s="9"/>
      <c r="EB14" s="9"/>
      <c r="EC14" s="9"/>
      <c r="ED14" s="9"/>
      <c r="EE14" s="9"/>
      <c r="EF14" s="6"/>
      <c r="EG14" s="5"/>
      <c r="EH14" s="5"/>
      <c r="EI14" s="9"/>
      <c r="EJ14" s="9"/>
      <c r="EK14" s="6"/>
      <c r="EL14" s="9"/>
      <c r="EM14" s="2" t="s">
        <v>269</v>
      </c>
      <c r="EN14" s="4" t="n">
        <v>43074</v>
      </c>
      <c r="EO14" s="9"/>
      <c r="EP14" s="6"/>
      <c r="EQ14" s="6"/>
      <c r="ER14" s="9"/>
      <c r="ES14" s="2" t="n">
        <v>58928</v>
      </c>
      <c r="ET14" s="9"/>
      <c r="EU14" s="9"/>
      <c r="EV14" s="9"/>
      <c r="EW14" s="9"/>
      <c r="EX14" s="9"/>
      <c r="EY14" s="9"/>
      <c r="EZ14" s="9"/>
      <c r="FA14" s="9"/>
      <c r="FB14" s="2" t="s">
        <v>195</v>
      </c>
      <c r="FC14" s="9"/>
      <c r="FD14" s="2" t="s">
        <v>195</v>
      </c>
      <c r="FE14" s="3" t="s">
        <v>269</v>
      </c>
      <c r="FF14" s="2"/>
      <c r="FG14" s="9"/>
      <c r="FH14" s="9"/>
      <c r="FI14" s="9"/>
      <c r="FJ14" s="9"/>
      <c r="FK14" s="9"/>
      <c r="FL14" s="9"/>
      <c r="FM14" s="9"/>
      <c r="FN14" s="9"/>
      <c r="FO14" s="9"/>
      <c r="FP14" s="9"/>
      <c r="FQ14" s="9"/>
      <c r="FR14" s="11" t="str">
        <f aca="false">HYPERLINK("https://my.pitchbook.com?c=77030-65T","View Company Online")</f>
        <v>View Company Online</v>
      </c>
    </row>
    <row r="15" customFormat="false" ht="15" hidden="false" customHeight="false" outlineLevel="0" collapsed="false">
      <c r="A15" s="13" t="s">
        <v>425</v>
      </c>
      <c r="B15" s="13" t="s">
        <v>375</v>
      </c>
      <c r="C15" s="13" t="s">
        <v>376</v>
      </c>
      <c r="D15" s="13"/>
      <c r="E15" s="13" t="s">
        <v>377</v>
      </c>
      <c r="F15" s="13" t="s">
        <v>378</v>
      </c>
      <c r="G15" s="13" t="s">
        <v>180</v>
      </c>
      <c r="H15" s="13" t="s">
        <v>181</v>
      </c>
      <c r="I15" s="13" t="s">
        <v>182</v>
      </c>
      <c r="J15" s="13" t="s">
        <v>379</v>
      </c>
      <c r="K15" s="13" t="s">
        <v>184</v>
      </c>
      <c r="L15" s="13" t="s">
        <v>380</v>
      </c>
      <c r="M15" s="13" t="s">
        <v>186</v>
      </c>
      <c r="N15" s="13" t="s">
        <v>303</v>
      </c>
      <c r="O15" s="13" t="s">
        <v>381</v>
      </c>
      <c r="P15" s="13" t="s">
        <v>382</v>
      </c>
      <c r="Q15" s="13" t="s">
        <v>383</v>
      </c>
      <c r="R15" s="14" t="s">
        <v>384</v>
      </c>
      <c r="S15" s="13" t="s">
        <v>385</v>
      </c>
      <c r="T15" s="13" t="s">
        <v>386</v>
      </c>
      <c r="U15" s="13"/>
      <c r="V15" s="14" t="n">
        <v>10</v>
      </c>
      <c r="W15" s="15" t="n">
        <v>43252</v>
      </c>
      <c r="X15" s="15" t="n">
        <v>43280</v>
      </c>
      <c r="Y15" s="16" t="n">
        <v>165.58</v>
      </c>
      <c r="Z15" s="13" t="s">
        <v>189</v>
      </c>
      <c r="AA15" s="16" t="n">
        <v>283.54</v>
      </c>
      <c r="AB15" s="16" t="n">
        <v>449.12</v>
      </c>
      <c r="AC15" s="13" t="s">
        <v>190</v>
      </c>
      <c r="AD15" s="17" t="n">
        <v>36.87</v>
      </c>
      <c r="AE15" s="16" t="n">
        <v>798.53</v>
      </c>
      <c r="AF15" s="14"/>
      <c r="AG15" s="14"/>
      <c r="AH15" s="16" t="n">
        <v>18</v>
      </c>
      <c r="AI15" s="14"/>
      <c r="AJ15" s="13" t="s">
        <v>226</v>
      </c>
      <c r="AK15" s="13"/>
      <c r="AL15" s="13"/>
      <c r="AM15" s="13" t="s">
        <v>227</v>
      </c>
      <c r="AN15" s="13" t="s">
        <v>378</v>
      </c>
      <c r="AO15" s="16" t="n">
        <v>165.58</v>
      </c>
      <c r="AP15" s="13" t="s">
        <v>195</v>
      </c>
      <c r="AQ15" s="13"/>
      <c r="AR15" s="13"/>
      <c r="AS15" s="13"/>
      <c r="AT15" s="16"/>
      <c r="AU15" s="16"/>
      <c r="AV15" s="16"/>
      <c r="AW15" s="13" t="s">
        <v>196</v>
      </c>
      <c r="AX15" s="13" t="s">
        <v>303</v>
      </c>
      <c r="AY15" s="13" t="s">
        <v>186</v>
      </c>
      <c r="AZ15" s="18"/>
      <c r="BA15" s="14"/>
      <c r="BB15" s="13"/>
      <c r="BC15" s="14"/>
      <c r="BD15" s="13"/>
      <c r="BE15" s="14"/>
      <c r="BF15" s="13"/>
      <c r="BG15" s="13"/>
      <c r="BH15" s="19"/>
      <c r="BI15" s="13"/>
      <c r="BJ15" s="13"/>
      <c r="BK15" s="13" t="s">
        <v>426</v>
      </c>
      <c r="BL15" s="13"/>
      <c r="BM15" s="13"/>
      <c r="BN15" s="13" t="s">
        <v>427</v>
      </c>
      <c r="BO15" s="13" t="s">
        <v>427</v>
      </c>
      <c r="BP15" s="13" t="s">
        <v>428</v>
      </c>
      <c r="BQ15" s="13"/>
      <c r="BR15" s="13"/>
      <c r="BS15" s="16"/>
      <c r="BT15" s="20" t="n">
        <v>98.36</v>
      </c>
      <c r="BU15" s="17" t="n">
        <v>7.09</v>
      </c>
      <c r="BV15" s="20" t="n">
        <v>58.8</v>
      </c>
      <c r="BW15" s="20" t="n">
        <v>-149.21</v>
      </c>
      <c r="BX15" s="20" t="n">
        <v>-138.33</v>
      </c>
      <c r="BY15" s="20" t="n">
        <v>-145.57</v>
      </c>
      <c r="BZ15" s="20" t="n">
        <v>79.31</v>
      </c>
      <c r="CA15" s="21" t="n">
        <v>2019</v>
      </c>
      <c r="CB15" s="20" t="n">
        <v>-3.25</v>
      </c>
      <c r="CC15" s="20" t="n">
        <v>-3.09</v>
      </c>
      <c r="CD15" s="20" t="n">
        <v>-3.05</v>
      </c>
      <c r="CE15" s="20" t="n">
        <v>4.57</v>
      </c>
      <c r="CF15" s="20" t="n">
        <v>-7.63</v>
      </c>
      <c r="CG15" s="20" t="n">
        <v>-1.2</v>
      </c>
      <c r="CH15" s="20" t="n">
        <v>-1.14</v>
      </c>
      <c r="CI15" s="20" t="n">
        <v>-1.12</v>
      </c>
      <c r="CJ15" s="20" t="n">
        <v>1.68</v>
      </c>
      <c r="CK15" s="20" t="n">
        <v>-2.81</v>
      </c>
      <c r="CL15" s="20"/>
      <c r="CM15" s="20"/>
      <c r="CN15" s="20"/>
      <c r="CO15" s="20"/>
      <c r="CP15" s="20"/>
      <c r="CQ15" s="20"/>
      <c r="CR15" s="20"/>
      <c r="CS15" s="17" t="n">
        <v>-140.64</v>
      </c>
      <c r="CT15" s="18" t="n">
        <v>888</v>
      </c>
      <c r="CU15" s="13" t="s">
        <v>259</v>
      </c>
      <c r="CV15" s="13" t="s">
        <v>397</v>
      </c>
      <c r="CW15" s="13" t="s">
        <v>261</v>
      </c>
      <c r="CX15" s="13" t="s">
        <v>262</v>
      </c>
      <c r="CY15" s="13" t="s">
        <v>398</v>
      </c>
      <c r="CZ15" s="13" t="s">
        <v>399</v>
      </c>
      <c r="DA15" s="14" t="s">
        <v>400</v>
      </c>
      <c r="DB15" s="13" t="s">
        <v>265</v>
      </c>
      <c r="DC15" s="21" t="n">
        <v>2010</v>
      </c>
      <c r="DD15" s="22" t="str">
        <f aca="false">HYPERLINK("http://www.domo.com","www.domo.com")</f>
        <v>www.domo.com</v>
      </c>
      <c r="DE15" s="23" t="n">
        <v>194</v>
      </c>
      <c r="DF15" s="23" t="n">
        <v>108</v>
      </c>
      <c r="DG15" s="23" t="n">
        <v>141</v>
      </c>
      <c r="DH15" s="23" t="n">
        <v>1</v>
      </c>
      <c r="DI15" s="23" t="n">
        <v>52</v>
      </c>
      <c r="DJ15" s="23" t="n">
        <v>52</v>
      </c>
      <c r="DK15" s="13" t="s">
        <v>401</v>
      </c>
      <c r="DL15" s="13"/>
      <c r="DM15" s="14"/>
      <c r="DN15" s="14"/>
      <c r="DO15" s="13"/>
      <c r="DP15" s="13"/>
      <c r="DQ15" s="13"/>
      <c r="DR15" s="13"/>
      <c r="DS15" s="13"/>
      <c r="DT15" s="13"/>
      <c r="DU15" s="13"/>
      <c r="DV15" s="13" t="n">
        <v>32932</v>
      </c>
      <c r="DW15" s="20"/>
      <c r="DX15" s="17"/>
      <c r="DY15" s="20"/>
      <c r="DZ15" s="20"/>
      <c r="EA15" s="20"/>
      <c r="EB15" s="20"/>
      <c r="EC15" s="20"/>
      <c r="ED15" s="20"/>
      <c r="EE15" s="20"/>
      <c r="EF15" s="17"/>
      <c r="EG15" s="16"/>
      <c r="EH15" s="16"/>
      <c r="EI15" s="20"/>
      <c r="EJ15" s="20"/>
      <c r="EK15" s="17"/>
      <c r="EL15" s="20"/>
      <c r="EM15" s="13"/>
      <c r="EN15" s="15"/>
      <c r="EO15" s="20"/>
      <c r="EP15" s="17"/>
      <c r="EQ15" s="17"/>
      <c r="ER15" s="20"/>
      <c r="ES15" s="13"/>
      <c r="ET15" s="20"/>
      <c r="EU15" s="20"/>
      <c r="EV15" s="20"/>
      <c r="EW15" s="20"/>
      <c r="EX15" s="20"/>
      <c r="EY15" s="20"/>
      <c r="EZ15" s="20"/>
      <c r="FA15" s="20"/>
      <c r="FB15" s="13" t="s">
        <v>195</v>
      </c>
      <c r="FC15" s="20"/>
      <c r="FD15" s="13"/>
      <c r="FE15" s="14"/>
      <c r="FF15" s="13"/>
      <c r="FG15" s="20"/>
      <c r="FH15" s="20"/>
      <c r="FI15" s="20"/>
      <c r="FJ15" s="20"/>
      <c r="FK15" s="20"/>
      <c r="FL15" s="20"/>
      <c r="FM15" s="20"/>
      <c r="FN15" s="20"/>
      <c r="FO15" s="20"/>
      <c r="FP15" s="20"/>
      <c r="FQ15" s="20"/>
      <c r="FR15" s="22" t="str">
        <f aca="false">HYPERLINK("https://my.pitchbook.com?c=106816-15T","View Company Online")</f>
        <v>View Company Online</v>
      </c>
    </row>
    <row r="16" customFormat="false" ht="15" hidden="false" customHeight="false" outlineLevel="0" collapsed="false">
      <c r="A16" s="2" t="s">
        <v>429</v>
      </c>
      <c r="B16" s="2" t="s">
        <v>430</v>
      </c>
      <c r="C16" s="2" t="s">
        <v>431</v>
      </c>
      <c r="D16" s="2" t="s">
        <v>432</v>
      </c>
      <c r="E16" s="2" t="s">
        <v>433</v>
      </c>
      <c r="F16" s="2" t="s">
        <v>434</v>
      </c>
      <c r="G16" s="2" t="s">
        <v>180</v>
      </c>
      <c r="H16" s="2" t="s">
        <v>181</v>
      </c>
      <c r="I16" s="2" t="s">
        <v>435</v>
      </c>
      <c r="J16" s="2" t="s">
        <v>436</v>
      </c>
      <c r="K16" s="2" t="s">
        <v>437</v>
      </c>
      <c r="L16" s="2" t="s">
        <v>438</v>
      </c>
      <c r="M16" s="2" t="s">
        <v>186</v>
      </c>
      <c r="N16" s="2" t="s">
        <v>303</v>
      </c>
      <c r="O16" s="2" t="s">
        <v>188</v>
      </c>
      <c r="P16" s="2" t="s">
        <v>439</v>
      </c>
      <c r="Q16" s="2" t="s">
        <v>440</v>
      </c>
      <c r="R16" s="3" t="s">
        <v>441</v>
      </c>
      <c r="S16" s="2" t="s">
        <v>442</v>
      </c>
      <c r="T16" s="2" t="s">
        <v>443</v>
      </c>
      <c r="U16" s="2" t="s">
        <v>444</v>
      </c>
      <c r="V16" s="3" t="n">
        <v>7</v>
      </c>
      <c r="W16" s="4"/>
      <c r="X16" s="4" t="n">
        <v>43287</v>
      </c>
      <c r="Y16" s="5" t="n">
        <v>2.06</v>
      </c>
      <c r="Z16" s="2" t="s">
        <v>189</v>
      </c>
      <c r="AA16" s="5" t="n">
        <v>5.23</v>
      </c>
      <c r="AB16" s="5" t="n">
        <v>7.29</v>
      </c>
      <c r="AC16" s="2" t="s">
        <v>189</v>
      </c>
      <c r="AD16" s="6" t="n">
        <v>28.22</v>
      </c>
      <c r="AE16" s="5" t="n">
        <v>2.66</v>
      </c>
      <c r="AF16" s="3" t="s">
        <v>191</v>
      </c>
      <c r="AG16" s="3" t="s">
        <v>416</v>
      </c>
      <c r="AH16" s="5" t="n">
        <v>45.84</v>
      </c>
      <c r="AI16" s="3"/>
      <c r="AJ16" s="2" t="s">
        <v>192</v>
      </c>
      <c r="AK16" s="2"/>
      <c r="AL16" s="2"/>
      <c r="AM16" s="2" t="s">
        <v>193</v>
      </c>
      <c r="AN16" s="2" t="s">
        <v>445</v>
      </c>
      <c r="AO16" s="5" t="n">
        <v>2.06</v>
      </c>
      <c r="AP16" s="2" t="s">
        <v>195</v>
      </c>
      <c r="AQ16" s="2"/>
      <c r="AR16" s="2"/>
      <c r="AS16" s="2"/>
      <c r="AT16" s="5"/>
      <c r="AU16" s="5"/>
      <c r="AV16" s="5"/>
      <c r="AW16" s="2" t="s">
        <v>196</v>
      </c>
      <c r="AX16" s="2" t="s">
        <v>215</v>
      </c>
      <c r="AY16" s="2" t="s">
        <v>198</v>
      </c>
      <c r="AZ16" s="7"/>
      <c r="BA16" s="3" t="n">
        <v>3</v>
      </c>
      <c r="BB16" s="2" t="s">
        <v>446</v>
      </c>
      <c r="BC16" s="3" t="n">
        <v>2</v>
      </c>
      <c r="BD16" s="2" t="s">
        <v>447</v>
      </c>
      <c r="BE16" s="3" t="n">
        <v>1</v>
      </c>
      <c r="BF16" s="2"/>
      <c r="BG16" s="2" t="s">
        <v>448</v>
      </c>
      <c r="BH16" s="8" t="s">
        <v>449</v>
      </c>
      <c r="BI16" s="2"/>
      <c r="BJ16" s="2" t="s">
        <v>450</v>
      </c>
      <c r="BK16" s="2"/>
      <c r="BL16" s="2"/>
      <c r="BM16" s="2"/>
      <c r="BN16" s="2"/>
      <c r="BO16" s="2"/>
      <c r="BP16" s="2"/>
      <c r="BQ16" s="2"/>
      <c r="BR16" s="2"/>
      <c r="BS16" s="5"/>
      <c r="BT16" s="9" t="n">
        <v>2.72</v>
      </c>
      <c r="BU16" s="6"/>
      <c r="BV16" s="9" t="n">
        <v>0.88</v>
      </c>
      <c r="BW16" s="9" t="n">
        <v>-1.02</v>
      </c>
      <c r="BX16" s="9" t="n">
        <v>-0.06</v>
      </c>
      <c r="BY16" s="9" t="n">
        <v>-1.04</v>
      </c>
      <c r="BZ16" s="9" t="n">
        <v>0</v>
      </c>
      <c r="CA16" s="10" t="n">
        <v>2018</v>
      </c>
      <c r="CB16" s="9" t="n">
        <v>-113.72</v>
      </c>
      <c r="CC16" s="9" t="n">
        <v>-7.03</v>
      </c>
      <c r="CD16" s="9" t="n">
        <v>-7.2</v>
      </c>
      <c r="CE16" s="9" t="n">
        <v>2.68</v>
      </c>
      <c r="CF16" s="9"/>
      <c r="CG16" s="9" t="n">
        <v>-32.09</v>
      </c>
      <c r="CH16" s="9" t="n">
        <v>-1.98</v>
      </c>
      <c r="CI16" s="9" t="n">
        <v>-2.03</v>
      </c>
      <c r="CJ16" s="9" t="n">
        <v>0.76</v>
      </c>
      <c r="CK16" s="9"/>
      <c r="CL16" s="9"/>
      <c r="CM16" s="9"/>
      <c r="CN16" s="9"/>
      <c r="CO16" s="9"/>
      <c r="CP16" s="9"/>
      <c r="CQ16" s="9"/>
      <c r="CR16" s="9"/>
      <c r="CS16" s="6" t="n">
        <v>-2.36</v>
      </c>
      <c r="CT16" s="7" t="n">
        <v>163</v>
      </c>
      <c r="CU16" s="2" t="s">
        <v>451</v>
      </c>
      <c r="CV16" s="2" t="s">
        <v>452</v>
      </c>
      <c r="CW16" s="2" t="s">
        <v>205</v>
      </c>
      <c r="CX16" s="2" t="s">
        <v>206</v>
      </c>
      <c r="CY16" s="2" t="s">
        <v>453</v>
      </c>
      <c r="CZ16" s="2"/>
      <c r="DA16" s="3" t="s">
        <v>454</v>
      </c>
      <c r="DB16" s="2" t="s">
        <v>455</v>
      </c>
      <c r="DC16" s="10" t="n">
        <v>2014</v>
      </c>
      <c r="DD16" s="11" t="str">
        <f aca="false">HYPERLINK("http://www.donkey.bike","www.donkey.bike")</f>
        <v>www.donkey.bike</v>
      </c>
      <c r="DE16" s="12"/>
      <c r="DF16" s="12"/>
      <c r="DG16" s="12"/>
      <c r="DH16" s="12"/>
      <c r="DI16" s="12"/>
      <c r="DJ16" s="12"/>
      <c r="DK16" s="2"/>
      <c r="DL16" s="2"/>
      <c r="DM16" s="3" t="n">
        <v>1.03</v>
      </c>
      <c r="DN16" s="3" t="n">
        <v>2</v>
      </c>
      <c r="DO16" s="2"/>
      <c r="DP16" s="2"/>
      <c r="DQ16" s="2"/>
      <c r="DR16" s="2"/>
      <c r="DS16" s="2"/>
      <c r="DT16" s="2"/>
      <c r="DU16" s="2"/>
      <c r="DV16" s="2"/>
      <c r="DW16" s="9"/>
      <c r="DX16" s="6"/>
      <c r="DY16" s="9"/>
      <c r="DZ16" s="9"/>
      <c r="EA16" s="9"/>
      <c r="EB16" s="9"/>
      <c r="EC16" s="9"/>
      <c r="ED16" s="9"/>
      <c r="EE16" s="9"/>
      <c r="EF16" s="6"/>
      <c r="EG16" s="5"/>
      <c r="EH16" s="5"/>
      <c r="EI16" s="9"/>
      <c r="EJ16" s="9"/>
      <c r="EK16" s="6"/>
      <c r="EL16" s="9"/>
      <c r="EM16" s="2"/>
      <c r="EN16" s="4"/>
      <c r="EO16" s="9"/>
      <c r="EP16" s="6"/>
      <c r="EQ16" s="6"/>
      <c r="ER16" s="9"/>
      <c r="ES16" s="2"/>
      <c r="ET16" s="9"/>
      <c r="EU16" s="9"/>
      <c r="EV16" s="9"/>
      <c r="EW16" s="9"/>
      <c r="EX16" s="9"/>
      <c r="EY16" s="9"/>
      <c r="EZ16" s="9"/>
      <c r="FA16" s="9"/>
      <c r="FB16" s="2" t="s">
        <v>195</v>
      </c>
      <c r="FC16" s="9"/>
      <c r="FD16" s="2"/>
      <c r="FE16" s="3"/>
      <c r="FF16" s="2"/>
      <c r="FG16" s="9"/>
      <c r="FH16" s="9"/>
      <c r="FI16" s="9"/>
      <c r="FJ16" s="9"/>
      <c r="FK16" s="9"/>
      <c r="FL16" s="9"/>
      <c r="FM16" s="9"/>
      <c r="FN16" s="9"/>
      <c r="FO16" s="9"/>
      <c r="FP16" s="9"/>
      <c r="FQ16" s="9"/>
      <c r="FR16" s="11" t="str">
        <f aca="false">HYPERLINK("https://my.pitchbook.com?c=95827-33T","View Company Online")</f>
        <v>View Company Online</v>
      </c>
    </row>
    <row r="17" customFormat="false" ht="15" hidden="false" customHeight="false" outlineLevel="0" collapsed="false">
      <c r="A17" s="13" t="s">
        <v>456</v>
      </c>
      <c r="B17" s="13" t="s">
        <v>430</v>
      </c>
      <c r="C17" s="13" t="s">
        <v>431</v>
      </c>
      <c r="D17" s="13" t="s">
        <v>432</v>
      </c>
      <c r="E17" s="13" t="s">
        <v>433</v>
      </c>
      <c r="F17" s="13" t="s">
        <v>434</v>
      </c>
      <c r="G17" s="13" t="s">
        <v>180</v>
      </c>
      <c r="H17" s="13" t="s">
        <v>181</v>
      </c>
      <c r="I17" s="13" t="s">
        <v>435</v>
      </c>
      <c r="J17" s="13" t="s">
        <v>436</v>
      </c>
      <c r="K17" s="13" t="s">
        <v>437</v>
      </c>
      <c r="L17" s="13" t="s">
        <v>438</v>
      </c>
      <c r="M17" s="13" t="s">
        <v>186</v>
      </c>
      <c r="N17" s="13" t="s">
        <v>303</v>
      </c>
      <c r="O17" s="13" t="s">
        <v>188</v>
      </c>
      <c r="P17" s="13" t="s">
        <v>439</v>
      </c>
      <c r="Q17" s="13" t="s">
        <v>440</v>
      </c>
      <c r="R17" s="14" t="s">
        <v>441</v>
      </c>
      <c r="S17" s="13" t="s">
        <v>442</v>
      </c>
      <c r="T17" s="13" t="s">
        <v>443</v>
      </c>
      <c r="U17" s="13" t="s">
        <v>444</v>
      </c>
      <c r="V17" s="14" t="n">
        <v>8</v>
      </c>
      <c r="W17" s="15"/>
      <c r="X17" s="15" t="n">
        <v>43518</v>
      </c>
      <c r="Y17" s="16" t="n">
        <v>4.9</v>
      </c>
      <c r="Z17" s="13" t="s">
        <v>189</v>
      </c>
      <c r="AA17" s="16" t="n">
        <v>9.07</v>
      </c>
      <c r="AB17" s="16" t="n">
        <v>13.96</v>
      </c>
      <c r="AC17" s="13" t="s">
        <v>189</v>
      </c>
      <c r="AD17" s="17" t="n">
        <v>35.07</v>
      </c>
      <c r="AE17" s="16" t="n">
        <v>7.55</v>
      </c>
      <c r="AF17" s="14" t="s">
        <v>212</v>
      </c>
      <c r="AG17" s="14" t="s">
        <v>213</v>
      </c>
      <c r="AH17" s="16" t="n">
        <v>57.06</v>
      </c>
      <c r="AI17" s="14"/>
      <c r="AJ17" s="13" t="s">
        <v>282</v>
      </c>
      <c r="AK17" s="13"/>
      <c r="AL17" s="13"/>
      <c r="AM17" s="13" t="s">
        <v>193</v>
      </c>
      <c r="AN17" s="13" t="s">
        <v>457</v>
      </c>
      <c r="AO17" s="16" t="n">
        <v>4.9</v>
      </c>
      <c r="AP17" s="13" t="s">
        <v>195</v>
      </c>
      <c r="AQ17" s="13"/>
      <c r="AR17" s="13"/>
      <c r="AS17" s="13"/>
      <c r="AT17" s="16"/>
      <c r="AU17" s="16"/>
      <c r="AV17" s="16"/>
      <c r="AW17" s="13" t="s">
        <v>196</v>
      </c>
      <c r="AX17" s="13" t="s">
        <v>215</v>
      </c>
      <c r="AY17" s="13" t="s">
        <v>198</v>
      </c>
      <c r="AZ17" s="18"/>
      <c r="BA17" s="14" t="n">
        <v>4</v>
      </c>
      <c r="BB17" s="13" t="s">
        <v>458</v>
      </c>
      <c r="BC17" s="14" t="n">
        <v>1</v>
      </c>
      <c r="BD17" s="13" t="s">
        <v>459</v>
      </c>
      <c r="BE17" s="14" t="n">
        <v>3</v>
      </c>
      <c r="BF17" s="13"/>
      <c r="BG17" s="13" t="s">
        <v>460</v>
      </c>
      <c r="BH17" s="19" t="s">
        <v>461</v>
      </c>
      <c r="BI17" s="13"/>
      <c r="BJ17" s="13" t="s">
        <v>462</v>
      </c>
      <c r="BK17" s="13"/>
      <c r="BL17" s="13"/>
      <c r="BM17" s="13"/>
      <c r="BN17" s="13"/>
      <c r="BO17" s="13"/>
      <c r="BP17" s="13"/>
      <c r="BQ17" s="13"/>
      <c r="BR17" s="13"/>
      <c r="BS17" s="16"/>
      <c r="BT17" s="20" t="n">
        <v>2.72</v>
      </c>
      <c r="BU17" s="17"/>
      <c r="BV17" s="20" t="n">
        <v>0.88</v>
      </c>
      <c r="BW17" s="20" t="n">
        <v>-1.05</v>
      </c>
      <c r="BX17" s="20" t="n">
        <v>-0.06</v>
      </c>
      <c r="BY17" s="20" t="n">
        <v>-1.04</v>
      </c>
      <c r="BZ17" s="20" t="n">
        <v>0</v>
      </c>
      <c r="CA17" s="21" t="n">
        <v>2018</v>
      </c>
      <c r="CB17" s="20" t="n">
        <v>-217.79</v>
      </c>
      <c r="CC17" s="20" t="n">
        <v>-13.46</v>
      </c>
      <c r="CD17" s="20" t="n">
        <v>-13.79</v>
      </c>
      <c r="CE17" s="20" t="n">
        <v>5.14</v>
      </c>
      <c r="CF17" s="20"/>
      <c r="CG17" s="20" t="n">
        <v>-76.38</v>
      </c>
      <c r="CH17" s="20" t="n">
        <v>-4.72</v>
      </c>
      <c r="CI17" s="20" t="n">
        <v>-4.84</v>
      </c>
      <c r="CJ17" s="20" t="n">
        <v>1.8</v>
      </c>
      <c r="CK17" s="20"/>
      <c r="CL17" s="20"/>
      <c r="CM17" s="20"/>
      <c r="CN17" s="20"/>
      <c r="CO17" s="20"/>
      <c r="CP17" s="20"/>
      <c r="CQ17" s="20"/>
      <c r="CR17" s="20"/>
      <c r="CS17" s="17" t="n">
        <v>-2.36</v>
      </c>
      <c r="CT17" s="18" t="n">
        <v>163</v>
      </c>
      <c r="CU17" s="13" t="s">
        <v>451</v>
      </c>
      <c r="CV17" s="13" t="s">
        <v>452</v>
      </c>
      <c r="CW17" s="13" t="s">
        <v>205</v>
      </c>
      <c r="CX17" s="13" t="s">
        <v>206</v>
      </c>
      <c r="CY17" s="13" t="s">
        <v>453</v>
      </c>
      <c r="CZ17" s="13"/>
      <c r="DA17" s="14" t="s">
        <v>454</v>
      </c>
      <c r="DB17" s="13" t="s">
        <v>455</v>
      </c>
      <c r="DC17" s="21" t="n">
        <v>2014</v>
      </c>
      <c r="DD17" s="22" t="str">
        <f aca="false">HYPERLINK("http://www.donkey.bike","www.donkey.bike")</f>
        <v>www.donkey.bike</v>
      </c>
      <c r="DE17" s="23"/>
      <c r="DF17" s="23"/>
      <c r="DG17" s="23"/>
      <c r="DH17" s="23"/>
      <c r="DI17" s="23"/>
      <c r="DJ17" s="23"/>
      <c r="DK17" s="13"/>
      <c r="DL17" s="13"/>
      <c r="DM17" s="14" t="n">
        <v>1.24</v>
      </c>
      <c r="DN17" s="14" t="n">
        <v>0.63</v>
      </c>
      <c r="DO17" s="13"/>
      <c r="DP17" s="13"/>
      <c r="DQ17" s="13"/>
      <c r="DR17" s="13"/>
      <c r="DS17" s="13"/>
      <c r="DT17" s="13"/>
      <c r="DU17" s="13"/>
      <c r="DV17" s="13"/>
      <c r="DW17" s="20"/>
      <c r="DX17" s="17"/>
      <c r="DY17" s="20"/>
      <c r="DZ17" s="20"/>
      <c r="EA17" s="20"/>
      <c r="EB17" s="20"/>
      <c r="EC17" s="20"/>
      <c r="ED17" s="20"/>
      <c r="EE17" s="20"/>
      <c r="EF17" s="17"/>
      <c r="EG17" s="16"/>
      <c r="EH17" s="16"/>
      <c r="EI17" s="20"/>
      <c r="EJ17" s="20"/>
      <c r="EK17" s="17"/>
      <c r="EL17" s="20"/>
      <c r="EM17" s="13"/>
      <c r="EN17" s="15"/>
      <c r="EO17" s="20"/>
      <c r="EP17" s="17"/>
      <c r="EQ17" s="17"/>
      <c r="ER17" s="20"/>
      <c r="ES17" s="13"/>
      <c r="ET17" s="20"/>
      <c r="EU17" s="20"/>
      <c r="EV17" s="20"/>
      <c r="EW17" s="20"/>
      <c r="EX17" s="20"/>
      <c r="EY17" s="20"/>
      <c r="EZ17" s="20"/>
      <c r="FA17" s="20"/>
      <c r="FB17" s="13" t="s">
        <v>195</v>
      </c>
      <c r="FC17" s="20"/>
      <c r="FD17" s="13"/>
      <c r="FE17" s="14"/>
      <c r="FF17" s="13"/>
      <c r="FG17" s="20"/>
      <c r="FH17" s="20"/>
      <c r="FI17" s="20"/>
      <c r="FJ17" s="20"/>
      <c r="FK17" s="20"/>
      <c r="FL17" s="20"/>
      <c r="FM17" s="20"/>
      <c r="FN17" s="20"/>
      <c r="FO17" s="20"/>
      <c r="FP17" s="20"/>
      <c r="FQ17" s="20"/>
      <c r="FR17" s="22" t="str">
        <f aca="false">HYPERLINK("https://my.pitchbook.com?c=118410-67T","View Company Online")</f>
        <v>View Company Online</v>
      </c>
    </row>
    <row r="18" customFormat="false" ht="15" hidden="false" customHeight="false" outlineLevel="0" collapsed="false">
      <c r="A18" s="2" t="s">
        <v>463</v>
      </c>
      <c r="B18" s="2" t="s">
        <v>430</v>
      </c>
      <c r="C18" s="2" t="s">
        <v>431</v>
      </c>
      <c r="D18" s="2" t="s">
        <v>432</v>
      </c>
      <c r="E18" s="2" t="s">
        <v>433</v>
      </c>
      <c r="F18" s="2" t="s">
        <v>434</v>
      </c>
      <c r="G18" s="2" t="s">
        <v>180</v>
      </c>
      <c r="H18" s="2" t="s">
        <v>181</v>
      </c>
      <c r="I18" s="2" t="s">
        <v>435</v>
      </c>
      <c r="J18" s="2" t="s">
        <v>436</v>
      </c>
      <c r="K18" s="2" t="s">
        <v>437</v>
      </c>
      <c r="L18" s="2" t="s">
        <v>438</v>
      </c>
      <c r="M18" s="2" t="s">
        <v>186</v>
      </c>
      <c r="N18" s="2" t="s">
        <v>303</v>
      </c>
      <c r="O18" s="2" t="s">
        <v>188</v>
      </c>
      <c r="P18" s="2" t="s">
        <v>439</v>
      </c>
      <c r="Q18" s="2" t="s">
        <v>440</v>
      </c>
      <c r="R18" s="3" t="s">
        <v>441</v>
      </c>
      <c r="S18" s="2" t="s">
        <v>442</v>
      </c>
      <c r="T18" s="2" t="s">
        <v>443</v>
      </c>
      <c r="U18" s="2" t="s">
        <v>444</v>
      </c>
      <c r="V18" s="3" t="n">
        <v>9</v>
      </c>
      <c r="W18" s="4" t="n">
        <v>44314</v>
      </c>
      <c r="X18" s="4" t="n">
        <v>44341</v>
      </c>
      <c r="Y18" s="5" t="n">
        <v>14.79</v>
      </c>
      <c r="Z18" s="2" t="s">
        <v>189</v>
      </c>
      <c r="AA18" s="5" t="n">
        <v>18.9</v>
      </c>
      <c r="AB18" s="5" t="n">
        <v>33.69</v>
      </c>
      <c r="AC18" s="2" t="s">
        <v>189</v>
      </c>
      <c r="AD18" s="6" t="n">
        <v>43.91</v>
      </c>
      <c r="AE18" s="5" t="n">
        <v>22.34</v>
      </c>
      <c r="AF18" s="3"/>
      <c r="AG18" s="3"/>
      <c r="AH18" s="5" t="n">
        <v>2.18</v>
      </c>
      <c r="AI18" s="3"/>
      <c r="AJ18" s="2" t="s">
        <v>226</v>
      </c>
      <c r="AK18" s="2" t="s">
        <v>370</v>
      </c>
      <c r="AL18" s="2"/>
      <c r="AM18" s="2" t="s">
        <v>227</v>
      </c>
      <c r="AN18" s="2" t="s">
        <v>464</v>
      </c>
      <c r="AO18" s="5" t="n">
        <v>14.79</v>
      </c>
      <c r="AP18" s="2" t="s">
        <v>195</v>
      </c>
      <c r="AQ18" s="2"/>
      <c r="AR18" s="2"/>
      <c r="AS18" s="2"/>
      <c r="AT18" s="5"/>
      <c r="AU18" s="5"/>
      <c r="AV18" s="5"/>
      <c r="AW18" s="2" t="s">
        <v>196</v>
      </c>
      <c r="AX18" s="2" t="s">
        <v>215</v>
      </c>
      <c r="AY18" s="2" t="s">
        <v>186</v>
      </c>
      <c r="AZ18" s="7"/>
      <c r="BA18" s="3"/>
      <c r="BB18" s="2"/>
      <c r="BC18" s="3"/>
      <c r="BD18" s="2"/>
      <c r="BE18" s="3"/>
      <c r="BF18" s="2"/>
      <c r="BG18" s="2"/>
      <c r="BH18" s="8"/>
      <c r="BI18" s="2"/>
      <c r="BJ18" s="2"/>
      <c r="BK18" s="2" t="s">
        <v>465</v>
      </c>
      <c r="BL18" s="2"/>
      <c r="BM18" s="2"/>
      <c r="BN18" s="2"/>
      <c r="BO18" s="2"/>
      <c r="BP18" s="2"/>
      <c r="BQ18" s="2"/>
      <c r="BR18" s="2"/>
      <c r="BS18" s="5"/>
      <c r="BT18" s="9" t="n">
        <v>3.51</v>
      </c>
      <c r="BU18" s="6" t="n">
        <v>30.55</v>
      </c>
      <c r="BV18" s="9" t="n">
        <v>1.23</v>
      </c>
      <c r="BW18" s="9" t="n">
        <v>-3.72</v>
      </c>
      <c r="BX18" s="9" t="n">
        <v>-1.67</v>
      </c>
      <c r="BY18" s="9" t="n">
        <v>-3.41</v>
      </c>
      <c r="BZ18" s="9" t="n">
        <v>1.7</v>
      </c>
      <c r="CA18" s="10" t="n">
        <v>2021</v>
      </c>
      <c r="CB18" s="9" t="n">
        <v>-20.21</v>
      </c>
      <c r="CC18" s="9" t="n">
        <v>-9.89</v>
      </c>
      <c r="CD18" s="9" t="n">
        <v>-8.92</v>
      </c>
      <c r="CE18" s="9" t="n">
        <v>9.6</v>
      </c>
      <c r="CF18" s="9" t="n">
        <v>2.43</v>
      </c>
      <c r="CG18" s="9" t="n">
        <v>-8.87</v>
      </c>
      <c r="CH18" s="9" t="n">
        <v>-4.34</v>
      </c>
      <c r="CI18" s="9" t="n">
        <v>-3.92</v>
      </c>
      <c r="CJ18" s="9" t="n">
        <v>4.21</v>
      </c>
      <c r="CK18" s="9" t="n">
        <v>1.07</v>
      </c>
      <c r="CL18" s="9"/>
      <c r="CM18" s="9"/>
      <c r="CN18" s="9"/>
      <c r="CO18" s="9"/>
      <c r="CP18" s="9"/>
      <c r="CQ18" s="9"/>
      <c r="CR18" s="9"/>
      <c r="CS18" s="6" t="n">
        <v>-47.47</v>
      </c>
      <c r="CT18" s="7" t="n">
        <v>163</v>
      </c>
      <c r="CU18" s="2" t="s">
        <v>451</v>
      </c>
      <c r="CV18" s="2" t="s">
        <v>452</v>
      </c>
      <c r="CW18" s="2" t="s">
        <v>205</v>
      </c>
      <c r="CX18" s="2" t="s">
        <v>206</v>
      </c>
      <c r="CY18" s="2" t="s">
        <v>453</v>
      </c>
      <c r="CZ18" s="2"/>
      <c r="DA18" s="3" t="s">
        <v>454</v>
      </c>
      <c r="DB18" s="2" t="s">
        <v>455</v>
      </c>
      <c r="DC18" s="10" t="n">
        <v>2014</v>
      </c>
      <c r="DD18" s="11" t="str">
        <f aca="false">HYPERLINK("http://www.donkey.bike","www.donkey.bike")</f>
        <v>www.donkey.bike</v>
      </c>
      <c r="DE18" s="12"/>
      <c r="DF18" s="12"/>
      <c r="DG18" s="12"/>
      <c r="DH18" s="12"/>
      <c r="DI18" s="12"/>
      <c r="DJ18" s="12"/>
      <c r="DK18" s="2"/>
      <c r="DL18" s="2"/>
      <c r="DM18" s="3"/>
      <c r="DN18" s="3"/>
      <c r="DO18" s="2"/>
      <c r="DP18" s="2"/>
      <c r="DQ18" s="2"/>
      <c r="DR18" s="2"/>
      <c r="DS18" s="2"/>
      <c r="DT18" s="2"/>
      <c r="DU18" s="2"/>
      <c r="DV18" s="2"/>
      <c r="DW18" s="9"/>
      <c r="DX18" s="6"/>
      <c r="DY18" s="9"/>
      <c r="DZ18" s="9"/>
      <c r="EA18" s="9"/>
      <c r="EB18" s="9"/>
      <c r="EC18" s="9"/>
      <c r="ED18" s="9"/>
      <c r="EE18" s="9"/>
      <c r="EF18" s="6"/>
      <c r="EG18" s="5"/>
      <c r="EH18" s="5"/>
      <c r="EI18" s="9"/>
      <c r="EJ18" s="9"/>
      <c r="EK18" s="6"/>
      <c r="EL18" s="9"/>
      <c r="EM18" s="2"/>
      <c r="EN18" s="4"/>
      <c r="EO18" s="9"/>
      <c r="EP18" s="6"/>
      <c r="EQ18" s="6"/>
      <c r="ER18" s="9"/>
      <c r="ES18" s="2"/>
      <c r="ET18" s="9"/>
      <c r="EU18" s="9"/>
      <c r="EV18" s="9"/>
      <c r="EW18" s="9"/>
      <c r="EX18" s="9"/>
      <c r="EY18" s="9"/>
      <c r="EZ18" s="9"/>
      <c r="FA18" s="9"/>
      <c r="FB18" s="2" t="s">
        <v>195</v>
      </c>
      <c r="FC18" s="9"/>
      <c r="FD18" s="2"/>
      <c r="FE18" s="3"/>
      <c r="FF18" s="2"/>
      <c r="FG18" s="9"/>
      <c r="FH18" s="9"/>
      <c r="FI18" s="9"/>
      <c r="FJ18" s="9"/>
      <c r="FK18" s="9"/>
      <c r="FL18" s="9"/>
      <c r="FM18" s="9"/>
      <c r="FN18" s="9"/>
      <c r="FO18" s="9"/>
      <c r="FP18" s="9"/>
      <c r="FQ18" s="9"/>
      <c r="FR18" s="11" t="str">
        <f aca="false">HYPERLINK("https://my.pitchbook.com?c=172463-32T","View Company Online")</f>
        <v>View Company Online</v>
      </c>
    </row>
    <row r="19" customFormat="false" ht="15" hidden="false" customHeight="false" outlineLevel="0" collapsed="false">
      <c r="A19" s="13" t="s">
        <v>466</v>
      </c>
      <c r="B19" s="13" t="s">
        <v>467</v>
      </c>
      <c r="C19" s="13" t="s">
        <v>468</v>
      </c>
      <c r="D19" s="13"/>
      <c r="E19" s="13" t="s">
        <v>469</v>
      </c>
      <c r="F19" s="13" t="s">
        <v>470</v>
      </c>
      <c r="G19" s="13" t="s">
        <v>180</v>
      </c>
      <c r="H19" s="13" t="s">
        <v>181</v>
      </c>
      <c r="I19" s="13" t="s">
        <v>471</v>
      </c>
      <c r="J19" s="13" t="s">
        <v>472</v>
      </c>
      <c r="K19" s="13" t="s">
        <v>473</v>
      </c>
      <c r="L19" s="13" t="s">
        <v>474</v>
      </c>
      <c r="M19" s="13" t="s">
        <v>186</v>
      </c>
      <c r="N19" s="13" t="s">
        <v>303</v>
      </c>
      <c r="O19" s="13" t="s">
        <v>475</v>
      </c>
      <c r="P19" s="13" t="s">
        <v>476</v>
      </c>
      <c r="Q19" s="13" t="s">
        <v>477</v>
      </c>
      <c r="R19" s="14" t="s">
        <v>478</v>
      </c>
      <c r="S19" s="13" t="s">
        <v>479</v>
      </c>
      <c r="T19" s="13" t="s">
        <v>480</v>
      </c>
      <c r="U19" s="13" t="s">
        <v>481</v>
      </c>
      <c r="V19" s="14" t="n">
        <v>4</v>
      </c>
      <c r="W19" s="15"/>
      <c r="X19" s="15" t="n">
        <v>41876</v>
      </c>
      <c r="Y19" s="16" t="n">
        <v>30.71</v>
      </c>
      <c r="Z19" s="13" t="s">
        <v>189</v>
      </c>
      <c r="AA19" s="16" t="n">
        <v>75.95</v>
      </c>
      <c r="AB19" s="16" t="n">
        <v>106.65</v>
      </c>
      <c r="AC19" s="13" t="s">
        <v>189</v>
      </c>
      <c r="AD19" s="17" t="n">
        <v>28.79</v>
      </c>
      <c r="AE19" s="16" t="n">
        <v>57.06</v>
      </c>
      <c r="AF19" s="14" t="s">
        <v>482</v>
      </c>
      <c r="AG19" s="14" t="s">
        <v>213</v>
      </c>
      <c r="AH19" s="16" t="n">
        <v>1.14</v>
      </c>
      <c r="AI19" s="14" t="s">
        <v>281</v>
      </c>
      <c r="AJ19" s="13" t="s">
        <v>282</v>
      </c>
      <c r="AK19" s="13" t="s">
        <v>281</v>
      </c>
      <c r="AL19" s="13"/>
      <c r="AM19" s="13" t="s">
        <v>193</v>
      </c>
      <c r="AN19" s="13" t="s">
        <v>483</v>
      </c>
      <c r="AO19" s="16" t="n">
        <v>30.71</v>
      </c>
      <c r="AP19" s="13" t="s">
        <v>195</v>
      </c>
      <c r="AQ19" s="13"/>
      <c r="AR19" s="13"/>
      <c r="AS19" s="13"/>
      <c r="AT19" s="16"/>
      <c r="AU19" s="16"/>
      <c r="AV19" s="16"/>
      <c r="AW19" s="13" t="s">
        <v>196</v>
      </c>
      <c r="AX19" s="13" t="s">
        <v>303</v>
      </c>
      <c r="AY19" s="13" t="s">
        <v>198</v>
      </c>
      <c r="AZ19" s="18"/>
      <c r="BA19" s="14" t="n">
        <v>4</v>
      </c>
      <c r="BB19" s="13" t="s">
        <v>484</v>
      </c>
      <c r="BC19" s="14" t="n">
        <v>1</v>
      </c>
      <c r="BD19" s="13" t="s">
        <v>485</v>
      </c>
      <c r="BE19" s="14" t="n">
        <v>3</v>
      </c>
      <c r="BF19" s="13"/>
      <c r="BG19" s="13" t="s">
        <v>486</v>
      </c>
      <c r="BH19" s="19" t="s">
        <v>487</v>
      </c>
      <c r="BI19" s="13"/>
      <c r="BJ19" s="13" t="s">
        <v>488</v>
      </c>
      <c r="BK19" s="13"/>
      <c r="BL19" s="13"/>
      <c r="BM19" s="13"/>
      <c r="BN19" s="13" t="s">
        <v>489</v>
      </c>
      <c r="BO19" s="13" t="s">
        <v>489</v>
      </c>
      <c r="BP19" s="13"/>
      <c r="BQ19" s="13"/>
      <c r="BR19" s="13"/>
      <c r="BS19" s="16"/>
      <c r="BT19" s="20" t="n">
        <v>30.16</v>
      </c>
      <c r="BU19" s="17"/>
      <c r="BV19" s="20"/>
      <c r="BW19" s="20"/>
      <c r="BX19" s="20"/>
      <c r="BY19" s="20"/>
      <c r="BZ19" s="20"/>
      <c r="CA19" s="21" t="n">
        <v>2014</v>
      </c>
      <c r="CB19" s="20"/>
      <c r="CC19" s="20"/>
      <c r="CD19" s="20"/>
      <c r="CE19" s="20" t="n">
        <v>3.54</v>
      </c>
      <c r="CF19" s="20"/>
      <c r="CG19" s="20"/>
      <c r="CH19" s="20"/>
      <c r="CI19" s="20"/>
      <c r="CJ19" s="20" t="n">
        <v>1.02</v>
      </c>
      <c r="CK19" s="20"/>
      <c r="CL19" s="20"/>
      <c r="CM19" s="20"/>
      <c r="CN19" s="20"/>
      <c r="CO19" s="20"/>
      <c r="CP19" s="20"/>
      <c r="CQ19" s="20"/>
      <c r="CR19" s="20"/>
      <c r="CS19" s="17"/>
      <c r="CT19" s="18" t="n">
        <v>5100</v>
      </c>
      <c r="CU19" s="13" t="s">
        <v>259</v>
      </c>
      <c r="CV19" s="13" t="s">
        <v>490</v>
      </c>
      <c r="CW19" s="13" t="s">
        <v>261</v>
      </c>
      <c r="CX19" s="13" t="s">
        <v>262</v>
      </c>
      <c r="CY19" s="13" t="s">
        <v>491</v>
      </c>
      <c r="CZ19" s="13" t="s">
        <v>492</v>
      </c>
      <c r="DA19" s="14" t="s">
        <v>493</v>
      </c>
      <c r="DB19" s="13" t="s">
        <v>265</v>
      </c>
      <c r="DC19" s="21" t="n">
        <v>2012</v>
      </c>
      <c r="DD19" s="22" t="str">
        <f aca="false">HYPERLINK("http://www.draftkings.com","www.draftkings.com")</f>
        <v>www.draftkings.com</v>
      </c>
      <c r="DE19" s="23" t="n">
        <v>27</v>
      </c>
      <c r="DF19" s="23" t="n">
        <v>7</v>
      </c>
      <c r="DG19" s="23" t="n">
        <v>10</v>
      </c>
      <c r="DH19" s="23" t="n">
        <v>7</v>
      </c>
      <c r="DI19" s="23" t="n">
        <v>10</v>
      </c>
      <c r="DJ19" s="23" t="n">
        <v>10</v>
      </c>
      <c r="DK19" s="13" t="s">
        <v>494</v>
      </c>
      <c r="DL19" s="13"/>
      <c r="DM19" s="14" t="n">
        <v>1.67</v>
      </c>
      <c r="DN19" s="14" t="n">
        <v>0.75</v>
      </c>
      <c r="DO19" s="13"/>
      <c r="DP19" s="13"/>
      <c r="DQ19" s="13"/>
      <c r="DR19" s="13"/>
      <c r="DS19" s="13"/>
      <c r="DT19" s="13"/>
      <c r="DU19" s="13"/>
      <c r="DV19" s="13" t="n">
        <v>33506</v>
      </c>
      <c r="DW19" s="20"/>
      <c r="DX19" s="17"/>
      <c r="DY19" s="20"/>
      <c r="DZ19" s="20"/>
      <c r="EA19" s="20"/>
      <c r="EB19" s="20"/>
      <c r="EC19" s="20"/>
      <c r="ED19" s="20"/>
      <c r="EE19" s="20"/>
      <c r="EF19" s="17"/>
      <c r="EG19" s="16"/>
      <c r="EH19" s="16"/>
      <c r="EI19" s="20"/>
      <c r="EJ19" s="20"/>
      <c r="EK19" s="17"/>
      <c r="EL19" s="20"/>
      <c r="EM19" s="13"/>
      <c r="EN19" s="15"/>
      <c r="EO19" s="20"/>
      <c r="EP19" s="17"/>
      <c r="EQ19" s="17"/>
      <c r="ER19" s="20"/>
      <c r="ES19" s="13"/>
      <c r="ET19" s="20"/>
      <c r="EU19" s="20"/>
      <c r="EV19" s="20"/>
      <c r="EW19" s="20"/>
      <c r="EX19" s="20"/>
      <c r="EY19" s="20"/>
      <c r="EZ19" s="20"/>
      <c r="FA19" s="20"/>
      <c r="FB19" s="13" t="s">
        <v>195</v>
      </c>
      <c r="FC19" s="20"/>
      <c r="FD19" s="13"/>
      <c r="FE19" s="14"/>
      <c r="FF19" s="13"/>
      <c r="FG19" s="20"/>
      <c r="FH19" s="20"/>
      <c r="FI19" s="20"/>
      <c r="FJ19" s="20"/>
      <c r="FK19" s="20"/>
      <c r="FL19" s="20"/>
      <c r="FM19" s="20"/>
      <c r="FN19" s="20"/>
      <c r="FO19" s="20"/>
      <c r="FP19" s="20"/>
      <c r="FQ19" s="20"/>
      <c r="FR19" s="22" t="str">
        <f aca="false">HYPERLINK("https://my.pitchbook.com?c=36868-96T","View Company Online")</f>
        <v>View Company Online</v>
      </c>
    </row>
    <row r="20" customFormat="false" ht="15" hidden="false" customHeight="false" outlineLevel="0" collapsed="false">
      <c r="A20" s="2" t="s">
        <v>495</v>
      </c>
      <c r="B20" s="2" t="s">
        <v>467</v>
      </c>
      <c r="C20" s="2" t="s">
        <v>468</v>
      </c>
      <c r="D20" s="2"/>
      <c r="E20" s="2" t="s">
        <v>469</v>
      </c>
      <c r="F20" s="2" t="s">
        <v>470</v>
      </c>
      <c r="G20" s="2" t="s">
        <v>180</v>
      </c>
      <c r="H20" s="2" t="s">
        <v>181</v>
      </c>
      <c r="I20" s="2" t="s">
        <v>471</v>
      </c>
      <c r="J20" s="2" t="s">
        <v>472</v>
      </c>
      <c r="K20" s="2" t="s">
        <v>473</v>
      </c>
      <c r="L20" s="2" t="s">
        <v>474</v>
      </c>
      <c r="M20" s="2" t="s">
        <v>186</v>
      </c>
      <c r="N20" s="2" t="s">
        <v>303</v>
      </c>
      <c r="O20" s="2" t="s">
        <v>475</v>
      </c>
      <c r="P20" s="2" t="s">
        <v>476</v>
      </c>
      <c r="Q20" s="2" t="s">
        <v>477</v>
      </c>
      <c r="R20" s="3" t="s">
        <v>478</v>
      </c>
      <c r="S20" s="2" t="s">
        <v>479</v>
      </c>
      <c r="T20" s="2" t="s">
        <v>480</v>
      </c>
      <c r="U20" s="2" t="s">
        <v>481</v>
      </c>
      <c r="V20" s="3" t="n">
        <v>6</v>
      </c>
      <c r="W20" s="4" t="n">
        <v>42100</v>
      </c>
      <c r="X20" s="4" t="n">
        <v>42212</v>
      </c>
      <c r="Y20" s="5" t="n">
        <v>270.81</v>
      </c>
      <c r="Z20" s="2" t="s">
        <v>189</v>
      </c>
      <c r="AA20" s="5" t="n">
        <v>827.34</v>
      </c>
      <c r="AB20" s="5" t="n">
        <v>1083.26</v>
      </c>
      <c r="AC20" s="2" t="s">
        <v>189</v>
      </c>
      <c r="AD20" s="6" t="n">
        <v>23.62</v>
      </c>
      <c r="AE20" s="5" t="n">
        <v>368.84</v>
      </c>
      <c r="AF20" s="3" t="s">
        <v>310</v>
      </c>
      <c r="AG20" s="3" t="s">
        <v>213</v>
      </c>
      <c r="AH20" s="5" t="n">
        <v>4.77</v>
      </c>
      <c r="AI20" s="3" t="s">
        <v>387</v>
      </c>
      <c r="AJ20" s="2" t="s">
        <v>282</v>
      </c>
      <c r="AK20" s="2" t="s">
        <v>387</v>
      </c>
      <c r="AL20" s="2"/>
      <c r="AM20" s="2" t="s">
        <v>193</v>
      </c>
      <c r="AN20" s="2" t="s">
        <v>496</v>
      </c>
      <c r="AO20" s="5" t="n">
        <v>270.81</v>
      </c>
      <c r="AP20" s="2" t="s">
        <v>195</v>
      </c>
      <c r="AQ20" s="2"/>
      <c r="AR20" s="2"/>
      <c r="AS20" s="2"/>
      <c r="AT20" s="5"/>
      <c r="AU20" s="5"/>
      <c r="AV20" s="5"/>
      <c r="AW20" s="2" t="s">
        <v>196</v>
      </c>
      <c r="AX20" s="2" t="s">
        <v>303</v>
      </c>
      <c r="AY20" s="2" t="s">
        <v>198</v>
      </c>
      <c r="AZ20" s="7"/>
      <c r="BA20" s="3" t="n">
        <v>25</v>
      </c>
      <c r="BB20" s="2" t="s">
        <v>497</v>
      </c>
      <c r="BC20" s="3" t="n">
        <v>18</v>
      </c>
      <c r="BD20" s="2" t="s">
        <v>498</v>
      </c>
      <c r="BE20" s="3" t="n">
        <v>7</v>
      </c>
      <c r="BF20" s="2"/>
      <c r="BG20" s="2" t="s">
        <v>499</v>
      </c>
      <c r="BH20" s="8" t="s">
        <v>500</v>
      </c>
      <c r="BI20" s="2" t="s">
        <v>501</v>
      </c>
      <c r="BJ20" s="2" t="s">
        <v>502</v>
      </c>
      <c r="BK20" s="2"/>
      <c r="BL20" s="2"/>
      <c r="BM20" s="2"/>
      <c r="BN20" s="2" t="s">
        <v>503</v>
      </c>
      <c r="BO20" s="2" t="s">
        <v>504</v>
      </c>
      <c r="BP20" s="2"/>
      <c r="BQ20" s="2" t="s">
        <v>505</v>
      </c>
      <c r="BR20" s="2"/>
      <c r="BS20" s="5"/>
      <c r="BT20" s="9" t="n">
        <v>80.23</v>
      </c>
      <c r="BU20" s="6" t="n">
        <v>122.5</v>
      </c>
      <c r="BV20" s="9"/>
      <c r="BW20" s="9"/>
      <c r="BX20" s="9" t="n">
        <v>-252.41</v>
      </c>
      <c r="BY20" s="9" t="n">
        <v>-252.41</v>
      </c>
      <c r="BZ20" s="9"/>
      <c r="CA20" s="10" t="n">
        <v>2015</v>
      </c>
      <c r="CB20" s="9" t="n">
        <v>-4.29</v>
      </c>
      <c r="CC20" s="9" t="n">
        <v>-4.29</v>
      </c>
      <c r="CD20" s="9"/>
      <c r="CE20" s="9" t="n">
        <v>13.5</v>
      </c>
      <c r="CF20" s="9"/>
      <c r="CG20" s="9" t="n">
        <v>-1.07</v>
      </c>
      <c r="CH20" s="9" t="n">
        <v>-1.07</v>
      </c>
      <c r="CI20" s="9"/>
      <c r="CJ20" s="9" t="n">
        <v>3.38</v>
      </c>
      <c r="CK20" s="9"/>
      <c r="CL20" s="9"/>
      <c r="CM20" s="9"/>
      <c r="CN20" s="9"/>
      <c r="CO20" s="9"/>
      <c r="CP20" s="9"/>
      <c r="CQ20" s="9"/>
      <c r="CR20" s="9"/>
      <c r="CS20" s="6" t="n">
        <v>-314.61</v>
      </c>
      <c r="CT20" s="7" t="n">
        <v>5100</v>
      </c>
      <c r="CU20" s="2" t="s">
        <v>259</v>
      </c>
      <c r="CV20" s="2" t="s">
        <v>490</v>
      </c>
      <c r="CW20" s="2" t="s">
        <v>261</v>
      </c>
      <c r="CX20" s="2" t="s">
        <v>262</v>
      </c>
      <c r="CY20" s="2" t="s">
        <v>491</v>
      </c>
      <c r="CZ20" s="2" t="s">
        <v>492</v>
      </c>
      <c r="DA20" s="3" t="s">
        <v>493</v>
      </c>
      <c r="DB20" s="2" t="s">
        <v>265</v>
      </c>
      <c r="DC20" s="10" t="n">
        <v>2012</v>
      </c>
      <c r="DD20" s="11" t="str">
        <f aca="false">HYPERLINK("http://www.draftkings.com","www.draftkings.com")</f>
        <v>www.draftkings.com</v>
      </c>
      <c r="DE20" s="12" t="n">
        <v>27</v>
      </c>
      <c r="DF20" s="12" t="n">
        <v>7</v>
      </c>
      <c r="DG20" s="12" t="n">
        <v>10</v>
      </c>
      <c r="DH20" s="12" t="n">
        <v>7</v>
      </c>
      <c r="DI20" s="12" t="n">
        <v>10</v>
      </c>
      <c r="DJ20" s="12" t="n">
        <v>10</v>
      </c>
      <c r="DK20" s="2" t="s">
        <v>494</v>
      </c>
      <c r="DL20" s="2"/>
      <c r="DM20" s="3" t="n">
        <v>4.11</v>
      </c>
      <c r="DN20" s="3" t="n">
        <v>0.64</v>
      </c>
      <c r="DO20" s="2"/>
      <c r="DP20" s="2"/>
      <c r="DQ20" s="2"/>
      <c r="DR20" s="2"/>
      <c r="DS20" s="2"/>
      <c r="DT20" s="2"/>
      <c r="DU20" s="2"/>
      <c r="DV20" s="2" t="n">
        <v>33506</v>
      </c>
      <c r="DW20" s="9"/>
      <c r="DX20" s="6"/>
      <c r="DY20" s="9"/>
      <c r="DZ20" s="9"/>
      <c r="EA20" s="9"/>
      <c r="EB20" s="9"/>
      <c r="EC20" s="9"/>
      <c r="ED20" s="9"/>
      <c r="EE20" s="9"/>
      <c r="EF20" s="6"/>
      <c r="EG20" s="5"/>
      <c r="EH20" s="5"/>
      <c r="EI20" s="9"/>
      <c r="EJ20" s="9"/>
      <c r="EK20" s="6"/>
      <c r="EL20" s="9"/>
      <c r="EM20" s="2"/>
      <c r="EN20" s="4"/>
      <c r="EO20" s="9"/>
      <c r="EP20" s="6"/>
      <c r="EQ20" s="6"/>
      <c r="ER20" s="9"/>
      <c r="ES20" s="2"/>
      <c r="ET20" s="9"/>
      <c r="EU20" s="9"/>
      <c r="EV20" s="9"/>
      <c r="EW20" s="9"/>
      <c r="EX20" s="9"/>
      <c r="EY20" s="9"/>
      <c r="EZ20" s="9"/>
      <c r="FA20" s="9"/>
      <c r="FB20" s="2" t="s">
        <v>195</v>
      </c>
      <c r="FC20" s="9"/>
      <c r="FD20" s="2"/>
      <c r="FE20" s="3"/>
      <c r="FF20" s="2"/>
      <c r="FG20" s="9"/>
      <c r="FH20" s="9"/>
      <c r="FI20" s="9"/>
      <c r="FJ20" s="9"/>
      <c r="FK20" s="9"/>
      <c r="FL20" s="9"/>
      <c r="FM20" s="9"/>
      <c r="FN20" s="9"/>
      <c r="FO20" s="9"/>
      <c r="FP20" s="9"/>
      <c r="FQ20" s="9"/>
      <c r="FR20" s="11" t="str">
        <f aca="false">HYPERLINK("https://my.pitchbook.com?c=47032-75T","View Company Online")</f>
        <v>View Company Online</v>
      </c>
    </row>
    <row r="21" customFormat="false" ht="15" hidden="false" customHeight="false" outlineLevel="0" collapsed="false">
      <c r="A21" s="13" t="s">
        <v>506</v>
      </c>
      <c r="B21" s="13" t="s">
        <v>467</v>
      </c>
      <c r="C21" s="13" t="s">
        <v>468</v>
      </c>
      <c r="D21" s="13"/>
      <c r="E21" s="13" t="s">
        <v>469</v>
      </c>
      <c r="F21" s="13" t="s">
        <v>470</v>
      </c>
      <c r="G21" s="13" t="s">
        <v>180</v>
      </c>
      <c r="H21" s="13" t="s">
        <v>181</v>
      </c>
      <c r="I21" s="13" t="s">
        <v>471</v>
      </c>
      <c r="J21" s="13" t="s">
        <v>472</v>
      </c>
      <c r="K21" s="13" t="s">
        <v>473</v>
      </c>
      <c r="L21" s="13" t="s">
        <v>474</v>
      </c>
      <c r="M21" s="13" t="s">
        <v>186</v>
      </c>
      <c r="N21" s="13" t="s">
        <v>303</v>
      </c>
      <c r="O21" s="13" t="s">
        <v>475</v>
      </c>
      <c r="P21" s="13" t="s">
        <v>476</v>
      </c>
      <c r="Q21" s="13" t="s">
        <v>477</v>
      </c>
      <c r="R21" s="14" t="s">
        <v>478</v>
      </c>
      <c r="S21" s="13" t="s">
        <v>479</v>
      </c>
      <c r="T21" s="13" t="s">
        <v>480</v>
      </c>
      <c r="U21" s="13" t="s">
        <v>481</v>
      </c>
      <c r="V21" s="14" t="n">
        <v>5</v>
      </c>
      <c r="W21" s="15"/>
      <c r="X21" s="15" t="n">
        <v>41977</v>
      </c>
      <c r="Y21" s="16" t="n">
        <v>40.96</v>
      </c>
      <c r="Z21" s="13" t="s">
        <v>189</v>
      </c>
      <c r="AA21" s="16" t="n">
        <v>160.36</v>
      </c>
      <c r="AB21" s="16" t="n">
        <v>201.32</v>
      </c>
      <c r="AC21" s="13" t="s">
        <v>189</v>
      </c>
      <c r="AD21" s="17" t="n">
        <v>20.35</v>
      </c>
      <c r="AE21" s="16" t="n">
        <v>98.02</v>
      </c>
      <c r="AF21" s="14" t="s">
        <v>280</v>
      </c>
      <c r="AG21" s="14" t="s">
        <v>213</v>
      </c>
      <c r="AH21" s="16" t="n">
        <v>1.59</v>
      </c>
      <c r="AI21" s="14" t="s">
        <v>507</v>
      </c>
      <c r="AJ21" s="13" t="s">
        <v>282</v>
      </c>
      <c r="AK21" s="13" t="s">
        <v>507</v>
      </c>
      <c r="AL21" s="13"/>
      <c r="AM21" s="13" t="s">
        <v>193</v>
      </c>
      <c r="AN21" s="13" t="s">
        <v>508</v>
      </c>
      <c r="AO21" s="16" t="n">
        <v>40.96</v>
      </c>
      <c r="AP21" s="13" t="s">
        <v>195</v>
      </c>
      <c r="AQ21" s="13"/>
      <c r="AR21" s="13"/>
      <c r="AS21" s="13"/>
      <c r="AT21" s="16"/>
      <c r="AU21" s="16"/>
      <c r="AV21" s="16"/>
      <c r="AW21" s="13" t="s">
        <v>196</v>
      </c>
      <c r="AX21" s="13" t="s">
        <v>303</v>
      </c>
      <c r="AY21" s="13" t="s">
        <v>198</v>
      </c>
      <c r="AZ21" s="18"/>
      <c r="BA21" s="14" t="n">
        <v>5</v>
      </c>
      <c r="BB21" s="13" t="s">
        <v>509</v>
      </c>
      <c r="BC21" s="14" t="n">
        <v>5</v>
      </c>
      <c r="BD21" s="13"/>
      <c r="BE21" s="14"/>
      <c r="BF21" s="13"/>
      <c r="BG21" s="13" t="s">
        <v>510</v>
      </c>
      <c r="BH21" s="19" t="s">
        <v>511</v>
      </c>
      <c r="BI21" s="13"/>
      <c r="BJ21" s="13"/>
      <c r="BK21" s="13"/>
      <c r="BL21" s="13"/>
      <c r="BM21" s="13"/>
      <c r="BN21" s="13" t="s">
        <v>489</v>
      </c>
      <c r="BO21" s="13" t="s">
        <v>489</v>
      </c>
      <c r="BP21" s="13"/>
      <c r="BQ21" s="13"/>
      <c r="BR21" s="13"/>
      <c r="BS21" s="16"/>
      <c r="BT21" s="20" t="n">
        <v>30.16</v>
      </c>
      <c r="BU21" s="17"/>
      <c r="BV21" s="20"/>
      <c r="BW21" s="20"/>
      <c r="BX21" s="20"/>
      <c r="BY21" s="20"/>
      <c r="BZ21" s="20"/>
      <c r="CA21" s="21" t="n">
        <v>2014</v>
      </c>
      <c r="CB21" s="20"/>
      <c r="CC21" s="20"/>
      <c r="CD21" s="20"/>
      <c r="CE21" s="20" t="n">
        <v>6.68</v>
      </c>
      <c r="CF21" s="20"/>
      <c r="CG21" s="20"/>
      <c r="CH21" s="20"/>
      <c r="CI21" s="20"/>
      <c r="CJ21" s="20" t="n">
        <v>1.36</v>
      </c>
      <c r="CK21" s="20"/>
      <c r="CL21" s="20"/>
      <c r="CM21" s="20"/>
      <c r="CN21" s="20"/>
      <c r="CO21" s="20"/>
      <c r="CP21" s="20"/>
      <c r="CQ21" s="20"/>
      <c r="CR21" s="20"/>
      <c r="CS21" s="17"/>
      <c r="CT21" s="18" t="n">
        <v>5100</v>
      </c>
      <c r="CU21" s="13" t="s">
        <v>259</v>
      </c>
      <c r="CV21" s="13" t="s">
        <v>490</v>
      </c>
      <c r="CW21" s="13" t="s">
        <v>261</v>
      </c>
      <c r="CX21" s="13" t="s">
        <v>262</v>
      </c>
      <c r="CY21" s="13" t="s">
        <v>491</v>
      </c>
      <c r="CZ21" s="13" t="s">
        <v>492</v>
      </c>
      <c r="DA21" s="14" t="s">
        <v>493</v>
      </c>
      <c r="DB21" s="13" t="s">
        <v>265</v>
      </c>
      <c r="DC21" s="21" t="n">
        <v>2012</v>
      </c>
      <c r="DD21" s="22" t="str">
        <f aca="false">HYPERLINK("http://www.draftkings.com","www.draftkings.com")</f>
        <v>www.draftkings.com</v>
      </c>
      <c r="DE21" s="23" t="n">
        <v>27</v>
      </c>
      <c r="DF21" s="23" t="n">
        <v>7</v>
      </c>
      <c r="DG21" s="23" t="n">
        <v>10</v>
      </c>
      <c r="DH21" s="23" t="n">
        <v>7</v>
      </c>
      <c r="DI21" s="23" t="n">
        <v>10</v>
      </c>
      <c r="DJ21" s="23" t="n">
        <v>10</v>
      </c>
      <c r="DK21" s="13" t="s">
        <v>494</v>
      </c>
      <c r="DL21" s="13"/>
      <c r="DM21" s="14" t="n">
        <v>1.5</v>
      </c>
      <c r="DN21" s="14" t="n">
        <v>0.28</v>
      </c>
      <c r="DO21" s="13"/>
      <c r="DP21" s="13"/>
      <c r="DQ21" s="13"/>
      <c r="DR21" s="13"/>
      <c r="DS21" s="13"/>
      <c r="DT21" s="13"/>
      <c r="DU21" s="13"/>
      <c r="DV21" s="13" t="n">
        <v>33506</v>
      </c>
      <c r="DW21" s="20"/>
      <c r="DX21" s="17"/>
      <c r="DY21" s="20"/>
      <c r="DZ21" s="20"/>
      <c r="EA21" s="20"/>
      <c r="EB21" s="20"/>
      <c r="EC21" s="20"/>
      <c r="ED21" s="20"/>
      <c r="EE21" s="20"/>
      <c r="EF21" s="17"/>
      <c r="EG21" s="16"/>
      <c r="EH21" s="16"/>
      <c r="EI21" s="20"/>
      <c r="EJ21" s="20"/>
      <c r="EK21" s="17"/>
      <c r="EL21" s="20"/>
      <c r="EM21" s="13"/>
      <c r="EN21" s="15"/>
      <c r="EO21" s="20"/>
      <c r="EP21" s="17"/>
      <c r="EQ21" s="17"/>
      <c r="ER21" s="20"/>
      <c r="ES21" s="13"/>
      <c r="ET21" s="20"/>
      <c r="EU21" s="20"/>
      <c r="EV21" s="20"/>
      <c r="EW21" s="20"/>
      <c r="EX21" s="20"/>
      <c r="EY21" s="20"/>
      <c r="EZ21" s="20"/>
      <c r="FA21" s="20"/>
      <c r="FB21" s="13" t="s">
        <v>195</v>
      </c>
      <c r="FC21" s="20"/>
      <c r="FD21" s="13"/>
      <c r="FE21" s="14"/>
      <c r="FF21" s="13"/>
      <c r="FG21" s="20"/>
      <c r="FH21" s="20"/>
      <c r="FI21" s="20"/>
      <c r="FJ21" s="20"/>
      <c r="FK21" s="20"/>
      <c r="FL21" s="20"/>
      <c r="FM21" s="20"/>
      <c r="FN21" s="20"/>
      <c r="FO21" s="20"/>
      <c r="FP21" s="20"/>
      <c r="FQ21" s="20"/>
      <c r="FR21" s="22" t="str">
        <f aca="false">HYPERLINK("https://my.pitchbook.com?c=53165-80T","View Company Online")</f>
        <v>View Company Online</v>
      </c>
    </row>
    <row r="22" customFormat="false" ht="15" hidden="false" customHeight="false" outlineLevel="0" collapsed="false">
      <c r="A22" s="2" t="s">
        <v>512</v>
      </c>
      <c r="B22" s="2" t="s">
        <v>467</v>
      </c>
      <c r="C22" s="2" t="s">
        <v>468</v>
      </c>
      <c r="D22" s="2"/>
      <c r="E22" s="2" t="s">
        <v>469</v>
      </c>
      <c r="F22" s="2" t="s">
        <v>470</v>
      </c>
      <c r="G22" s="2" t="s">
        <v>180</v>
      </c>
      <c r="H22" s="2" t="s">
        <v>181</v>
      </c>
      <c r="I22" s="2" t="s">
        <v>471</v>
      </c>
      <c r="J22" s="2" t="s">
        <v>472</v>
      </c>
      <c r="K22" s="2" t="s">
        <v>473</v>
      </c>
      <c r="L22" s="2" t="s">
        <v>474</v>
      </c>
      <c r="M22" s="2" t="s">
        <v>186</v>
      </c>
      <c r="N22" s="2" t="s">
        <v>303</v>
      </c>
      <c r="O22" s="2" t="s">
        <v>475</v>
      </c>
      <c r="P22" s="2" t="s">
        <v>476</v>
      </c>
      <c r="Q22" s="2" t="s">
        <v>477</v>
      </c>
      <c r="R22" s="3" t="s">
        <v>478</v>
      </c>
      <c r="S22" s="2" t="s">
        <v>479</v>
      </c>
      <c r="T22" s="2" t="s">
        <v>480</v>
      </c>
      <c r="U22" s="2" t="s">
        <v>481</v>
      </c>
      <c r="V22" s="3" t="n">
        <v>7</v>
      </c>
      <c r="W22" s="4"/>
      <c r="X22" s="4" t="n">
        <v>42227</v>
      </c>
      <c r="Y22" s="5" t="n">
        <v>182.13</v>
      </c>
      <c r="Z22" s="2" t="s">
        <v>189</v>
      </c>
      <c r="AA22" s="5" t="n">
        <v>1740.86</v>
      </c>
      <c r="AB22" s="5" t="n">
        <v>1821.35</v>
      </c>
      <c r="AC22" s="2" t="s">
        <v>189</v>
      </c>
      <c r="AD22" s="6" t="n">
        <v>4.42</v>
      </c>
      <c r="AE22" s="5" t="n">
        <v>550.97</v>
      </c>
      <c r="AF22" s="3" t="s">
        <v>415</v>
      </c>
      <c r="AG22" s="3" t="s">
        <v>213</v>
      </c>
      <c r="AH22" s="5" t="n">
        <v>6.78</v>
      </c>
      <c r="AI22" s="3" t="s">
        <v>513</v>
      </c>
      <c r="AJ22" s="2" t="s">
        <v>282</v>
      </c>
      <c r="AK22" s="2" t="s">
        <v>513</v>
      </c>
      <c r="AL22" s="2"/>
      <c r="AM22" s="2" t="s">
        <v>193</v>
      </c>
      <c r="AN22" s="2" t="s">
        <v>514</v>
      </c>
      <c r="AO22" s="5" t="n">
        <v>182.13</v>
      </c>
      <c r="AP22" s="2" t="s">
        <v>195</v>
      </c>
      <c r="AQ22" s="2"/>
      <c r="AR22" s="2"/>
      <c r="AS22" s="2"/>
      <c r="AT22" s="5"/>
      <c r="AU22" s="5"/>
      <c r="AV22" s="5"/>
      <c r="AW22" s="2" t="s">
        <v>196</v>
      </c>
      <c r="AX22" s="2" t="s">
        <v>303</v>
      </c>
      <c r="AY22" s="2" t="s">
        <v>198</v>
      </c>
      <c r="AZ22" s="7"/>
      <c r="BA22" s="3" t="n">
        <v>3</v>
      </c>
      <c r="BB22" s="2" t="s">
        <v>515</v>
      </c>
      <c r="BC22" s="3" t="n">
        <v>1</v>
      </c>
      <c r="BD22" s="2" t="s">
        <v>516</v>
      </c>
      <c r="BE22" s="3" t="n">
        <v>2</v>
      </c>
      <c r="BF22" s="2"/>
      <c r="BG22" s="2" t="s">
        <v>517</v>
      </c>
      <c r="BH22" s="8" t="s">
        <v>518</v>
      </c>
      <c r="BI22" s="2"/>
      <c r="BJ22" s="2"/>
      <c r="BK22" s="2"/>
      <c r="BL22" s="2"/>
      <c r="BM22" s="2"/>
      <c r="BN22" s="2" t="s">
        <v>489</v>
      </c>
      <c r="BO22" s="2" t="s">
        <v>489</v>
      </c>
      <c r="BP22" s="2"/>
      <c r="BQ22" s="2"/>
      <c r="BR22" s="2"/>
      <c r="BS22" s="5"/>
      <c r="BT22" s="9" t="n">
        <v>80.23</v>
      </c>
      <c r="BU22" s="6"/>
      <c r="BV22" s="9"/>
      <c r="BW22" s="9"/>
      <c r="BX22" s="9" t="n">
        <v>-252.41</v>
      </c>
      <c r="BY22" s="9" t="n">
        <v>-252.41</v>
      </c>
      <c r="BZ22" s="9"/>
      <c r="CA22" s="10" t="n">
        <v>2015</v>
      </c>
      <c r="CB22" s="9" t="n">
        <v>-7.22</v>
      </c>
      <c r="CC22" s="9" t="n">
        <v>-7.22</v>
      </c>
      <c r="CD22" s="9"/>
      <c r="CE22" s="9" t="n">
        <v>22.7</v>
      </c>
      <c r="CF22" s="9"/>
      <c r="CG22" s="9" t="n">
        <v>-0.72</v>
      </c>
      <c r="CH22" s="9" t="n">
        <v>-0.72</v>
      </c>
      <c r="CI22" s="9"/>
      <c r="CJ22" s="9" t="n">
        <v>2.27</v>
      </c>
      <c r="CK22" s="9"/>
      <c r="CL22" s="9"/>
      <c r="CM22" s="9"/>
      <c r="CN22" s="9"/>
      <c r="CO22" s="9"/>
      <c r="CP22" s="9"/>
      <c r="CQ22" s="9"/>
      <c r="CR22" s="9"/>
      <c r="CS22" s="6" t="n">
        <v>-314.61</v>
      </c>
      <c r="CT22" s="7" t="n">
        <v>5100</v>
      </c>
      <c r="CU22" s="2" t="s">
        <v>259</v>
      </c>
      <c r="CV22" s="2" t="s">
        <v>490</v>
      </c>
      <c r="CW22" s="2" t="s">
        <v>261</v>
      </c>
      <c r="CX22" s="2" t="s">
        <v>262</v>
      </c>
      <c r="CY22" s="2" t="s">
        <v>491</v>
      </c>
      <c r="CZ22" s="2" t="s">
        <v>492</v>
      </c>
      <c r="DA22" s="3" t="s">
        <v>493</v>
      </c>
      <c r="DB22" s="2" t="s">
        <v>265</v>
      </c>
      <c r="DC22" s="10" t="n">
        <v>2012</v>
      </c>
      <c r="DD22" s="11" t="str">
        <f aca="false">HYPERLINK("http://www.draftkings.com","www.draftkings.com")</f>
        <v>www.draftkings.com</v>
      </c>
      <c r="DE22" s="12" t="n">
        <v>27</v>
      </c>
      <c r="DF22" s="12" t="n">
        <v>7</v>
      </c>
      <c r="DG22" s="12" t="n">
        <v>10</v>
      </c>
      <c r="DH22" s="12" t="n">
        <v>7</v>
      </c>
      <c r="DI22" s="12" t="n">
        <v>10</v>
      </c>
      <c r="DJ22" s="12" t="n">
        <v>10</v>
      </c>
      <c r="DK22" s="2" t="s">
        <v>494</v>
      </c>
      <c r="DL22" s="2"/>
      <c r="DM22" s="3" t="n">
        <v>1.61</v>
      </c>
      <c r="DN22" s="3" t="n">
        <v>0.04</v>
      </c>
      <c r="DO22" s="2"/>
      <c r="DP22" s="2"/>
      <c r="DQ22" s="2"/>
      <c r="DR22" s="2"/>
      <c r="DS22" s="2"/>
      <c r="DT22" s="2"/>
      <c r="DU22" s="2"/>
      <c r="DV22" s="2" t="n">
        <v>33506</v>
      </c>
      <c r="DW22" s="9"/>
      <c r="DX22" s="6"/>
      <c r="DY22" s="9"/>
      <c r="DZ22" s="9"/>
      <c r="EA22" s="9"/>
      <c r="EB22" s="9"/>
      <c r="EC22" s="9"/>
      <c r="ED22" s="9"/>
      <c r="EE22" s="9"/>
      <c r="EF22" s="6"/>
      <c r="EG22" s="5"/>
      <c r="EH22" s="5"/>
      <c r="EI22" s="9"/>
      <c r="EJ22" s="9"/>
      <c r="EK22" s="6"/>
      <c r="EL22" s="9"/>
      <c r="EM22" s="2"/>
      <c r="EN22" s="4"/>
      <c r="EO22" s="9"/>
      <c r="EP22" s="6"/>
      <c r="EQ22" s="6"/>
      <c r="ER22" s="9"/>
      <c r="ES22" s="2"/>
      <c r="ET22" s="9"/>
      <c r="EU22" s="9"/>
      <c r="EV22" s="9"/>
      <c r="EW22" s="9"/>
      <c r="EX22" s="9"/>
      <c r="EY22" s="9"/>
      <c r="EZ22" s="9"/>
      <c r="FA22" s="9"/>
      <c r="FB22" s="2" t="s">
        <v>195</v>
      </c>
      <c r="FC22" s="9"/>
      <c r="FD22" s="2"/>
      <c r="FE22" s="3"/>
      <c r="FF22" s="2"/>
      <c r="FG22" s="9"/>
      <c r="FH22" s="9"/>
      <c r="FI22" s="9"/>
      <c r="FJ22" s="9"/>
      <c r="FK22" s="9"/>
      <c r="FL22" s="9"/>
      <c r="FM22" s="9"/>
      <c r="FN22" s="9"/>
      <c r="FO22" s="9"/>
      <c r="FP22" s="9"/>
      <c r="FQ22" s="9"/>
      <c r="FR22" s="11" t="str">
        <f aca="false">HYPERLINK("https://my.pitchbook.com?c=60004-54T","View Company Online")</f>
        <v>View Company Online</v>
      </c>
    </row>
    <row r="23" customFormat="false" ht="15" hidden="false" customHeight="false" outlineLevel="0" collapsed="false">
      <c r="A23" s="13" t="s">
        <v>519</v>
      </c>
      <c r="B23" s="13" t="s">
        <v>467</v>
      </c>
      <c r="C23" s="13" t="s">
        <v>468</v>
      </c>
      <c r="D23" s="13"/>
      <c r="E23" s="13" t="s">
        <v>469</v>
      </c>
      <c r="F23" s="13" t="s">
        <v>470</v>
      </c>
      <c r="G23" s="13" t="s">
        <v>180</v>
      </c>
      <c r="H23" s="13" t="s">
        <v>181</v>
      </c>
      <c r="I23" s="13" t="s">
        <v>471</v>
      </c>
      <c r="J23" s="13" t="s">
        <v>472</v>
      </c>
      <c r="K23" s="13" t="s">
        <v>473</v>
      </c>
      <c r="L23" s="13" t="s">
        <v>474</v>
      </c>
      <c r="M23" s="13" t="s">
        <v>186</v>
      </c>
      <c r="N23" s="13" t="s">
        <v>303</v>
      </c>
      <c r="O23" s="13" t="s">
        <v>475</v>
      </c>
      <c r="P23" s="13" t="s">
        <v>476</v>
      </c>
      <c r="Q23" s="13" t="s">
        <v>477</v>
      </c>
      <c r="R23" s="14" t="s">
        <v>478</v>
      </c>
      <c r="S23" s="13" t="s">
        <v>479</v>
      </c>
      <c r="T23" s="13" t="s">
        <v>480</v>
      </c>
      <c r="U23" s="13" t="s">
        <v>481</v>
      </c>
      <c r="V23" s="14" t="n">
        <v>10</v>
      </c>
      <c r="W23" s="15" t="n">
        <v>42795</v>
      </c>
      <c r="X23" s="15" t="n">
        <v>42810</v>
      </c>
      <c r="Y23" s="16" t="n">
        <v>111.88</v>
      </c>
      <c r="Z23" s="13" t="s">
        <v>189</v>
      </c>
      <c r="AA23" s="16" t="n">
        <v>895.83</v>
      </c>
      <c r="AB23" s="16" t="n">
        <v>1007.71</v>
      </c>
      <c r="AC23" s="13" t="s">
        <v>189</v>
      </c>
      <c r="AD23" s="17" t="n">
        <v>11.1</v>
      </c>
      <c r="AE23" s="16" t="n">
        <v>893.78</v>
      </c>
      <c r="AF23" s="14" t="s">
        <v>520</v>
      </c>
      <c r="AG23" s="14"/>
      <c r="AH23" s="16" t="n">
        <v>1.95</v>
      </c>
      <c r="AI23" s="14" t="s">
        <v>521</v>
      </c>
      <c r="AJ23" s="13" t="s">
        <v>282</v>
      </c>
      <c r="AK23" s="13" t="s">
        <v>521</v>
      </c>
      <c r="AL23" s="13"/>
      <c r="AM23" s="13" t="s">
        <v>193</v>
      </c>
      <c r="AN23" s="13" t="s">
        <v>522</v>
      </c>
      <c r="AO23" s="16" t="n">
        <v>111.88</v>
      </c>
      <c r="AP23" s="13" t="s">
        <v>195</v>
      </c>
      <c r="AQ23" s="13"/>
      <c r="AR23" s="13"/>
      <c r="AS23" s="13"/>
      <c r="AT23" s="16"/>
      <c r="AU23" s="16"/>
      <c r="AV23" s="16"/>
      <c r="AW23" s="13" t="s">
        <v>196</v>
      </c>
      <c r="AX23" s="13" t="s">
        <v>303</v>
      </c>
      <c r="AY23" s="13" t="s">
        <v>198</v>
      </c>
      <c r="AZ23" s="18"/>
      <c r="BA23" s="14" t="n">
        <v>12</v>
      </c>
      <c r="BB23" s="13" t="s">
        <v>523</v>
      </c>
      <c r="BC23" s="14" t="n">
        <v>8</v>
      </c>
      <c r="BD23" s="13" t="s">
        <v>524</v>
      </c>
      <c r="BE23" s="14" t="n">
        <v>4</v>
      </c>
      <c r="BF23" s="13"/>
      <c r="BG23" s="13" t="s">
        <v>525</v>
      </c>
      <c r="BH23" s="19" t="s">
        <v>526</v>
      </c>
      <c r="BI23" s="13" t="s">
        <v>527</v>
      </c>
      <c r="BJ23" s="13" t="s">
        <v>528</v>
      </c>
      <c r="BK23" s="13"/>
      <c r="BL23" s="13"/>
      <c r="BM23" s="13"/>
      <c r="BN23" s="13" t="s">
        <v>529</v>
      </c>
      <c r="BO23" s="13" t="s">
        <v>504</v>
      </c>
      <c r="BP23" s="13"/>
      <c r="BQ23" s="13" t="s">
        <v>530</v>
      </c>
      <c r="BR23" s="13"/>
      <c r="BS23" s="16"/>
      <c r="BT23" s="20" t="n">
        <v>144.65</v>
      </c>
      <c r="BU23" s="17"/>
      <c r="BV23" s="20"/>
      <c r="BW23" s="20"/>
      <c r="BX23" s="20"/>
      <c r="BY23" s="20"/>
      <c r="BZ23" s="20"/>
      <c r="CA23" s="21" t="n">
        <v>2016</v>
      </c>
      <c r="CB23" s="20"/>
      <c r="CC23" s="20"/>
      <c r="CD23" s="20"/>
      <c r="CE23" s="20" t="n">
        <v>6.97</v>
      </c>
      <c r="CF23" s="20"/>
      <c r="CG23" s="20"/>
      <c r="CH23" s="20"/>
      <c r="CI23" s="20"/>
      <c r="CJ23" s="20" t="n">
        <v>0.77</v>
      </c>
      <c r="CK23" s="20"/>
      <c r="CL23" s="20"/>
      <c r="CM23" s="20"/>
      <c r="CN23" s="20"/>
      <c r="CO23" s="20"/>
      <c r="CP23" s="20"/>
      <c r="CQ23" s="20"/>
      <c r="CR23" s="20"/>
      <c r="CS23" s="17"/>
      <c r="CT23" s="18" t="n">
        <v>5100</v>
      </c>
      <c r="CU23" s="13" t="s">
        <v>259</v>
      </c>
      <c r="CV23" s="13" t="s">
        <v>490</v>
      </c>
      <c r="CW23" s="13" t="s">
        <v>261</v>
      </c>
      <c r="CX23" s="13" t="s">
        <v>262</v>
      </c>
      <c r="CY23" s="13" t="s">
        <v>491</v>
      </c>
      <c r="CZ23" s="13" t="s">
        <v>492</v>
      </c>
      <c r="DA23" s="14" t="s">
        <v>493</v>
      </c>
      <c r="DB23" s="13" t="s">
        <v>265</v>
      </c>
      <c r="DC23" s="21" t="n">
        <v>2012</v>
      </c>
      <c r="DD23" s="22" t="str">
        <f aca="false">HYPERLINK("http://www.draftkings.com","www.draftkings.com")</f>
        <v>www.draftkings.com</v>
      </c>
      <c r="DE23" s="23" t="n">
        <v>27</v>
      </c>
      <c r="DF23" s="23" t="n">
        <v>7</v>
      </c>
      <c r="DG23" s="23" t="n">
        <v>10</v>
      </c>
      <c r="DH23" s="23" t="n">
        <v>7</v>
      </c>
      <c r="DI23" s="23" t="n">
        <v>10</v>
      </c>
      <c r="DJ23" s="23" t="n">
        <v>10</v>
      </c>
      <c r="DK23" s="13" t="s">
        <v>494</v>
      </c>
      <c r="DL23" s="13"/>
      <c r="DM23" s="14"/>
      <c r="DN23" s="14" t="n">
        <v>0.65</v>
      </c>
      <c r="DO23" s="13" t="s">
        <v>268</v>
      </c>
      <c r="DP23" s="13" t="s">
        <v>269</v>
      </c>
      <c r="DQ23" s="13" t="s">
        <v>270</v>
      </c>
      <c r="DR23" s="13" t="s">
        <v>269</v>
      </c>
      <c r="DS23" s="13" t="s">
        <v>269</v>
      </c>
      <c r="DT23" s="13" t="s">
        <v>271</v>
      </c>
      <c r="DU23" s="13"/>
      <c r="DV23" s="13" t="n">
        <v>33506</v>
      </c>
      <c r="DW23" s="20"/>
      <c r="DX23" s="17"/>
      <c r="DY23" s="20"/>
      <c r="DZ23" s="20"/>
      <c r="EA23" s="20"/>
      <c r="EB23" s="20"/>
      <c r="EC23" s="20"/>
      <c r="ED23" s="20"/>
      <c r="EE23" s="20"/>
      <c r="EF23" s="17"/>
      <c r="EG23" s="16"/>
      <c r="EH23" s="16"/>
      <c r="EI23" s="20"/>
      <c r="EJ23" s="20"/>
      <c r="EK23" s="17"/>
      <c r="EL23" s="20"/>
      <c r="EM23" s="13"/>
      <c r="EN23" s="15"/>
      <c r="EO23" s="20"/>
      <c r="EP23" s="17"/>
      <c r="EQ23" s="17"/>
      <c r="ER23" s="20"/>
      <c r="ES23" s="13"/>
      <c r="ET23" s="20"/>
      <c r="EU23" s="20"/>
      <c r="EV23" s="20"/>
      <c r="EW23" s="20"/>
      <c r="EX23" s="20"/>
      <c r="EY23" s="20"/>
      <c r="EZ23" s="20"/>
      <c r="FA23" s="20"/>
      <c r="FB23" s="13" t="s">
        <v>195</v>
      </c>
      <c r="FC23" s="20"/>
      <c r="FD23" s="13"/>
      <c r="FE23" s="14"/>
      <c r="FF23" s="13"/>
      <c r="FG23" s="20"/>
      <c r="FH23" s="20"/>
      <c r="FI23" s="20"/>
      <c r="FJ23" s="20"/>
      <c r="FK23" s="20"/>
      <c r="FL23" s="20"/>
      <c r="FM23" s="20"/>
      <c r="FN23" s="20"/>
      <c r="FO23" s="20"/>
      <c r="FP23" s="20"/>
      <c r="FQ23" s="20"/>
      <c r="FR23" s="22" t="str">
        <f aca="false">HYPERLINK("https://my.pitchbook.com?c=84469-33T","View Company Online")</f>
        <v>View Company Online</v>
      </c>
    </row>
    <row r="24" customFormat="false" ht="15" hidden="false" customHeight="false" outlineLevel="0" collapsed="false">
      <c r="A24" s="2" t="s">
        <v>531</v>
      </c>
      <c r="B24" s="2" t="s">
        <v>467</v>
      </c>
      <c r="C24" s="2" t="s">
        <v>468</v>
      </c>
      <c r="D24" s="2"/>
      <c r="E24" s="2" t="s">
        <v>469</v>
      </c>
      <c r="F24" s="2" t="s">
        <v>470</v>
      </c>
      <c r="G24" s="2" t="s">
        <v>180</v>
      </c>
      <c r="H24" s="2" t="s">
        <v>181</v>
      </c>
      <c r="I24" s="2" t="s">
        <v>471</v>
      </c>
      <c r="J24" s="2" t="s">
        <v>472</v>
      </c>
      <c r="K24" s="2" t="s">
        <v>473</v>
      </c>
      <c r="L24" s="2" t="s">
        <v>474</v>
      </c>
      <c r="M24" s="2" t="s">
        <v>186</v>
      </c>
      <c r="N24" s="2" t="s">
        <v>303</v>
      </c>
      <c r="O24" s="2" t="s">
        <v>475</v>
      </c>
      <c r="P24" s="2" t="s">
        <v>476</v>
      </c>
      <c r="Q24" s="2" t="s">
        <v>477</v>
      </c>
      <c r="R24" s="3" t="s">
        <v>478</v>
      </c>
      <c r="S24" s="2" t="s">
        <v>479</v>
      </c>
      <c r="T24" s="2" t="s">
        <v>480</v>
      </c>
      <c r="U24" s="2" t="s">
        <v>481</v>
      </c>
      <c r="V24" s="3" t="n">
        <v>13</v>
      </c>
      <c r="W24" s="4" t="n">
        <v>43294</v>
      </c>
      <c r="X24" s="4" t="n">
        <v>43374</v>
      </c>
      <c r="Y24" s="5" t="n">
        <v>171.56</v>
      </c>
      <c r="Z24" s="2" t="s">
        <v>189</v>
      </c>
      <c r="AA24" s="5" t="n">
        <v>1286.74</v>
      </c>
      <c r="AB24" s="5" t="n">
        <v>1458.3</v>
      </c>
      <c r="AC24" s="2" t="s">
        <v>189</v>
      </c>
      <c r="AD24" s="6"/>
      <c r="AE24" s="5" t="n">
        <v>1065.35</v>
      </c>
      <c r="AF24" s="3" t="s">
        <v>532</v>
      </c>
      <c r="AG24" s="3" t="s">
        <v>213</v>
      </c>
      <c r="AH24" s="5"/>
      <c r="AI24" s="3" t="s">
        <v>311</v>
      </c>
      <c r="AJ24" s="2" t="s">
        <v>282</v>
      </c>
      <c r="AK24" s="2" t="s">
        <v>311</v>
      </c>
      <c r="AL24" s="2"/>
      <c r="AM24" s="2" t="s">
        <v>193</v>
      </c>
      <c r="AN24" s="2" t="s">
        <v>533</v>
      </c>
      <c r="AO24" s="5" t="n">
        <v>171.56</v>
      </c>
      <c r="AP24" s="2" t="s">
        <v>195</v>
      </c>
      <c r="AQ24" s="2"/>
      <c r="AR24" s="2"/>
      <c r="AS24" s="2"/>
      <c r="AT24" s="5"/>
      <c r="AU24" s="5"/>
      <c r="AV24" s="5"/>
      <c r="AW24" s="2" t="s">
        <v>196</v>
      </c>
      <c r="AX24" s="2" t="s">
        <v>303</v>
      </c>
      <c r="AY24" s="2" t="s">
        <v>198</v>
      </c>
      <c r="AZ24" s="7"/>
      <c r="BA24" s="3" t="n">
        <v>5</v>
      </c>
      <c r="BB24" s="2" t="s">
        <v>534</v>
      </c>
      <c r="BC24" s="3" t="n">
        <v>4</v>
      </c>
      <c r="BD24" s="2" t="s">
        <v>535</v>
      </c>
      <c r="BE24" s="3" t="n">
        <v>1</v>
      </c>
      <c r="BF24" s="2"/>
      <c r="BG24" s="2" t="s">
        <v>536</v>
      </c>
      <c r="BH24" s="8" t="s">
        <v>537</v>
      </c>
      <c r="BI24" s="2"/>
      <c r="BJ24" s="2" t="s">
        <v>538</v>
      </c>
      <c r="BK24" s="2"/>
      <c r="BL24" s="2"/>
      <c r="BM24" s="2"/>
      <c r="BN24" s="2" t="s">
        <v>489</v>
      </c>
      <c r="BO24" s="2" t="s">
        <v>489</v>
      </c>
      <c r="BP24" s="2"/>
      <c r="BQ24" s="2"/>
      <c r="BR24" s="2"/>
      <c r="BS24" s="5"/>
      <c r="BT24" s="9" t="n">
        <v>191.75</v>
      </c>
      <c r="BU24" s="6" t="n">
        <v>17.95</v>
      </c>
      <c r="BV24" s="9" t="n">
        <v>150.49</v>
      </c>
      <c r="BW24" s="9" t="n">
        <v>-65.38</v>
      </c>
      <c r="BX24" s="9" t="n">
        <v>-58.71</v>
      </c>
      <c r="BY24" s="9" t="n">
        <v>-65.06</v>
      </c>
      <c r="BZ24" s="9" t="n">
        <v>3.28</v>
      </c>
      <c r="CA24" s="10" t="n">
        <v>2018</v>
      </c>
      <c r="CB24" s="9" t="n">
        <v>-24.84</v>
      </c>
      <c r="CC24" s="9" t="n">
        <v>-22.41</v>
      </c>
      <c r="CD24" s="9" t="n">
        <v>-22.58</v>
      </c>
      <c r="CE24" s="9" t="n">
        <v>7.61</v>
      </c>
      <c r="CF24" s="9" t="n">
        <v>21.25</v>
      </c>
      <c r="CG24" s="9" t="n">
        <v>-2.92</v>
      </c>
      <c r="CH24" s="9" t="n">
        <v>-2.64</v>
      </c>
      <c r="CI24" s="9" t="n">
        <v>-2.66</v>
      </c>
      <c r="CJ24" s="9" t="n">
        <v>0.89</v>
      </c>
      <c r="CK24" s="9" t="n">
        <v>2.5</v>
      </c>
      <c r="CL24" s="9"/>
      <c r="CM24" s="9"/>
      <c r="CN24" s="9"/>
      <c r="CO24" s="9"/>
      <c r="CP24" s="9"/>
      <c r="CQ24" s="9"/>
      <c r="CR24" s="9"/>
      <c r="CS24" s="6" t="n">
        <v>-30.62</v>
      </c>
      <c r="CT24" s="7" t="n">
        <v>5100</v>
      </c>
      <c r="CU24" s="2" t="s">
        <v>259</v>
      </c>
      <c r="CV24" s="2" t="s">
        <v>490</v>
      </c>
      <c r="CW24" s="2" t="s">
        <v>261</v>
      </c>
      <c r="CX24" s="2" t="s">
        <v>262</v>
      </c>
      <c r="CY24" s="2" t="s">
        <v>491</v>
      </c>
      <c r="CZ24" s="2" t="s">
        <v>492</v>
      </c>
      <c r="DA24" s="3" t="s">
        <v>493</v>
      </c>
      <c r="DB24" s="2" t="s">
        <v>265</v>
      </c>
      <c r="DC24" s="10" t="n">
        <v>2012</v>
      </c>
      <c r="DD24" s="11" t="str">
        <f aca="false">HYPERLINK("http://www.draftkings.com","www.draftkings.com")</f>
        <v>www.draftkings.com</v>
      </c>
      <c r="DE24" s="12" t="n">
        <v>27</v>
      </c>
      <c r="DF24" s="12" t="n">
        <v>7</v>
      </c>
      <c r="DG24" s="12" t="n">
        <v>10</v>
      </c>
      <c r="DH24" s="12" t="n">
        <v>7</v>
      </c>
      <c r="DI24" s="12" t="n">
        <v>10</v>
      </c>
      <c r="DJ24" s="12" t="n">
        <v>10</v>
      </c>
      <c r="DK24" s="2" t="s">
        <v>494</v>
      </c>
      <c r="DL24" s="2"/>
      <c r="DM24" s="3"/>
      <c r="DN24" s="3" t="n">
        <v>1.55</v>
      </c>
      <c r="DO24" s="2"/>
      <c r="DP24" s="2"/>
      <c r="DQ24" s="2"/>
      <c r="DR24" s="2"/>
      <c r="DS24" s="2"/>
      <c r="DT24" s="2"/>
      <c r="DU24" s="2"/>
      <c r="DV24" s="2" t="n">
        <v>33506</v>
      </c>
      <c r="DW24" s="9"/>
      <c r="DX24" s="6"/>
      <c r="DY24" s="9"/>
      <c r="DZ24" s="9"/>
      <c r="EA24" s="9"/>
      <c r="EB24" s="9"/>
      <c r="EC24" s="9"/>
      <c r="ED24" s="9"/>
      <c r="EE24" s="9"/>
      <c r="EF24" s="6"/>
      <c r="EG24" s="5"/>
      <c r="EH24" s="5"/>
      <c r="EI24" s="9"/>
      <c r="EJ24" s="9"/>
      <c r="EK24" s="6"/>
      <c r="EL24" s="9"/>
      <c r="EM24" s="2"/>
      <c r="EN24" s="4"/>
      <c r="EO24" s="9"/>
      <c r="EP24" s="6"/>
      <c r="EQ24" s="6"/>
      <c r="ER24" s="9"/>
      <c r="ES24" s="2"/>
      <c r="ET24" s="9"/>
      <c r="EU24" s="9"/>
      <c r="EV24" s="9"/>
      <c r="EW24" s="9"/>
      <c r="EX24" s="9"/>
      <c r="EY24" s="9"/>
      <c r="EZ24" s="9"/>
      <c r="FA24" s="9"/>
      <c r="FB24" s="2" t="s">
        <v>195</v>
      </c>
      <c r="FC24" s="9"/>
      <c r="FD24" s="2"/>
      <c r="FE24" s="3"/>
      <c r="FF24" s="2"/>
      <c r="FG24" s="9"/>
      <c r="FH24" s="9"/>
      <c r="FI24" s="9"/>
      <c r="FJ24" s="9"/>
      <c r="FK24" s="9"/>
      <c r="FL24" s="9"/>
      <c r="FM24" s="9"/>
      <c r="FN24" s="9"/>
      <c r="FO24" s="9"/>
      <c r="FP24" s="9"/>
      <c r="FQ24" s="9"/>
      <c r="FR24" s="11" t="str">
        <f aca="false">HYPERLINK("https://my.pitchbook.com?c=121533-13T","View Company Online")</f>
        <v>View Company Online</v>
      </c>
    </row>
    <row r="25" customFormat="false" ht="15" hidden="false" customHeight="false" outlineLevel="0" collapsed="false">
      <c r="A25" s="13" t="s">
        <v>539</v>
      </c>
      <c r="B25" s="13" t="s">
        <v>467</v>
      </c>
      <c r="C25" s="13" t="s">
        <v>468</v>
      </c>
      <c r="D25" s="13"/>
      <c r="E25" s="13" t="s">
        <v>469</v>
      </c>
      <c r="F25" s="13" t="s">
        <v>470</v>
      </c>
      <c r="G25" s="13" t="s">
        <v>180</v>
      </c>
      <c r="H25" s="13" t="s">
        <v>181</v>
      </c>
      <c r="I25" s="13" t="s">
        <v>471</v>
      </c>
      <c r="J25" s="13" t="s">
        <v>472</v>
      </c>
      <c r="K25" s="13" t="s">
        <v>473</v>
      </c>
      <c r="L25" s="13" t="s">
        <v>474</v>
      </c>
      <c r="M25" s="13" t="s">
        <v>186</v>
      </c>
      <c r="N25" s="13" t="s">
        <v>303</v>
      </c>
      <c r="O25" s="13" t="s">
        <v>475</v>
      </c>
      <c r="P25" s="13" t="s">
        <v>476</v>
      </c>
      <c r="Q25" s="13" t="s">
        <v>477</v>
      </c>
      <c r="R25" s="14" t="s">
        <v>478</v>
      </c>
      <c r="S25" s="13" t="s">
        <v>479</v>
      </c>
      <c r="T25" s="13" t="s">
        <v>480</v>
      </c>
      <c r="U25" s="13" t="s">
        <v>481</v>
      </c>
      <c r="V25" s="14" t="n">
        <v>17</v>
      </c>
      <c r="W25" s="15" t="n">
        <v>43822</v>
      </c>
      <c r="X25" s="15" t="n">
        <v>43936</v>
      </c>
      <c r="Y25" s="16" t="n">
        <v>366.56</v>
      </c>
      <c r="Z25" s="13" t="s">
        <v>189</v>
      </c>
      <c r="AA25" s="16" t="n">
        <v>6098.66</v>
      </c>
      <c r="AB25" s="16" t="n">
        <v>6465.22</v>
      </c>
      <c r="AC25" s="13" t="s">
        <v>190</v>
      </c>
      <c r="AD25" s="17"/>
      <c r="AE25" s="16" t="n">
        <v>1132.53</v>
      </c>
      <c r="AF25" s="14"/>
      <c r="AG25" s="14"/>
      <c r="AH25" s="16"/>
      <c r="AI25" s="14"/>
      <c r="AJ25" s="13" t="s">
        <v>540</v>
      </c>
      <c r="AK25" s="13"/>
      <c r="AL25" s="13"/>
      <c r="AM25" s="13" t="s">
        <v>541</v>
      </c>
      <c r="AN25" s="13" t="s">
        <v>542</v>
      </c>
      <c r="AO25" s="16" t="n">
        <v>366.56</v>
      </c>
      <c r="AP25" s="13" t="s">
        <v>195</v>
      </c>
      <c r="AQ25" s="13"/>
      <c r="AR25" s="13"/>
      <c r="AS25" s="13"/>
      <c r="AT25" s="16"/>
      <c r="AU25" s="16"/>
      <c r="AV25" s="16"/>
      <c r="AW25" s="13" t="s">
        <v>196</v>
      </c>
      <c r="AX25" s="13" t="s">
        <v>303</v>
      </c>
      <c r="AY25" s="13" t="s">
        <v>186</v>
      </c>
      <c r="AZ25" s="18"/>
      <c r="BA25" s="14" t="n">
        <v>1</v>
      </c>
      <c r="BB25" s="13" t="s">
        <v>543</v>
      </c>
      <c r="BC25" s="14" t="n">
        <v>1</v>
      </c>
      <c r="BD25" s="13"/>
      <c r="BE25" s="14"/>
      <c r="BF25" s="13"/>
      <c r="BG25" s="13"/>
      <c r="BH25" s="19" t="s">
        <v>543</v>
      </c>
      <c r="BI25" s="13"/>
      <c r="BJ25" s="13"/>
      <c r="BK25" s="13" t="s">
        <v>544</v>
      </c>
      <c r="BL25" s="13"/>
      <c r="BM25" s="13"/>
      <c r="BN25" s="13" t="s">
        <v>545</v>
      </c>
      <c r="BO25" s="13" t="s">
        <v>546</v>
      </c>
      <c r="BP25" s="13" t="s">
        <v>547</v>
      </c>
      <c r="BQ25" s="13" t="s">
        <v>548</v>
      </c>
      <c r="BR25" s="13"/>
      <c r="BS25" s="16"/>
      <c r="BT25" s="20" t="n">
        <v>309.39</v>
      </c>
      <c r="BU25" s="17" t="n">
        <v>6.32</v>
      </c>
      <c r="BV25" s="20" t="n">
        <v>196.24</v>
      </c>
      <c r="BW25" s="20" t="n">
        <v>-166.66</v>
      </c>
      <c r="BX25" s="20"/>
      <c r="BY25" s="20" t="n">
        <v>-161.47</v>
      </c>
      <c r="BZ25" s="20" t="n">
        <v>0</v>
      </c>
      <c r="CA25" s="21" t="n">
        <v>2020</v>
      </c>
      <c r="CB25" s="20"/>
      <c r="CC25" s="20" t="n">
        <v>-40.04</v>
      </c>
      <c r="CD25" s="20" t="n">
        <v>-39.51</v>
      </c>
      <c r="CE25" s="20" t="n">
        <v>20.9</v>
      </c>
      <c r="CF25" s="20"/>
      <c r="CG25" s="20"/>
      <c r="CH25" s="20" t="n">
        <v>-2.27</v>
      </c>
      <c r="CI25" s="20" t="n">
        <v>-2.24</v>
      </c>
      <c r="CJ25" s="20" t="n">
        <v>1.18</v>
      </c>
      <c r="CK25" s="20"/>
      <c r="CL25" s="20"/>
      <c r="CM25" s="20"/>
      <c r="CN25" s="20"/>
      <c r="CO25" s="20"/>
      <c r="CP25" s="20"/>
      <c r="CQ25" s="20"/>
      <c r="CR25" s="20"/>
      <c r="CS25" s="17"/>
      <c r="CT25" s="18" t="n">
        <v>5100</v>
      </c>
      <c r="CU25" s="13" t="s">
        <v>259</v>
      </c>
      <c r="CV25" s="13" t="s">
        <v>490</v>
      </c>
      <c r="CW25" s="13" t="s">
        <v>261</v>
      </c>
      <c r="CX25" s="13" t="s">
        <v>262</v>
      </c>
      <c r="CY25" s="13" t="s">
        <v>491</v>
      </c>
      <c r="CZ25" s="13" t="s">
        <v>492</v>
      </c>
      <c r="DA25" s="14" t="s">
        <v>493</v>
      </c>
      <c r="DB25" s="13" t="s">
        <v>265</v>
      </c>
      <c r="DC25" s="21" t="n">
        <v>2012</v>
      </c>
      <c r="DD25" s="22" t="str">
        <f aca="false">HYPERLINK("http://www.draftkings.com","www.draftkings.com")</f>
        <v>www.draftkings.com</v>
      </c>
      <c r="DE25" s="23" t="n">
        <v>27</v>
      </c>
      <c r="DF25" s="23" t="n">
        <v>7</v>
      </c>
      <c r="DG25" s="23" t="n">
        <v>10</v>
      </c>
      <c r="DH25" s="23" t="n">
        <v>7</v>
      </c>
      <c r="DI25" s="23" t="n">
        <v>10</v>
      </c>
      <c r="DJ25" s="23" t="n">
        <v>10</v>
      </c>
      <c r="DK25" s="13" t="s">
        <v>494</v>
      </c>
      <c r="DL25" s="13"/>
      <c r="DM25" s="14"/>
      <c r="DN25" s="14"/>
      <c r="DO25" s="13"/>
      <c r="DP25" s="13"/>
      <c r="DQ25" s="13"/>
      <c r="DR25" s="13"/>
      <c r="DS25" s="13"/>
      <c r="DT25" s="13"/>
      <c r="DU25" s="13"/>
      <c r="DV25" s="13" t="n">
        <v>33506</v>
      </c>
      <c r="DW25" s="20"/>
      <c r="DX25" s="17"/>
      <c r="DY25" s="20"/>
      <c r="DZ25" s="20"/>
      <c r="EA25" s="20"/>
      <c r="EB25" s="20"/>
      <c r="EC25" s="20"/>
      <c r="ED25" s="20"/>
      <c r="EE25" s="20"/>
      <c r="EF25" s="17"/>
      <c r="EG25" s="16"/>
      <c r="EH25" s="16"/>
      <c r="EI25" s="20"/>
      <c r="EJ25" s="20"/>
      <c r="EK25" s="17"/>
      <c r="EL25" s="20"/>
      <c r="EM25" s="13"/>
      <c r="EN25" s="15"/>
      <c r="EO25" s="20"/>
      <c r="EP25" s="17"/>
      <c r="EQ25" s="17"/>
      <c r="ER25" s="20"/>
      <c r="ES25" s="13"/>
      <c r="ET25" s="20"/>
      <c r="EU25" s="20"/>
      <c r="EV25" s="20"/>
      <c r="EW25" s="20"/>
      <c r="EX25" s="20"/>
      <c r="EY25" s="20"/>
      <c r="EZ25" s="20"/>
      <c r="FA25" s="20"/>
      <c r="FB25" s="13" t="s">
        <v>195</v>
      </c>
      <c r="FC25" s="20"/>
      <c r="FD25" s="13"/>
      <c r="FE25" s="14"/>
      <c r="FF25" s="13"/>
      <c r="FG25" s="20"/>
      <c r="FH25" s="20"/>
      <c r="FI25" s="20"/>
      <c r="FJ25" s="20"/>
      <c r="FK25" s="20"/>
      <c r="FL25" s="20"/>
      <c r="FM25" s="20"/>
      <c r="FN25" s="20"/>
      <c r="FO25" s="20"/>
      <c r="FP25" s="20"/>
      <c r="FQ25" s="20"/>
      <c r="FR25" s="22" t="str">
        <f aca="false">HYPERLINK("https://my.pitchbook.com?c=125542-36T","View Company Online")</f>
        <v>View Company Online</v>
      </c>
    </row>
    <row r="26" customFormat="false" ht="15" hidden="false" customHeight="false" outlineLevel="0" collapsed="false">
      <c r="A26" s="2" t="s">
        <v>549</v>
      </c>
      <c r="B26" s="2" t="s">
        <v>467</v>
      </c>
      <c r="C26" s="2" t="s">
        <v>468</v>
      </c>
      <c r="D26" s="2"/>
      <c r="E26" s="2" t="s">
        <v>469</v>
      </c>
      <c r="F26" s="2" t="s">
        <v>470</v>
      </c>
      <c r="G26" s="2" t="s">
        <v>180</v>
      </c>
      <c r="H26" s="2" t="s">
        <v>181</v>
      </c>
      <c r="I26" s="2" t="s">
        <v>471</v>
      </c>
      <c r="J26" s="2" t="s">
        <v>472</v>
      </c>
      <c r="K26" s="2" t="s">
        <v>473</v>
      </c>
      <c r="L26" s="2" t="s">
        <v>474</v>
      </c>
      <c r="M26" s="2" t="s">
        <v>186</v>
      </c>
      <c r="N26" s="2" t="s">
        <v>303</v>
      </c>
      <c r="O26" s="2" t="s">
        <v>475</v>
      </c>
      <c r="P26" s="2" t="s">
        <v>476</v>
      </c>
      <c r="Q26" s="2" t="s">
        <v>477</v>
      </c>
      <c r="R26" s="3" t="s">
        <v>478</v>
      </c>
      <c r="S26" s="2" t="s">
        <v>479</v>
      </c>
      <c r="T26" s="2" t="s">
        <v>480</v>
      </c>
      <c r="U26" s="2" t="s">
        <v>481</v>
      </c>
      <c r="V26" s="3" t="n">
        <v>19</v>
      </c>
      <c r="W26" s="4" t="n">
        <v>43998</v>
      </c>
      <c r="X26" s="4" t="n">
        <v>44004</v>
      </c>
      <c r="Y26" s="5" t="n">
        <v>1430.95</v>
      </c>
      <c r="Z26" s="2" t="s">
        <v>189</v>
      </c>
      <c r="AA26" s="5"/>
      <c r="AB26" s="5" t="n">
        <v>12618.59</v>
      </c>
      <c r="AC26" s="2" t="s">
        <v>190</v>
      </c>
      <c r="AD26" s="6" t="n">
        <v>11.34</v>
      </c>
      <c r="AE26" s="5" t="n">
        <v>1983.55</v>
      </c>
      <c r="AF26" s="3"/>
      <c r="AG26" s="3"/>
      <c r="AH26" s="5" t="n">
        <v>35.77</v>
      </c>
      <c r="AI26" s="3"/>
      <c r="AJ26" s="2" t="s">
        <v>550</v>
      </c>
      <c r="AK26" s="2"/>
      <c r="AL26" s="2"/>
      <c r="AM26" s="2" t="s">
        <v>227</v>
      </c>
      <c r="AN26" s="2" t="s">
        <v>551</v>
      </c>
      <c r="AO26" s="5" t="n">
        <v>572.38</v>
      </c>
      <c r="AP26" s="2" t="s">
        <v>195</v>
      </c>
      <c r="AQ26" s="2"/>
      <c r="AR26" s="2"/>
      <c r="AS26" s="2"/>
      <c r="AT26" s="5"/>
      <c r="AU26" s="5"/>
      <c r="AV26" s="5"/>
      <c r="AW26" s="2" t="s">
        <v>196</v>
      </c>
      <c r="AX26" s="2" t="s">
        <v>303</v>
      </c>
      <c r="AY26" s="2" t="s">
        <v>186</v>
      </c>
      <c r="AZ26" s="7"/>
      <c r="BA26" s="3"/>
      <c r="BB26" s="2"/>
      <c r="BC26" s="3"/>
      <c r="BD26" s="2"/>
      <c r="BE26" s="3"/>
      <c r="BF26" s="2"/>
      <c r="BG26" s="2"/>
      <c r="BH26" s="8"/>
      <c r="BI26" s="2"/>
      <c r="BJ26" s="2"/>
      <c r="BK26" s="2" t="s">
        <v>552</v>
      </c>
      <c r="BL26" s="2"/>
      <c r="BM26" s="2"/>
      <c r="BN26" s="2" t="s">
        <v>553</v>
      </c>
      <c r="BO26" s="2" t="s">
        <v>553</v>
      </c>
      <c r="BP26" s="2" t="s">
        <v>554</v>
      </c>
      <c r="BQ26" s="2"/>
      <c r="BR26" s="2"/>
      <c r="BS26" s="5"/>
      <c r="BT26" s="9" t="n">
        <v>309.39</v>
      </c>
      <c r="BU26" s="6"/>
      <c r="BV26" s="9" t="n">
        <v>196.24</v>
      </c>
      <c r="BW26" s="9" t="n">
        <v>-162.65</v>
      </c>
      <c r="BX26" s="9"/>
      <c r="BY26" s="9" t="n">
        <v>-161.47</v>
      </c>
      <c r="BZ26" s="9" t="n">
        <v>0</v>
      </c>
      <c r="CA26" s="10" t="n">
        <v>2020</v>
      </c>
      <c r="CB26" s="9"/>
      <c r="CC26" s="9" t="n">
        <v>-78.15</v>
      </c>
      <c r="CD26" s="9" t="n">
        <v>-77.12</v>
      </c>
      <c r="CE26" s="9" t="n">
        <v>40.79</v>
      </c>
      <c r="CF26" s="9"/>
      <c r="CG26" s="9"/>
      <c r="CH26" s="9" t="n">
        <v>-8.86</v>
      </c>
      <c r="CI26" s="9" t="n">
        <v>-8.75</v>
      </c>
      <c r="CJ26" s="9" t="n">
        <v>4.63</v>
      </c>
      <c r="CK26" s="9"/>
      <c r="CL26" s="9"/>
      <c r="CM26" s="9"/>
      <c r="CN26" s="9"/>
      <c r="CO26" s="9"/>
      <c r="CP26" s="9"/>
      <c r="CQ26" s="9"/>
      <c r="CR26" s="9"/>
      <c r="CS26" s="6"/>
      <c r="CT26" s="7" t="n">
        <v>5100</v>
      </c>
      <c r="CU26" s="2" t="s">
        <v>259</v>
      </c>
      <c r="CV26" s="2" t="s">
        <v>490</v>
      </c>
      <c r="CW26" s="2" t="s">
        <v>261</v>
      </c>
      <c r="CX26" s="2" t="s">
        <v>262</v>
      </c>
      <c r="CY26" s="2" t="s">
        <v>491</v>
      </c>
      <c r="CZ26" s="2" t="s">
        <v>492</v>
      </c>
      <c r="DA26" s="3" t="s">
        <v>493</v>
      </c>
      <c r="DB26" s="2" t="s">
        <v>265</v>
      </c>
      <c r="DC26" s="10" t="n">
        <v>2012</v>
      </c>
      <c r="DD26" s="11" t="str">
        <f aca="false">HYPERLINK("http://www.draftkings.com","www.draftkings.com")</f>
        <v>www.draftkings.com</v>
      </c>
      <c r="DE26" s="12" t="n">
        <v>27</v>
      </c>
      <c r="DF26" s="12" t="n">
        <v>7</v>
      </c>
      <c r="DG26" s="12" t="n">
        <v>10</v>
      </c>
      <c r="DH26" s="12" t="n">
        <v>7</v>
      </c>
      <c r="DI26" s="12" t="n">
        <v>10</v>
      </c>
      <c r="DJ26" s="12" t="n">
        <v>10</v>
      </c>
      <c r="DK26" s="2" t="s">
        <v>494</v>
      </c>
      <c r="DL26" s="2"/>
      <c r="DM26" s="3"/>
      <c r="DN26" s="3"/>
      <c r="DO26" s="2"/>
      <c r="DP26" s="2"/>
      <c r="DQ26" s="2"/>
      <c r="DR26" s="2"/>
      <c r="DS26" s="2"/>
      <c r="DT26" s="2"/>
      <c r="DU26" s="2"/>
      <c r="DV26" s="2" t="n">
        <v>33506</v>
      </c>
      <c r="DW26" s="9"/>
      <c r="DX26" s="6"/>
      <c r="DY26" s="9"/>
      <c r="DZ26" s="9"/>
      <c r="EA26" s="9"/>
      <c r="EB26" s="9"/>
      <c r="EC26" s="9"/>
      <c r="ED26" s="9"/>
      <c r="EE26" s="9"/>
      <c r="EF26" s="6"/>
      <c r="EG26" s="5"/>
      <c r="EH26" s="5"/>
      <c r="EI26" s="9"/>
      <c r="EJ26" s="9"/>
      <c r="EK26" s="6"/>
      <c r="EL26" s="9"/>
      <c r="EM26" s="2"/>
      <c r="EN26" s="4"/>
      <c r="EO26" s="9"/>
      <c r="EP26" s="6"/>
      <c r="EQ26" s="6"/>
      <c r="ER26" s="9"/>
      <c r="ES26" s="2"/>
      <c r="ET26" s="9"/>
      <c r="EU26" s="9"/>
      <c r="EV26" s="9"/>
      <c r="EW26" s="9"/>
      <c r="EX26" s="9"/>
      <c r="EY26" s="9"/>
      <c r="EZ26" s="9"/>
      <c r="FA26" s="9"/>
      <c r="FB26" s="2" t="s">
        <v>195</v>
      </c>
      <c r="FC26" s="9"/>
      <c r="FD26" s="2"/>
      <c r="FE26" s="3"/>
      <c r="FF26" s="2"/>
      <c r="FG26" s="9"/>
      <c r="FH26" s="9"/>
      <c r="FI26" s="9"/>
      <c r="FJ26" s="9"/>
      <c r="FK26" s="9"/>
      <c r="FL26" s="9"/>
      <c r="FM26" s="9"/>
      <c r="FN26" s="9"/>
      <c r="FO26" s="9"/>
      <c r="FP26" s="9"/>
      <c r="FQ26" s="9"/>
      <c r="FR26" s="11" t="str">
        <f aca="false">HYPERLINK("https://my.pitchbook.com?c=138192-22T","View Company Online")</f>
        <v>View Company Online</v>
      </c>
    </row>
    <row r="27" customFormat="false" ht="15" hidden="false" customHeight="false" outlineLevel="0" collapsed="false">
      <c r="A27" s="13" t="s">
        <v>555</v>
      </c>
      <c r="B27" s="13" t="s">
        <v>556</v>
      </c>
      <c r="C27" s="13" t="s">
        <v>557</v>
      </c>
      <c r="D27" s="13" t="s">
        <v>558</v>
      </c>
      <c r="E27" s="13" t="s">
        <v>559</v>
      </c>
      <c r="F27" s="13" t="s">
        <v>560</v>
      </c>
      <c r="G27" s="13" t="s">
        <v>180</v>
      </c>
      <c r="H27" s="13" t="s">
        <v>181</v>
      </c>
      <c r="I27" s="13" t="s">
        <v>471</v>
      </c>
      <c r="J27" s="13" t="s">
        <v>472</v>
      </c>
      <c r="K27" s="13" t="s">
        <v>561</v>
      </c>
      <c r="L27" s="13" t="s">
        <v>562</v>
      </c>
      <c r="M27" s="13" t="s">
        <v>563</v>
      </c>
      <c r="N27" s="13" t="s">
        <v>303</v>
      </c>
      <c r="O27" s="13" t="s">
        <v>564</v>
      </c>
      <c r="P27" s="13" t="s">
        <v>565</v>
      </c>
      <c r="Q27" s="13" t="s">
        <v>566</v>
      </c>
      <c r="R27" s="14"/>
      <c r="S27" s="13" t="s">
        <v>567</v>
      </c>
      <c r="T27" s="13" t="s">
        <v>568</v>
      </c>
      <c r="U27" s="13"/>
      <c r="V27" s="14" t="n">
        <v>1</v>
      </c>
      <c r="W27" s="15"/>
      <c r="X27" s="15" t="n">
        <v>43564</v>
      </c>
      <c r="Y27" s="16" t="n">
        <v>0.44</v>
      </c>
      <c r="Z27" s="13" t="s">
        <v>189</v>
      </c>
      <c r="AA27" s="16" t="n">
        <v>3.01</v>
      </c>
      <c r="AB27" s="16" t="n">
        <v>3.45</v>
      </c>
      <c r="AC27" s="13" t="s">
        <v>189</v>
      </c>
      <c r="AD27" s="17" t="n">
        <v>12.76</v>
      </c>
      <c r="AE27" s="16" t="n">
        <v>0.44</v>
      </c>
      <c r="AF27" s="14" t="s">
        <v>569</v>
      </c>
      <c r="AG27" s="14"/>
      <c r="AH27" s="16"/>
      <c r="AI27" s="14"/>
      <c r="AJ27" s="13" t="s">
        <v>570</v>
      </c>
      <c r="AK27" s="13" t="s">
        <v>570</v>
      </c>
      <c r="AL27" s="13"/>
      <c r="AM27" s="13" t="s">
        <v>371</v>
      </c>
      <c r="AN27" s="13" t="s">
        <v>571</v>
      </c>
      <c r="AO27" s="16" t="n">
        <v>0.44</v>
      </c>
      <c r="AP27" s="13" t="s">
        <v>195</v>
      </c>
      <c r="AQ27" s="13"/>
      <c r="AR27" s="13"/>
      <c r="AS27" s="13"/>
      <c r="AT27" s="16"/>
      <c r="AU27" s="16"/>
      <c r="AV27" s="16"/>
      <c r="AW27" s="13" t="s">
        <v>196</v>
      </c>
      <c r="AX27" s="13" t="s">
        <v>197</v>
      </c>
      <c r="AY27" s="13" t="s">
        <v>572</v>
      </c>
      <c r="AZ27" s="18"/>
      <c r="BA27" s="14"/>
      <c r="BB27" s="13"/>
      <c r="BC27" s="14"/>
      <c r="BD27" s="13"/>
      <c r="BE27" s="14"/>
      <c r="BF27" s="13"/>
      <c r="BG27" s="13"/>
      <c r="BH27" s="19"/>
      <c r="BI27" s="13"/>
      <c r="BJ27" s="13"/>
      <c r="BK27" s="13"/>
      <c r="BL27" s="13"/>
      <c r="BM27" s="13"/>
      <c r="BN27" s="13" t="s">
        <v>573</v>
      </c>
      <c r="BO27" s="13" t="s">
        <v>573</v>
      </c>
      <c r="BP27" s="13"/>
      <c r="BQ27" s="13"/>
      <c r="BR27" s="13"/>
      <c r="BS27" s="16"/>
      <c r="BT27" s="20" t="n">
        <v>0.01</v>
      </c>
      <c r="BU27" s="17"/>
      <c r="BV27" s="20"/>
      <c r="BW27" s="20" t="n">
        <v>-0.03</v>
      </c>
      <c r="BX27" s="20" t="n">
        <v>-0.03</v>
      </c>
      <c r="BY27" s="20" t="n">
        <v>-0.03</v>
      </c>
      <c r="BZ27" s="20" t="n">
        <v>0</v>
      </c>
      <c r="CA27" s="21" t="n">
        <v>2018</v>
      </c>
      <c r="CB27" s="20" t="n">
        <v>-135.01</v>
      </c>
      <c r="CC27" s="20" t="n">
        <v>-135.01</v>
      </c>
      <c r="CD27" s="20" t="n">
        <v>-134.99</v>
      </c>
      <c r="CE27" s="20" t="n">
        <v>49015.75</v>
      </c>
      <c r="CF27" s="20" t="n">
        <v>59.23</v>
      </c>
      <c r="CG27" s="20" t="n">
        <v>-17.23</v>
      </c>
      <c r="CH27" s="20" t="n">
        <v>-17.23</v>
      </c>
      <c r="CI27" s="20" t="n">
        <v>-17.22</v>
      </c>
      <c r="CJ27" s="20" t="n">
        <v>6254.41</v>
      </c>
      <c r="CK27" s="20" t="n">
        <v>7.56</v>
      </c>
      <c r="CL27" s="20"/>
      <c r="CM27" s="20"/>
      <c r="CN27" s="20"/>
      <c r="CO27" s="20"/>
      <c r="CP27" s="20"/>
      <c r="CQ27" s="20"/>
      <c r="CR27" s="20"/>
      <c r="CS27" s="17" t="n">
        <v>-36303.96</v>
      </c>
      <c r="CT27" s="18" t="n">
        <v>13</v>
      </c>
      <c r="CU27" s="13" t="s">
        <v>203</v>
      </c>
      <c r="CV27" s="13" t="s">
        <v>574</v>
      </c>
      <c r="CW27" s="13" t="s">
        <v>205</v>
      </c>
      <c r="CX27" s="13" t="s">
        <v>575</v>
      </c>
      <c r="CY27" s="13" t="s">
        <v>576</v>
      </c>
      <c r="CZ27" s="13"/>
      <c r="DA27" s="14" t="s">
        <v>577</v>
      </c>
      <c r="DB27" s="13" t="s">
        <v>578</v>
      </c>
      <c r="DC27" s="21" t="n">
        <v>2017</v>
      </c>
      <c r="DD27" s="22" t="str">
        <f aca="false">HYPERLINK("http://www.dualitygames.eu","www.dualitygames.eu")</f>
        <v>www.dualitygames.eu</v>
      </c>
      <c r="DE27" s="23"/>
      <c r="DF27" s="23"/>
      <c r="DG27" s="23"/>
      <c r="DH27" s="23"/>
      <c r="DI27" s="23"/>
      <c r="DJ27" s="23"/>
      <c r="DK27" s="13"/>
      <c r="DL27" s="13"/>
      <c r="DM27" s="14"/>
      <c r="DN27" s="14"/>
      <c r="DO27" s="13"/>
      <c r="DP27" s="13"/>
      <c r="DQ27" s="13"/>
      <c r="DR27" s="13"/>
      <c r="DS27" s="13"/>
      <c r="DT27" s="13"/>
      <c r="DU27" s="13"/>
      <c r="DV27" s="13"/>
      <c r="DW27" s="20"/>
      <c r="DX27" s="17"/>
      <c r="DY27" s="20"/>
      <c r="DZ27" s="20"/>
      <c r="EA27" s="20"/>
      <c r="EB27" s="20"/>
      <c r="EC27" s="20"/>
      <c r="ED27" s="20"/>
      <c r="EE27" s="20"/>
      <c r="EF27" s="17"/>
      <c r="EG27" s="16"/>
      <c r="EH27" s="16"/>
      <c r="EI27" s="20"/>
      <c r="EJ27" s="20"/>
      <c r="EK27" s="17"/>
      <c r="EL27" s="20"/>
      <c r="EM27" s="13"/>
      <c r="EN27" s="15"/>
      <c r="EO27" s="20"/>
      <c r="EP27" s="17"/>
      <c r="EQ27" s="17"/>
      <c r="ER27" s="20"/>
      <c r="ES27" s="13"/>
      <c r="ET27" s="20"/>
      <c r="EU27" s="20"/>
      <c r="EV27" s="20"/>
      <c r="EW27" s="20"/>
      <c r="EX27" s="20"/>
      <c r="EY27" s="20"/>
      <c r="EZ27" s="20"/>
      <c r="FA27" s="20"/>
      <c r="FB27" s="13" t="s">
        <v>195</v>
      </c>
      <c r="FC27" s="20"/>
      <c r="FD27" s="13"/>
      <c r="FE27" s="14"/>
      <c r="FF27" s="13"/>
      <c r="FG27" s="20"/>
      <c r="FH27" s="20"/>
      <c r="FI27" s="20"/>
      <c r="FJ27" s="20"/>
      <c r="FK27" s="20"/>
      <c r="FL27" s="20"/>
      <c r="FM27" s="20"/>
      <c r="FN27" s="20"/>
      <c r="FO27" s="20"/>
      <c r="FP27" s="20"/>
      <c r="FQ27" s="20"/>
      <c r="FR27" s="22" t="str">
        <f aca="false">HYPERLINK("https://my.pitchbook.com?c=118095-58T","View Company Online")</f>
        <v>View Company Online</v>
      </c>
    </row>
    <row r="28" customFormat="false" ht="15" hidden="false" customHeight="false" outlineLevel="0" collapsed="false">
      <c r="A28" s="2" t="s">
        <v>579</v>
      </c>
      <c r="B28" s="2" t="s">
        <v>556</v>
      </c>
      <c r="C28" s="2" t="s">
        <v>557</v>
      </c>
      <c r="D28" s="2" t="s">
        <v>558</v>
      </c>
      <c r="E28" s="2" t="s">
        <v>559</v>
      </c>
      <c r="F28" s="2" t="s">
        <v>560</v>
      </c>
      <c r="G28" s="2" t="s">
        <v>180</v>
      </c>
      <c r="H28" s="2" t="s">
        <v>181</v>
      </c>
      <c r="I28" s="2" t="s">
        <v>471</v>
      </c>
      <c r="J28" s="2" t="s">
        <v>472</v>
      </c>
      <c r="K28" s="2" t="s">
        <v>561</v>
      </c>
      <c r="L28" s="2" t="s">
        <v>562</v>
      </c>
      <c r="M28" s="2" t="s">
        <v>563</v>
      </c>
      <c r="N28" s="2" t="s">
        <v>303</v>
      </c>
      <c r="O28" s="2" t="s">
        <v>564</v>
      </c>
      <c r="P28" s="2" t="s">
        <v>565</v>
      </c>
      <c r="Q28" s="2" t="s">
        <v>566</v>
      </c>
      <c r="R28" s="3"/>
      <c r="S28" s="2" t="s">
        <v>567</v>
      </c>
      <c r="T28" s="2" t="s">
        <v>568</v>
      </c>
      <c r="U28" s="2"/>
      <c r="V28" s="3" t="n">
        <v>2</v>
      </c>
      <c r="W28" s="4"/>
      <c r="X28" s="4" t="n">
        <v>44098</v>
      </c>
      <c r="Y28" s="5" t="n">
        <v>0.42</v>
      </c>
      <c r="Z28" s="2" t="s">
        <v>190</v>
      </c>
      <c r="AA28" s="5" t="n">
        <v>5.26</v>
      </c>
      <c r="AB28" s="5" t="n">
        <v>5.69</v>
      </c>
      <c r="AC28" s="2" t="s">
        <v>190</v>
      </c>
      <c r="AD28" s="6" t="n">
        <v>7.42</v>
      </c>
      <c r="AE28" s="5" t="n">
        <v>0.86</v>
      </c>
      <c r="AF28" s="3"/>
      <c r="AG28" s="3"/>
      <c r="AH28" s="5" t="n">
        <v>0.84</v>
      </c>
      <c r="AI28" s="3"/>
      <c r="AJ28" s="2" t="s">
        <v>226</v>
      </c>
      <c r="AK28" s="2"/>
      <c r="AL28" s="2"/>
      <c r="AM28" s="2" t="s">
        <v>227</v>
      </c>
      <c r="AN28" s="2" t="s">
        <v>560</v>
      </c>
      <c r="AO28" s="5" t="n">
        <v>0.42</v>
      </c>
      <c r="AP28" s="2" t="s">
        <v>195</v>
      </c>
      <c r="AQ28" s="2"/>
      <c r="AR28" s="2"/>
      <c r="AS28" s="2"/>
      <c r="AT28" s="5"/>
      <c r="AU28" s="5"/>
      <c r="AV28" s="5"/>
      <c r="AW28" s="2" t="s">
        <v>196</v>
      </c>
      <c r="AX28" s="2" t="s">
        <v>215</v>
      </c>
      <c r="AY28" s="2" t="s">
        <v>563</v>
      </c>
      <c r="AZ28" s="7"/>
      <c r="BA28" s="3"/>
      <c r="BB28" s="2"/>
      <c r="BC28" s="3"/>
      <c r="BD28" s="2"/>
      <c r="BE28" s="3"/>
      <c r="BF28" s="2"/>
      <c r="BG28" s="2"/>
      <c r="BH28" s="8"/>
      <c r="BI28" s="2"/>
      <c r="BJ28" s="2"/>
      <c r="BK28" s="2"/>
      <c r="BL28" s="2"/>
      <c r="BM28" s="2"/>
      <c r="BN28" s="2" t="s">
        <v>580</v>
      </c>
      <c r="BO28" s="2" t="s">
        <v>580</v>
      </c>
      <c r="BP28" s="2"/>
      <c r="BQ28" s="2"/>
      <c r="BR28" s="2"/>
      <c r="BS28" s="5"/>
      <c r="BT28" s="9" t="n">
        <v>0.4</v>
      </c>
      <c r="BU28" s="6" t="n">
        <v>531535.98</v>
      </c>
      <c r="BV28" s="9"/>
      <c r="BW28" s="9" t="n">
        <v>0.14</v>
      </c>
      <c r="BX28" s="9" t="n">
        <v>0.14</v>
      </c>
      <c r="BY28" s="9" t="n">
        <v>0.14</v>
      </c>
      <c r="BZ28" s="9" t="n">
        <v>0</v>
      </c>
      <c r="CA28" s="10" t="n">
        <v>2020</v>
      </c>
      <c r="CB28" s="9" t="n">
        <v>40.55</v>
      </c>
      <c r="CC28" s="9" t="n">
        <v>40.61</v>
      </c>
      <c r="CD28" s="9" t="n">
        <v>39.21</v>
      </c>
      <c r="CE28" s="9" t="n">
        <v>14.25</v>
      </c>
      <c r="CF28" s="9" t="n">
        <v>-7.81</v>
      </c>
      <c r="CG28" s="9" t="n">
        <v>3.01</v>
      </c>
      <c r="CH28" s="9" t="n">
        <v>3.01</v>
      </c>
      <c r="CI28" s="9" t="n">
        <v>2.91</v>
      </c>
      <c r="CJ28" s="9" t="n">
        <v>1.06</v>
      </c>
      <c r="CK28" s="9" t="n">
        <v>-0.58</v>
      </c>
      <c r="CL28" s="9"/>
      <c r="CM28" s="9"/>
      <c r="CN28" s="9"/>
      <c r="CO28" s="9"/>
      <c r="CP28" s="9"/>
      <c r="CQ28" s="9"/>
      <c r="CR28" s="9"/>
      <c r="CS28" s="6" t="n">
        <v>35.14</v>
      </c>
      <c r="CT28" s="7" t="n">
        <v>13</v>
      </c>
      <c r="CU28" s="2" t="s">
        <v>581</v>
      </c>
      <c r="CV28" s="2" t="s">
        <v>574</v>
      </c>
      <c r="CW28" s="2" t="s">
        <v>205</v>
      </c>
      <c r="CX28" s="2" t="s">
        <v>575</v>
      </c>
      <c r="CY28" s="2" t="s">
        <v>576</v>
      </c>
      <c r="CZ28" s="2"/>
      <c r="DA28" s="3" t="s">
        <v>577</v>
      </c>
      <c r="DB28" s="2" t="s">
        <v>578</v>
      </c>
      <c r="DC28" s="10" t="n">
        <v>2017</v>
      </c>
      <c r="DD28" s="11" t="str">
        <f aca="false">HYPERLINK("http://www.dualitygames.eu","www.dualitygames.eu")</f>
        <v>www.dualitygames.eu</v>
      </c>
      <c r="DE28" s="12"/>
      <c r="DF28" s="12"/>
      <c r="DG28" s="12"/>
      <c r="DH28" s="12"/>
      <c r="DI28" s="12"/>
      <c r="DJ28" s="12"/>
      <c r="DK28" s="2"/>
      <c r="DL28" s="2"/>
      <c r="DM28" s="3"/>
      <c r="DN28" s="3"/>
      <c r="DO28" s="2"/>
      <c r="DP28" s="2"/>
      <c r="DQ28" s="2"/>
      <c r="DR28" s="2"/>
      <c r="DS28" s="2"/>
      <c r="DT28" s="2"/>
      <c r="DU28" s="2"/>
      <c r="DV28" s="2"/>
      <c r="DW28" s="9"/>
      <c r="DX28" s="6"/>
      <c r="DY28" s="9"/>
      <c r="DZ28" s="9"/>
      <c r="EA28" s="9"/>
      <c r="EB28" s="9"/>
      <c r="EC28" s="9"/>
      <c r="ED28" s="9"/>
      <c r="EE28" s="9"/>
      <c r="EF28" s="6"/>
      <c r="EG28" s="5"/>
      <c r="EH28" s="5"/>
      <c r="EI28" s="9"/>
      <c r="EJ28" s="9"/>
      <c r="EK28" s="6"/>
      <c r="EL28" s="9"/>
      <c r="EM28" s="2"/>
      <c r="EN28" s="4"/>
      <c r="EO28" s="9"/>
      <c r="EP28" s="6"/>
      <c r="EQ28" s="6"/>
      <c r="ER28" s="9"/>
      <c r="ES28" s="2"/>
      <c r="ET28" s="9"/>
      <c r="EU28" s="9"/>
      <c r="EV28" s="9"/>
      <c r="EW28" s="9"/>
      <c r="EX28" s="9"/>
      <c r="EY28" s="9"/>
      <c r="EZ28" s="9"/>
      <c r="FA28" s="9"/>
      <c r="FB28" s="2" t="s">
        <v>195</v>
      </c>
      <c r="FC28" s="9"/>
      <c r="FD28" s="2"/>
      <c r="FE28" s="3"/>
      <c r="FF28" s="2"/>
      <c r="FG28" s="9"/>
      <c r="FH28" s="9"/>
      <c r="FI28" s="9"/>
      <c r="FJ28" s="9"/>
      <c r="FK28" s="9"/>
      <c r="FL28" s="9"/>
      <c r="FM28" s="9"/>
      <c r="FN28" s="9"/>
      <c r="FO28" s="9"/>
      <c r="FP28" s="9"/>
      <c r="FQ28" s="9"/>
      <c r="FR28" s="11" t="str">
        <f aca="false">HYPERLINK("https://my.pitchbook.com?c=163973-17T","View Company Online")</f>
        <v>View Company Online</v>
      </c>
    </row>
    <row r="29" customFormat="false" ht="15" hidden="false" customHeight="false" outlineLevel="0" collapsed="false">
      <c r="A29" s="13" t="s">
        <v>582</v>
      </c>
      <c r="B29" s="13" t="s">
        <v>583</v>
      </c>
      <c r="C29" s="13" t="s">
        <v>584</v>
      </c>
      <c r="D29" s="13"/>
      <c r="E29" s="13" t="s">
        <v>585</v>
      </c>
      <c r="F29" s="13" t="s">
        <v>586</v>
      </c>
      <c r="G29" s="13" t="s">
        <v>587</v>
      </c>
      <c r="H29" s="13" t="s">
        <v>588</v>
      </c>
      <c r="I29" s="13" t="s">
        <v>589</v>
      </c>
      <c r="J29" s="13" t="s">
        <v>590</v>
      </c>
      <c r="K29" s="13" t="s">
        <v>591</v>
      </c>
      <c r="L29" s="13" t="s">
        <v>592</v>
      </c>
      <c r="M29" s="13" t="s">
        <v>186</v>
      </c>
      <c r="N29" s="13" t="s">
        <v>303</v>
      </c>
      <c r="O29" s="13" t="s">
        <v>242</v>
      </c>
      <c r="P29" s="13" t="s">
        <v>593</v>
      </c>
      <c r="Q29" s="13" t="s">
        <v>594</v>
      </c>
      <c r="R29" s="14" t="s">
        <v>595</v>
      </c>
      <c r="S29" s="13" t="s">
        <v>596</v>
      </c>
      <c r="T29" s="13" t="s">
        <v>597</v>
      </c>
      <c r="U29" s="13" t="s">
        <v>598</v>
      </c>
      <c r="V29" s="14" t="n">
        <v>1</v>
      </c>
      <c r="W29" s="15"/>
      <c r="X29" s="15" t="n">
        <v>44216</v>
      </c>
      <c r="Y29" s="16" t="n">
        <v>2.66</v>
      </c>
      <c r="Z29" s="13" t="s">
        <v>189</v>
      </c>
      <c r="AA29" s="16" t="n">
        <v>6.21</v>
      </c>
      <c r="AB29" s="16" t="n">
        <v>8.87</v>
      </c>
      <c r="AC29" s="13" t="s">
        <v>189</v>
      </c>
      <c r="AD29" s="17" t="n">
        <v>29.98</v>
      </c>
      <c r="AE29" s="16" t="n">
        <v>2.66</v>
      </c>
      <c r="AF29" s="14" t="s">
        <v>599</v>
      </c>
      <c r="AG29" s="14"/>
      <c r="AH29" s="16" t="n">
        <v>11.61</v>
      </c>
      <c r="AI29" s="14"/>
      <c r="AJ29" s="13" t="s">
        <v>192</v>
      </c>
      <c r="AK29" s="13"/>
      <c r="AL29" s="13"/>
      <c r="AM29" s="13" t="s">
        <v>193</v>
      </c>
      <c r="AN29" s="13" t="s">
        <v>600</v>
      </c>
      <c r="AO29" s="16" t="n">
        <v>2.66</v>
      </c>
      <c r="AP29" s="13" t="s">
        <v>195</v>
      </c>
      <c r="AQ29" s="13"/>
      <c r="AR29" s="13"/>
      <c r="AS29" s="13"/>
      <c r="AT29" s="16"/>
      <c r="AU29" s="16"/>
      <c r="AV29" s="16"/>
      <c r="AW29" s="13" t="s">
        <v>196</v>
      </c>
      <c r="AX29" s="13" t="s">
        <v>197</v>
      </c>
      <c r="AY29" s="13" t="s">
        <v>198</v>
      </c>
      <c r="AZ29" s="18"/>
      <c r="BA29" s="14" t="n">
        <v>1</v>
      </c>
      <c r="BB29" s="13" t="s">
        <v>601</v>
      </c>
      <c r="BC29" s="14" t="n">
        <v>1</v>
      </c>
      <c r="BD29" s="13"/>
      <c r="BE29" s="14"/>
      <c r="BF29" s="13"/>
      <c r="BG29" s="13" t="s">
        <v>602</v>
      </c>
      <c r="BH29" s="19" t="s">
        <v>601</v>
      </c>
      <c r="BI29" s="13"/>
      <c r="BJ29" s="13"/>
      <c r="BK29" s="13"/>
      <c r="BL29" s="13"/>
      <c r="BM29" s="13"/>
      <c r="BN29" s="13"/>
      <c r="BO29" s="13"/>
      <c r="BP29" s="13"/>
      <c r="BQ29" s="13"/>
      <c r="BR29" s="13"/>
      <c r="BS29" s="16"/>
      <c r="BT29" s="20" t="n">
        <v>0</v>
      </c>
      <c r="BU29" s="17"/>
      <c r="BV29" s="20" t="n">
        <v>-0.09</v>
      </c>
      <c r="BW29" s="20" t="n">
        <v>-0.12</v>
      </c>
      <c r="BX29" s="20" t="n">
        <v>-0.13</v>
      </c>
      <c r="BY29" s="20" t="n">
        <v>-0.13</v>
      </c>
      <c r="BZ29" s="20" t="n">
        <v>0</v>
      </c>
      <c r="CA29" s="21" t="n">
        <v>2020</v>
      </c>
      <c r="CB29" s="20" t="n">
        <v>-70.39</v>
      </c>
      <c r="CC29" s="20" t="n">
        <v>-70.39</v>
      </c>
      <c r="CD29" s="20" t="n">
        <v>-70.39</v>
      </c>
      <c r="CE29" s="20"/>
      <c r="CF29" s="20" t="n">
        <v>20.23</v>
      </c>
      <c r="CG29" s="20" t="n">
        <v>-21.1</v>
      </c>
      <c r="CH29" s="20" t="n">
        <v>-21.1</v>
      </c>
      <c r="CI29" s="20" t="n">
        <v>-21.1</v>
      </c>
      <c r="CJ29" s="20"/>
      <c r="CK29" s="20" t="n">
        <v>6.07</v>
      </c>
      <c r="CL29" s="20"/>
      <c r="CM29" s="20"/>
      <c r="CN29" s="20"/>
      <c r="CO29" s="20"/>
      <c r="CP29" s="20"/>
      <c r="CQ29" s="20"/>
      <c r="CR29" s="20"/>
      <c r="CS29" s="17"/>
      <c r="CT29" s="18" t="n">
        <v>6</v>
      </c>
      <c r="CU29" s="13" t="s">
        <v>603</v>
      </c>
      <c r="CV29" s="13" t="s">
        <v>604</v>
      </c>
      <c r="CW29" s="13" t="s">
        <v>205</v>
      </c>
      <c r="CX29" s="13" t="s">
        <v>206</v>
      </c>
      <c r="CY29" s="13" t="s">
        <v>605</v>
      </c>
      <c r="CZ29" s="13"/>
      <c r="DA29" s="14" t="s">
        <v>606</v>
      </c>
      <c r="DB29" s="13" t="s">
        <v>607</v>
      </c>
      <c r="DC29" s="21" t="n">
        <v>2020</v>
      </c>
      <c r="DD29" s="22" t="str">
        <f aca="false">HYPERLINK("http://www.duearity.com","www.duearity.com")</f>
        <v>www.duearity.com</v>
      </c>
      <c r="DE29" s="23" t="n">
        <v>4</v>
      </c>
      <c r="DF29" s="23" t="n">
        <v>1</v>
      </c>
      <c r="DG29" s="23"/>
      <c r="DH29" s="23" t="n">
        <v>4</v>
      </c>
      <c r="DI29" s="23"/>
      <c r="DJ29" s="23"/>
      <c r="DK29" s="13" t="s">
        <v>608</v>
      </c>
      <c r="DL29" s="13"/>
      <c r="DM29" s="14"/>
      <c r="DN29" s="14"/>
      <c r="DO29" s="13"/>
      <c r="DP29" s="13"/>
      <c r="DQ29" s="13"/>
      <c r="DR29" s="13"/>
      <c r="DS29" s="13"/>
      <c r="DT29" s="13"/>
      <c r="DU29" s="13"/>
      <c r="DV29" s="13"/>
      <c r="DW29" s="20"/>
      <c r="DX29" s="17"/>
      <c r="DY29" s="20"/>
      <c r="DZ29" s="20"/>
      <c r="EA29" s="20"/>
      <c r="EB29" s="20"/>
      <c r="EC29" s="20"/>
      <c r="ED29" s="20"/>
      <c r="EE29" s="20"/>
      <c r="EF29" s="17"/>
      <c r="EG29" s="16"/>
      <c r="EH29" s="16"/>
      <c r="EI29" s="20"/>
      <c r="EJ29" s="20"/>
      <c r="EK29" s="17"/>
      <c r="EL29" s="20"/>
      <c r="EM29" s="13"/>
      <c r="EN29" s="15"/>
      <c r="EO29" s="20"/>
      <c r="EP29" s="17"/>
      <c r="EQ29" s="17"/>
      <c r="ER29" s="20"/>
      <c r="ES29" s="13"/>
      <c r="ET29" s="20"/>
      <c r="EU29" s="20"/>
      <c r="EV29" s="20"/>
      <c r="EW29" s="20"/>
      <c r="EX29" s="20"/>
      <c r="EY29" s="20"/>
      <c r="EZ29" s="20"/>
      <c r="FA29" s="20"/>
      <c r="FB29" s="13" t="s">
        <v>195</v>
      </c>
      <c r="FC29" s="20"/>
      <c r="FD29" s="13"/>
      <c r="FE29" s="14"/>
      <c r="FF29" s="13"/>
      <c r="FG29" s="20"/>
      <c r="FH29" s="20"/>
      <c r="FI29" s="20"/>
      <c r="FJ29" s="20"/>
      <c r="FK29" s="20"/>
      <c r="FL29" s="20"/>
      <c r="FM29" s="20"/>
      <c r="FN29" s="20"/>
      <c r="FO29" s="20"/>
      <c r="FP29" s="20"/>
      <c r="FQ29" s="20"/>
      <c r="FR29" s="22" t="str">
        <f aca="false">HYPERLINK("https://my.pitchbook.com?c=166245-22T","View Company Online")</f>
        <v>View Company Online</v>
      </c>
    </row>
    <row r="30" customFormat="false" ht="15" hidden="false" customHeight="false" outlineLevel="0" collapsed="false">
      <c r="A30" s="2" t="s">
        <v>609</v>
      </c>
      <c r="B30" s="2" t="s">
        <v>583</v>
      </c>
      <c r="C30" s="2" t="s">
        <v>584</v>
      </c>
      <c r="D30" s="2"/>
      <c r="E30" s="2" t="s">
        <v>585</v>
      </c>
      <c r="F30" s="2" t="s">
        <v>586</v>
      </c>
      <c r="G30" s="2" t="s">
        <v>587</v>
      </c>
      <c r="H30" s="2" t="s">
        <v>588</v>
      </c>
      <c r="I30" s="2" t="s">
        <v>589</v>
      </c>
      <c r="J30" s="2" t="s">
        <v>590</v>
      </c>
      <c r="K30" s="2" t="s">
        <v>591</v>
      </c>
      <c r="L30" s="2" t="s">
        <v>592</v>
      </c>
      <c r="M30" s="2" t="s">
        <v>186</v>
      </c>
      <c r="N30" s="2" t="s">
        <v>303</v>
      </c>
      <c r="O30" s="2" t="s">
        <v>242</v>
      </c>
      <c r="P30" s="2" t="s">
        <v>593</v>
      </c>
      <c r="Q30" s="2" t="s">
        <v>594</v>
      </c>
      <c r="R30" s="3" t="s">
        <v>595</v>
      </c>
      <c r="S30" s="2" t="s">
        <v>596</v>
      </c>
      <c r="T30" s="2" t="s">
        <v>597</v>
      </c>
      <c r="U30" s="2" t="s">
        <v>598</v>
      </c>
      <c r="V30" s="3" t="n">
        <v>2</v>
      </c>
      <c r="W30" s="4" t="n">
        <v>44298</v>
      </c>
      <c r="X30" s="4" t="n">
        <v>44327</v>
      </c>
      <c r="Y30" s="5" t="n">
        <v>2.45</v>
      </c>
      <c r="Z30" s="2" t="s">
        <v>189</v>
      </c>
      <c r="AA30" s="5" t="n">
        <v>5.91</v>
      </c>
      <c r="AB30" s="5" t="n">
        <v>8.36</v>
      </c>
      <c r="AC30" s="2" t="s">
        <v>190</v>
      </c>
      <c r="AD30" s="6" t="n">
        <v>29.31</v>
      </c>
      <c r="AE30" s="5" t="n">
        <v>5.11</v>
      </c>
      <c r="AF30" s="3"/>
      <c r="AG30" s="3"/>
      <c r="AH30" s="5" t="n">
        <v>0.62</v>
      </c>
      <c r="AI30" s="3"/>
      <c r="AJ30" s="2" t="s">
        <v>226</v>
      </c>
      <c r="AK30" s="2"/>
      <c r="AL30" s="2"/>
      <c r="AM30" s="2" t="s">
        <v>227</v>
      </c>
      <c r="AN30" s="2" t="s">
        <v>610</v>
      </c>
      <c r="AO30" s="5" t="n">
        <v>2.45</v>
      </c>
      <c r="AP30" s="2" t="s">
        <v>195</v>
      </c>
      <c r="AQ30" s="2"/>
      <c r="AR30" s="2"/>
      <c r="AS30" s="2"/>
      <c r="AT30" s="5"/>
      <c r="AU30" s="5"/>
      <c r="AV30" s="5"/>
      <c r="AW30" s="2" t="s">
        <v>196</v>
      </c>
      <c r="AX30" s="2" t="s">
        <v>215</v>
      </c>
      <c r="AY30" s="2" t="s">
        <v>186</v>
      </c>
      <c r="AZ30" s="7"/>
      <c r="BA30" s="3"/>
      <c r="BB30" s="2"/>
      <c r="BC30" s="3"/>
      <c r="BD30" s="2"/>
      <c r="BE30" s="3"/>
      <c r="BF30" s="2"/>
      <c r="BG30" s="2"/>
      <c r="BH30" s="8"/>
      <c r="BI30" s="2"/>
      <c r="BJ30" s="2"/>
      <c r="BK30" s="2" t="s">
        <v>601</v>
      </c>
      <c r="BL30" s="2"/>
      <c r="BM30" s="2"/>
      <c r="BN30" s="2" t="s">
        <v>611</v>
      </c>
      <c r="BO30" s="2" t="s">
        <v>611</v>
      </c>
      <c r="BP30" s="2" t="s">
        <v>612</v>
      </c>
      <c r="BQ30" s="2"/>
      <c r="BR30" s="2"/>
      <c r="BS30" s="5"/>
      <c r="BT30" s="9" t="n">
        <v>0</v>
      </c>
      <c r="BU30" s="6"/>
      <c r="BV30" s="9" t="n">
        <v>-0.09</v>
      </c>
      <c r="BW30" s="9" t="n">
        <v>-0.12</v>
      </c>
      <c r="BX30" s="9" t="n">
        <v>-0.13</v>
      </c>
      <c r="BY30" s="9" t="n">
        <v>-0.13</v>
      </c>
      <c r="BZ30" s="9" t="n">
        <v>0</v>
      </c>
      <c r="CA30" s="10" t="n">
        <v>2020</v>
      </c>
      <c r="CB30" s="9" t="n">
        <v>-66.28</v>
      </c>
      <c r="CC30" s="9" t="n">
        <v>-66.28</v>
      </c>
      <c r="CD30" s="9" t="n">
        <v>-66.28</v>
      </c>
      <c r="CE30" s="9"/>
      <c r="CF30" s="9" t="n">
        <v>19.05</v>
      </c>
      <c r="CG30" s="9" t="n">
        <v>-19.43</v>
      </c>
      <c r="CH30" s="9" t="n">
        <v>-19.43</v>
      </c>
      <c r="CI30" s="9" t="n">
        <v>-19.43</v>
      </c>
      <c r="CJ30" s="9"/>
      <c r="CK30" s="9" t="n">
        <v>5.58</v>
      </c>
      <c r="CL30" s="9"/>
      <c r="CM30" s="9"/>
      <c r="CN30" s="9"/>
      <c r="CO30" s="9"/>
      <c r="CP30" s="9"/>
      <c r="CQ30" s="9"/>
      <c r="CR30" s="9"/>
      <c r="CS30" s="6"/>
      <c r="CT30" s="7" t="n">
        <v>6</v>
      </c>
      <c r="CU30" s="2" t="s">
        <v>603</v>
      </c>
      <c r="CV30" s="2" t="s">
        <v>604</v>
      </c>
      <c r="CW30" s="2" t="s">
        <v>205</v>
      </c>
      <c r="CX30" s="2" t="s">
        <v>206</v>
      </c>
      <c r="CY30" s="2" t="s">
        <v>605</v>
      </c>
      <c r="CZ30" s="2"/>
      <c r="DA30" s="3" t="s">
        <v>606</v>
      </c>
      <c r="DB30" s="2" t="s">
        <v>607</v>
      </c>
      <c r="DC30" s="10" t="n">
        <v>2020</v>
      </c>
      <c r="DD30" s="11" t="str">
        <f aca="false">HYPERLINK("http://www.duearity.com","www.duearity.com")</f>
        <v>www.duearity.com</v>
      </c>
      <c r="DE30" s="12" t="n">
        <v>4</v>
      </c>
      <c r="DF30" s="12" t="n">
        <v>1</v>
      </c>
      <c r="DG30" s="12"/>
      <c r="DH30" s="12" t="n">
        <v>4</v>
      </c>
      <c r="DI30" s="12"/>
      <c r="DJ30" s="12"/>
      <c r="DK30" s="2" t="s">
        <v>608</v>
      </c>
      <c r="DL30" s="2"/>
      <c r="DM30" s="3"/>
      <c r="DN30" s="3"/>
      <c r="DO30" s="2"/>
      <c r="DP30" s="2"/>
      <c r="DQ30" s="2"/>
      <c r="DR30" s="2"/>
      <c r="DS30" s="2"/>
      <c r="DT30" s="2"/>
      <c r="DU30" s="2"/>
      <c r="DV30" s="2"/>
      <c r="DW30" s="9"/>
      <c r="DX30" s="6"/>
      <c r="DY30" s="9"/>
      <c r="DZ30" s="9"/>
      <c r="EA30" s="9"/>
      <c r="EB30" s="9"/>
      <c r="EC30" s="9"/>
      <c r="ED30" s="9"/>
      <c r="EE30" s="9"/>
      <c r="EF30" s="6"/>
      <c r="EG30" s="5"/>
      <c r="EH30" s="5"/>
      <c r="EI30" s="9"/>
      <c r="EJ30" s="9"/>
      <c r="EK30" s="6"/>
      <c r="EL30" s="9"/>
      <c r="EM30" s="2"/>
      <c r="EN30" s="4"/>
      <c r="EO30" s="9"/>
      <c r="EP30" s="6"/>
      <c r="EQ30" s="6"/>
      <c r="ER30" s="9"/>
      <c r="ES30" s="2"/>
      <c r="ET30" s="9"/>
      <c r="EU30" s="9"/>
      <c r="EV30" s="9"/>
      <c r="EW30" s="9"/>
      <c r="EX30" s="9"/>
      <c r="EY30" s="9"/>
      <c r="EZ30" s="9"/>
      <c r="FA30" s="9"/>
      <c r="FB30" s="2" t="s">
        <v>195</v>
      </c>
      <c r="FC30" s="9"/>
      <c r="FD30" s="2"/>
      <c r="FE30" s="3"/>
      <c r="FF30" s="2"/>
      <c r="FG30" s="9"/>
      <c r="FH30" s="9"/>
      <c r="FI30" s="9"/>
      <c r="FJ30" s="9"/>
      <c r="FK30" s="9"/>
      <c r="FL30" s="9"/>
      <c r="FM30" s="9"/>
      <c r="FN30" s="9"/>
      <c r="FO30" s="9"/>
      <c r="FP30" s="9"/>
      <c r="FQ30" s="9"/>
      <c r="FR30" s="11" t="str">
        <f aca="false">HYPERLINK("https://my.pitchbook.com?c=171052-48T","View Company Online")</f>
        <v>View Company Online</v>
      </c>
    </row>
    <row r="31" customFormat="false" ht="15" hidden="false" customHeight="false" outlineLevel="0" collapsed="false">
      <c r="A31" s="13" t="s">
        <v>613</v>
      </c>
      <c r="B31" s="13" t="s">
        <v>614</v>
      </c>
      <c r="C31" s="13" t="s">
        <v>615</v>
      </c>
      <c r="D31" s="13"/>
      <c r="E31" s="13" t="s">
        <v>616</v>
      </c>
      <c r="F31" s="13" t="s">
        <v>617</v>
      </c>
      <c r="G31" s="13" t="s">
        <v>180</v>
      </c>
      <c r="H31" s="13" t="s">
        <v>181</v>
      </c>
      <c r="I31" s="13" t="s">
        <v>618</v>
      </c>
      <c r="J31" s="13" t="s">
        <v>619</v>
      </c>
      <c r="K31" s="13" t="s">
        <v>620</v>
      </c>
      <c r="L31" s="13" t="s">
        <v>621</v>
      </c>
      <c r="M31" s="13" t="s">
        <v>186</v>
      </c>
      <c r="N31" s="13" t="s">
        <v>187</v>
      </c>
      <c r="O31" s="13" t="s">
        <v>622</v>
      </c>
      <c r="P31" s="13" t="s">
        <v>623</v>
      </c>
      <c r="Q31" s="13" t="s">
        <v>624</v>
      </c>
      <c r="R31" s="14" t="s">
        <v>625</v>
      </c>
      <c r="S31" s="13" t="s">
        <v>626</v>
      </c>
      <c r="T31" s="13" t="s">
        <v>627</v>
      </c>
      <c r="U31" s="13" t="s">
        <v>628</v>
      </c>
      <c r="V31" s="14" t="n">
        <v>8</v>
      </c>
      <c r="W31" s="15"/>
      <c r="X31" s="15" t="n">
        <v>42941</v>
      </c>
      <c r="Y31" s="16" t="n">
        <v>21.81</v>
      </c>
      <c r="Z31" s="13" t="s">
        <v>189</v>
      </c>
      <c r="AA31" s="16" t="n">
        <v>588.87</v>
      </c>
      <c r="AB31" s="16" t="n">
        <v>610.68</v>
      </c>
      <c r="AC31" s="13" t="s">
        <v>189</v>
      </c>
      <c r="AD31" s="17" t="n">
        <v>3.57</v>
      </c>
      <c r="AE31" s="16" t="n">
        <v>91.11</v>
      </c>
      <c r="AF31" s="14" t="s">
        <v>280</v>
      </c>
      <c r="AG31" s="14" t="s">
        <v>213</v>
      </c>
      <c r="AH31" s="16" t="n">
        <v>18.08</v>
      </c>
      <c r="AI31" s="14" t="s">
        <v>629</v>
      </c>
      <c r="AJ31" s="13" t="s">
        <v>282</v>
      </c>
      <c r="AK31" s="13" t="s">
        <v>629</v>
      </c>
      <c r="AL31" s="13"/>
      <c r="AM31" s="13" t="s">
        <v>193</v>
      </c>
      <c r="AN31" s="13" t="s">
        <v>630</v>
      </c>
      <c r="AO31" s="16" t="n">
        <v>21.81</v>
      </c>
      <c r="AP31" s="13" t="s">
        <v>195</v>
      </c>
      <c r="AQ31" s="13"/>
      <c r="AR31" s="13"/>
      <c r="AS31" s="13"/>
      <c r="AT31" s="16"/>
      <c r="AU31" s="16"/>
      <c r="AV31" s="16"/>
      <c r="AW31" s="13" t="s">
        <v>196</v>
      </c>
      <c r="AX31" s="13" t="s">
        <v>215</v>
      </c>
      <c r="AY31" s="13" t="s">
        <v>198</v>
      </c>
      <c r="AZ31" s="18" t="n">
        <v>95</v>
      </c>
      <c r="BA31" s="14" t="n">
        <v>2</v>
      </c>
      <c r="BB31" s="13" t="s">
        <v>631</v>
      </c>
      <c r="BC31" s="14" t="n">
        <v>2</v>
      </c>
      <c r="BD31" s="13"/>
      <c r="BE31" s="14"/>
      <c r="BF31" s="13"/>
      <c r="BG31" s="13" t="s">
        <v>632</v>
      </c>
      <c r="BH31" s="19" t="s">
        <v>633</v>
      </c>
      <c r="BI31" s="13" t="s">
        <v>634</v>
      </c>
      <c r="BJ31" s="13" t="s">
        <v>635</v>
      </c>
      <c r="BK31" s="13"/>
      <c r="BL31" s="13"/>
      <c r="BM31" s="13"/>
      <c r="BN31" s="13" t="s">
        <v>636</v>
      </c>
      <c r="BO31" s="13" t="s">
        <v>636</v>
      </c>
      <c r="BP31" s="13"/>
      <c r="BQ31" s="13"/>
      <c r="BR31" s="13"/>
      <c r="BS31" s="16"/>
      <c r="BT31" s="20" t="n">
        <v>11.53</v>
      </c>
      <c r="BU31" s="17"/>
      <c r="BV31" s="20"/>
      <c r="BW31" s="20"/>
      <c r="BX31" s="20"/>
      <c r="BY31" s="20"/>
      <c r="BZ31" s="20"/>
      <c r="CA31" s="21" t="n">
        <v>2017</v>
      </c>
      <c r="CB31" s="20"/>
      <c r="CC31" s="20"/>
      <c r="CD31" s="20"/>
      <c r="CE31" s="20" t="n">
        <v>52.98</v>
      </c>
      <c r="CF31" s="20"/>
      <c r="CG31" s="20"/>
      <c r="CH31" s="20"/>
      <c r="CI31" s="20"/>
      <c r="CJ31" s="20" t="n">
        <v>1.89</v>
      </c>
      <c r="CK31" s="20"/>
      <c r="CL31" s="20"/>
      <c r="CM31" s="20"/>
      <c r="CN31" s="20"/>
      <c r="CO31" s="20"/>
      <c r="CP31" s="20"/>
      <c r="CQ31" s="20"/>
      <c r="CR31" s="20"/>
      <c r="CS31" s="17"/>
      <c r="CT31" s="18" t="n">
        <v>830</v>
      </c>
      <c r="CU31" s="13" t="s">
        <v>259</v>
      </c>
      <c r="CV31" s="13" t="s">
        <v>637</v>
      </c>
      <c r="CW31" s="13" t="s">
        <v>261</v>
      </c>
      <c r="CX31" s="13" t="s">
        <v>262</v>
      </c>
      <c r="CY31" s="13" t="s">
        <v>638</v>
      </c>
      <c r="CZ31" s="13" t="s">
        <v>639</v>
      </c>
      <c r="DA31" s="14" t="s">
        <v>640</v>
      </c>
      <c r="DB31" s="13" t="s">
        <v>265</v>
      </c>
      <c r="DC31" s="21" t="n">
        <v>2011</v>
      </c>
      <c r="DD31" s="22" t="str">
        <f aca="false">HYPERLINK("http://www.duolingo.com","www.duolingo.com")</f>
        <v>www.duolingo.com</v>
      </c>
      <c r="DE31" s="23" t="n">
        <v>9</v>
      </c>
      <c r="DF31" s="23" t="n">
        <v>4</v>
      </c>
      <c r="DG31" s="23"/>
      <c r="DH31" s="23" t="n">
        <v>7</v>
      </c>
      <c r="DI31" s="23" t="n">
        <v>2</v>
      </c>
      <c r="DJ31" s="23" t="n">
        <v>2</v>
      </c>
      <c r="DK31" s="13" t="s">
        <v>641</v>
      </c>
      <c r="DL31" s="13"/>
      <c r="DM31" s="14" t="n">
        <v>1.4</v>
      </c>
      <c r="DN31" s="14" t="n">
        <v>2.18</v>
      </c>
      <c r="DO31" s="13" t="s">
        <v>268</v>
      </c>
      <c r="DP31" s="13" t="s">
        <v>269</v>
      </c>
      <c r="DQ31" s="13" t="s">
        <v>270</v>
      </c>
      <c r="DR31" s="13" t="s">
        <v>269</v>
      </c>
      <c r="DS31" s="13" t="s">
        <v>269</v>
      </c>
      <c r="DT31" s="13" t="s">
        <v>271</v>
      </c>
      <c r="DU31" s="13" t="s">
        <v>272</v>
      </c>
      <c r="DV31" s="13"/>
      <c r="DW31" s="20"/>
      <c r="DX31" s="17"/>
      <c r="DY31" s="20"/>
      <c r="DZ31" s="20"/>
      <c r="EA31" s="20"/>
      <c r="EB31" s="20"/>
      <c r="EC31" s="20"/>
      <c r="ED31" s="20"/>
      <c r="EE31" s="20"/>
      <c r="EF31" s="17"/>
      <c r="EG31" s="16"/>
      <c r="EH31" s="16"/>
      <c r="EI31" s="20"/>
      <c r="EJ31" s="20"/>
      <c r="EK31" s="17"/>
      <c r="EL31" s="20"/>
      <c r="EM31" s="13"/>
      <c r="EN31" s="15"/>
      <c r="EO31" s="20"/>
      <c r="EP31" s="17"/>
      <c r="EQ31" s="17"/>
      <c r="ER31" s="20"/>
      <c r="ES31" s="13"/>
      <c r="ET31" s="20"/>
      <c r="EU31" s="20"/>
      <c r="EV31" s="20"/>
      <c r="EW31" s="20"/>
      <c r="EX31" s="20"/>
      <c r="EY31" s="20"/>
      <c r="EZ31" s="20"/>
      <c r="FA31" s="20"/>
      <c r="FB31" s="13" t="s">
        <v>195</v>
      </c>
      <c r="FC31" s="20"/>
      <c r="FD31" s="13"/>
      <c r="FE31" s="14"/>
      <c r="FF31" s="13"/>
      <c r="FG31" s="20"/>
      <c r="FH31" s="20"/>
      <c r="FI31" s="20"/>
      <c r="FJ31" s="20"/>
      <c r="FK31" s="20"/>
      <c r="FL31" s="20"/>
      <c r="FM31" s="20"/>
      <c r="FN31" s="20"/>
      <c r="FO31" s="20"/>
      <c r="FP31" s="20"/>
      <c r="FQ31" s="20"/>
      <c r="FR31" s="22" t="str">
        <f aca="false">HYPERLINK("https://my.pitchbook.com?c=91638-01T","View Company Online")</f>
        <v>View Company Online</v>
      </c>
    </row>
    <row r="32" customFormat="false" ht="15" hidden="false" customHeight="false" outlineLevel="0" collapsed="false">
      <c r="A32" s="2" t="s">
        <v>642</v>
      </c>
      <c r="B32" s="2" t="s">
        <v>614</v>
      </c>
      <c r="C32" s="2" t="s">
        <v>615</v>
      </c>
      <c r="D32" s="2"/>
      <c r="E32" s="2" t="s">
        <v>616</v>
      </c>
      <c r="F32" s="2" t="s">
        <v>617</v>
      </c>
      <c r="G32" s="2" t="s">
        <v>180</v>
      </c>
      <c r="H32" s="2" t="s">
        <v>181</v>
      </c>
      <c r="I32" s="2" t="s">
        <v>618</v>
      </c>
      <c r="J32" s="2" t="s">
        <v>619</v>
      </c>
      <c r="K32" s="2" t="s">
        <v>620</v>
      </c>
      <c r="L32" s="2" t="s">
        <v>621</v>
      </c>
      <c r="M32" s="2" t="s">
        <v>186</v>
      </c>
      <c r="N32" s="2" t="s">
        <v>187</v>
      </c>
      <c r="O32" s="2" t="s">
        <v>622</v>
      </c>
      <c r="P32" s="2" t="s">
        <v>623</v>
      </c>
      <c r="Q32" s="2" t="s">
        <v>624</v>
      </c>
      <c r="R32" s="3" t="s">
        <v>625</v>
      </c>
      <c r="S32" s="2" t="s">
        <v>626</v>
      </c>
      <c r="T32" s="2" t="s">
        <v>627</v>
      </c>
      <c r="U32" s="2" t="s">
        <v>628</v>
      </c>
      <c r="V32" s="3" t="n">
        <v>10</v>
      </c>
      <c r="W32" s="4" t="n">
        <v>43768</v>
      </c>
      <c r="X32" s="4" t="n">
        <v>43784</v>
      </c>
      <c r="Y32" s="5" t="n">
        <v>27.04</v>
      </c>
      <c r="Z32" s="2" t="s">
        <v>189</v>
      </c>
      <c r="AA32" s="5" t="n">
        <v>1324.81</v>
      </c>
      <c r="AB32" s="5" t="n">
        <v>1351.85</v>
      </c>
      <c r="AC32" s="2" t="s">
        <v>189</v>
      </c>
      <c r="AD32" s="6" t="n">
        <v>2</v>
      </c>
      <c r="AE32" s="5" t="n">
        <v>118.15</v>
      </c>
      <c r="AF32" s="3" t="s">
        <v>310</v>
      </c>
      <c r="AG32" s="3" t="s">
        <v>213</v>
      </c>
      <c r="AH32" s="5" t="n">
        <v>35.02</v>
      </c>
      <c r="AI32" s="3" t="s">
        <v>311</v>
      </c>
      <c r="AJ32" s="2" t="s">
        <v>282</v>
      </c>
      <c r="AK32" s="2" t="s">
        <v>311</v>
      </c>
      <c r="AL32" s="2"/>
      <c r="AM32" s="2" t="s">
        <v>193</v>
      </c>
      <c r="AN32" s="2" t="s">
        <v>643</v>
      </c>
      <c r="AO32" s="5" t="n">
        <v>27.04</v>
      </c>
      <c r="AP32" s="2" t="s">
        <v>195</v>
      </c>
      <c r="AQ32" s="2"/>
      <c r="AR32" s="2"/>
      <c r="AS32" s="2"/>
      <c r="AT32" s="5"/>
      <c r="AU32" s="5"/>
      <c r="AV32" s="5"/>
      <c r="AW32" s="2" t="s">
        <v>196</v>
      </c>
      <c r="AX32" s="2" t="s">
        <v>215</v>
      </c>
      <c r="AY32" s="2" t="s">
        <v>198</v>
      </c>
      <c r="AZ32" s="7" t="n">
        <v>200</v>
      </c>
      <c r="BA32" s="3" t="n">
        <v>1</v>
      </c>
      <c r="BB32" s="2"/>
      <c r="BC32" s="3"/>
      <c r="BD32" s="2" t="s">
        <v>644</v>
      </c>
      <c r="BE32" s="3" t="n">
        <v>1</v>
      </c>
      <c r="BF32" s="2"/>
      <c r="BG32" s="2" t="s">
        <v>645</v>
      </c>
      <c r="BH32" s="8" t="s">
        <v>646</v>
      </c>
      <c r="BI32" s="2"/>
      <c r="BJ32" s="2" t="s">
        <v>647</v>
      </c>
      <c r="BK32" s="2"/>
      <c r="BL32" s="2"/>
      <c r="BM32" s="2"/>
      <c r="BN32" s="2" t="s">
        <v>648</v>
      </c>
      <c r="BO32" s="2" t="s">
        <v>649</v>
      </c>
      <c r="BP32" s="2"/>
      <c r="BQ32" s="2" t="s">
        <v>650</v>
      </c>
      <c r="BR32" s="2"/>
      <c r="BS32" s="5"/>
      <c r="BT32" s="9" t="n">
        <v>63.21</v>
      </c>
      <c r="BU32" s="6" t="n">
        <v>76.9</v>
      </c>
      <c r="BV32" s="9" t="n">
        <v>44.69</v>
      </c>
      <c r="BW32" s="9" t="n">
        <v>-12.22</v>
      </c>
      <c r="BX32" s="9" t="n">
        <v>-10.99</v>
      </c>
      <c r="BY32" s="9" t="n">
        <v>-12.11</v>
      </c>
      <c r="BZ32" s="9" t="n">
        <v>9.12</v>
      </c>
      <c r="CA32" s="10" t="n">
        <v>2019</v>
      </c>
      <c r="CB32" s="9" t="n">
        <v>-123</v>
      </c>
      <c r="CC32" s="9" t="n">
        <v>-111.65</v>
      </c>
      <c r="CD32" s="9" t="n">
        <v>-111.65</v>
      </c>
      <c r="CE32" s="9" t="n">
        <v>21.39</v>
      </c>
      <c r="CF32" s="9" t="n">
        <v>38.02</v>
      </c>
      <c r="CG32" s="9" t="n">
        <v>-2.46</v>
      </c>
      <c r="CH32" s="9" t="n">
        <v>-2.23</v>
      </c>
      <c r="CI32" s="9" t="n">
        <v>-2.23</v>
      </c>
      <c r="CJ32" s="9" t="n">
        <v>0.43</v>
      </c>
      <c r="CK32" s="9" t="n">
        <v>0.76</v>
      </c>
      <c r="CL32" s="9"/>
      <c r="CM32" s="9"/>
      <c r="CN32" s="9"/>
      <c r="CO32" s="9"/>
      <c r="CP32" s="9"/>
      <c r="CQ32" s="9"/>
      <c r="CR32" s="9"/>
      <c r="CS32" s="6" t="n">
        <v>-17.39</v>
      </c>
      <c r="CT32" s="7" t="n">
        <v>830</v>
      </c>
      <c r="CU32" s="2" t="s">
        <v>259</v>
      </c>
      <c r="CV32" s="2" t="s">
        <v>637</v>
      </c>
      <c r="CW32" s="2" t="s">
        <v>261</v>
      </c>
      <c r="CX32" s="2" t="s">
        <v>262</v>
      </c>
      <c r="CY32" s="2" t="s">
        <v>638</v>
      </c>
      <c r="CZ32" s="2" t="s">
        <v>639</v>
      </c>
      <c r="DA32" s="3" t="s">
        <v>640</v>
      </c>
      <c r="DB32" s="2" t="s">
        <v>265</v>
      </c>
      <c r="DC32" s="10" t="n">
        <v>2011</v>
      </c>
      <c r="DD32" s="11" t="str">
        <f aca="false">HYPERLINK("http://www.duolingo.com","www.duolingo.com")</f>
        <v>www.duolingo.com</v>
      </c>
      <c r="DE32" s="12" t="n">
        <v>9</v>
      </c>
      <c r="DF32" s="12" t="n">
        <v>4</v>
      </c>
      <c r="DG32" s="12"/>
      <c r="DH32" s="12" t="n">
        <v>7</v>
      </c>
      <c r="DI32" s="12" t="n">
        <v>2</v>
      </c>
      <c r="DJ32" s="12" t="n">
        <v>2</v>
      </c>
      <c r="DK32" s="2" t="s">
        <v>641</v>
      </c>
      <c r="DL32" s="2"/>
      <c r="DM32" s="3" t="n">
        <v>2.17</v>
      </c>
      <c r="DN32" s="3" t="n">
        <v>2.31</v>
      </c>
      <c r="DO32" s="2" t="s">
        <v>268</v>
      </c>
      <c r="DP32" s="2" t="s">
        <v>269</v>
      </c>
      <c r="DQ32" s="2" t="s">
        <v>270</v>
      </c>
      <c r="DR32" s="2" t="s">
        <v>269</v>
      </c>
      <c r="DS32" s="2" t="s">
        <v>269</v>
      </c>
      <c r="DT32" s="2" t="s">
        <v>271</v>
      </c>
      <c r="DU32" s="2" t="s">
        <v>272</v>
      </c>
      <c r="DV32" s="2"/>
      <c r="DW32" s="9"/>
      <c r="DX32" s="6"/>
      <c r="DY32" s="9"/>
      <c r="DZ32" s="9"/>
      <c r="EA32" s="9"/>
      <c r="EB32" s="9"/>
      <c r="EC32" s="9"/>
      <c r="ED32" s="9"/>
      <c r="EE32" s="9"/>
      <c r="EF32" s="6"/>
      <c r="EG32" s="5"/>
      <c r="EH32" s="5"/>
      <c r="EI32" s="9"/>
      <c r="EJ32" s="9"/>
      <c r="EK32" s="6"/>
      <c r="EL32" s="9"/>
      <c r="EM32" s="2"/>
      <c r="EN32" s="4"/>
      <c r="EO32" s="9"/>
      <c r="EP32" s="6"/>
      <c r="EQ32" s="6"/>
      <c r="ER32" s="9"/>
      <c r="ES32" s="2"/>
      <c r="ET32" s="9"/>
      <c r="EU32" s="9"/>
      <c r="EV32" s="9"/>
      <c r="EW32" s="9"/>
      <c r="EX32" s="9"/>
      <c r="EY32" s="9"/>
      <c r="EZ32" s="9"/>
      <c r="FA32" s="9"/>
      <c r="FB32" s="2" t="s">
        <v>195</v>
      </c>
      <c r="FC32" s="9"/>
      <c r="FD32" s="2"/>
      <c r="FE32" s="3"/>
      <c r="FF32" s="2"/>
      <c r="FG32" s="9"/>
      <c r="FH32" s="9"/>
      <c r="FI32" s="9"/>
      <c r="FJ32" s="9"/>
      <c r="FK32" s="9"/>
      <c r="FL32" s="9"/>
      <c r="FM32" s="9"/>
      <c r="FN32" s="9"/>
      <c r="FO32" s="9"/>
      <c r="FP32" s="9"/>
      <c r="FQ32" s="9"/>
      <c r="FR32" s="11" t="str">
        <f aca="false">HYPERLINK("https://my.pitchbook.com?c=127457-74T","View Company Online")</f>
        <v>View Company Online</v>
      </c>
    </row>
    <row r="33" customFormat="false" ht="15" hidden="false" customHeight="false" outlineLevel="0" collapsed="false">
      <c r="A33" s="13" t="s">
        <v>651</v>
      </c>
      <c r="B33" s="13" t="s">
        <v>614</v>
      </c>
      <c r="C33" s="13" t="s">
        <v>615</v>
      </c>
      <c r="D33" s="13"/>
      <c r="E33" s="13" t="s">
        <v>616</v>
      </c>
      <c r="F33" s="13" t="s">
        <v>617</v>
      </c>
      <c r="G33" s="13" t="s">
        <v>180</v>
      </c>
      <c r="H33" s="13" t="s">
        <v>181</v>
      </c>
      <c r="I33" s="13" t="s">
        <v>618</v>
      </c>
      <c r="J33" s="13" t="s">
        <v>619</v>
      </c>
      <c r="K33" s="13" t="s">
        <v>620</v>
      </c>
      <c r="L33" s="13" t="s">
        <v>621</v>
      </c>
      <c r="M33" s="13" t="s">
        <v>186</v>
      </c>
      <c r="N33" s="13" t="s">
        <v>187</v>
      </c>
      <c r="O33" s="13" t="s">
        <v>622</v>
      </c>
      <c r="P33" s="13" t="s">
        <v>623</v>
      </c>
      <c r="Q33" s="13" t="s">
        <v>624</v>
      </c>
      <c r="R33" s="14" t="s">
        <v>625</v>
      </c>
      <c r="S33" s="13" t="s">
        <v>626</v>
      </c>
      <c r="T33" s="13" t="s">
        <v>627</v>
      </c>
      <c r="U33" s="13" t="s">
        <v>628</v>
      </c>
      <c r="V33" s="14" t="n">
        <v>11</v>
      </c>
      <c r="W33" s="15" t="n">
        <v>43935</v>
      </c>
      <c r="X33" s="15" t="n">
        <v>44075</v>
      </c>
      <c r="Y33" s="16" t="n">
        <v>8.45</v>
      </c>
      <c r="Z33" s="13" t="s">
        <v>189</v>
      </c>
      <c r="AA33" s="16" t="n">
        <v>1386.3</v>
      </c>
      <c r="AB33" s="16" t="n">
        <v>1394.75</v>
      </c>
      <c r="AC33" s="13" t="s">
        <v>189</v>
      </c>
      <c r="AD33" s="17" t="n">
        <v>0.61</v>
      </c>
      <c r="AE33" s="16" t="n">
        <v>126.6</v>
      </c>
      <c r="AF33" s="14" t="s">
        <v>415</v>
      </c>
      <c r="AG33" s="14" t="s">
        <v>416</v>
      </c>
      <c r="AH33" s="16" t="n">
        <v>36.62</v>
      </c>
      <c r="AI33" s="14" t="s">
        <v>652</v>
      </c>
      <c r="AJ33" s="13" t="s">
        <v>282</v>
      </c>
      <c r="AK33" s="13" t="s">
        <v>652</v>
      </c>
      <c r="AL33" s="13"/>
      <c r="AM33" s="13" t="s">
        <v>193</v>
      </c>
      <c r="AN33" s="13" t="s">
        <v>653</v>
      </c>
      <c r="AO33" s="16" t="n">
        <v>8.45</v>
      </c>
      <c r="AP33" s="13" t="s">
        <v>195</v>
      </c>
      <c r="AQ33" s="13"/>
      <c r="AR33" s="13"/>
      <c r="AS33" s="13"/>
      <c r="AT33" s="16"/>
      <c r="AU33" s="16"/>
      <c r="AV33" s="16"/>
      <c r="AW33" s="13" t="s">
        <v>196</v>
      </c>
      <c r="AX33" s="13" t="s">
        <v>215</v>
      </c>
      <c r="AY33" s="13" t="s">
        <v>198</v>
      </c>
      <c r="AZ33" s="18"/>
      <c r="BA33" s="14" t="n">
        <v>2</v>
      </c>
      <c r="BB33" s="13" t="s">
        <v>654</v>
      </c>
      <c r="BC33" s="14" t="n">
        <v>2</v>
      </c>
      <c r="BD33" s="13"/>
      <c r="BE33" s="14"/>
      <c r="BF33" s="13"/>
      <c r="BG33" s="13" t="s">
        <v>655</v>
      </c>
      <c r="BH33" s="19" t="s">
        <v>654</v>
      </c>
      <c r="BI33" s="13"/>
      <c r="BJ33" s="13" t="s">
        <v>656</v>
      </c>
      <c r="BK33" s="13"/>
      <c r="BL33" s="13"/>
      <c r="BM33" s="13"/>
      <c r="BN33" s="13" t="s">
        <v>657</v>
      </c>
      <c r="BO33" s="13" t="s">
        <v>649</v>
      </c>
      <c r="BP33" s="13"/>
      <c r="BQ33" s="13" t="s">
        <v>658</v>
      </c>
      <c r="BR33" s="13"/>
      <c r="BS33" s="16"/>
      <c r="BT33" s="20" t="n">
        <v>141.85</v>
      </c>
      <c r="BU33" s="17" t="n">
        <v>128.51</v>
      </c>
      <c r="BV33" s="20" t="n">
        <v>101.51</v>
      </c>
      <c r="BW33" s="20" t="n">
        <v>-13.34</v>
      </c>
      <c r="BX33" s="20" t="n">
        <v>-12</v>
      </c>
      <c r="BY33" s="20" t="n">
        <v>-13.98</v>
      </c>
      <c r="BZ33" s="20" t="n">
        <v>7.51</v>
      </c>
      <c r="CA33" s="21" t="n">
        <v>2020</v>
      </c>
      <c r="CB33" s="20" t="n">
        <v>-116.2</v>
      </c>
      <c r="CC33" s="20" t="n">
        <v>-99.75</v>
      </c>
      <c r="CD33" s="20" t="n">
        <v>-100.78</v>
      </c>
      <c r="CE33" s="20" t="n">
        <v>9.83</v>
      </c>
      <c r="CF33" s="20" t="n">
        <v>23</v>
      </c>
      <c r="CG33" s="20" t="n">
        <v>-0.7</v>
      </c>
      <c r="CH33" s="20" t="n">
        <v>-0.6</v>
      </c>
      <c r="CI33" s="20" t="n">
        <v>-0.61</v>
      </c>
      <c r="CJ33" s="20" t="n">
        <v>0.06</v>
      </c>
      <c r="CK33" s="20" t="n">
        <v>0.14</v>
      </c>
      <c r="CL33" s="20"/>
      <c r="CM33" s="20"/>
      <c r="CN33" s="20"/>
      <c r="CO33" s="20"/>
      <c r="CP33" s="20"/>
      <c r="CQ33" s="20"/>
      <c r="CR33" s="20"/>
      <c r="CS33" s="17" t="n">
        <v>-8.46</v>
      </c>
      <c r="CT33" s="18" t="n">
        <v>830</v>
      </c>
      <c r="CU33" s="13" t="s">
        <v>259</v>
      </c>
      <c r="CV33" s="13" t="s">
        <v>637</v>
      </c>
      <c r="CW33" s="13" t="s">
        <v>261</v>
      </c>
      <c r="CX33" s="13" t="s">
        <v>262</v>
      </c>
      <c r="CY33" s="13" t="s">
        <v>638</v>
      </c>
      <c r="CZ33" s="13" t="s">
        <v>639</v>
      </c>
      <c r="DA33" s="14" t="s">
        <v>640</v>
      </c>
      <c r="DB33" s="13" t="s">
        <v>265</v>
      </c>
      <c r="DC33" s="21" t="n">
        <v>2011</v>
      </c>
      <c r="DD33" s="22" t="str">
        <f aca="false">HYPERLINK("http://www.duolingo.com","www.duolingo.com")</f>
        <v>www.duolingo.com</v>
      </c>
      <c r="DE33" s="23" t="n">
        <v>9</v>
      </c>
      <c r="DF33" s="23" t="n">
        <v>4</v>
      </c>
      <c r="DG33" s="23"/>
      <c r="DH33" s="23" t="n">
        <v>7</v>
      </c>
      <c r="DI33" s="23" t="n">
        <v>2</v>
      </c>
      <c r="DJ33" s="23" t="n">
        <v>2</v>
      </c>
      <c r="DK33" s="13" t="s">
        <v>641</v>
      </c>
      <c r="DL33" s="13"/>
      <c r="DM33" s="14" t="n">
        <v>1.03</v>
      </c>
      <c r="DN33" s="14" t="n">
        <v>0.8</v>
      </c>
      <c r="DO33" s="13" t="s">
        <v>268</v>
      </c>
      <c r="DP33" s="13" t="s">
        <v>269</v>
      </c>
      <c r="DQ33" s="13" t="s">
        <v>270</v>
      </c>
      <c r="DR33" s="13" t="s">
        <v>269</v>
      </c>
      <c r="DS33" s="13" t="s">
        <v>269</v>
      </c>
      <c r="DT33" s="13" t="s">
        <v>271</v>
      </c>
      <c r="DU33" s="13" t="s">
        <v>272</v>
      </c>
      <c r="DV33" s="13"/>
      <c r="DW33" s="20"/>
      <c r="DX33" s="17"/>
      <c r="DY33" s="20"/>
      <c r="DZ33" s="20"/>
      <c r="EA33" s="20"/>
      <c r="EB33" s="20"/>
      <c r="EC33" s="20"/>
      <c r="ED33" s="20"/>
      <c r="EE33" s="20"/>
      <c r="EF33" s="17"/>
      <c r="EG33" s="16"/>
      <c r="EH33" s="16"/>
      <c r="EI33" s="20"/>
      <c r="EJ33" s="20"/>
      <c r="EK33" s="17"/>
      <c r="EL33" s="20"/>
      <c r="EM33" s="13"/>
      <c r="EN33" s="15"/>
      <c r="EO33" s="20"/>
      <c r="EP33" s="17"/>
      <c r="EQ33" s="17"/>
      <c r="ER33" s="20"/>
      <c r="ES33" s="13"/>
      <c r="ET33" s="20"/>
      <c r="EU33" s="20"/>
      <c r="EV33" s="20"/>
      <c r="EW33" s="20"/>
      <c r="EX33" s="20"/>
      <c r="EY33" s="20"/>
      <c r="EZ33" s="20"/>
      <c r="FA33" s="20"/>
      <c r="FB33" s="13" t="s">
        <v>195</v>
      </c>
      <c r="FC33" s="20"/>
      <c r="FD33" s="13"/>
      <c r="FE33" s="14"/>
      <c r="FF33" s="13"/>
      <c r="FG33" s="20"/>
      <c r="FH33" s="20"/>
      <c r="FI33" s="20"/>
      <c r="FJ33" s="20"/>
      <c r="FK33" s="20"/>
      <c r="FL33" s="20"/>
      <c r="FM33" s="20"/>
      <c r="FN33" s="20"/>
      <c r="FO33" s="20"/>
      <c r="FP33" s="20"/>
      <c r="FQ33" s="20"/>
      <c r="FR33" s="22" t="str">
        <f aca="false">HYPERLINK("https://my.pitchbook.com?c=135039-97T","View Company Online")</f>
        <v>View Company Online</v>
      </c>
    </row>
    <row r="34" customFormat="false" ht="15" hidden="false" customHeight="false" outlineLevel="0" collapsed="false">
      <c r="A34" s="2" t="s">
        <v>659</v>
      </c>
      <c r="B34" s="2" t="s">
        <v>614</v>
      </c>
      <c r="C34" s="2" t="s">
        <v>615</v>
      </c>
      <c r="D34" s="2"/>
      <c r="E34" s="2" t="s">
        <v>616</v>
      </c>
      <c r="F34" s="2" t="s">
        <v>617</v>
      </c>
      <c r="G34" s="2" t="s">
        <v>180</v>
      </c>
      <c r="H34" s="2" t="s">
        <v>181</v>
      </c>
      <c r="I34" s="2" t="s">
        <v>618</v>
      </c>
      <c r="J34" s="2" t="s">
        <v>619</v>
      </c>
      <c r="K34" s="2" t="s">
        <v>620</v>
      </c>
      <c r="L34" s="2" t="s">
        <v>621</v>
      </c>
      <c r="M34" s="2" t="s">
        <v>186</v>
      </c>
      <c r="N34" s="2" t="s">
        <v>187</v>
      </c>
      <c r="O34" s="2" t="s">
        <v>622</v>
      </c>
      <c r="P34" s="2" t="s">
        <v>623</v>
      </c>
      <c r="Q34" s="2" t="s">
        <v>624</v>
      </c>
      <c r="R34" s="3" t="s">
        <v>625</v>
      </c>
      <c r="S34" s="2" t="s">
        <v>626</v>
      </c>
      <c r="T34" s="2" t="s">
        <v>627</v>
      </c>
      <c r="U34" s="2" t="s">
        <v>628</v>
      </c>
      <c r="V34" s="3" t="n">
        <v>12</v>
      </c>
      <c r="W34" s="4" t="n">
        <v>44141</v>
      </c>
      <c r="X34" s="4" t="n">
        <v>44153</v>
      </c>
      <c r="Y34" s="5" t="n">
        <v>29.67</v>
      </c>
      <c r="Z34" s="2" t="s">
        <v>189</v>
      </c>
      <c r="AA34" s="5" t="n">
        <v>2034.75</v>
      </c>
      <c r="AB34" s="5" t="n">
        <v>2064.42</v>
      </c>
      <c r="AC34" s="2" t="s">
        <v>189</v>
      </c>
      <c r="AD34" s="6" t="n">
        <v>1.44</v>
      </c>
      <c r="AE34" s="5" t="n">
        <v>156.28</v>
      </c>
      <c r="AF34" s="3" t="s">
        <v>660</v>
      </c>
      <c r="AG34" s="3" t="s">
        <v>213</v>
      </c>
      <c r="AH34" s="5" t="n">
        <v>52.89</v>
      </c>
      <c r="AI34" s="3" t="s">
        <v>661</v>
      </c>
      <c r="AJ34" s="2" t="s">
        <v>282</v>
      </c>
      <c r="AK34" s="2" t="s">
        <v>661</v>
      </c>
      <c r="AL34" s="2"/>
      <c r="AM34" s="2" t="s">
        <v>193</v>
      </c>
      <c r="AN34" s="2" t="s">
        <v>662</v>
      </c>
      <c r="AO34" s="5" t="n">
        <v>29.67</v>
      </c>
      <c r="AP34" s="2" t="s">
        <v>195</v>
      </c>
      <c r="AQ34" s="2"/>
      <c r="AR34" s="2"/>
      <c r="AS34" s="2"/>
      <c r="AT34" s="5"/>
      <c r="AU34" s="5"/>
      <c r="AV34" s="5"/>
      <c r="AW34" s="2" t="s">
        <v>196</v>
      </c>
      <c r="AX34" s="2" t="s">
        <v>215</v>
      </c>
      <c r="AY34" s="2" t="s">
        <v>198</v>
      </c>
      <c r="AZ34" s="7" t="n">
        <v>350</v>
      </c>
      <c r="BA34" s="3" t="n">
        <v>5</v>
      </c>
      <c r="BB34" s="2" t="s">
        <v>663</v>
      </c>
      <c r="BC34" s="3" t="n">
        <v>4</v>
      </c>
      <c r="BD34" s="2" t="s">
        <v>664</v>
      </c>
      <c r="BE34" s="3" t="n">
        <v>1</v>
      </c>
      <c r="BF34" s="2"/>
      <c r="BG34" s="2" t="s">
        <v>665</v>
      </c>
      <c r="BH34" s="8" t="s">
        <v>666</v>
      </c>
      <c r="BI34" s="2"/>
      <c r="BJ34" s="2" t="s">
        <v>667</v>
      </c>
      <c r="BK34" s="2"/>
      <c r="BL34" s="2"/>
      <c r="BM34" s="2"/>
      <c r="BN34" s="2" t="s">
        <v>636</v>
      </c>
      <c r="BO34" s="2" t="s">
        <v>636</v>
      </c>
      <c r="BP34" s="2"/>
      <c r="BQ34" s="2"/>
      <c r="BR34" s="2"/>
      <c r="BS34" s="5"/>
      <c r="BT34" s="9" t="n">
        <v>141.85</v>
      </c>
      <c r="BU34" s="6"/>
      <c r="BV34" s="9" t="n">
        <v>101.51</v>
      </c>
      <c r="BW34" s="9" t="n">
        <v>-13.38</v>
      </c>
      <c r="BX34" s="9" t="n">
        <v>-12</v>
      </c>
      <c r="BY34" s="9" t="n">
        <v>-13.98</v>
      </c>
      <c r="BZ34" s="9" t="n">
        <v>7.51</v>
      </c>
      <c r="CA34" s="10" t="n">
        <v>2020</v>
      </c>
      <c r="CB34" s="9" t="n">
        <v>-171.98</v>
      </c>
      <c r="CC34" s="9" t="n">
        <v>-147.64</v>
      </c>
      <c r="CD34" s="9" t="n">
        <v>-149.17</v>
      </c>
      <c r="CE34" s="9" t="n">
        <v>14.55</v>
      </c>
      <c r="CF34" s="9" t="n">
        <v>34.04</v>
      </c>
      <c r="CG34" s="9" t="n">
        <v>-2.47</v>
      </c>
      <c r="CH34" s="9" t="n">
        <v>-2.12</v>
      </c>
      <c r="CI34" s="9" t="n">
        <v>-2.14</v>
      </c>
      <c r="CJ34" s="9" t="n">
        <v>0.21</v>
      </c>
      <c r="CK34" s="9" t="n">
        <v>0.49</v>
      </c>
      <c r="CL34" s="9"/>
      <c r="CM34" s="9"/>
      <c r="CN34" s="9"/>
      <c r="CO34" s="9"/>
      <c r="CP34" s="9"/>
      <c r="CQ34" s="9"/>
      <c r="CR34" s="9"/>
      <c r="CS34" s="6" t="n">
        <v>-8.46</v>
      </c>
      <c r="CT34" s="7" t="n">
        <v>830</v>
      </c>
      <c r="CU34" s="2" t="s">
        <v>259</v>
      </c>
      <c r="CV34" s="2" t="s">
        <v>637</v>
      </c>
      <c r="CW34" s="2" t="s">
        <v>261</v>
      </c>
      <c r="CX34" s="2" t="s">
        <v>262</v>
      </c>
      <c r="CY34" s="2" t="s">
        <v>638</v>
      </c>
      <c r="CZ34" s="2" t="s">
        <v>639</v>
      </c>
      <c r="DA34" s="3" t="s">
        <v>640</v>
      </c>
      <c r="DB34" s="2" t="s">
        <v>265</v>
      </c>
      <c r="DC34" s="10" t="n">
        <v>2011</v>
      </c>
      <c r="DD34" s="11" t="str">
        <f aca="false">HYPERLINK("http://www.duolingo.com","www.duolingo.com")</f>
        <v>www.duolingo.com</v>
      </c>
      <c r="DE34" s="12" t="n">
        <v>9</v>
      </c>
      <c r="DF34" s="12" t="n">
        <v>4</v>
      </c>
      <c r="DG34" s="12"/>
      <c r="DH34" s="12" t="n">
        <v>7</v>
      </c>
      <c r="DI34" s="12" t="n">
        <v>2</v>
      </c>
      <c r="DJ34" s="12" t="n">
        <v>2</v>
      </c>
      <c r="DK34" s="2" t="s">
        <v>641</v>
      </c>
      <c r="DL34" s="2"/>
      <c r="DM34" s="3" t="n">
        <v>1.46</v>
      </c>
      <c r="DN34" s="3" t="n">
        <v>0.21</v>
      </c>
      <c r="DO34" s="2" t="s">
        <v>268</v>
      </c>
      <c r="DP34" s="2" t="s">
        <v>269</v>
      </c>
      <c r="DQ34" s="2" t="s">
        <v>270</v>
      </c>
      <c r="DR34" s="2" t="s">
        <v>269</v>
      </c>
      <c r="DS34" s="2" t="s">
        <v>269</v>
      </c>
      <c r="DT34" s="2" t="s">
        <v>271</v>
      </c>
      <c r="DU34" s="2" t="s">
        <v>272</v>
      </c>
      <c r="DV34" s="2"/>
      <c r="DW34" s="9"/>
      <c r="DX34" s="6"/>
      <c r="DY34" s="9"/>
      <c r="DZ34" s="9"/>
      <c r="EA34" s="9"/>
      <c r="EB34" s="9"/>
      <c r="EC34" s="9"/>
      <c r="ED34" s="9"/>
      <c r="EE34" s="9"/>
      <c r="EF34" s="6"/>
      <c r="EG34" s="5"/>
      <c r="EH34" s="5"/>
      <c r="EI34" s="9"/>
      <c r="EJ34" s="9"/>
      <c r="EK34" s="6"/>
      <c r="EL34" s="9"/>
      <c r="EM34" s="2"/>
      <c r="EN34" s="4"/>
      <c r="EO34" s="9"/>
      <c r="EP34" s="6"/>
      <c r="EQ34" s="6"/>
      <c r="ER34" s="9"/>
      <c r="ES34" s="2"/>
      <c r="ET34" s="9"/>
      <c r="EU34" s="9"/>
      <c r="EV34" s="9"/>
      <c r="EW34" s="9"/>
      <c r="EX34" s="9"/>
      <c r="EY34" s="9"/>
      <c r="EZ34" s="9"/>
      <c r="FA34" s="9"/>
      <c r="FB34" s="2" t="s">
        <v>195</v>
      </c>
      <c r="FC34" s="9"/>
      <c r="FD34" s="2"/>
      <c r="FE34" s="3"/>
      <c r="FF34" s="2"/>
      <c r="FG34" s="9"/>
      <c r="FH34" s="9"/>
      <c r="FI34" s="9"/>
      <c r="FJ34" s="9"/>
      <c r="FK34" s="9"/>
      <c r="FL34" s="9"/>
      <c r="FM34" s="9"/>
      <c r="FN34" s="9"/>
      <c r="FO34" s="9"/>
      <c r="FP34" s="9"/>
      <c r="FQ34" s="9"/>
      <c r="FR34" s="11" t="str">
        <f aca="false">HYPERLINK("https://my.pitchbook.com?c=159738-04T","View Company Online")</f>
        <v>View Company Online</v>
      </c>
    </row>
    <row r="35" customFormat="false" ht="15" hidden="false" customHeight="false" outlineLevel="0" collapsed="false">
      <c r="A35" s="13" t="s">
        <v>668</v>
      </c>
      <c r="B35" s="13" t="s">
        <v>614</v>
      </c>
      <c r="C35" s="13" t="s">
        <v>615</v>
      </c>
      <c r="D35" s="13"/>
      <c r="E35" s="13" t="s">
        <v>616</v>
      </c>
      <c r="F35" s="13" t="s">
        <v>617</v>
      </c>
      <c r="G35" s="13" t="s">
        <v>180</v>
      </c>
      <c r="H35" s="13" t="s">
        <v>181</v>
      </c>
      <c r="I35" s="13" t="s">
        <v>618</v>
      </c>
      <c r="J35" s="13" t="s">
        <v>619</v>
      </c>
      <c r="K35" s="13" t="s">
        <v>620</v>
      </c>
      <c r="L35" s="13" t="s">
        <v>621</v>
      </c>
      <c r="M35" s="13" t="s">
        <v>186</v>
      </c>
      <c r="N35" s="13" t="s">
        <v>187</v>
      </c>
      <c r="O35" s="13" t="s">
        <v>622</v>
      </c>
      <c r="P35" s="13" t="s">
        <v>623</v>
      </c>
      <c r="Q35" s="13" t="s">
        <v>624</v>
      </c>
      <c r="R35" s="14" t="s">
        <v>625</v>
      </c>
      <c r="S35" s="13" t="s">
        <v>626</v>
      </c>
      <c r="T35" s="13" t="s">
        <v>627</v>
      </c>
      <c r="U35" s="13" t="s">
        <v>628</v>
      </c>
      <c r="V35" s="14" t="n">
        <v>13</v>
      </c>
      <c r="W35" s="15" t="n">
        <v>44375</v>
      </c>
      <c r="X35" s="15" t="n">
        <v>44405</v>
      </c>
      <c r="Y35" s="16" t="n">
        <v>440.34</v>
      </c>
      <c r="Z35" s="13" t="s">
        <v>189</v>
      </c>
      <c r="AA35" s="16" t="n">
        <v>2776.19</v>
      </c>
      <c r="AB35" s="16" t="n">
        <v>3095.27</v>
      </c>
      <c r="AC35" s="13" t="s">
        <v>190</v>
      </c>
      <c r="AD35" s="17" t="n">
        <v>14.23</v>
      </c>
      <c r="AE35" s="16" t="n">
        <v>475.36</v>
      </c>
      <c r="AF35" s="14"/>
      <c r="AG35" s="14"/>
      <c r="AH35" s="16" t="n">
        <v>86.24</v>
      </c>
      <c r="AI35" s="14"/>
      <c r="AJ35" s="13" t="s">
        <v>226</v>
      </c>
      <c r="AK35" s="13"/>
      <c r="AL35" s="13"/>
      <c r="AM35" s="13" t="s">
        <v>227</v>
      </c>
      <c r="AN35" s="13" t="s">
        <v>617</v>
      </c>
      <c r="AO35" s="16" t="n">
        <v>319.08</v>
      </c>
      <c r="AP35" s="13" t="s">
        <v>195</v>
      </c>
      <c r="AQ35" s="13"/>
      <c r="AR35" s="13"/>
      <c r="AS35" s="13"/>
      <c r="AT35" s="16"/>
      <c r="AU35" s="16"/>
      <c r="AV35" s="16"/>
      <c r="AW35" s="13" t="s">
        <v>196</v>
      </c>
      <c r="AX35" s="13" t="s">
        <v>303</v>
      </c>
      <c r="AY35" s="13" t="s">
        <v>186</v>
      </c>
      <c r="AZ35" s="18"/>
      <c r="BA35" s="14"/>
      <c r="BB35" s="13"/>
      <c r="BC35" s="14"/>
      <c r="BD35" s="13"/>
      <c r="BE35" s="14"/>
      <c r="BF35" s="13"/>
      <c r="BG35" s="13"/>
      <c r="BH35" s="19"/>
      <c r="BI35" s="13"/>
      <c r="BJ35" s="13"/>
      <c r="BK35" s="13" t="s">
        <v>669</v>
      </c>
      <c r="BL35" s="13"/>
      <c r="BM35" s="13"/>
      <c r="BN35" s="13" t="s">
        <v>670</v>
      </c>
      <c r="BO35" s="13" t="s">
        <v>670</v>
      </c>
      <c r="BP35" s="13" t="s">
        <v>671</v>
      </c>
      <c r="BQ35" s="13"/>
      <c r="BR35" s="13"/>
      <c r="BS35" s="16"/>
      <c r="BT35" s="20" t="n">
        <v>174.27</v>
      </c>
      <c r="BU35" s="17" t="n">
        <v>28.47</v>
      </c>
      <c r="BV35" s="20" t="n">
        <v>126.35</v>
      </c>
      <c r="BW35" s="20" t="n">
        <v>-23.02</v>
      </c>
      <c r="BX35" s="20" t="n">
        <v>-20.72</v>
      </c>
      <c r="BY35" s="20" t="n">
        <v>-22.79</v>
      </c>
      <c r="BZ35" s="20" t="n">
        <v>7.09</v>
      </c>
      <c r="CA35" s="21" t="n">
        <v>2021</v>
      </c>
      <c r="CB35" s="20" t="n">
        <v>-149.4</v>
      </c>
      <c r="CC35" s="20" t="n">
        <v>-135.82</v>
      </c>
      <c r="CD35" s="20" t="n">
        <v>-135.5</v>
      </c>
      <c r="CE35" s="20" t="n">
        <v>17.76</v>
      </c>
      <c r="CF35" s="20" t="n">
        <v>92.39</v>
      </c>
      <c r="CG35" s="20" t="n">
        <v>-21.25</v>
      </c>
      <c r="CH35" s="20" t="n">
        <v>-19.32</v>
      </c>
      <c r="CI35" s="20" t="n">
        <v>-19.28</v>
      </c>
      <c r="CJ35" s="20" t="n">
        <v>2.53</v>
      </c>
      <c r="CK35" s="20" t="n">
        <v>13.14</v>
      </c>
      <c r="CL35" s="20"/>
      <c r="CM35" s="20"/>
      <c r="CN35" s="20"/>
      <c r="CO35" s="20"/>
      <c r="CP35" s="20"/>
      <c r="CQ35" s="20"/>
      <c r="CR35" s="20"/>
      <c r="CS35" s="17" t="n">
        <v>-11.89</v>
      </c>
      <c r="CT35" s="18" t="n">
        <v>830</v>
      </c>
      <c r="CU35" s="13" t="s">
        <v>259</v>
      </c>
      <c r="CV35" s="13" t="s">
        <v>637</v>
      </c>
      <c r="CW35" s="13" t="s">
        <v>261</v>
      </c>
      <c r="CX35" s="13" t="s">
        <v>262</v>
      </c>
      <c r="CY35" s="13" t="s">
        <v>638</v>
      </c>
      <c r="CZ35" s="13" t="s">
        <v>639</v>
      </c>
      <c r="DA35" s="14" t="s">
        <v>640</v>
      </c>
      <c r="DB35" s="13" t="s">
        <v>265</v>
      </c>
      <c r="DC35" s="21" t="n">
        <v>2011</v>
      </c>
      <c r="DD35" s="22" t="str">
        <f aca="false">HYPERLINK("http://www.duolingo.com","www.duolingo.com")</f>
        <v>www.duolingo.com</v>
      </c>
      <c r="DE35" s="23" t="n">
        <v>9</v>
      </c>
      <c r="DF35" s="23" t="n">
        <v>4</v>
      </c>
      <c r="DG35" s="23"/>
      <c r="DH35" s="23" t="n">
        <v>7</v>
      </c>
      <c r="DI35" s="23" t="n">
        <v>2</v>
      </c>
      <c r="DJ35" s="23" t="n">
        <v>2</v>
      </c>
      <c r="DK35" s="13" t="s">
        <v>641</v>
      </c>
      <c r="DL35" s="13"/>
      <c r="DM35" s="14"/>
      <c r="DN35" s="14"/>
      <c r="DO35" s="13"/>
      <c r="DP35" s="13"/>
      <c r="DQ35" s="13"/>
      <c r="DR35" s="13"/>
      <c r="DS35" s="13"/>
      <c r="DT35" s="13"/>
      <c r="DU35" s="13"/>
      <c r="DV35" s="13"/>
      <c r="DW35" s="20"/>
      <c r="DX35" s="17"/>
      <c r="DY35" s="20"/>
      <c r="DZ35" s="20"/>
      <c r="EA35" s="20"/>
      <c r="EB35" s="20"/>
      <c r="EC35" s="20"/>
      <c r="ED35" s="20"/>
      <c r="EE35" s="20"/>
      <c r="EF35" s="17"/>
      <c r="EG35" s="16"/>
      <c r="EH35" s="16"/>
      <c r="EI35" s="20"/>
      <c r="EJ35" s="20"/>
      <c r="EK35" s="17"/>
      <c r="EL35" s="20"/>
      <c r="EM35" s="13"/>
      <c r="EN35" s="15"/>
      <c r="EO35" s="20"/>
      <c r="EP35" s="17"/>
      <c r="EQ35" s="17"/>
      <c r="ER35" s="20"/>
      <c r="ES35" s="13"/>
      <c r="ET35" s="20"/>
      <c r="EU35" s="20"/>
      <c r="EV35" s="20"/>
      <c r="EW35" s="20"/>
      <c r="EX35" s="20"/>
      <c r="EY35" s="20"/>
      <c r="EZ35" s="20"/>
      <c r="FA35" s="20"/>
      <c r="FB35" s="13" t="s">
        <v>195</v>
      </c>
      <c r="FC35" s="20"/>
      <c r="FD35" s="13"/>
      <c r="FE35" s="14"/>
      <c r="FF35" s="13"/>
      <c r="FG35" s="20"/>
      <c r="FH35" s="20"/>
      <c r="FI35" s="20"/>
      <c r="FJ35" s="20"/>
      <c r="FK35" s="20"/>
      <c r="FL35" s="20"/>
      <c r="FM35" s="20"/>
      <c r="FN35" s="20"/>
      <c r="FO35" s="20"/>
      <c r="FP35" s="20"/>
      <c r="FQ35" s="20"/>
      <c r="FR35" s="22" t="str">
        <f aca="false">HYPERLINK("https://my.pitchbook.com?c=175357-54T","View Company Online")</f>
        <v>View Company Online</v>
      </c>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7"/>
    <col collapsed="false" customWidth="true" hidden="false" outlineLevel="0" max="2" min="2" style="0" width="49.14"/>
    <col collapsed="false" customWidth="true" hidden="false" outlineLevel="0" max="3" min="3" style="0" width="27.72"/>
    <col collapsed="false" customWidth="true" hidden="false" outlineLevel="0" max="4" min="4" style="0" width="4.57"/>
    <col collapsed="false" customWidth="true" hidden="false" outlineLevel="0" max="5" min="5" style="0" width="22.15"/>
    <col collapsed="false" customWidth="true" hidden="false" outlineLevel="0" max="1025" min="6" style="0" width="8.53"/>
  </cols>
  <sheetData>
    <row r="1" customFormat="false" ht="15" hidden="false" customHeight="false" outlineLevel="0" collapsed="false">
      <c r="A1" s="24" t="s">
        <v>672</v>
      </c>
    </row>
    <row r="3" customFormat="false" ht="15" hidden="false" customHeight="false" outlineLevel="0" collapsed="false">
      <c r="A3" s="25" t="s">
        <v>673</v>
      </c>
    </row>
    <row r="4" customFormat="false" ht="15" hidden="false" customHeight="false" outlineLevel="0" collapsed="false">
      <c r="A4" s="26" t="s">
        <v>674</v>
      </c>
    </row>
    <row r="6" customFormat="false" ht="15" hidden="false" customHeight="false" outlineLevel="0" collapsed="false">
      <c r="A6" s="25" t="s">
        <v>675</v>
      </c>
      <c r="C6" s="26" t="s">
        <v>676</v>
      </c>
      <c r="E6" s="25" t="s">
        <v>677</v>
      </c>
    </row>
    <row r="8" customFormat="false" ht="15" hidden="false" customHeight="false" outlineLevel="0" collapsed="false">
      <c r="A8" s="25" t="s">
        <v>678</v>
      </c>
    </row>
    <row r="9" customFormat="false" ht="15" hidden="false" customHeight="false" outlineLevel="0" collapsed="false">
      <c r="A9" s="27" t="s">
        <v>679</v>
      </c>
      <c r="B9" s="25" t="s">
        <v>680</v>
      </c>
    </row>
    <row r="10" customFormat="false" ht="15" hidden="false" customHeight="false" outlineLevel="0" collapsed="false">
      <c r="A10" s="27" t="s">
        <v>681</v>
      </c>
      <c r="B10" s="25" t="s">
        <v>682</v>
      </c>
    </row>
    <row r="11" customFormat="false" ht="15" hidden="false" customHeight="false" outlineLevel="0" collapsed="false">
      <c r="A11" s="27" t="s">
        <v>683</v>
      </c>
      <c r="B11" s="25" t="s">
        <v>684</v>
      </c>
    </row>
    <row r="13" customFormat="false" ht="15" hidden="false" customHeight="false" outlineLevel="0" collapsed="false">
      <c r="A13" s="25" t="s">
        <v>685</v>
      </c>
      <c r="B13" s="26" t="s">
        <v>674</v>
      </c>
    </row>
    <row r="15" customFormat="false" ht="15" hidden="false" customHeight="false" outlineLevel="0" collapsed="false">
      <c r="A15" s="28" t="s">
        <v>686</v>
      </c>
    </row>
  </sheetData>
  <sheetProtection sheet="true" objects="true" scenarios="true"/>
  <hyperlinks>
    <hyperlink ref="A4" r:id="rId1" display="support@pitchbook.com"/>
    <hyperlink ref="C6" r:id="rId2" display="the PitchBook subscription agreement."/>
    <hyperlink ref="B13" r:id="rId3" display="support@pitchboo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2025-06-11T14:36:30Z</dcterms:modified>
  <cp:revision>1</cp:revision>
  <dc:subject/>
  <dc:title/>
</cp:coreProperties>
</file>