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Disclaimer"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<sst xmlns="http://schemas.openxmlformats.org/spreadsheetml/2006/main" count="1208" uniqueCount="576">
  <si>
    <t xml:space="preserve">Deal ID</t>
  </si>
  <si>
    <t xml:space="preserve">Companies</t>
  </si>
  <si>
    <t xml:space="preserve">Company ID</t>
  </si>
  <si>
    <t xml:space="preserve">Registration Number</t>
  </si>
  <si>
    <t xml:space="preserve">Description</t>
  </si>
  <si>
    <t xml:space="preserve">Financing Status Note</t>
  </si>
  <si>
    <t xml:space="preserve">Primary Industry Sector</t>
  </si>
  <si>
    <t xml:space="preserve">Primary Industry Group</t>
  </si>
  <si>
    <t xml:space="preserve">Primary Industry Code</t>
  </si>
  <si>
    <t xml:space="preserve">All Industries</t>
  </si>
  <si>
    <t xml:space="preserve">Verticals</t>
  </si>
  <si>
    <t xml:space="preserve">Keywords</t>
  </si>
  <si>
    <t xml:space="preserve">Current Financing Status</t>
  </si>
  <si>
    <t xml:space="preserve">Current Business Status</t>
  </si>
  <si>
    <t xml:space="preserve">Universe</t>
  </si>
  <si>
    <t xml:space="preserve">CEO (at time of deal)</t>
  </si>
  <si>
    <t xml:space="preserve">CEO PBId</t>
  </si>
  <si>
    <t xml:space="preserve">CEO Phone</t>
  </si>
  <si>
    <t xml:space="preserve">CEO Email</t>
  </si>
  <si>
    <t xml:space="preserve">CEO Biography</t>
  </si>
  <si>
    <t xml:space="preserve">CEO Education</t>
  </si>
  <si>
    <t xml:space="preserve">Deal No.</t>
  </si>
  <si>
    <t xml:space="preserve">Announced Date</t>
  </si>
  <si>
    <t xml:space="preserve">Deal Date</t>
  </si>
  <si>
    <t xml:space="preserve">Deal Size</t>
  </si>
  <si>
    <t xml:space="preserve">Deal Size Status</t>
  </si>
  <si>
    <t xml:space="preserve">Pre-money Valuation</t>
  </si>
  <si>
    <t xml:space="preserve">Post Valuation</t>
  </si>
  <si>
    <t xml:space="preserve">Post Valuation Status</t>
  </si>
  <si>
    <t xml:space="preserve">% Acquired</t>
  </si>
  <si>
    <t xml:space="preserve">Raised to Date</t>
  </si>
  <si>
    <t xml:space="preserve">VC Round</t>
  </si>
  <si>
    <t xml:space="preserve">VC Round Up/Down/Flat</t>
  </si>
  <si>
    <t xml:space="preserve">Price per Share</t>
  </si>
  <si>
    <t xml:space="preserve">Series</t>
  </si>
  <si>
    <t xml:space="preserve">Deal Type</t>
  </si>
  <si>
    <t xml:space="preserve">Deal Type 2</t>
  </si>
  <si>
    <t xml:space="preserve">Deal Type 3</t>
  </si>
  <si>
    <t xml:space="preserve">Deal Class</t>
  </si>
  <si>
    <t xml:space="preserve">Deal Synopsis</t>
  </si>
  <si>
    <t xml:space="preserve">Total Invested Equity</t>
  </si>
  <si>
    <t xml:space="preserve">Add-on</t>
  </si>
  <si>
    <t xml:space="preserve">Add-on Sponsors</t>
  </si>
  <si>
    <t xml:space="preserve">Add-on Platform</t>
  </si>
  <si>
    <t xml:space="preserve">Debts</t>
  </si>
  <si>
    <t xml:space="preserve">Total New Debt</t>
  </si>
  <si>
    <t xml:space="preserve">Debt Raised in Round</t>
  </si>
  <si>
    <t xml:space="preserve">Contingent Payout</t>
  </si>
  <si>
    <t xml:space="preserve">Deal Status</t>
  </si>
  <si>
    <t xml:space="preserve">Business Status</t>
  </si>
  <si>
    <t xml:space="preserve">Financing Status</t>
  </si>
  <si>
    <t xml:space="preserve">Employees</t>
  </si>
  <si>
    <t xml:space="preserve"># Investors</t>
  </si>
  <si>
    <t xml:space="preserve">New Investors</t>
  </si>
  <si>
    <t xml:space="preserve"># New Investors</t>
  </si>
  <si>
    <t xml:space="preserve">Follow-on Investors</t>
  </si>
  <si>
    <t xml:space="preserve"># Follow-on Investors</t>
  </si>
  <si>
    <t xml:space="preserve">Lenders</t>
  </si>
  <si>
    <t xml:space="preserve">Investors Websites</t>
  </si>
  <si>
    <t xml:space="preserve">Investors</t>
  </si>
  <si>
    <t xml:space="preserve">Lead/Sole Investors</t>
  </si>
  <si>
    <t xml:space="preserve">Investor Funds</t>
  </si>
  <si>
    <t xml:space="preserve">Sellers</t>
  </si>
  <si>
    <t xml:space="preserve">Exiters with no Proceeds</t>
  </si>
  <si>
    <t xml:space="preserve">Dividend/Distribution Beneficiaries</t>
  </si>
  <si>
    <t xml:space="preserve">Service Providers (All)</t>
  </si>
  <si>
    <t xml:space="preserve">Service Providers (Sell-side)</t>
  </si>
  <si>
    <t xml:space="preserve">Service Providers (Sell-side Intermediaries)</t>
  </si>
  <si>
    <t xml:space="preserve">Service Providers (Buy-side)</t>
  </si>
  <si>
    <t xml:space="preserve">Debt &amp; Lenders</t>
  </si>
  <si>
    <t xml:space="preserve">Implied EV</t>
  </si>
  <si>
    <t xml:space="preserve">Revenue</t>
  </si>
  <si>
    <t xml:space="preserve">Revenue Growth since last debt deal</t>
  </si>
  <si>
    <t xml:space="preserve">Gross Profit</t>
  </si>
  <si>
    <t xml:space="preserve">Net Income</t>
  </si>
  <si>
    <t xml:space="preserve">EBITDA</t>
  </si>
  <si>
    <t xml:space="preserve">EBIT</t>
  </si>
  <si>
    <t xml:space="preserve">Total Debt (from financials)</t>
  </si>
  <si>
    <t xml:space="preserve">Fiscal Year</t>
  </si>
  <si>
    <t xml:space="preserve">Valuation/EBITDA</t>
  </si>
  <si>
    <t xml:space="preserve">Valuation/EBIT</t>
  </si>
  <si>
    <t xml:space="preserve">Valuation/Net Income</t>
  </si>
  <si>
    <t xml:space="preserve">Valuation/Revenue</t>
  </si>
  <si>
    <t xml:space="preserve">Valuation/Cash Flow</t>
  </si>
  <si>
    <t xml:space="preserve">Deal Size/EBITDA</t>
  </si>
  <si>
    <t xml:space="preserve">Deal Size/EBIT</t>
  </si>
  <si>
    <t xml:space="preserve">Deal Size/Net Income</t>
  </si>
  <si>
    <t xml:space="preserve">Deal Size/Revenue</t>
  </si>
  <si>
    <t xml:space="preserve">Deal Size/Cash Flow</t>
  </si>
  <si>
    <t xml:space="preserve">Debt/EBITDA</t>
  </si>
  <si>
    <t xml:space="preserve">Debt/Equity</t>
  </si>
  <si>
    <t xml:space="preserve">Implied EV/EBITDA</t>
  </si>
  <si>
    <t xml:space="preserve">Implied EV/EBIT</t>
  </si>
  <si>
    <t xml:space="preserve">Implied EV/Net Income</t>
  </si>
  <si>
    <t xml:space="preserve">Implied EV/Revenue</t>
  </si>
  <si>
    <t xml:space="preserve">Implied EV/Cash Flow</t>
  </si>
  <si>
    <t xml:space="preserve">EBITDA Margin %</t>
  </si>
  <si>
    <t xml:space="preserve">Current Employees</t>
  </si>
  <si>
    <t xml:space="preserve">Native Currency of Deal</t>
  </si>
  <si>
    <t xml:space="preserve">HQ Location</t>
  </si>
  <si>
    <t xml:space="preserve">HQ Global Region</t>
  </si>
  <si>
    <t xml:space="preserve">HQ Global Sub Region</t>
  </si>
  <si>
    <t xml:space="preserve">Company City</t>
  </si>
  <si>
    <t xml:space="preserve">Company State/Province</t>
  </si>
  <si>
    <t xml:space="preserve">Company Post Code</t>
  </si>
  <si>
    <t xml:space="preserve">Company Country/Territory/Region</t>
  </si>
  <si>
    <t xml:space="preserve">Year Founded</t>
  </si>
  <si>
    <t xml:space="preserve">Company Website</t>
  </si>
  <si>
    <t xml:space="preserve">Total Patent Documents</t>
  </si>
  <si>
    <t xml:space="preserve">Total Patent Families</t>
  </si>
  <si>
    <t xml:space="preserve">Active Patent Documents</t>
  </si>
  <si>
    <t xml:space="preserve">Pending Patent Documents</t>
  </si>
  <si>
    <t xml:space="preserve">Patents Expiring the Next Year</t>
  </si>
  <si>
    <t xml:space="preserve">Inactive Family Documents</t>
  </si>
  <si>
    <t xml:space="preserve">Top CPC Codes</t>
  </si>
  <si>
    <t xml:space="preserve">Emerging Spaces</t>
  </si>
  <si>
    <t xml:space="preserve">Valuation Step-Up</t>
  </si>
  <si>
    <t xml:space="preserve">Time Between VC Rounds</t>
  </si>
  <si>
    <t xml:space="preserve">Participating vs Non-participating</t>
  </si>
  <si>
    <t xml:space="preserve">Dividend Rights</t>
  </si>
  <si>
    <t xml:space="preserve">Anti-Dilution Provisions</t>
  </si>
  <si>
    <t xml:space="preserve">Board Voting Rights</t>
  </si>
  <si>
    <t xml:space="preserve">General Voting Rights</t>
  </si>
  <si>
    <t xml:space="preserve">Cumulative Dividends</t>
  </si>
  <si>
    <t xml:space="preserve">Liquidation Preferences</t>
  </si>
  <si>
    <t xml:space="preserve">LCD Issuer ID</t>
  </si>
  <si>
    <t xml:space="preserve">Second Lien OID</t>
  </si>
  <si>
    <t xml:space="preserve">Second Lien Floor</t>
  </si>
  <si>
    <t xml:space="preserve">HG Loan Amount</t>
  </si>
  <si>
    <t xml:space="preserve">USD Amount</t>
  </si>
  <si>
    <t xml:space="preserve">EUR Amount</t>
  </si>
  <si>
    <t xml:space="preserve">DDTL Amount</t>
  </si>
  <si>
    <t xml:space="preserve">Club Amount</t>
  </si>
  <si>
    <t xml:space="preserve">Placed Debt Amount</t>
  </si>
  <si>
    <t xml:space="preserve">Other Amount</t>
  </si>
  <si>
    <t xml:space="preserve">Second Lien YTM Primary</t>
  </si>
  <si>
    <t xml:space="preserve">Pro Forma Revenue (Reported)</t>
  </si>
  <si>
    <t xml:space="preserve">Pro Forma EBITDA (Reported)</t>
  </si>
  <si>
    <t xml:space="preserve">Pro Forma Leverage (Reported)</t>
  </si>
  <si>
    <t xml:space="preserve">Pro Forma Sr. Leverage (Reported)</t>
  </si>
  <si>
    <t xml:space="preserve">Equity on LBO (Reported)</t>
  </si>
  <si>
    <t xml:space="preserve">PPM on LBO (Reported)</t>
  </si>
  <si>
    <t xml:space="preserve">Priced</t>
  </si>
  <si>
    <t xml:space="preserve">Launch Date</t>
  </si>
  <si>
    <t xml:space="preserve">First Lien OID</t>
  </si>
  <si>
    <t xml:space="preserve">First Lien Floor</t>
  </si>
  <si>
    <t xml:space="preserve">First Lien Ytm Primary</t>
  </si>
  <si>
    <t xml:space="preserve">New Institutional Amount</t>
  </si>
  <si>
    <t xml:space="preserve">LCD Super Transaction ID</t>
  </si>
  <si>
    <t xml:space="preserve">1st Lien Amount</t>
  </si>
  <si>
    <t xml:space="preserve">2nd Lien Amount</t>
  </si>
  <si>
    <t xml:space="preserve">Mezzanine Amount</t>
  </si>
  <si>
    <t xml:space="preserve">HY Bond Amount</t>
  </si>
  <si>
    <t xml:space="preserve">RC Amount</t>
  </si>
  <si>
    <t xml:space="preserve">TLA Amount</t>
  </si>
  <si>
    <t xml:space="preserve">TLB Amount</t>
  </si>
  <si>
    <t xml:space="preserve">TLC Amount</t>
  </si>
  <si>
    <t xml:space="preserve">Contains Cross Border</t>
  </si>
  <si>
    <t xml:space="preserve">Cov-Lite Amount</t>
  </si>
  <si>
    <t xml:space="preserve">Contains Cov-Lite</t>
  </si>
  <si>
    <t xml:space="preserve">Includes Amended Debts</t>
  </si>
  <si>
    <t xml:space="preserve">Sponsor</t>
  </si>
  <si>
    <t xml:space="preserve">USD Total Institutional New Money</t>
  </si>
  <si>
    <t xml:space="preserve">USD First-Lien New Money</t>
  </si>
  <si>
    <t xml:space="preserve">USD First-Lien Institutional New Money</t>
  </si>
  <si>
    <t xml:space="preserve">USD Second-Lien New Money</t>
  </si>
  <si>
    <t xml:space="preserve">EUR Total Institutional New Money</t>
  </si>
  <si>
    <t xml:space="preserve">EUR First-Lien New Money</t>
  </si>
  <si>
    <t xml:space="preserve">EUR First-Lien Institutional New Money</t>
  </si>
  <si>
    <t xml:space="preserve">EUR Second-Lien New Money</t>
  </si>
  <si>
    <t xml:space="preserve">Total First-Lien Institutional New Money</t>
  </si>
  <si>
    <t xml:space="preserve">Total New Money</t>
  </si>
  <si>
    <t xml:space="preserve">Total New Inst Amount</t>
  </si>
  <si>
    <t xml:space="preserve">View Company Online</t>
  </si>
  <si>
    <t xml:space="preserve">138661-12T</t>
  </si>
  <si>
    <t xml:space="preserve">eEducation Albert (STO: ALBERT)</t>
  </si>
  <si>
    <t xml:space="preserve">156931-75</t>
  </si>
  <si>
    <t xml:space="preserve">5590209093</t>
  </si>
  <si>
    <t xml:space="preserve">eEducation Albert AB is an application-based education platform for children. The company develops and sells edtech products for schools and consumers. The product portfolio of the company includes educational apps, educational videos, and physical learning products under the brands Albert, Jaramba, Holy Owly, Film &amp; Skola, Strawbees, and Sumdog.</t>
  </si>
  <si>
    <t xml:space="preserve">The company raised SEK 264.47 million in its initial public offering on the Nasdaq OMX Nordic Exchange - Stockholm under the ticker symbol of ALBERT on October 1, 2021. A total of 5,397,405 shares were sold at SEK 49 per share. After the offering, there was a total of 17,579,655 outstanding shares at SEK 49 per share, valuing the company at SEK 861.40 million. The underwriters were granted an option to purchase up to an additional 704,081 shares from the company and selling shareholders to cover over-allotments, if any. The over-allotment options were exercised in full by the underwriters.</t>
  </si>
  <si>
    <t xml:space="preserve">Information Technology</t>
  </si>
  <si>
    <t xml:space="preserve">Software</t>
  </si>
  <si>
    <t xml:space="preserve">Educational Software</t>
  </si>
  <si>
    <t xml:space="preserve">Educational and Training Services (B2C), Educational Software*</t>
  </si>
  <si>
    <t xml:space="preserve">EdTech</t>
  </si>
  <si>
    <t xml:space="preserve">digital learning and training services, digital learning platform, digital learning services, digital learning software, educational technology, mathematics coaching software</t>
  </si>
  <si>
    <t xml:space="preserve">Formerly VC-backed</t>
  </si>
  <si>
    <t xml:space="preserve">Generating Revenue/Not Profitable</t>
  </si>
  <si>
    <t xml:space="preserve">Publicly Listed, Venture Capital</t>
  </si>
  <si>
    <t xml:space="preserve">Salman Eskandari</t>
  </si>
  <si>
    <t xml:space="preserve">132953-86P</t>
  </si>
  <si>
    <t xml:space="preserve">salman@hejalbert.se</t>
  </si>
  <si>
    <t xml:space="preserve">Mr. Salman Eskandari is a Co-Founder of eEducation Albert.</t>
  </si>
  <si>
    <t xml:space="preserve">Chalmers University of Technology, BS (Bachelor of Science), 2008, Financial Mathematics, Chalmers University of Technology, MS (Master of Science), 2010, Operations Management</t>
  </si>
  <si>
    <t xml:space="preserve">Actual</t>
  </si>
  <si>
    <t xml:space="preserve">2nd Round</t>
  </si>
  <si>
    <t xml:space="preserve">Early Stage VC</t>
  </si>
  <si>
    <t xml:space="preserve">Venture Capital</t>
  </si>
  <si>
    <t xml:space="preserve">The company raised SEK 64.51 million of venture funding in a deal led by Schibsted Ventures on December 18, 2018, putting the company's pre-money valuation at SEK 98.88 million. Abanico Invest, Muirfield Invest, Inbox Capital, Håkan Roos, Martin Wattin, Mathias Kamprad, RoosGruppen, Mp Pensjon and other undisclosed investors also participated in the round.</t>
  </si>
  <si>
    <t xml:space="preserve">No</t>
  </si>
  <si>
    <t xml:space="preserve">Completed</t>
  </si>
  <si>
    <t xml:space="preserve">Generating Revenue</t>
  </si>
  <si>
    <t xml:space="preserve">Venture Capital-Backed</t>
  </si>
  <si>
    <t xml:space="preserve">Abanico Invest, Håkan Roos, Inbox Capital, Martin Wattin, Mathias Kamprad, Mp Pensjon, Muirfield Invest, RoosGruppen</t>
  </si>
  <si>
    <t xml:space="preserve">Schibsted Ventures</t>
  </si>
  <si>
    <t xml:space="preserve">Inbox Capital (www.inboxcap.com), Mp Pensjon (mppensjon.no), RoosGruppen (www.roosneon.se), Schibsted Ventures (www.schibstedgrowth.com)</t>
  </si>
  <si>
    <t xml:space="preserve">Abanico Invest, Håkan Roos(Håkan Roos), Inbox Capital, Martin Wattin, Mathias Kamprad(Mathias Kamprad), Mp Pensjon, Muirfield Invest, RoosGruppen, Schibsted Ventures(Peter Grytterhielm)</t>
  </si>
  <si>
    <t xml:space="preserve">Schibsted Ventures(Peter Grytterhielm)</t>
  </si>
  <si>
    <t xml:space="preserve">Swedish Krona (SEK)</t>
  </si>
  <si>
    <t xml:space="preserve">Gothenburg, Sweden</t>
  </si>
  <si>
    <t xml:space="preserve">Europe</t>
  </si>
  <si>
    <t xml:space="preserve">Northern Europe</t>
  </si>
  <si>
    <t xml:space="preserve">Gothenburg</t>
  </si>
  <si>
    <t xml:space="preserve">411 03</t>
  </si>
  <si>
    <t xml:space="preserve">Sweden</t>
  </si>
  <si>
    <t xml:space="preserve">180010-54T</t>
  </si>
  <si>
    <t xml:space="preserve">Arta Mandegari</t>
  </si>
  <si>
    <t xml:space="preserve">233657-92P</t>
  </si>
  <si>
    <t xml:space="preserve">arta@hejalbert.se</t>
  </si>
  <si>
    <t xml:space="preserve">Mr. Arta Mandegari is a Co-Founder of Albert.</t>
  </si>
  <si>
    <t xml:space="preserve">BBA (Bachelor of Business Administration), 2010, Business Administration &amp; Economics, Chalmers University of Technology, MS (Master of Science), 2010, Business Design</t>
  </si>
  <si>
    <t xml:space="preserve">Estimated</t>
  </si>
  <si>
    <t xml:space="preserve">IPO</t>
  </si>
  <si>
    <t xml:space="preserve">PIPE</t>
  </si>
  <si>
    <t xml:space="preserve">Public Investment</t>
  </si>
  <si>
    <t xml:space="preserve">Consensus Asset Management, Strand Kapitalforvaltning</t>
  </si>
  <si>
    <t xml:space="preserve">Abanico Invest, Muirfield Invest, RoosGruppen</t>
  </si>
  <si>
    <t xml:space="preserve">Consensus Asset Management (SAT: CAM B) (www.consensusam.se), RoosGruppen (www.roosneon.se), Strand Kapitalforvaltning (www.strandkapital.se)</t>
  </si>
  <si>
    <t xml:space="preserve">Abanico Invest, Consensus Asset Management (SAT: CAM B), Muirfield Invest, RoosGruppen, Strand Kapitalforvaltning</t>
  </si>
  <si>
    <t xml:space="preserve">Claes Kinell, Håkan Roos, Helichrysum Gruppen, Inbox Capital, Martin Wattin, Mathias Kamprad, Mats Andersson, Mp Pensjon, Schibsted Ventures</t>
  </si>
  <si>
    <t xml:space="preserve">Skandinaviska Enskilda Banken (Underwriter to Company), Vinge (Legal Advisor to Company, Wibeke Sorling)</t>
  </si>
  <si>
    <t xml:space="preserve">172950-58T</t>
  </si>
  <si>
    <t xml:space="preserve">Embark Group (Sweden) (STO: EMB)</t>
  </si>
  <si>
    <t xml:space="preserve">465254-74</t>
  </si>
  <si>
    <t xml:space="preserve">5592143316</t>
  </si>
  <si>
    <t xml:space="preserve">EMB Mission Bound AB predominantly operates in the gaming industry, delivering digital entertainment through a fully integrated value chain, offering games, platform technology, and comprehensive operator solutions. The company's offerings include slot game development, platform development, white label solutions, game content aggregation, payment solutions, digital marketing services, and UI/UX design. Its games are available through direct or indirect integration with operators or via distribution partners who have integrated their licensed platforms. The company has one reportable segment, being the development of online gaming technology. Geographically, it derives maximum revenue from Asia and the rest from other regions.</t>
  </si>
  <si>
    <t xml:space="preserve">The company raised SEK 20 million in its initial public offering on the Nasdaq OMX Nordic Exchange - Stockholm under the ticker symbol of LADYLU on June 23, 2021. A total of 3,030,303 units were sold at a price of SEK 6.6 per unit. After the offering, there was a total of 43,905,472 outstanding shares at SEK 1.65 per share, valuing the company at SEK 72.44 million. Each unit consists of four shares and one free of charge warrant of series TO1</t>
  </si>
  <si>
    <t xml:space="preserve">Entertainment Software</t>
  </si>
  <si>
    <t xml:space="preserve">Entertainment Software*</t>
  </si>
  <si>
    <t xml:space="preserve">Gaming</t>
  </si>
  <si>
    <t xml:space="preserve">casino games studio, casino gaming, game developer, game development, gaming content, gaming developer, gaming publisher, gaming studio, online casino games, online game developer</t>
  </si>
  <si>
    <t xml:space="preserve">Mads Jørgensen</t>
  </si>
  <si>
    <t xml:space="preserve">204129-46P</t>
  </si>
  <si>
    <t xml:space="preserve">Mr. Mads Jørgensen is a Co-Founder at Embark Group (Sweden). Mr. Jørgensen served as President at Daydream Software.</t>
  </si>
  <si>
    <t xml:space="preserve">Corporate</t>
  </si>
  <si>
    <t xml:space="preserve">The company raised SEK 27.73 million of venture funding from EveryMatrix, and other undisclosed investors on May 25, 2021, putting the company's pre-money valuation at SEK 34.82 million.</t>
  </si>
  <si>
    <t xml:space="preserve">EveryMatrix Software</t>
  </si>
  <si>
    <t xml:space="preserve">EveryMatrix Software (www.everymatrix.com)</t>
  </si>
  <si>
    <t xml:space="preserve">EveryMatrix Software(Ebbe Groos)</t>
  </si>
  <si>
    <t xml:space="preserve">Stockholm, Sweden</t>
  </si>
  <si>
    <t xml:space="preserve">Stockholm</t>
  </si>
  <si>
    <t xml:space="preserve">114 14</t>
  </si>
  <si>
    <t xml:space="preserve">172951-03T</t>
  </si>
  <si>
    <t xml:space="preserve">EveryMatrix Software, Jinderman &amp; Partners</t>
  </si>
  <si>
    <t xml:space="preserve">Eminova Fondkommission (Advisor: General to Company), TM &amp; Partners (Legal Advisor to Company)</t>
  </si>
  <si>
    <t xml:space="preserve">Eminova Fondkommission (Advisor: General to Company)</t>
  </si>
  <si>
    <t xml:space="preserve">250618-42T</t>
  </si>
  <si>
    <t xml:space="preserve">Energeia-Gruppen (OSL: ENERG)</t>
  </si>
  <si>
    <t xml:space="preserve">516060-64</t>
  </si>
  <si>
    <t xml:space="preserve">995807866</t>
  </si>
  <si>
    <t xml:space="preserve">Energeia AS develops, manages and owns renewable energy projects based on PV solar power plants.</t>
  </si>
  <si>
    <t xml:space="preserve">The company (OSL: ENERG) received NOK 10 million of development capital from undisclosed investors on May 21, 2025, through a private placement.</t>
  </si>
  <si>
    <t xml:space="preserve">Energy</t>
  </si>
  <si>
    <t xml:space="preserve">Exploration, Production and Refining</t>
  </si>
  <si>
    <t xml:space="preserve">Energy Production</t>
  </si>
  <si>
    <t xml:space="preserve">Alternative Energy Equipment, Energy Production*</t>
  </si>
  <si>
    <t xml:space="preserve">renewable electricity, solar, solar company, solar power, solar power product, solar pv, solar pv project</t>
  </si>
  <si>
    <t xml:space="preserve">Corporation</t>
  </si>
  <si>
    <t xml:space="preserve">Private Equity, Publicly Listed</t>
  </si>
  <si>
    <t xml:space="preserve">Viktor Jakobsen</t>
  </si>
  <si>
    <t xml:space="preserve">327632-14P</t>
  </si>
  <si>
    <t xml:space="preserve">+47 916 11 009</t>
  </si>
  <si>
    <t xml:space="preserve">Mr. Viktor Jakobsen served as Chief Executive Officer at Energeia AS. Victor E Jakobsen is the Chief Executive Officer of the Company, as well as the largest shareholder and cofounder of the Company. Mr. Jakobsen has over 30 years' experience and involvement in the PV industry within academia, investment banking and in other operational positions. He has previous held positions as financial analyst in FIBA Nordic Securities, DNB Markets, Alfred Berg Nordic and SEB Enskilda, director, SVP and CFO of REC ScanWafer, Co-Head of Equities &amp; Head of Equity Research in DNB, Head of Equity in Alfred Berg, partner in SEB Enskilda and chairman and senior advisor in Bellona Environmental Foundation. Mr. Jakobsen holds a Master of Science in Economics and Business Administration from the Norwegian School of Economics (NHH). Furthermore, he was a second lieutenant in the 22nd MTD squadron in the Royal Norwegian Navy from 1986 - 1988, and studied Anthropology, Logic and Philosophy at the University of Bergen from 1988 -1992. Mr. Jakobsen is a Norwegian citizen.</t>
  </si>
  <si>
    <t xml:space="preserve">Norwegian School of Economics, MS (Master of Science), University of Bergen, 1988, Anthropology</t>
  </si>
  <si>
    <t xml:space="preserve">Private Equity</t>
  </si>
  <si>
    <t xml:space="preserve">Obligo Group, Eidsiva Energy and other undisclosed investors acquired a 12.8% stake in the company (OSL: ENERG) for NOK 90 million on December 14, 2022 through a private placement.</t>
  </si>
  <si>
    <t xml:space="preserve">Eidsiva Energy, Obligo Group</t>
  </si>
  <si>
    <t xml:space="preserve">Eidsiva Energy (www.eidsiva.no), Obligo Group (www.obligogroup.com)</t>
  </si>
  <si>
    <t xml:space="preserve">Obligo Nordic Climate Impact Fund III(Obligo Group)</t>
  </si>
  <si>
    <t xml:space="preserve">Fearnley Securities (Manager to Company), Norne Securities (Manager to Company)</t>
  </si>
  <si>
    <t xml:space="preserve">Norwegian Krone (NOK)</t>
  </si>
  <si>
    <t xml:space="preserve">Oslo, Norway</t>
  </si>
  <si>
    <t xml:space="preserve">Oslo</t>
  </si>
  <si>
    <t xml:space="preserve">0254</t>
  </si>
  <si>
    <t xml:space="preserve">Norway</t>
  </si>
  <si>
    <t xml:space="preserve">286572-16T</t>
  </si>
  <si>
    <t xml:space="preserve">Jarl Markussen</t>
  </si>
  <si>
    <t xml:space="preserve">429872-59P</t>
  </si>
  <si>
    <t xml:space="preserve">+47 48 02 32 14</t>
  </si>
  <si>
    <t xml:space="preserve">jarl@energeia.no</t>
  </si>
  <si>
    <t xml:space="preserve">Mr. Jarl Markussen serves as Chief Executive Officer at Energeia AS. Markussen has been part of the company's top management for the past two years and led project development in Norway for the past four years.</t>
  </si>
  <si>
    <t xml:space="preserve">The company (OSL:ENERG) received NOK 5 million of development capital from undisclosed investors on March 28, 2025 through a private placement.</t>
  </si>
  <si>
    <t xml:space="preserve">160232-32T</t>
  </si>
  <si>
    <t xml:space="preserve">Energy Solar Tech (MAD: ETC)</t>
  </si>
  <si>
    <t xml:space="preserve">454437-91</t>
  </si>
  <si>
    <t xml:space="preserve">A88607841</t>
  </si>
  <si>
    <t xml:space="preserve">Energy Solar Tech SA is a technology company in the energy sector whose mission is to facilitate the migration of companies to renewable energies, The company offers its clients energy generation and efficiency technologies through its offer of energy Outsourcing services under the Energy As A Service model.</t>
  </si>
  <si>
    <t xml:space="preserve">The company raised EUR 7.17 million in its initial public offering on the BOLSA DE MADRID under the ticker symbol of ETC on January 9, 2023. A total of 2,297,436 shares were sold at EUR 3.12 per share. After the offering, there was a total of 20,673,076 outstanding shares at EUR 3.12 per share, valuing the company at EUR 64.5 million.</t>
  </si>
  <si>
    <t xml:space="preserve">Energy Equipment</t>
  </si>
  <si>
    <t xml:space="preserve">Alternative Energy Equipment</t>
  </si>
  <si>
    <t xml:space="preserve">Alternative Energy Equipment*</t>
  </si>
  <si>
    <t xml:space="preserve">CleanTech, Climate Tech, LOHAS &amp; Wellness</t>
  </si>
  <si>
    <t xml:space="preserve">energy generation, energy generation project development, energy generation technology, intermittent renewable energy, renewable energy company, solar, solar photovoltaic, solar technology, solar technology platform</t>
  </si>
  <si>
    <t xml:space="preserve">Profitable</t>
  </si>
  <si>
    <t xml:space="preserve">Alberto Poza</t>
  </si>
  <si>
    <t xml:space="preserve">247047-13P</t>
  </si>
  <si>
    <t xml:space="preserve">Mr. Alberto Poza serves as Chief Executive Officer &amp; Board President at Energy Solar Tech. Mr. Poza has +20 years of experience as a senior manager in companies such as APPLE (Country General Manager Spain), VODAFONE (Global Director IoT - developing the business from € 200M to €1,050M in 5 years), TELEFONICA (Holding different management positions in various countries), Teradata (European Executive Director of Products and Services), among others. Expert in creation and development of new global and local business lines.</t>
  </si>
  <si>
    <t xml:space="preserve">ESIC: Business &amp; Marketing School, Bachelor's, 1999, Business Administration, Marketing, MBA (Master of Business Administration), 2003, Marketing, Business</t>
  </si>
  <si>
    <t xml:space="preserve">Equity Crowdfunding</t>
  </si>
  <si>
    <t xml:space="preserve">Individual</t>
  </si>
  <si>
    <t xml:space="preserve">The company raised EUR 1.69 million of equity crowdfunding via SociosInversores.com on November 27, 2020, putting the pre-money valuation at EUR 7.5 million. Fides Capital and other undisclosed investors participated in the round.</t>
  </si>
  <si>
    <t xml:space="preserve">Fides Capital</t>
  </si>
  <si>
    <t xml:space="preserve">Fides Capital (www.fidescapital.es)</t>
  </si>
  <si>
    <t xml:space="preserve">SociosInversores.com (Lead Manager or Arranger to Company)</t>
  </si>
  <si>
    <t xml:space="preserve">Euros (EUR)</t>
  </si>
  <si>
    <t xml:space="preserve">Madrid, Spain</t>
  </si>
  <si>
    <t xml:space="preserve">Southern Europe</t>
  </si>
  <si>
    <t xml:space="preserve">Madrid</t>
  </si>
  <si>
    <t xml:space="preserve">28290</t>
  </si>
  <si>
    <t xml:space="preserve">Spain</t>
  </si>
  <si>
    <t xml:space="preserve">200442-79T</t>
  </si>
  <si>
    <t xml:space="preserve">Abel Sánchez</t>
  </si>
  <si>
    <t xml:space="preserve">247047-40P</t>
  </si>
  <si>
    <t xml:space="preserve">Abel Sánchez is a Co-Founder and serves as Chief Operating Officer at Energy Solar Tech. He has +25 years of experience creating, leading and developing companies in the energy, engineering and telecommunications sector. He is the Founder of Agais Servicios Energéticos, an energy efficiency engineering and services company that is part of Energy Solar Tech and that has more than 50 GW managed by clients, more than 200 engineering and consulting clients in the sector, and 22 photovoltaic projects carried out.</t>
  </si>
  <si>
    <t xml:space="preserve">The company raised EUR 1.94 million of equity crowdfunding via SociosInversores.com on March 20,2021, putting the pre-money valuation of the company at EUR 7.9 million. Sepides Gestión and other undisclosed investors participated in the round.</t>
  </si>
  <si>
    <t xml:space="preserve">Sepides Gestión</t>
  </si>
  <si>
    <t xml:space="preserve">Sepides Gestión (www.sepidesgestion.es)</t>
  </si>
  <si>
    <t xml:space="preserve">200443-33T</t>
  </si>
  <si>
    <t xml:space="preserve">1st Round</t>
  </si>
  <si>
    <t xml:space="preserve">Seed Round</t>
  </si>
  <si>
    <t xml:space="preserve">The company raised EUR 5.81 million through a combination of debt and seed funding from undisclosed investors on October 22, 2021, putting the company's pre-money valuation at EUR 27.26 million.</t>
  </si>
  <si>
    <t xml:space="preserve">Other - 1,55M €</t>
  </si>
  <si>
    <t xml:space="preserve">212763-52T</t>
  </si>
  <si>
    <t xml:space="preserve">Grupo GVC Gaesco (Advisor: General to Company)</t>
  </si>
  <si>
    <t xml:space="preserve">170765-83T</t>
  </si>
  <si>
    <t xml:space="preserve">Energy Vault (NYS: NRGV)</t>
  </si>
  <si>
    <t xml:space="preserve">234371-71</t>
  </si>
  <si>
    <t xml:space="preserve">Energy Vault Holdings Inc is a grid-scale energy storage company that is driving a faster transition to renewable power by solving the intermittence issues that are inherent to the prevalent sources of renewable energy, solar and wind. Geographical presence in United States, China and Other. Majority of its revenue comes from U.S.</t>
  </si>
  <si>
    <t xml:space="preserve">The company (NYS:NRGV) received $200 million of development capital from CEMEX Ventures, Pickering Energy Partners, Palantir Technologies, Korean Zinc Company, SoftBank Investment Advisers, SailingStone Capital Partners, Atlas Renewable Energy and Adage Capital Management on February 18, 2022 through a private placement.</t>
  </si>
  <si>
    <t xml:space="preserve">Alternative Energy Equipment*, Business/Productivity Software</t>
  </si>
  <si>
    <t xml:space="preserve">CleanTech, Climate Tech, Construction Technology, LOHAS &amp; Wellness</t>
  </si>
  <si>
    <t xml:space="preserve">clean energy, climate tech company, energy storage firm, energy storage startups, energy storage system, energy storage tower, enterprise resource planning, erp, grid infrastructure, non-battery storage, renewable energy</t>
  </si>
  <si>
    <t xml:space="preserve">Debt Financed, Publicly Listed, Venture Capital</t>
  </si>
  <si>
    <t xml:space="preserve">Andrea Pedretti</t>
  </si>
  <si>
    <t xml:space="preserve">196205-86P</t>
  </si>
  <si>
    <t xml:space="preserve">+1 (626) 585-6900</t>
  </si>
  <si>
    <t xml:space="preserve">andrea@energyvault.com</t>
  </si>
  <si>
    <t xml:space="preserve">Mr. Andrea Pedretti is a Co-Founder and serves as Chief Technology Officer at Energy Vault. He is a Co-Founder of Flowing Energy. Mr. Pedretti is a Co-Founder and serves as Senior Scientific Advisor at Carbon Capture. Previously, he was the founder and Chief Technology Officer of Airlight Energy, a CSP company using inflated lenses and concrete formed structures for extremely low-cost solar plus storage. He has been co-founder and Chief Technology Officer of a number of technology companies and holds over 20 patents for a variety of civil engineering and energy applications. He holds an MS in structural engineering from the Swiss Federal Institute of Technology in Zürich.</t>
  </si>
  <si>
    <t xml:space="preserve">Swiss Federal Institute of Technology Zurich, MS (Master of Science), Structural Engineering</t>
  </si>
  <si>
    <t xml:space="preserve">4th Round</t>
  </si>
  <si>
    <t xml:space="preserve">Series B1</t>
  </si>
  <si>
    <t xml:space="preserve">The company raised $70 million of Series B1 venture funding from Helena Special Investments, Prime Movers Lab and Idealabx on January 1, 2021, putting the company's pre-money valuation at $150 million. Other undisclosed investors also participated in the round.</t>
  </si>
  <si>
    <t xml:space="preserve">Helena Special Investments, Idealabx, Prime Movers Lab</t>
  </si>
  <si>
    <t xml:space="preserve">Helena Special Investments (www.helena.org), Idealabx (www.idealabx.vc), Prime Movers Lab (www.primemoverslab.com)</t>
  </si>
  <si>
    <t xml:space="preserve">Helena Special Investments, Idealabx, Prime Movers Lab(Dakin Sloss)</t>
  </si>
  <si>
    <t xml:space="preserve">Helena Special Investments Fund I(Helena Special Investments), Idealabx1(Idealabx), Prime Movers Growth Fund I(Prime Movers Lab)</t>
  </si>
  <si>
    <t xml:space="preserve">Dentons (Legal Advisor to Helena Special Investments, Chris Errico)</t>
  </si>
  <si>
    <t xml:space="preserve">US Dollars (USD)</t>
  </si>
  <si>
    <t xml:space="preserve">Westlake Village, CA</t>
  </si>
  <si>
    <t xml:space="preserve">Americas</t>
  </si>
  <si>
    <t xml:space="preserve">North America</t>
  </si>
  <si>
    <t xml:space="preserve">Westlake Village</t>
  </si>
  <si>
    <t xml:space="preserve">California</t>
  </si>
  <si>
    <t xml:space="preserve">91361</t>
  </si>
  <si>
    <t xml:space="preserve">United States</t>
  </si>
  <si>
    <t xml:space="preserve">Circuit arrangements or systems for supplying or distributing electric power, Cranes, Elevators, Machines or engines for liquids, Spring, weight, inertia or like motors</t>
  </si>
  <si>
    <t xml:space="preserve">Long Duration Energy Storage</t>
  </si>
  <si>
    <t xml:space="preserve">Non-participating</t>
  </si>
  <si>
    <t xml:space="preserve">Yes</t>
  </si>
  <si>
    <t xml:space="preserve">Senior</t>
  </si>
  <si>
    <t xml:space="preserve">178878-97T</t>
  </si>
  <si>
    <t xml:space="preserve">Robert Piconi</t>
  </si>
  <si>
    <t xml:space="preserve">55347-76P</t>
  </si>
  <si>
    <t xml:space="preserve">+41 (0)91 910 0510</t>
  </si>
  <si>
    <t xml:space="preserve">rob@energyvault.com</t>
  </si>
  <si>
    <t xml:space="preserve">Mr. Robert Piconi is a Co-Founder and serves as Chief Executive Officer and Chairman at Energy Vault. He serves as Operating Advisor &amp; Shareholder at Union Park Capital. He was the Founder and also served as the Chairman &amp; Chief Executive Officer at Medical Equipment Solutions and Applications. He served as Chief Executive Officer at Althea Group. He is currently a Group Executive of Communications and Enterprise within Danaher, he brings deep experience driving financial performance at a variety of companies. Before his current leadership role at Danaher, he was the CEO and Chairman of ReMedPar, a company which provides integrated clinical equipment repair services to hospitals for diagnostic imaging where he drove European expansion. Prior to that he was the COO and president of Performance Analytics at Spirent and led a dramatic improvement in gross margin, growth and operating income. His early leadership roles were at Lucent where he transformed the global supply chain for all communications products and delivered strong improvements in inventory turns, gross margin and OPEX. He first worked with the Union Park team in 2009 and serves as an advisor to Union Park except in cases of conflict of interest. He earned MBA in General Management from Northwestern University in 2000, BS from University of Notre Dame in 1992, and BBA from University of Notre Dame in 1992.</t>
  </si>
  <si>
    <t xml:space="preserve">Northwestern University, MBA (Master of Business Administration), 2000, General Management, University of Notre Dame, BBA (Bachelor of Business Administration), 1992, University of Notre Dame, BS (Bachelor of Science), 1992</t>
  </si>
  <si>
    <t xml:space="preserve">5th Round</t>
  </si>
  <si>
    <t xml:space="preserve">Up Round</t>
  </si>
  <si>
    <t xml:space="preserve">Series C</t>
  </si>
  <si>
    <t xml:space="preserve">Later Stage VC</t>
  </si>
  <si>
    <t xml:space="preserve">The company raised $100 million of Series C venture funding in a deal led by Prime Movers Lab on August 25, 2021, putting the company's pre-money valuation at $600 million. Saudi Aramco Energy Ventures, Pickering Energy Partners, BHP Group, Helena Special Investments, NWS Holdings (United States), SoftBank Investment Advisers, Idealabx, A.T. Gekko, Green Storage Solutions Venture I LLC, Gordon Crawford, Crexa Capital Advisors, SailingStone Capital Partners, Volta Energy Technologies and Presight Capital also participated in the round. The company intends to use the funding to support the execution of its growth plans as it ramps up multi-continent deployments of its innovative platform, including fulfilling a strong pipeline of customer agreements across markets in the U.S., Middle East, Europe, and Australia.</t>
  </si>
  <si>
    <t xml:space="preserve">A.T. Gekko, Aramco Ventures, BHP Ventures, Crexa Capital Advisors, Gordon Crawford, Green Storage Solutions Venture I LLC, NWS Holdings (United States), Pickering Energy Partners, Presight Capital, SailingStone Capital Partners, Volta Energy Technologies</t>
  </si>
  <si>
    <t xml:space="preserve">Helena Special Investments, Idealabx, Prime Movers Lab, SoftBank Investment Advisers</t>
  </si>
  <si>
    <t xml:space="preserve">Aramco Ventures (www.aramcoventures.com), Helena Special Investments (www.helena.org), Idealabx (www.idealabx.vc), NWS Holdings (United States) (nwsholdings.com), Pickering Energy Partners (www.pickeringenergypartners.com), Presight Capital (www.presight.vc), Prime Movers Lab (www.primemoverslab.com), SailingStone Capital Partners (www.sailingstonecapital.com), SoftBank Investment Advisers (visionfund.com), Volta Energy Technologies (volta.vc)</t>
  </si>
  <si>
    <t xml:space="preserve">A.T. Gekko, Aramco Ventures, BHP Ventures, Crexa Capital Advisors, Gordon Crawford(Gordon Crawford), Green Storage Solutions Venture I LLC, Helena Special Investments(Henry Elkus), Idealabx, NWS Holdings (United States), Pickering Energy Partners, Presight Capital, Prime Movers Lab(Dakin Sloss), SailingStone Capital Partners, SoftBank Investment Advisers(Max Ohrstrand), Volta Energy Technologies</t>
  </si>
  <si>
    <t xml:space="preserve">Prime Movers Lab(Dakin Sloss)</t>
  </si>
  <si>
    <t xml:space="preserve">Helena Special Investments Fund I(Helena Special Investments), Idealabx1(Idealabx), PEP Production Partners(Pickering Energy Partners), Presight Global Venture Opportunities Fund(Presight Capital), Prime Movers Lab Fund II(Prime Movers Lab), SoftBank Vision Fund(SoftBank Investment Advisers), Volta Energy Storage Fund I(Volta Energy Technologies)</t>
  </si>
  <si>
    <t xml:space="preserve">Dentons (Legal Advisor to Helena Special Investments, Chris Errico), Gunderson Dettmer (Legal Advisor to Company), Stifel Financial (Advisor: General to Company), The Goldman Sachs Group (Advisor: General to Company)</t>
  </si>
  <si>
    <t xml:space="preserve">Gunderson Dettmer (Legal Advisor to Company), Stifel Financial (Advisor: General to Company), The Goldman Sachs Group (Advisor: General to Company)</t>
  </si>
  <si>
    <t xml:space="preserve">Stifel Financial (Advisor: General to Company), The Goldman Sachs Group (Advisor: General to Company)</t>
  </si>
  <si>
    <t xml:space="preserve">Weighted Average</t>
  </si>
  <si>
    <t xml:space="preserve">Non-Cumulative</t>
  </si>
  <si>
    <t xml:space="preserve">179778-61T</t>
  </si>
  <si>
    <t xml:space="preserve">Reverse Merger</t>
  </si>
  <si>
    <t xml:space="preserve">The company acquired Novus Capital Corp II a public company through a reverse merger for $288 million on February 14, 2022.</t>
  </si>
  <si>
    <t xml:space="preserve">Novus Capital II</t>
  </si>
  <si>
    <t xml:space="preserve">A.T. Gekko, Aramco Ventures, BHP Ventures, Crexa Capital Advisors, Gordon Crawford, Green Storage Solutions Venture I LLC, Helena Special Investments, Idealab, Idealabx, Neotribe Ventures, NWS Holdings (United States), Pickering Energy Partners, Presight Capital, Prime Movers Lab, SailingStone Capital Partners, SoftBank Investment Advisers, Volta Energy Technologies</t>
  </si>
  <si>
    <t xml:space="preserve">Blank Rome (Legal Advisor to Company), Blank Rome (Legal Advisor to Novus Capital II, Robert Mittman JD), Cassel Salpeter &amp; Co. (Advisor: General to Novus Capital II), Guggenheim Partners (Advisor: General to Company), Gunderson Dettmer (Legal Advisor to Company, Michael Irvine JD), Milltown Partners (Advisor: General to Company), Stifel Financial (Advisor: General to Company), TD Cowen (Advisor: General to Novus Capital II), The Goldman Sachs Group (Advisor: General to Company)</t>
  </si>
  <si>
    <t xml:space="preserve">Blank Rome (Legal Advisor to Company), Guggenheim Partners (Advisor: General to Company), Gunderson Dettmer (Legal Advisor to Company, Michael Irvine JD), Milltown Partners (Advisor: General to Company), Stifel Financial (Advisor: General to Company), The Goldman Sachs Group (Advisor: General to Company)</t>
  </si>
  <si>
    <t xml:space="preserve">Guggenheim Partners (Advisor: General to Company), Milltown Partners (Advisor: General to Company), Stifel Financial (Advisor: General to Company), The Goldman Sachs Group (Advisor: General to Company)</t>
  </si>
  <si>
    <t xml:space="preserve">Blank Rome (Legal Advisor to Novus Capital II, Robert Mittman JD), Cassel Salpeter &amp; Co. (Advisor: General to Novus Capital II), TD Cowen (Advisor: General to Novus Capital II)</t>
  </si>
  <si>
    <t xml:space="preserve">102583-36T</t>
  </si>
  <si>
    <t xml:space="preserve">ENGAGE XR (Educational Software) (LON: EXR)</t>
  </si>
  <si>
    <t xml:space="preserve">118397-98</t>
  </si>
  <si>
    <t xml:space="preserve">551732</t>
  </si>
  <si>
    <t xml:space="preserve">Engage XR Holdings PLC operates as a virtual reality software and technology company in Ireland. It is engaged in the development of the educational Virtual Reality platform - ENGAGE. The company also develops and sells online virtual social learning and presentation platforms for creating, sharing, and delivering proprietary and third-party VR content for educational and corporate training purposes.</t>
  </si>
  <si>
    <t xml:space="preserve">The company (LON: EXR) received GBP 8.80 million of development capital from Seneca Partners (Haydock) on February 6, 2023 through a private placement. This new funding will fuel ENGAGE's journey to becoming a world-leading provider of virtual communications solutions through its new corporate metaverse.</t>
  </si>
  <si>
    <t xml:space="preserve">Communication Software</t>
  </si>
  <si>
    <t xml:space="preserve">Application Software, Communication Software*, Educational Software</t>
  </si>
  <si>
    <t xml:space="preserve">Artificial Intelligence &amp; Machine Learning, EdTech, TMT, Virtual Reality</t>
  </si>
  <si>
    <t xml:space="preserve">education platform, educational platform, enterprise resource planning, erp, human capital management, virtual reality education, virtual reality education platform, vr content, vr education platform</t>
  </si>
  <si>
    <t xml:space="preserve">David Whelan</t>
  </si>
  <si>
    <t xml:space="preserve">153598-42P</t>
  </si>
  <si>
    <t xml:space="preserve">david@immersivevreducation.com</t>
  </si>
  <si>
    <t xml:space="preserve">Mr. David Whelan is a Co-Founder and serves as Chief Executive Officer at Immersive VR Education. He is a former Editor-in-chief of Virtual Reality Reviewer and a multi-awarding winning VR director and producer with 10+ years web development, a background in app creation and programming large CRM systems.</t>
  </si>
  <si>
    <t xml:space="preserve">The company raised EUR 7 million in its initial public offering on the Irish stock exchange under the ticker 6VR on March 12, 2018. A total of 60000000 shares were sold at EUR 0.10 per share. After the offering, the company was valued at EUR 22.2 million. The total proceeds before expenses to the company was EUR 6.75 million.</t>
  </si>
  <si>
    <t xml:space="preserve">Enterprise Ireland, Kernel Management Partners, Mindflair, Shard Capital Partners, Sure Valley Ventures</t>
  </si>
  <si>
    <t xml:space="preserve">Cairn Financial Advisers (Advisor: General to Company), Davy Corporate Finance (Advisor: General to Company), RDJ (Legal Advisor to Kernel Management Partners), Shard Capital Partners (Advisor: General to Company), Stephenson Harwood (Legal Advisor to Company, Tom Nicholls)</t>
  </si>
  <si>
    <t xml:space="preserve">Cairn Financial Advisers (Advisor: General to Company), Davy Corporate Finance (Advisor: General to Company)</t>
  </si>
  <si>
    <t xml:space="preserve">Waterford, Ireland</t>
  </si>
  <si>
    <t xml:space="preserve">Western Europe</t>
  </si>
  <si>
    <t xml:space="preserve">Waterford</t>
  </si>
  <si>
    <t xml:space="preserve">X91 AX83</t>
  </si>
  <si>
    <t xml:space="preserve">Ireland</t>
  </si>
  <si>
    <t xml:space="preserve">182900-53T</t>
  </si>
  <si>
    <t xml:space="preserve">Seamus Larrissey</t>
  </si>
  <si>
    <t xml:space="preserve">232870-60P</t>
  </si>
  <si>
    <t xml:space="preserve">seamus@immersivevreducation.com</t>
  </si>
  <si>
    <t xml:space="preserve">Me. Seamus Larrissey serves as Financial Director at Immersive VR Education. He previously served as a Senior Project &amp; Management Accountant at Telecommunications Software and Systems Group ("TSSG") from 2013 to 2017. At TSSG he worked across projects to support the commercialization process by developing business and financial models for new product/spinout launches. During this period he was also the Financial Controller at Fuseami Limited, a start-up conference networking service company. Prior to joining TSSG, Séamus was an Audit Assistant Manager at Ernst &amp; Young where he gained significant auditing and accounting experience across a broad spectrum of industries for nearly seven years. Séamus holds a Bachelor of Business Studies in Accountancy from Waterford Institute of Technology and is part of the Institute of Chartered Accountants. Seamus was appointed as a director of the Company on incorporation.</t>
  </si>
  <si>
    <t xml:space="preserve">The company (DUB:6VR) sold a 20% stake to undisclosed investors for GBP 7.7 million on June 18, 2021, through a private placement. The proceeds from the placement are expected to be used for organizational development purposes including hires across all functions, with a new focus on building a sales, marketing, and customer success-driven organization.</t>
  </si>
  <si>
    <t xml:space="preserve">Cairn Financial Advisers (Advisor: General to Company, James Caithie), Davy Corporate Finance (Placement Agent to Company, Fergal Meegan), Shard Capital Partners (Placement Agent to Company, Damon Heath)</t>
  </si>
  <si>
    <t xml:space="preserve">Cairn Financial Advisers (Advisor: General to Company, James Caithie), Davy Corporate Finance (Placement Agent to Company, Fergal Meegan)</t>
  </si>
  <si>
    <t xml:space="preserve">British Pounds (GBP)</t>
  </si>
  <si>
    <t xml:space="preserve">161244-28T</t>
  </si>
  <si>
    <t xml:space="preserve">Esi (Formello) (MIL: ESIGM)</t>
  </si>
  <si>
    <t xml:space="preserve">454819-69</t>
  </si>
  <si>
    <t xml:space="preserve">14924611008</t>
  </si>
  <si>
    <t xml:space="preserve">Esi SpA operates in the renewable energy market as an EPC contractor and a System Integrator. The company covers all phases within the renewable energy value chain, from project development to engineering and construction. As an EPC contractor, it is involved in designing and constructing turnkey photovoltaic systems, civil works, excavations, roads, wind farm foundations, and high-voltage underground cable ducts. It also builds control cabins and foundations for high-voltage plants, provides maintenance of photovoltaic power plants, and performs other related activities. As a System Integrator, the company constructs mini-grid and off-grid systems for electricity supply in remote areas and designs storage systems for electrical energy production.</t>
  </si>
  <si>
    <t xml:space="preserve">Integrae SIM sold a 29.58% stake in the company to Innovatec for EUR 6.5 million on July 12, 2022. The transaction consists of a cash consideration of EUR 4.5 million and 1 million newly issued Innovatec shares for a total value of EUR 2 million. The transaction confirms and accelerates the pursuit of the objectives of Innovatec's industrial plan in relation to the photovoltaic business by taking advantage of the opportunities offered by the acceleration imposed by the government in terms of incentives for the construction of renewable energy plants.</t>
  </si>
  <si>
    <t xml:space="preserve">Energy Services</t>
  </si>
  <si>
    <t xml:space="preserve">Energy Infrastructure</t>
  </si>
  <si>
    <t xml:space="preserve">Energy Infrastructure*, Other Energy Services</t>
  </si>
  <si>
    <t xml:space="preserve">alternative energy equipment, alternative energy fuel, construction and engineering, photovoltaic systems, renewable energy plant, system integrator</t>
  </si>
  <si>
    <t xml:space="preserve">Publicly Listed</t>
  </si>
  <si>
    <t xml:space="preserve">The company raised EUR 3 million in its initial public offering on the Borsa Italiana S.p.A. stock exchange under the ticker symbol of ESI on October 26, 2020. A total of 1,428,000 shares were sold at EUR 2.1 per share. After the offering, there was a total of 5,492,000 outstanding shares at EUR 2.1 per share, valuing the company at EUR 11.53 million.</t>
  </si>
  <si>
    <t xml:space="preserve">Rome, Italy</t>
  </si>
  <si>
    <t xml:space="preserve">Rome</t>
  </si>
  <si>
    <t xml:space="preserve">00173</t>
  </si>
  <si>
    <t xml:space="preserve">Italy</t>
  </si>
  <si>
    <t xml:space="preserve">199346-68T</t>
  </si>
  <si>
    <t xml:space="preserve">Riccardo Pietrogiacomo</t>
  </si>
  <si>
    <t xml:space="preserve">308556-82P</t>
  </si>
  <si>
    <t xml:space="preserve">+39 08 0521 2730</t>
  </si>
  <si>
    <t xml:space="preserve">Mr. Riccardo Pietrogiacomo serves as Chief Executive Officer &amp; Board Member at Esi (Formello). Mr. Pietrogiacomo received his diploma from ISTI - all State Technician for Surveyors G. Valadier in 1997, since 1998 in 2000 he worked as a site manager at Prima Costruzioni S.r.l., a company active in the construction of residential buildings - ziali, while from 2000 to 2003 he worked as a project manager - er at Omicron S.r.l., a company active in the plant sector electrical, telephone, structured cabling and civil works. Since 2003, he has held administrative positions - training in Work System S.r.l., first as an administrator single and then, since 2016, as chairman of the board of directors - education and chief executive officer, taking care initially of construction and public procurement, to then move, in 2009, to the set - renewable energy supplier.</t>
  </si>
  <si>
    <t xml:space="preserve">Secondary Transaction - Private</t>
  </si>
  <si>
    <t xml:space="preserve">Integrae SIM sold a 10.68% stake in the company to Exacto (Italy) for EUR 2 million on May 4, 2021.</t>
  </si>
  <si>
    <t xml:space="preserve">Exacto (Italy)</t>
  </si>
  <si>
    <t xml:space="preserve">Integrae SIM</t>
  </si>
  <si>
    <t xml:space="preserve">199348-84T</t>
  </si>
  <si>
    <t xml:space="preserve">Innovatec (MIL: INC) (www.innovatec.it)</t>
  </si>
  <si>
    <t xml:space="preserve">Innovatec (MIL: INC)</t>
  </si>
  <si>
    <t xml:space="preserve">174777-31T</t>
  </si>
  <si>
    <t xml:space="preserve">Espre Technologies (PINX: ESPT)</t>
  </si>
  <si>
    <t xml:space="preserve">439461-46</t>
  </si>
  <si>
    <t xml:space="preserve">Espre Technologies Inc is a fabless semiconductor company that designs, develops, and tests semiconductor IoT platforms based on multiple patents and proprietary technologies. It has designed and developed a low-power, high secure and robust Network in Network (NIN) communications system on a chip (SOC). The company's NvisiLink is a family of chipsets and sensors. The platform operates within existing networked environments, augmenting security, capacity, and interoperability. Architected for 5G interoperability and implemented across the Battlefield of Things (BoT) and Industrial Internet of Things (IloT), the platform provides dual-layer physical and digital security, network capacity improvement, and data transmission efficacy across existing network environments.</t>
  </si>
  <si>
    <t xml:space="preserve">The company is reportedly seeking angel funding from undisclosed investors. Previously , the company raised $34,761 of equity crowdfunding via StartEngine on October 27, 2022, putting company's pre -money valuation at $43.5 million.</t>
  </si>
  <si>
    <t xml:space="preserve">Communications and Networking</t>
  </si>
  <si>
    <t xml:space="preserve">Wireless Communications Equipment</t>
  </si>
  <si>
    <t xml:space="preserve">Wireless Communications Equipment*</t>
  </si>
  <si>
    <t xml:space="preserve">Internet of Things, Manufacturing</t>
  </si>
  <si>
    <t xml:space="preserve">communication data, communication technology, internet of things, iot networking, network protocol, secure network, wireless communication system, wireless data, wireless products</t>
  </si>
  <si>
    <t xml:space="preserve">Accelerator/Incubator Backed</t>
  </si>
  <si>
    <t xml:space="preserve">Pre-venture, Publicly Listed, Venture Capital</t>
  </si>
  <si>
    <t xml:space="preserve">John Terry</t>
  </si>
  <si>
    <t xml:space="preserve">67323-70P</t>
  </si>
  <si>
    <t xml:space="preserve">+1 (703) 244-1521</t>
  </si>
  <si>
    <t xml:space="preserve">john@espretech.com</t>
  </si>
  <si>
    <t xml:space="preserve">Dr. John Terry is the Founder of Espre Technologies and also serves as its President, Chief Executive Officer &amp; Chairman. He is also a Co-Founder and serves as the Chief Technology Officer at Chaos Prime. He co-founded and served as Chief Technology Officer at PlusN. He is a recognized industry expert in wireless communication system design and implementation with a specialization in OFDM and MIMO. He is a frequently consulted expert analyst for law firms and a member of the ARMY PEO-I Independent Review Team (IRT) to assess the Technology Readiness Level (TRL) and Software Readiness Level (SRL) for ASAALT. He previously held the positions of Principal Scientist and Director of Baseband Systems at Nokia Research Center and WiQuest, respectively. In both roles, he was responsible for guiding a research and development team to develop OFDM-related products. He is a Senior Member of IEEE and continues to serve as a technical reviewer for its Communication Society. He is also the co-author of the popular book "OFDM Wireless LANs: A Theoretical and Practical Guide". In addition, he has extensive experience supporting wireless standard activities, which include serving as vice-chair of the IEEE 802.11g standard and being a contributing member to the WiMedia 1.0 PHY specification. He has also participated in 3GPP-LTE and ITU-R standardization bodies. He received his Ph.D. from Georgia Institute of Technology.</t>
  </si>
  <si>
    <t xml:space="preserve">Cleveland State University, MS (Master of Science), Electrical Engineering, Georgia Institute of Technology, Ph.D. (Doctor of Philosophy), 1999, Electrical Engineering, Old Dominion University, BS (Bachelor of Science), Electrical Engineering</t>
  </si>
  <si>
    <t xml:space="preserve">The company raised $296,523 of equity crowdfunding via StartEngine on December 21, 2021, putting the company's pre-money valuation at $31.8 million.</t>
  </si>
  <si>
    <t xml:space="preserve">StartEngine (Lead Manager or Arranger to Company)</t>
  </si>
  <si>
    <t xml:space="preserve">Tysons, VA</t>
  </si>
  <si>
    <t xml:space="preserve">Tysons</t>
  </si>
  <si>
    <t xml:space="preserve">Virginia</t>
  </si>
  <si>
    <t xml:space="preserve">22102</t>
  </si>
  <si>
    <t xml:space="preserve">200785-24T</t>
  </si>
  <si>
    <t xml:space="preserve">The company raised $34,761 of equity crowdfunding via StartEngine on October 27, 2022, putting company's pre-money valuation at $43.5 million.</t>
  </si>
  <si>
    <t xml:space="preserve">28897-30T</t>
  </si>
  <si>
    <t xml:space="preserve">Evolent Health (NYS: EVH)</t>
  </si>
  <si>
    <t xml:space="preserve">59229-64</t>
  </si>
  <si>
    <t xml:space="preserve">Evolent Health Inc is engaged in healthcare delivery and payment. The company supports health systems and physician organizations in their migration toward value-based care and population health management. It provides specialty care management services in oncology, cardiology, musculoskeletal markets and holistic total cost of care management along with an integrated platform for health plan administration and value-based business infrastructure under one go to market package. The primary solutions provided by the company include specialty care management services, total cost of care management, and administrative services.</t>
  </si>
  <si>
    <t xml:space="preserve">The company is rumored to be in talks with TPG and Kohlberg Kravis Roberts regarding a potential public-to-private LBO as of August 22, 2024 for an undisclosed amount. Previously, the company raised $225 million of debt financing on August 1, 2022. The company is being actively tracked by PitchBook.</t>
  </si>
  <si>
    <t xml:space="preserve">Healthcare</t>
  </si>
  <si>
    <t xml:space="preserve">Healthcare Services</t>
  </si>
  <si>
    <t xml:space="preserve">Practice Management (Healthcare)</t>
  </si>
  <si>
    <t xml:space="preserve">Practice Management (Healthcare)*</t>
  </si>
  <si>
    <t xml:space="preserve">Digital Health</t>
  </si>
  <si>
    <t xml:space="preserve">administrative healthcare solutions, clinical solution, health management, health management system, health plan, health system, health system platform</t>
  </si>
  <si>
    <t xml:space="preserve">Debt Financed, Private Equity, Publicly Listed, Venture Capital</t>
  </si>
  <si>
    <t xml:space="preserve">Frank Williams</t>
  </si>
  <si>
    <t xml:space="preserve">54399-88P</t>
  </si>
  <si>
    <t xml:space="preserve">+1 (650) 850-6000</t>
  </si>
  <si>
    <t xml:space="preserve">fwilliams@evolenthealth.com</t>
  </si>
  <si>
    <t xml:space="preserve">Mr. Frank Williams is a co-founder and chairman at Evolent Health, where he has served as chief executive officer since August 2011. He serves as a Board Member at Private Health Management. He serves as an Advisor at SignalFire. He serves as Chairman at Synapse. He is an Advisor at GreyMatter (US). He also serves as a Board Member at Nayya. He serves as a Board Member at Trusted Health. He served as a Board Member at Business Talent Group. Earlier in his career, Mr. Williams was Chairman and Chief Executive Officer at The Advisory Board Company. He served as a Founding Advisory Board Member at Health Velocity Capital. Before joining The Advisory Board Company, Mr. Williams served as President of MedAmerica and President of Vivra Orthopedics. As a management consultant for Bain &amp; Co., Mr. Williams holds a BA degree in Political Economies of Industrial Societies from the University of California, Berkeley, and an MBA from Harvard Business School. On August 4, 2020, the Company announced that Mr. Williams resigned from his position as Chief Executive Officer, effective October 1, 2020. Mr. Williams will then serve as Executive Chairman. He also serves as an Advisor at AKASA. He served as a Chairman at Syapse.</t>
  </si>
  <si>
    <t xml:space="preserve">Harvard Business School, MBA (Master of Business Administration), 1995, University of California, Berkeley, BA (Bachelor of Arts), 1988, Political Economy</t>
  </si>
  <si>
    <t xml:space="preserve">Series B</t>
  </si>
  <si>
    <t xml:space="preserve">The company raised $100 million of Series B venture funding from The Advisory Board Company, Ares Capital, UPMC Enterprises, Flare Capital Partners, UPMC Health Plan, FS Investors, Oxeon Partners and TPG on September 30, 2013.</t>
  </si>
  <si>
    <t xml:space="preserve">Flare Capital Partners, FS Investors, Oxeon Partners, Ptolemy Capital, The Advisory Board Company, TPG, UPMC Enterprises, UPMC Health Plan</t>
  </si>
  <si>
    <t xml:space="preserve">Flare Capital Partners (www.flarecapital.com), FS Investors (www.fsinvestors.com), Oxeon Partners (www.oxeon.com), Ptolemy Capital (ptolemycapital.co.uk), The Advisory Board Company (www.advisory.com), TPG (NAS: TPG) (www.tpg.com), UPMC Enterprises (enterprises.upmc.com), UPMC Health Plan (www.upmchealthplan.com)</t>
  </si>
  <si>
    <t xml:space="preserve">Flare Capital Partners(William Geary), FS Investors, Oxeon Partners, Ptolemy Capital, The Advisory Board Company(Robert Musslewhite), TPG (NAS: TPG)(Matthew Hobart), UPMC Enterprises, UPMC Health Plan(Scott Lammie)</t>
  </si>
  <si>
    <t xml:space="preserve">Flare Capital Partners I(Flare Capital Partners)</t>
  </si>
  <si>
    <t xml:space="preserve">Morgan Lewis (Legal Advisor to Company), RBC Capital Markets (Placement Agent to Company), Wilson Sonsini Goodrich &amp; Rosati (Legal Advisor to TPG)</t>
  </si>
  <si>
    <t xml:space="preserve">Morgan Lewis (Legal Advisor to Company), RBC Capital Markets (Placement Agent to Company)</t>
  </si>
  <si>
    <t xml:space="preserve">Wilson Sonsini Goodrich &amp; Rosati (Legal Advisor to TPG)</t>
  </si>
  <si>
    <t xml:space="preserve">Arlington, VA</t>
  </si>
  <si>
    <t xml:space="preserve">Arlington</t>
  </si>
  <si>
    <t xml:space="preserve">22209</t>
  </si>
  <si>
    <t xml:space="preserve">49546-27T</t>
  </si>
  <si>
    <t xml:space="preserve">The company raised $195.5 million in its initial public offering on the NYSE stock exchange under the ticker symbol of EVH on June 5, 2015. A total of 11,500,000 shares were sold at $17 per share. After the offering, there was a total of 57,251,344 outstanding shares (excluding the over-allotment option) priced at $17 per share, valuing the company at $973.2 million. The total proceeds, before expenses, to the company was $181.8 million. The underwriters were granted an option to purchase up to an additional 1,725,000 shares from the company to cover over-allotments, if any.</t>
  </si>
  <si>
    <t xml:space="preserve">Cravath, Swaine &amp; Moore (Legal Advisor to Company), J.P. Morgan (Underwriter to Company), Leerink Partners (Underwriter to Company), PwC (Auditor to Company), SunTrust Robinson Humphrey (Underwriter to Company), The Goldman Sachs Group (Underwriter to Company), Wells Fargo Advisors (Underwriter to Company), William Blair &amp; Company (Underwriter to Company)</t>
  </si>
  <si>
    <t xml:space="preserve">Leerink Partners (Underwriter to Company), SunTrust Robinson Humphrey (Underwriter to Company), Wells Fargo Advisors (Underwriter to Company), William Blair &amp; Company (Underwriter to Company)</t>
  </si>
  <si>
    <t xml:space="preserve">123974-02T</t>
  </si>
  <si>
    <t xml:space="preserve">Evolv Technology (NAS: EVLV)</t>
  </si>
  <si>
    <t xml:space="preserve">58450-60</t>
  </si>
  <si>
    <t xml:space="preserve">Evolv Technologies Holdings Inc offers an AI-based touchless security screening. Its touchless security screening systems use artificial intelligence software, cloud services, and sensors to reliably detect dangerous weapons while ignoring harmless items like cell phones, laptops, and keys. It offers products for purchase under a multi-year security-as-a-service subscription pricing model that delivers ongoing value to customers, generates predictable revenue, and creates expansion and upsell opportunities. The firm operates in a single segment that develops, manufactures, markets, and sells security screening products and specific services. Its products are used in different industries such as casinos, industrial workplaces, schools, and ticketed venues.</t>
  </si>
  <si>
    <t xml:space="preserve">The company received $75 million of debt on December, 21 2022.</t>
  </si>
  <si>
    <t xml:space="preserve">Computer Hardware</t>
  </si>
  <si>
    <t xml:space="preserve">Electronic Equipment and Instruments</t>
  </si>
  <si>
    <t xml:space="preserve">Aerospace and Defense, Electronic Equipment and Instruments*, Network Management Software</t>
  </si>
  <si>
    <t xml:space="preserve">Artificial Intelligence &amp; Machine Learning, Big Data</t>
  </si>
  <si>
    <t xml:space="preserve">computer vision, detection technology, metamaterial technology, screening technology, security scanner, threat detection, threat detection platform, threat detection technology, threat intelligence software</t>
  </si>
  <si>
    <t xml:space="preserve">Peter George</t>
  </si>
  <si>
    <t xml:space="preserve">183563-74P</t>
  </si>
  <si>
    <t xml:space="preserve">+1 (978) 212-1500</t>
  </si>
  <si>
    <t xml:space="preserve">pgeorge@evolvtechnology.com</t>
  </si>
  <si>
    <t xml:space="preserve">Mr. Peter George serves as Chief Executive Officer, President and Director at Evolv Technology. He has been the Chief Executive Officer and President since January 2020. Prior to assuming the role of Chief Executive Officer, Mr. George served as the Chief Commercial Officer from February 2019 to December 2019. Prior to joining Evolv, he served as President, Chief Executive Officer and Chairman of Fidelis Cybersecurity, a company focused on threat and data breach detection, from 2008 to 2019. Earlier in his career, Mr. George also served as the Chief Executive Officer of Empow Cybersecurity, a company offering intelligent, AI and natural language processing solutions to reduce false positives during threat detection. Mr. George has served on the Board of Directors of Corero Network Security PLC (LON: CNS) since 2019. Mr. George received a Bachelor of Arts degree in History from the College of the Holy Cross.</t>
  </si>
  <si>
    <t xml:space="preserve">College of the Holy Cross, BA/BS (Bachelor of Arts and Sciences), History</t>
  </si>
  <si>
    <t xml:space="preserve">Flat Round</t>
  </si>
  <si>
    <t xml:space="preserve">The company raised $30 million of Series B1 venture funding from General Catalyst, Lux Capital Management and Data Collective on January 8, 2020, putting the company's pre-money valuation at $70 million. SineWave Ventures, Finback Investment Partners and William Gates also participated in the round. Other undisclosed investors also participated in this round.The funds will be used to expand sales, marketing, customer support, channel programs and product development.</t>
  </si>
  <si>
    <t xml:space="preserve">Finback Investment Partners, SineWave Ventures</t>
  </si>
  <si>
    <t xml:space="preserve">DCVC, General Catalyst, Lux Capital, William Gates</t>
  </si>
  <si>
    <t xml:space="preserve">DCVC (www.dcvc.com), Finback Investment Partners (www.finbackinvestmentpartners.com), General Catalyst (www.generalcatalyst.com), Lux Capital (www.luxcapital.com), SineWave Ventures (www.sinewave.vc)</t>
  </si>
  <si>
    <t xml:space="preserve">DCVC(Alan Cohen), Finback Investment Partners(John Bush), General Catalyst(Joel Cutler), Lux Capital(Bilal Zuberi), SineWave Ventures, William Gates(William Gates)</t>
  </si>
  <si>
    <t xml:space="preserve">DCVC Opportunity Fund II(DCVC), General Catalyst Group VIII(General Catalyst), Lux Ventures VI(Lux Capital), SineWave Ventures Direct 3(SineWave Ventures)</t>
  </si>
  <si>
    <t xml:space="preserve">Gunderson Dettmer (Legal Advisor to Company), Raymond James Financial (Advisor: General to Company)</t>
  </si>
  <si>
    <t xml:space="preserve">Raymond James Financial (Advisor: General to Company)</t>
  </si>
  <si>
    <t xml:space="preserve">Waltham, MA</t>
  </si>
  <si>
    <t xml:space="preserve">Waltham</t>
  </si>
  <si>
    <t xml:space="preserve">Massachusetts</t>
  </si>
  <si>
    <t xml:space="preserve">02451</t>
  </si>
  <si>
    <t xml:space="preserve">Antennas, Geophysics, Measuring electric variables, Radio direction-finding, Signalling or calling systems</t>
  </si>
  <si>
    <t xml:space="preserve">168016-42T</t>
  </si>
  <si>
    <t xml:space="preserve">The company acquired NewHold Investment Corporation (NASDAQ:NHIC) through a reverse merger, resulting in the combined entity trading on the NASDAQ Stock Exchange under the ticker symbol EVLV on July 16, 2021.</t>
  </si>
  <si>
    <t xml:space="preserve">NewHold Investment</t>
  </si>
  <si>
    <t xml:space="preserve">NewHold Investment (www.nhicspac.com)</t>
  </si>
  <si>
    <t xml:space="preserve">NewHold Investment(Kevin Charlton)</t>
  </si>
  <si>
    <t xml:space="preserve">Cascade Investment, DCVC, Equity Investment Group, Finback Investment Partners, Gates Ventures, General Catalyst, In-Q-Tel, Intellectual Ventures, John Bush, Lux Capital, Osage University Partners, SGInnovate, SineWave Ventures, Stanley Ventures, William Gates</t>
  </si>
  <si>
    <t xml:space="preserve">Latham &amp; Watkins (Legal Advisor to Company, Jason Cruise JD), Loeb &amp; Loeb (Legal Advisor to NewHold Investment, Lloyd Rothenberg JD), Pava (Advisor: General to Company), Stifel Financial (Advisor: General to NewHold Investment)</t>
  </si>
  <si>
    <t xml:space="preserve">Latham &amp; Watkins (Legal Advisor to Company, Jason Cruise JD), Pava (Advisor: General to Company)</t>
  </si>
  <si>
    <t xml:space="preserve">Loeb &amp; Loeb (Legal Advisor to NewHold Investment, Lloyd Rothenberg JD), Stifel Financial (Advisor: General to NewHold Investment)</t>
  </si>
  <si>
    <t xml:space="preserve">All data copyright PitchBook Data, Inc.</t>
  </si>
  <si>
    <t xml:space="preserve">For customized data reports and analyses, contact us at:</t>
  </si>
  <si>
    <t xml:space="preserve">support@pitchbook.com</t>
  </si>
  <si>
    <t xml:space="preserve">This document and its contents may only be used or shared as permitted in </t>
  </si>
  <si>
    <t xml:space="preserve">the PitchBook subscription agreement.</t>
  </si>
  <si>
    <t xml:space="preserve">Subject to limited exceptions, this document may not be used or stored following the termination of your agreement with PitchBook.</t>
  </si>
  <si>
    <t xml:space="preserve">If you have any further questions or concerns, please contact client services at:</t>
  </si>
  <si>
    <t xml:space="preserve">US</t>
  </si>
  <si>
    <t xml:space="preserve">+1 (206) 257-7775</t>
  </si>
  <si>
    <t xml:space="preserve">UK</t>
  </si>
  <si>
    <t xml:space="preserve">+44 (0)203 875 3504</t>
  </si>
  <si>
    <t xml:space="preserve">SG</t>
  </si>
  <si>
    <t xml:space="preserve">+65 6016 4771</t>
  </si>
  <si>
    <t xml:space="preserve">Or by email</t>
  </si>
  <si>
    <t xml:space="preserve">© PitchBook Data, Inc.  2025</t>
  </si>
</sst>
</file>

<file path=xl/styles.xml><?xml version="1.0" encoding="utf-8"?>
<styleSheet xmlns="http://schemas.openxmlformats.org/spreadsheetml/2006/main">
  <numFmts count="8">
    <numFmt numFmtId="164" formatCode="General"/>
    <numFmt numFmtId="165" formatCode="DD\-MMM\-YYYY"/>
    <numFmt numFmtId="166" formatCode="#,##0.00;[RED]\(#,##0.00\)"/>
    <numFmt numFmtId="167" formatCode="#,##0.00\%;[RED]\-#,##0.00\%"/>
    <numFmt numFmtId="168" formatCode="#,##0;[RED]\(#,##0\)"/>
    <numFmt numFmtId="169" formatCode="#,###"/>
    <numFmt numFmtId="170" formatCode="#,##0.00;[RED]\-#,##0.00"/>
    <numFmt numFmtId="171" formatCode="0000"/>
  </numFmts>
  <fonts count="12">
    <font>
      <sz val="11"/>
      <color rgb="FF000000"/>
      <name val="Calibri"/>
      <family val="2"/>
      <charset val="1"/>
    </font>
    <font>
      <sz val="10"/>
      <name val="Arial"/>
      <family val="0"/>
    </font>
    <font>
      <sz val="10"/>
      <name val="Arial"/>
      <family val="0"/>
    </font>
    <font>
      <sz val="10"/>
      <name val="Arial"/>
      <family val="0"/>
    </font>
    <font>
      <b val="true"/>
      <sz val="8"/>
      <color rgb="FF000000"/>
      <name val="Open Sans"/>
      <family val="2"/>
      <charset val="1"/>
    </font>
    <font>
      <sz val="8"/>
      <color rgb="FF000000"/>
      <name val="Open Sans"/>
      <family val="2"/>
      <charset val="1"/>
    </font>
    <font>
      <i val="true"/>
      <sz val="10"/>
      <color rgb="FF000000"/>
      <name val="Open Sans"/>
      <family val="2"/>
      <charset val="1"/>
    </font>
    <font>
      <i val="true"/>
      <sz val="10"/>
      <color rgb="FF26649E"/>
      <name val="Open Sans"/>
      <family val="2"/>
      <charset val="1"/>
    </font>
    <font>
      <b val="true"/>
      <sz val="14"/>
      <color rgb="FF000000"/>
      <name val="Open Sans"/>
      <family val="2"/>
      <charset val="1"/>
    </font>
    <font>
      <b val="true"/>
      <sz val="16"/>
      <color rgb="FF000000"/>
      <name val="Open Sans"/>
      <family val="2"/>
      <charset val="1"/>
    </font>
    <font>
      <b val="true"/>
      <sz val="8"/>
      <color rgb="FFFFFFFF"/>
      <name val="Open Sans"/>
      <family val="2"/>
      <charset val="1"/>
    </font>
    <font>
      <sz val="8"/>
      <color rgb="FF26649E"/>
      <name val="Open Sans"/>
      <family val="2"/>
      <charset val="1"/>
    </font>
  </fonts>
  <fills count="5">
    <fill>
      <patternFill patternType="none"/>
    </fill>
    <fill>
      <patternFill patternType="gray125"/>
    </fill>
    <fill>
      <patternFill patternType="solid">
        <fgColor rgb="FFFFFFFF"/>
        <bgColor rgb="FFF8F5EF"/>
      </patternFill>
    </fill>
    <fill>
      <patternFill patternType="solid">
        <fgColor rgb="FF051C38"/>
        <bgColor rgb="FF003300"/>
      </patternFill>
    </fill>
    <fill>
      <patternFill patternType="solid">
        <fgColor rgb="FFF8F5EF"/>
        <bgColor rgb="FFFFFFFF"/>
      </patternFill>
    </fill>
  </fills>
  <borders count="2">
    <border diagonalUp="false" diagonalDown="false">
      <left/>
      <right/>
      <top/>
      <bottom/>
      <diagonal/>
    </border>
    <border diagonalUp="false" diagonalDown="false">
      <left/>
      <right style="thin">
        <color rgb="FFD3D3D3"/>
      </right>
      <top/>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left" vertical="center" textRotation="0" wrapText="false" indent="0" shrinkToFit="false"/>
      <protection locked="true" hidden="false"/>
    </xf>
    <xf numFmtId="164" fontId="5" fillId="0"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left" vertical="center" textRotation="0" wrapText="false" indent="0" shrinkToFit="false"/>
      <protection locked="true" hidden="false"/>
    </xf>
    <xf numFmtId="164" fontId="7" fillId="2" borderId="0" applyFont="true" applyBorder="true" applyAlignment="true" applyProtection="true">
      <alignment horizontal="left" vertical="center" textRotation="0" wrapText="false" indent="0" shrinkToFit="false"/>
      <protection locked="true" hidden="false"/>
    </xf>
    <xf numFmtId="164" fontId="6" fillId="2" borderId="0" applyFont="true" applyBorder="true" applyAlignment="true" applyProtection="true">
      <alignment horizontal="right" vertical="center" textRotation="0" wrapText="false" indent="0" shrinkToFit="false"/>
      <protection locked="true" hidden="false"/>
    </xf>
    <xf numFmtId="164" fontId="8" fillId="0" borderId="0" applyFont="true" applyBorder="true" applyAlignment="true" applyProtection="true">
      <alignment horizontal="left" vertical="center" textRotation="0" wrapText="false" indent="0" shrinkToFit="false"/>
      <protection locked="true" hidden="false"/>
    </xf>
    <xf numFmtId="164" fontId="9" fillId="0" borderId="0" applyFont="true" applyBorder="true" applyAlignment="true" applyProtection="true">
      <alignment horizontal="left" vertical="center" textRotation="0" wrapText="false" indent="0" shrinkToFit="false"/>
      <protection locked="true" hidden="false"/>
    </xf>
    <xf numFmtId="164" fontId="10" fillId="0" borderId="0" applyFont="true" applyBorder="true" applyAlignment="true" applyProtection="true">
      <alignment horizontal="center" vertical="center" textRotation="0" wrapText="true" indent="0" shrinkToFit="false"/>
      <protection locked="true" hidden="false"/>
    </xf>
    <xf numFmtId="164" fontId="5" fillId="0" borderId="0" applyFont="true" applyBorder="true" applyAlignment="true" applyProtection="true">
      <alignment horizontal="right" vertical="center" textRotation="0" wrapText="false" indent="0" shrinkToFit="false"/>
      <protection locked="true" hidden="false"/>
    </xf>
    <xf numFmtId="164" fontId="5" fillId="0" borderId="1" applyFont="true" applyBorder="true" applyAlignment="true" applyProtection="true">
      <alignment horizontal="center" vertical="center" textRotation="0" wrapText="false" indent="0" shrinkToFit="false"/>
      <protection locked="true" hidden="false"/>
    </xf>
    <xf numFmtId="164" fontId="5" fillId="0" borderId="1" applyFont="true" applyBorder="true" applyAlignment="true" applyProtection="true">
      <alignment horizontal="left" vertical="center" textRotation="0" wrapText="false" indent="2" shrinkToFit="false"/>
      <protection locked="true" hidden="false"/>
    </xf>
    <xf numFmtId="164" fontId="11" fillId="0" borderId="1" applyFont="true" applyBorder="true" applyAlignment="true" applyProtection="true">
      <alignment horizontal="left" vertical="center" textRotation="0" wrapText="false" indent="2" shrinkToFit="false"/>
      <protection locked="true" hidden="false"/>
    </xf>
    <xf numFmtId="164" fontId="5" fillId="0" borderId="1" applyFont="true" applyBorder="true" applyAlignment="true" applyProtection="true">
      <alignment horizontal="right" vertical="center" textRotation="0" wrapText="false" indent="2" shrinkToFit="false"/>
      <protection locked="true" hidden="false"/>
    </xf>
    <xf numFmtId="164" fontId="11" fillId="0" borderId="1" applyFont="true" applyBorder="true" applyAlignment="true" applyProtection="true">
      <alignment horizontal="right" vertical="center" textRotation="0" wrapText="false" indent="2" shrinkToFit="false"/>
      <protection locked="true" hidden="false"/>
    </xf>
    <xf numFmtId="164" fontId="4" fillId="0" borderId="0" applyFont="true" applyBorder="true" applyAlignment="true" applyProtection="true">
      <alignment horizontal="left" vertical="top" textRotation="0" wrapText="true" indent="0" shrinkToFit="false"/>
      <protection locked="true" hidden="false"/>
    </xf>
    <xf numFmtId="164" fontId="5" fillId="0" borderId="0" applyFont="true" applyBorder="true" applyAlignment="true" applyProtection="true">
      <alignment horizontal="right" vertical="top"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10" fillId="3" borderId="0" xfId="27" applyFont="true" applyBorder="false" applyAlignment="false" applyProtection="false">
      <alignment horizontal="center" vertical="center" textRotation="0" wrapText="true" indent="0" shrinkToFit="false"/>
      <protection locked="true" hidden="false"/>
    </xf>
    <xf numFmtId="164" fontId="5" fillId="4" borderId="1" xfId="30" applyFont="true" applyBorder="false" applyAlignment="false" applyProtection="false">
      <alignment horizontal="left" vertical="center" textRotation="0" wrapText="false" indent="2" shrinkToFit="false"/>
      <protection locked="true" hidden="false"/>
    </xf>
    <xf numFmtId="164" fontId="5" fillId="4" borderId="1" xfId="32" applyFont="false" applyBorder="false" applyAlignment="false" applyProtection="false">
      <alignment horizontal="right" vertical="center" textRotation="0" wrapText="false" indent="2" shrinkToFit="false"/>
      <protection locked="true" hidden="false"/>
    </xf>
    <xf numFmtId="165" fontId="5" fillId="4" borderId="1" xfId="32" applyFont="false" applyBorder="false" applyAlignment="false" applyProtection="false">
      <alignment horizontal="right" vertical="center" textRotation="0" wrapText="false" indent="2" shrinkToFit="false"/>
      <protection locked="true" hidden="false"/>
    </xf>
    <xf numFmtId="166" fontId="5" fillId="4" borderId="1" xfId="32" applyFont="false" applyBorder="false" applyAlignment="false" applyProtection="false">
      <alignment horizontal="right" vertical="center" textRotation="0" wrapText="false" indent="2" shrinkToFit="false"/>
      <protection locked="true" hidden="false"/>
    </xf>
    <xf numFmtId="167" fontId="5" fillId="4" borderId="1" xfId="32" applyFont="false" applyBorder="false" applyAlignment="false" applyProtection="false">
      <alignment horizontal="right" vertical="center" textRotation="0" wrapText="false" indent="2" shrinkToFit="false"/>
      <protection locked="true" hidden="false"/>
    </xf>
    <xf numFmtId="168" fontId="5" fillId="4" borderId="1" xfId="32" applyFont="false" applyBorder="false" applyAlignment="false" applyProtection="false">
      <alignment horizontal="right" vertical="center" textRotation="0" wrapText="false" indent="2" shrinkToFit="false"/>
      <protection locked="true" hidden="false"/>
    </xf>
    <xf numFmtId="169" fontId="5" fillId="4" borderId="1" xfId="30" applyFont="true" applyBorder="false" applyAlignment="false" applyProtection="false">
      <alignment horizontal="left" vertical="center" textRotation="0" wrapText="false" indent="2" shrinkToFit="false"/>
      <protection locked="true" hidden="false"/>
    </xf>
    <xf numFmtId="170" fontId="5" fillId="4" borderId="1" xfId="32" applyFont="false" applyBorder="false" applyAlignment="false" applyProtection="false">
      <alignment horizontal="right" vertical="center" textRotation="0" wrapText="false" indent="2" shrinkToFit="false"/>
      <protection locked="true" hidden="false"/>
    </xf>
    <xf numFmtId="171" fontId="5" fillId="4" borderId="1" xfId="32" applyFont="false" applyBorder="false" applyAlignment="false" applyProtection="false">
      <alignment horizontal="right" vertical="center" textRotation="0" wrapText="false" indent="2" shrinkToFit="false"/>
      <protection locked="true" hidden="false"/>
    </xf>
    <xf numFmtId="164" fontId="11" fillId="4" borderId="1" xfId="31" applyFont="false" applyBorder="false" applyAlignment="false" applyProtection="false">
      <alignment horizontal="left" vertical="center" textRotation="0" wrapText="false" indent="2" shrinkToFit="false"/>
      <protection locked="true" hidden="false"/>
    </xf>
    <xf numFmtId="169" fontId="5" fillId="4" borderId="1" xfId="32" applyFont="false" applyBorder="false" applyAlignment="false" applyProtection="false">
      <alignment horizontal="right" vertical="center" textRotation="0" wrapText="false" indent="2" shrinkToFit="false"/>
      <protection locked="true" hidden="false"/>
    </xf>
    <xf numFmtId="164" fontId="5" fillId="0" borderId="1" xfId="30" applyFont="true" applyBorder="false" applyAlignment="false" applyProtection="false">
      <alignment horizontal="left" vertical="center" textRotation="0" wrapText="false" indent="2" shrinkToFit="false"/>
      <protection locked="true" hidden="false"/>
    </xf>
    <xf numFmtId="164" fontId="5" fillId="0" borderId="1" xfId="32" applyFont="false" applyBorder="false" applyAlignment="false" applyProtection="false">
      <alignment horizontal="right" vertical="center" textRotation="0" wrapText="false" indent="2" shrinkToFit="false"/>
      <protection locked="true" hidden="false"/>
    </xf>
    <xf numFmtId="165" fontId="5" fillId="0" borderId="1" xfId="32" applyFont="false" applyBorder="false" applyAlignment="false" applyProtection="false">
      <alignment horizontal="right" vertical="center" textRotation="0" wrapText="false" indent="2" shrinkToFit="false"/>
      <protection locked="true" hidden="false"/>
    </xf>
    <xf numFmtId="166" fontId="5" fillId="0" borderId="1" xfId="32" applyFont="false" applyBorder="false" applyAlignment="false" applyProtection="false">
      <alignment horizontal="right" vertical="center" textRotation="0" wrapText="false" indent="2" shrinkToFit="false"/>
      <protection locked="true" hidden="false"/>
    </xf>
    <xf numFmtId="167" fontId="5" fillId="0" borderId="1" xfId="32" applyFont="false" applyBorder="false" applyAlignment="false" applyProtection="false">
      <alignment horizontal="right" vertical="center" textRotation="0" wrapText="false" indent="2" shrinkToFit="false"/>
      <protection locked="true" hidden="false"/>
    </xf>
    <xf numFmtId="168" fontId="5" fillId="0" borderId="1" xfId="32" applyFont="false" applyBorder="false" applyAlignment="false" applyProtection="false">
      <alignment horizontal="right" vertical="center" textRotation="0" wrapText="false" indent="2" shrinkToFit="false"/>
      <protection locked="true" hidden="false"/>
    </xf>
    <xf numFmtId="169" fontId="5" fillId="0" borderId="1" xfId="30" applyFont="true" applyBorder="false" applyAlignment="false" applyProtection="false">
      <alignment horizontal="left" vertical="center" textRotation="0" wrapText="false" indent="2" shrinkToFit="false"/>
      <protection locked="true" hidden="false"/>
    </xf>
    <xf numFmtId="170" fontId="5" fillId="0" borderId="1" xfId="32" applyFont="false" applyBorder="false" applyAlignment="false" applyProtection="false">
      <alignment horizontal="right" vertical="center" textRotation="0" wrapText="false" indent="2" shrinkToFit="false"/>
      <protection locked="true" hidden="false"/>
    </xf>
    <xf numFmtId="171" fontId="5" fillId="0" borderId="1" xfId="32" applyFont="false" applyBorder="false" applyAlignment="false" applyProtection="false">
      <alignment horizontal="right" vertical="center" textRotation="0" wrapText="false" indent="2" shrinkToFit="false"/>
      <protection locked="true" hidden="false"/>
    </xf>
    <xf numFmtId="164" fontId="11" fillId="0" borderId="1" xfId="31" applyFont="false" applyBorder="false" applyAlignment="false" applyProtection="false">
      <alignment horizontal="left" vertical="center" textRotation="0" wrapText="false" indent="2" shrinkToFit="false"/>
      <protection locked="true" hidden="false"/>
    </xf>
    <xf numFmtId="169" fontId="5" fillId="0" borderId="1" xfId="32" applyFont="false" applyBorder="false" applyAlignment="false" applyProtection="false">
      <alignment horizontal="right" vertical="center" textRotation="0" wrapText="false" indent="2" shrinkToFit="false"/>
      <protection locked="true" hidden="false"/>
    </xf>
    <xf numFmtId="164" fontId="8" fillId="0" borderId="0" xfId="25" applyFont="true" applyBorder="false" applyAlignment="false" applyProtection="false">
      <alignment horizontal="left" vertical="center" textRotation="0" wrapText="false" indent="0" shrinkToFit="false"/>
      <protection locked="true" hidden="false"/>
    </xf>
    <xf numFmtId="164" fontId="6" fillId="2" borderId="0" xfId="22" applyFont="true" applyBorder="false" applyAlignment="false" applyProtection="false">
      <alignment horizontal="left" vertical="center" textRotation="0" wrapText="false" indent="0" shrinkToFit="false"/>
      <protection locked="true" hidden="false"/>
    </xf>
    <xf numFmtId="164" fontId="7" fillId="2" borderId="0" xfId="23" applyFont="true" applyBorder="false" applyAlignment="false" applyProtection="false">
      <alignment horizontal="left" vertical="center" textRotation="0" wrapText="false" indent="0" shrinkToFit="false"/>
      <protection locked="true" hidden="false"/>
    </xf>
    <xf numFmtId="164" fontId="6" fillId="2" borderId="0" xfId="24" applyFont="true" applyBorder="false" applyAlignment="false" applyProtection="false">
      <alignment horizontal="right" vertical="center" textRotation="0" wrapText="false" indent="0" shrinkToFit="false"/>
      <protection locked="true" hidden="false"/>
    </xf>
    <xf numFmtId="164" fontId="5" fillId="0" borderId="0" xfId="21" applyFont="true" applyBorder="false" applyAlignment="false" applyProtection="false">
      <alignment horizontal="left" vertical="center"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bold" xfId="20" builtinId="53" customBuiltin="true"/>
    <cellStyle name="defaultStyle" xfId="21" builtinId="53" customBuiltin="true"/>
    <cellStyle name="fontSize10Italic" xfId="22" builtinId="53" customBuiltin="true"/>
    <cellStyle name="fontSize10ItalicHyperlink" xfId="23" builtinId="53" customBuiltin="true"/>
    <cellStyle name="fontSize10ItalicRight" xfId="24" builtinId="53" customBuiltin="true"/>
    <cellStyle name="fontSize14Bold" xfId="25" builtinId="53" customBuiltin="true"/>
    <cellStyle name="fontSize16Bold" xfId="26" builtinId="53" customBuiltin="true"/>
    <cellStyle name="horizontalCenterWrapWhiteBold" xfId="27" builtinId="53" customBuiltin="true"/>
    <cellStyle name="horizontalRight" xfId="28" builtinId="53" customBuiltin="true"/>
    <cellStyle name="tableCellStyleCenter" xfId="29" builtinId="53" customBuiltin="true"/>
    <cellStyle name="tableCellStyleLeft" xfId="30" builtinId="53" customBuiltin="true"/>
    <cellStyle name="tableCellStyleLeftHyperlink" xfId="31" builtinId="53" customBuiltin="true"/>
    <cellStyle name="tableCellStyleRight" xfId="32" builtinId="53" customBuiltin="true"/>
    <cellStyle name="tableCellStyleRightHyperlink" xfId="33" builtinId="53" customBuiltin="true"/>
    <cellStyle name="verticalTopBoldWrapBold" xfId="34" builtinId="53" customBuiltin="true"/>
    <cellStyle name="verticalTopHorizontalRight" xfId="3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8F5EF"/>
      <rgbColor rgb="FFCCFFFF"/>
      <rgbColor rgb="FF660066"/>
      <rgbColor rgb="FFFF8080"/>
      <rgbColor rgb="FF26649E"/>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51C38"/>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85680</xdr:colOff>
      <xdr:row>0</xdr:row>
      <xdr:rowOff>85680</xdr:rowOff>
    </xdr:from>
    <xdr:to>
      <xdr:col>0</xdr:col>
      <xdr:colOff>1399680</xdr:colOff>
      <xdr:row>0</xdr:row>
      <xdr:rowOff>304560</xdr:rowOff>
    </xdr:to>
    <xdr:pic>
      <xdr:nvPicPr>
        <xdr:cNvPr id="0" name="Graphic 1" descr=""/>
        <xdr:cNvPicPr/>
      </xdr:nvPicPr>
      <xdr:blipFill>
        <a:blip r:embed="rId1"/>
        <a:stretch/>
      </xdr:blipFill>
      <xdr:spPr>
        <a:xfrm>
          <a:off x="85680" y="85680"/>
          <a:ext cx="1314000" cy="2188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ome/yasir/Downloads/codes/FAIM_Final/IPO_data/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home/yasir/Downloads/codes/FAIM_Final/IPO_data/support@pitchbook.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R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6" activeCellId="0" sqref="A26"/>
    </sheetView>
  </sheetViews>
  <sheetFormatPr defaultRowHeight="15" zeroHeight="false" outlineLevelRow="0" outlineLevelCol="0"/>
  <cols>
    <col collapsed="false" customWidth="true" hidden="false" outlineLevel="0" max="1" min="1" style="0" width="21.71"/>
    <col collapsed="false" customWidth="true" hidden="false" outlineLevel="0" max="2" min="2" style="0" width="55.15"/>
    <col collapsed="false" customWidth="true" hidden="false" outlineLevel="0" max="3" min="3" style="0" width="19.57"/>
    <col collapsed="false" customWidth="true" hidden="false" outlineLevel="0" max="4" min="4" style="0" width="25.28"/>
    <col collapsed="false" customWidth="true" hidden="false" outlineLevel="0" max="5" min="5" style="0" width="39.71"/>
    <col collapsed="false" customWidth="true" hidden="false" outlineLevel="0" max="6" min="6" style="0" width="38.28"/>
    <col collapsed="false" customWidth="true" hidden="false" outlineLevel="0" max="8" min="7" style="0" width="31.29"/>
    <col collapsed="false" customWidth="true" hidden="false" outlineLevel="0" max="9" min="9" style="0" width="29.86"/>
    <col collapsed="false" customWidth="true" hidden="false" outlineLevel="0" max="10" min="10" style="0" width="34"/>
    <col collapsed="false" customWidth="true" hidden="false" outlineLevel="0" max="11" min="11" style="0" width="29.14"/>
    <col collapsed="false" customWidth="true" hidden="false" outlineLevel="0" max="12" min="12" style="0" width="29.57"/>
    <col collapsed="false" customWidth="true" hidden="false" outlineLevel="0" max="14" min="13" style="0" width="28.29"/>
    <col collapsed="false" customWidth="true" hidden="false" outlineLevel="0" max="15" min="15" style="0" width="26.72"/>
    <col collapsed="false" customWidth="true" hidden="false" outlineLevel="0" max="16" min="16" style="0" width="24.57"/>
    <col collapsed="false" customWidth="true" hidden="false" outlineLevel="0" max="17" min="17" style="0" width="15.14"/>
    <col collapsed="false" customWidth="true" hidden="false" outlineLevel="0" max="18" min="18" style="0" width="16.57"/>
    <col collapsed="false" customWidth="true" hidden="false" outlineLevel="0" max="19" min="19" style="0" width="27.57"/>
    <col collapsed="false" customWidth="true" hidden="false" outlineLevel="0" max="20" min="20" style="0" width="39.71"/>
    <col collapsed="false" customWidth="true" hidden="false" outlineLevel="0" max="21" min="21" style="0" width="38.28"/>
    <col collapsed="false" customWidth="true" hidden="false" outlineLevel="0" max="22" min="22" style="0" width="15.14"/>
    <col collapsed="false" customWidth="true" hidden="false" outlineLevel="0" max="23" min="23" style="0" width="23.85"/>
    <col collapsed="false" customWidth="true" hidden="false" outlineLevel="0" max="24" min="24" style="0" width="17.57"/>
    <col collapsed="false" customWidth="true" hidden="false" outlineLevel="0" max="25" min="25" style="0" width="15.14"/>
    <col collapsed="false" customWidth="true" hidden="false" outlineLevel="0" max="26" min="26" style="0" width="21.71"/>
    <col collapsed="false" customWidth="true" hidden="false" outlineLevel="0" max="27" min="27" style="0" width="24.85"/>
    <col collapsed="false" customWidth="true" hidden="false" outlineLevel="0" max="28" min="28" style="0" width="22.43"/>
    <col collapsed="false" customWidth="true" hidden="false" outlineLevel="0" max="29" min="29" style="0" width="27.42"/>
    <col collapsed="false" customWidth="true" hidden="false" outlineLevel="0" max="30" min="30" style="0" width="23.15"/>
    <col collapsed="false" customWidth="true" hidden="false" outlineLevel="0" max="31" min="31" style="0" width="19"/>
    <col collapsed="false" customWidth="true" hidden="false" outlineLevel="0" max="32" min="32" style="0" width="19.57"/>
    <col collapsed="false" customWidth="true" hidden="false" outlineLevel="0" max="33" min="33" style="0" width="27.57"/>
    <col collapsed="false" customWidth="true" hidden="false" outlineLevel="0" max="34" min="34" style="0" width="21.71"/>
    <col collapsed="false" customWidth="true" hidden="false" outlineLevel="0" max="35" min="35" style="0" width="11.57"/>
    <col collapsed="false" customWidth="true" hidden="false" outlineLevel="0" max="36" min="36" style="0" width="18.43"/>
    <col collapsed="false" customWidth="true" hidden="false" outlineLevel="0" max="38" min="37" style="0" width="20.28"/>
    <col collapsed="false" customWidth="true" hidden="false" outlineLevel="0" max="39" min="39" style="0" width="16.57"/>
    <col collapsed="false" customWidth="true" hidden="false" outlineLevel="0" max="40" min="40" style="0" width="34"/>
    <col collapsed="false" customWidth="true" hidden="false" outlineLevel="0" max="41" min="41" style="0" width="26"/>
    <col collapsed="false" customWidth="true" hidden="false" outlineLevel="0" max="42" min="42" style="0" width="19.57"/>
    <col collapsed="false" customWidth="true" hidden="false" outlineLevel="0" max="43" min="43" style="0" width="26"/>
    <col collapsed="false" customWidth="true" hidden="false" outlineLevel="0" max="44" min="44" style="0" width="27.42"/>
    <col collapsed="false" customWidth="true" hidden="false" outlineLevel="0" max="45" min="45" style="0" width="55.15"/>
    <col collapsed="false" customWidth="true" hidden="false" outlineLevel="0" max="46" min="46" style="0" width="22.43"/>
    <col collapsed="false" customWidth="true" hidden="false" outlineLevel="0" max="47" min="47" style="0" width="25.28"/>
    <col collapsed="false" customWidth="true" hidden="false" outlineLevel="0" max="48" min="48" style="0" width="23.85"/>
    <col collapsed="false" customWidth="true" hidden="false" outlineLevel="0" max="49" min="49" style="0" width="16.28"/>
    <col collapsed="false" customWidth="true" hidden="false" outlineLevel="0" max="50" min="50" style="0" width="21"/>
    <col collapsed="false" customWidth="true" hidden="false" outlineLevel="0" max="53" min="51" style="0" width="22.43"/>
    <col collapsed="false" customWidth="true" hidden="false" outlineLevel="0" max="54" min="54" style="0" width="26.72"/>
    <col collapsed="false" customWidth="true" hidden="false" outlineLevel="0" max="55" min="55" style="0" width="20.71"/>
    <col collapsed="false" customWidth="true" hidden="false" outlineLevel="0" max="56" min="56" style="0" width="29.57"/>
    <col collapsed="false" customWidth="true" hidden="false" outlineLevel="0" max="57" min="57" style="0" width="25.28"/>
    <col collapsed="false" customWidth="true" hidden="false" outlineLevel="0" max="58" min="58" style="0" width="26.72"/>
    <col collapsed="false" customWidth="true" hidden="false" outlineLevel="0" max="59" min="59" style="0" width="33.28"/>
    <col collapsed="false" customWidth="true" hidden="false" outlineLevel="0" max="60" min="60" style="0" width="26.72"/>
    <col collapsed="false" customWidth="true" hidden="false" outlineLevel="0" max="61" min="61" style="0" width="27"/>
    <col collapsed="false" customWidth="true" hidden="false" outlineLevel="0" max="63" min="62" style="0" width="26.72"/>
    <col collapsed="false" customWidth="true" hidden="false" outlineLevel="0" max="64" min="64" style="0" width="32.86"/>
    <col collapsed="false" customWidth="true" hidden="false" outlineLevel="0" max="65" min="65" style="0" width="37.57"/>
    <col collapsed="false" customWidth="true" hidden="false" outlineLevel="0" max="66" min="66" style="0" width="26.72"/>
    <col collapsed="false" customWidth="true" hidden="false" outlineLevel="0" max="67" min="67" style="0" width="30.57"/>
    <col collapsed="false" customWidth="true" hidden="false" outlineLevel="0" max="68" min="68" style="0" width="44.43"/>
    <col collapsed="false" customWidth="true" hidden="false" outlineLevel="0" max="69" min="69" style="0" width="30.86"/>
    <col collapsed="false" customWidth="true" hidden="false" outlineLevel="0" max="70" min="70" style="0" width="34"/>
    <col collapsed="false" customWidth="true" hidden="false" outlineLevel="0" max="71" min="71" style="0" width="21"/>
    <col collapsed="false" customWidth="true" hidden="false" outlineLevel="0" max="72" min="72" style="0" width="20.28"/>
    <col collapsed="false" customWidth="true" hidden="false" outlineLevel="0" max="73" min="73" style="0" width="34.14"/>
    <col collapsed="false" customWidth="true" hidden="false" outlineLevel="0" max="74" min="74" style="0" width="18.71"/>
    <col collapsed="false" customWidth="true" hidden="false" outlineLevel="0" max="75" min="75" style="0" width="20.28"/>
    <col collapsed="false" customWidth="true" hidden="false" outlineLevel="0" max="76" min="76" style="0" width="19.57"/>
    <col collapsed="false" customWidth="true" hidden="false" outlineLevel="0" max="77" min="77" style="0" width="15.14"/>
    <col collapsed="false" customWidth="true" hidden="false" outlineLevel="0" max="78" min="78" style="0" width="28.14"/>
    <col collapsed="false" customWidth="true" hidden="false" outlineLevel="0" max="79" min="79" style="0" width="15.57"/>
    <col collapsed="false" customWidth="true" hidden="false" outlineLevel="0" max="80" min="80" style="0" width="21.85"/>
    <col collapsed="false" customWidth="true" hidden="false" outlineLevel="0" max="81" min="81" style="0" width="21.71"/>
    <col collapsed="false" customWidth="true" hidden="false" outlineLevel="0" max="82" min="82" style="0" width="25.72"/>
    <col collapsed="false" customWidth="true" hidden="false" outlineLevel="0" max="83" min="83" style="0" width="23.15"/>
    <col collapsed="false" customWidth="true" hidden="false" outlineLevel="0" max="84" min="84" style="0" width="24.43"/>
    <col collapsed="false" customWidth="true" hidden="false" outlineLevel="0" max="85" min="85" style="0" width="21.43"/>
    <col collapsed="false" customWidth="true" hidden="false" outlineLevel="0" max="86" min="86" style="0" width="21.71"/>
    <col collapsed="false" customWidth="true" hidden="false" outlineLevel="0" max="87" min="87" style="0" width="25.15"/>
    <col collapsed="false" customWidth="true" hidden="false" outlineLevel="0" max="88" min="88" style="0" width="22.57"/>
    <col collapsed="false" customWidth="true" hidden="false" outlineLevel="0" max="89" min="89" style="0" width="23.85"/>
    <col collapsed="false" customWidth="true" hidden="false" outlineLevel="0" max="90" min="90" style="0" width="20.28"/>
    <col collapsed="false" customWidth="true" hidden="false" outlineLevel="0" max="91" min="91" style="0" width="18.71"/>
    <col collapsed="false" customWidth="true" hidden="false" outlineLevel="0" max="92" min="92" style="0" width="22.71"/>
    <col collapsed="false" customWidth="true" hidden="false" outlineLevel="0" max="93" min="93" style="0" width="20.28"/>
    <col collapsed="false" customWidth="true" hidden="false" outlineLevel="0" max="94" min="94" style="0" width="26.57"/>
    <col collapsed="false" customWidth="true" hidden="false" outlineLevel="0" max="95" min="95" style="0" width="24"/>
    <col collapsed="false" customWidth="true" hidden="false" outlineLevel="0" max="96" min="96" style="0" width="25.28"/>
    <col collapsed="false" customWidth="true" hidden="false" outlineLevel="0" max="97" min="97" style="0" width="21.43"/>
    <col collapsed="false" customWidth="true" hidden="false" outlineLevel="0" max="98" min="98" style="0" width="23.15"/>
    <col collapsed="false" customWidth="true" hidden="false" outlineLevel="0" max="99" min="99" style="0" width="28.86"/>
    <col collapsed="false" customWidth="true" hidden="false" outlineLevel="0" max="101" min="100" style="0" width="23.85"/>
    <col collapsed="false" customWidth="true" hidden="false" outlineLevel="0" max="102" min="102" style="0" width="27.57"/>
    <col collapsed="false" customWidth="true" hidden="false" outlineLevel="0" max="103" min="103" style="0" width="21.71"/>
    <col collapsed="false" customWidth="true" hidden="false" outlineLevel="0" max="104" min="104" style="0" width="28"/>
    <col collapsed="false" customWidth="true" hidden="false" outlineLevel="0" max="105" min="105" style="0" width="23.85"/>
    <col collapsed="false" customWidth="true" hidden="false" outlineLevel="0" max="106" min="106" style="0" width="26.85"/>
    <col collapsed="false" customWidth="true" hidden="false" outlineLevel="0" max="107" min="107" style="0" width="20.71"/>
    <col collapsed="false" customWidth="true" hidden="false" outlineLevel="0" max="108" min="108" style="0" width="22.43"/>
    <col collapsed="false" customWidth="true" hidden="false" outlineLevel="0" max="116" min="109" style="0" width="29.57"/>
    <col collapsed="false" customWidth="true" hidden="false" outlineLevel="0" max="117" min="117" style="0" width="22.43"/>
    <col collapsed="false" customWidth="true" hidden="false" outlineLevel="0" max="118" min="118" style="0" width="26"/>
    <col collapsed="false" customWidth="true" hidden="false" outlineLevel="0" max="119" min="119" style="0" width="29.57"/>
    <col collapsed="false" customWidth="true" hidden="false" outlineLevel="0" max="125" min="120" style="0" width="25.28"/>
    <col collapsed="false" customWidth="true" hidden="false" outlineLevel="0" max="126" min="126" style="0" width="20.71"/>
    <col collapsed="false" customWidth="true" hidden="false" outlineLevel="0" max="127" min="127" style="0" width="23.15"/>
    <col collapsed="false" customWidth="true" hidden="false" outlineLevel="0" max="128" min="128" style="0" width="21.71"/>
    <col collapsed="false" customWidth="true" hidden="false" outlineLevel="0" max="129" min="129" style="0" width="31"/>
    <col collapsed="false" customWidth="true" hidden="false" outlineLevel="0" max="131" min="130" style="0" width="25.28"/>
    <col collapsed="false" customWidth="true" hidden="false" outlineLevel="0" max="132" min="132" style="0" width="20.28"/>
    <col collapsed="false" customWidth="true" hidden="false" outlineLevel="0" max="133" min="133" style="0" width="29.57"/>
    <col collapsed="false" customWidth="true" hidden="false" outlineLevel="0" max="134" min="134" style="0" width="31"/>
    <col collapsed="false" customWidth="true" hidden="false" outlineLevel="0" max="135" min="135" style="0" width="26.72"/>
    <col collapsed="false" customWidth="true" hidden="false" outlineLevel="0" max="136" min="136" style="0" width="25.28"/>
    <col collapsed="false" customWidth="true" hidden="false" outlineLevel="0" max="137" min="137" style="0" width="30.29"/>
    <col collapsed="false" customWidth="true" hidden="false" outlineLevel="0" max="138" min="138" style="0" width="29.57"/>
    <col collapsed="false" customWidth="true" hidden="false" outlineLevel="0" max="140" min="139" style="0" width="31"/>
    <col collapsed="false" customWidth="true" hidden="false" outlineLevel="0" max="141" min="141" style="0" width="27.42"/>
    <col collapsed="false" customWidth="true" hidden="false" outlineLevel="0" max="142" min="142" style="0" width="25.28"/>
    <col collapsed="false" customWidth="true" hidden="false" outlineLevel="0" max="143" min="143" style="0" width="15.14"/>
    <col collapsed="false" customWidth="true" hidden="false" outlineLevel="0" max="144" min="144" style="0" width="20.28"/>
    <col collapsed="false" customWidth="true" hidden="false" outlineLevel="0" max="145" min="145" style="0" width="21.71"/>
    <col collapsed="false" customWidth="true" hidden="false" outlineLevel="0" max="146" min="146" style="0" width="22.43"/>
    <col collapsed="false" customWidth="true" hidden="false" outlineLevel="0" max="147" min="147" style="0" width="24.57"/>
    <col collapsed="false" customWidth="true" hidden="false" outlineLevel="0" max="148" min="148" style="0" width="37.57"/>
    <col collapsed="false" customWidth="true" hidden="false" outlineLevel="0" max="149" min="149" style="0" width="26.72"/>
    <col collapsed="false" customWidth="true" hidden="false" outlineLevel="0" max="153" min="150" style="0" width="31"/>
    <col collapsed="false" customWidth="true" hidden="false" outlineLevel="0" max="157" min="154" style="0" width="25.28"/>
    <col collapsed="false" customWidth="true" hidden="false" outlineLevel="0" max="158" min="158" style="0" width="24.57"/>
    <col collapsed="false" customWidth="true" hidden="false" outlineLevel="0" max="159" min="159" style="0" width="31"/>
    <col collapsed="false" customWidth="true" hidden="false" outlineLevel="0" max="160" min="160" style="0" width="21.71"/>
    <col collapsed="false" customWidth="true" hidden="false" outlineLevel="0" max="161" min="161" style="0" width="26.72"/>
    <col collapsed="false" customWidth="true" hidden="false" outlineLevel="0" max="162" min="162" style="0" width="29.57"/>
    <col collapsed="false" customWidth="true" hidden="false" outlineLevel="0" max="163" min="163" style="0" width="35.43"/>
    <col collapsed="false" customWidth="true" hidden="false" outlineLevel="0" max="164" min="164" style="0" width="26.72"/>
    <col collapsed="false" customWidth="true" hidden="false" outlineLevel="0" max="165" min="165" style="0" width="37.57"/>
    <col collapsed="false" customWidth="true" hidden="false" outlineLevel="0" max="166" min="166" style="0" width="29.57"/>
    <col collapsed="false" customWidth="true" hidden="false" outlineLevel="0" max="167" min="167" style="0" width="34.71"/>
    <col collapsed="false" customWidth="true" hidden="false" outlineLevel="0" max="168" min="168" style="0" width="26.72"/>
    <col collapsed="false" customWidth="true" hidden="false" outlineLevel="0" max="169" min="169" style="0" width="34.71"/>
    <col collapsed="false" customWidth="true" hidden="false" outlineLevel="0" max="170" min="170" style="0" width="29.57"/>
    <col collapsed="false" customWidth="true" hidden="false" outlineLevel="0" max="173" min="171" style="0" width="37.57"/>
    <col collapsed="false" customWidth="true" hidden="false" outlineLevel="0" max="174" min="174" style="0" width="18.71"/>
    <col collapsed="false" customWidth="true" hidden="false" outlineLevel="0" max="1025" min="175" style="0" width="8.53"/>
  </cols>
  <sheetData>
    <row r="1" customFormat="false" ht="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row>
    <row r="2" customFormat="false" ht="15" hidden="false" customHeight="false" outlineLevel="0" collapsed="false">
      <c r="A2" s="2" t="s">
        <v>174</v>
      </c>
      <c r="B2" s="2" t="s">
        <v>175</v>
      </c>
      <c r="C2" s="2" t="s">
        <v>176</v>
      </c>
      <c r="D2" s="2" t="s">
        <v>177</v>
      </c>
      <c r="E2" s="2" t="s">
        <v>178</v>
      </c>
      <c r="F2" s="2" t="s">
        <v>179</v>
      </c>
      <c r="G2" s="2" t="s">
        <v>180</v>
      </c>
      <c r="H2" s="2" t="s">
        <v>181</v>
      </c>
      <c r="I2" s="2" t="s">
        <v>182</v>
      </c>
      <c r="J2" s="2" t="s">
        <v>183</v>
      </c>
      <c r="K2" s="2" t="s">
        <v>184</v>
      </c>
      <c r="L2" s="2" t="s">
        <v>185</v>
      </c>
      <c r="M2" s="2" t="s">
        <v>186</v>
      </c>
      <c r="N2" s="2" t="s">
        <v>187</v>
      </c>
      <c r="O2" s="2" t="s">
        <v>188</v>
      </c>
      <c r="P2" s="2" t="s">
        <v>189</v>
      </c>
      <c r="Q2" s="2" t="s">
        <v>190</v>
      </c>
      <c r="R2" s="3"/>
      <c r="S2" s="2" t="s">
        <v>191</v>
      </c>
      <c r="T2" s="2" t="s">
        <v>192</v>
      </c>
      <c r="U2" s="2" t="s">
        <v>193</v>
      </c>
      <c r="V2" s="3" t="n">
        <v>2</v>
      </c>
      <c r="W2" s="4"/>
      <c r="X2" s="4" t="n">
        <v>43452</v>
      </c>
      <c r="Y2" s="5" t="n">
        <v>6.27</v>
      </c>
      <c r="Z2" s="2" t="s">
        <v>194</v>
      </c>
      <c r="AA2" s="5" t="n">
        <v>9.61</v>
      </c>
      <c r="AB2" s="5" t="n">
        <v>15.88</v>
      </c>
      <c r="AC2" s="2" t="s">
        <v>194</v>
      </c>
      <c r="AD2" s="6" t="n">
        <v>39.48</v>
      </c>
      <c r="AE2" s="5" t="n">
        <v>8.1</v>
      </c>
      <c r="AF2" s="3" t="s">
        <v>195</v>
      </c>
      <c r="AG2" s="3"/>
      <c r="AH2" s="5" t="n">
        <v>76.98</v>
      </c>
      <c r="AI2" s="3"/>
      <c r="AJ2" s="2" t="s">
        <v>196</v>
      </c>
      <c r="AK2" s="2"/>
      <c r="AL2" s="2"/>
      <c r="AM2" s="2" t="s">
        <v>197</v>
      </c>
      <c r="AN2" s="2" t="s">
        <v>198</v>
      </c>
      <c r="AO2" s="5" t="n">
        <v>6.27</v>
      </c>
      <c r="AP2" s="2" t="s">
        <v>199</v>
      </c>
      <c r="AQ2" s="2"/>
      <c r="AR2" s="2"/>
      <c r="AS2" s="2"/>
      <c r="AT2" s="5"/>
      <c r="AU2" s="5"/>
      <c r="AV2" s="5"/>
      <c r="AW2" s="2" t="s">
        <v>200</v>
      </c>
      <c r="AX2" s="2" t="s">
        <v>201</v>
      </c>
      <c r="AY2" s="2" t="s">
        <v>202</v>
      </c>
      <c r="AZ2" s="7"/>
      <c r="BA2" s="3" t="n">
        <v>9</v>
      </c>
      <c r="BB2" s="2" t="s">
        <v>203</v>
      </c>
      <c r="BC2" s="3" t="n">
        <v>8</v>
      </c>
      <c r="BD2" s="2" t="s">
        <v>204</v>
      </c>
      <c r="BE2" s="3" t="n">
        <v>1</v>
      </c>
      <c r="BF2" s="2"/>
      <c r="BG2" s="2" t="s">
        <v>205</v>
      </c>
      <c r="BH2" s="8" t="s">
        <v>206</v>
      </c>
      <c r="BI2" s="2" t="s">
        <v>207</v>
      </c>
      <c r="BJ2" s="2"/>
      <c r="BK2" s="2"/>
      <c r="BL2" s="2"/>
      <c r="BM2" s="2"/>
      <c r="BN2" s="2"/>
      <c r="BO2" s="2"/>
      <c r="BP2" s="2"/>
      <c r="BQ2" s="2"/>
      <c r="BR2" s="2"/>
      <c r="BS2" s="5"/>
      <c r="BT2" s="9" t="n">
        <v>0.53</v>
      </c>
      <c r="BU2" s="6"/>
      <c r="BV2" s="9" t="n">
        <v>0.25</v>
      </c>
      <c r="BW2" s="9" t="n">
        <v>-2.86</v>
      </c>
      <c r="BX2" s="9" t="n">
        <v>-2.51</v>
      </c>
      <c r="BY2" s="9" t="n">
        <v>-2.73</v>
      </c>
      <c r="BZ2" s="9" t="n">
        <v>0</v>
      </c>
      <c r="CA2" s="10" t="n">
        <v>2018</v>
      </c>
      <c r="CB2" s="9" t="n">
        <v>-6.33</v>
      </c>
      <c r="CC2" s="9" t="n">
        <v>-5.82</v>
      </c>
      <c r="CD2" s="9" t="n">
        <v>-5.77</v>
      </c>
      <c r="CE2" s="9" t="n">
        <v>30.15</v>
      </c>
      <c r="CF2" s="9" t="n">
        <v>4.18</v>
      </c>
      <c r="CG2" s="9" t="n">
        <v>-2.5</v>
      </c>
      <c r="CH2" s="9" t="n">
        <v>-2.3</v>
      </c>
      <c r="CI2" s="9" t="n">
        <v>-2.28</v>
      </c>
      <c r="CJ2" s="9" t="n">
        <v>11.9</v>
      </c>
      <c r="CK2" s="9" t="n">
        <v>1.65</v>
      </c>
      <c r="CL2" s="9"/>
      <c r="CM2" s="9"/>
      <c r="CN2" s="9"/>
      <c r="CO2" s="9"/>
      <c r="CP2" s="9"/>
      <c r="CQ2" s="9"/>
      <c r="CR2" s="9"/>
      <c r="CS2" s="6" t="n">
        <v>-476.12</v>
      </c>
      <c r="CT2" s="7" t="n">
        <v>129</v>
      </c>
      <c r="CU2" s="2" t="s">
        <v>208</v>
      </c>
      <c r="CV2" s="2" t="s">
        <v>209</v>
      </c>
      <c r="CW2" s="2" t="s">
        <v>210</v>
      </c>
      <c r="CX2" s="2" t="s">
        <v>211</v>
      </c>
      <c r="CY2" s="2" t="s">
        <v>212</v>
      </c>
      <c r="CZ2" s="2"/>
      <c r="DA2" s="3" t="s">
        <v>213</v>
      </c>
      <c r="DB2" s="2" t="s">
        <v>214</v>
      </c>
      <c r="DC2" s="10" t="n">
        <v>2015</v>
      </c>
      <c r="DD2" s="11" t="str">
        <f aca="false">HYPERLINK("http://www.hejalbert.se","www.hejalbert.se")</f>
        <v>www.hejalbert.se</v>
      </c>
      <c r="DE2" s="12"/>
      <c r="DF2" s="12"/>
      <c r="DG2" s="12"/>
      <c r="DH2" s="12"/>
      <c r="DI2" s="12"/>
      <c r="DJ2" s="12"/>
      <c r="DK2" s="2"/>
      <c r="DL2" s="2"/>
      <c r="DM2" s="3"/>
      <c r="DN2" s="3" t="n">
        <v>2.7</v>
      </c>
      <c r="DO2" s="2"/>
      <c r="DP2" s="2"/>
      <c r="DQ2" s="2"/>
      <c r="DR2" s="2"/>
      <c r="DS2" s="2"/>
      <c r="DT2" s="2"/>
      <c r="DU2" s="2"/>
      <c r="DV2" s="2"/>
      <c r="DW2" s="9"/>
      <c r="DX2" s="6"/>
      <c r="DY2" s="9"/>
      <c r="DZ2" s="9"/>
      <c r="EA2" s="9"/>
      <c r="EB2" s="9"/>
      <c r="EC2" s="9"/>
      <c r="ED2" s="9"/>
      <c r="EE2" s="9"/>
      <c r="EF2" s="6"/>
      <c r="EG2" s="5"/>
      <c r="EH2" s="5"/>
      <c r="EI2" s="9"/>
      <c r="EJ2" s="9"/>
      <c r="EK2" s="6"/>
      <c r="EL2" s="9"/>
      <c r="EM2" s="2"/>
      <c r="EN2" s="4"/>
      <c r="EO2" s="9"/>
      <c r="EP2" s="6"/>
      <c r="EQ2" s="6"/>
      <c r="ER2" s="9"/>
      <c r="ES2" s="2"/>
      <c r="ET2" s="9"/>
      <c r="EU2" s="9"/>
      <c r="EV2" s="9"/>
      <c r="EW2" s="9"/>
      <c r="EX2" s="9"/>
      <c r="EY2" s="9"/>
      <c r="EZ2" s="9"/>
      <c r="FA2" s="9"/>
      <c r="FB2" s="2" t="s">
        <v>199</v>
      </c>
      <c r="FC2" s="9"/>
      <c r="FD2" s="2"/>
      <c r="FE2" s="3"/>
      <c r="FF2" s="2"/>
      <c r="FG2" s="9"/>
      <c r="FH2" s="9"/>
      <c r="FI2" s="9"/>
      <c r="FJ2" s="9"/>
      <c r="FK2" s="9"/>
      <c r="FL2" s="9"/>
      <c r="FM2" s="9"/>
      <c r="FN2" s="9"/>
      <c r="FO2" s="9"/>
      <c r="FP2" s="9"/>
      <c r="FQ2" s="9"/>
      <c r="FR2" s="11" t="str">
        <f aca="false">HYPERLINK("https://my.pitchbook.com?c=138661-12T","View Company Online")</f>
        <v>View Company Online</v>
      </c>
    </row>
    <row r="3" customFormat="false" ht="15" hidden="false" customHeight="false" outlineLevel="0" collapsed="false">
      <c r="A3" s="13" t="s">
        <v>215</v>
      </c>
      <c r="B3" s="13" t="s">
        <v>175</v>
      </c>
      <c r="C3" s="13" t="s">
        <v>176</v>
      </c>
      <c r="D3" s="13" t="s">
        <v>177</v>
      </c>
      <c r="E3" s="13" t="s">
        <v>178</v>
      </c>
      <c r="F3" s="13" t="s">
        <v>179</v>
      </c>
      <c r="G3" s="13" t="s">
        <v>180</v>
      </c>
      <c r="H3" s="13" t="s">
        <v>181</v>
      </c>
      <c r="I3" s="13" t="s">
        <v>182</v>
      </c>
      <c r="J3" s="13" t="s">
        <v>183</v>
      </c>
      <c r="K3" s="13" t="s">
        <v>184</v>
      </c>
      <c r="L3" s="13" t="s">
        <v>185</v>
      </c>
      <c r="M3" s="13" t="s">
        <v>186</v>
      </c>
      <c r="N3" s="13" t="s">
        <v>187</v>
      </c>
      <c r="O3" s="13" t="s">
        <v>188</v>
      </c>
      <c r="P3" s="13" t="s">
        <v>216</v>
      </c>
      <c r="Q3" s="13" t="s">
        <v>217</v>
      </c>
      <c r="R3" s="14"/>
      <c r="S3" s="13" t="s">
        <v>218</v>
      </c>
      <c r="T3" s="13" t="s">
        <v>219</v>
      </c>
      <c r="U3" s="13" t="s">
        <v>220</v>
      </c>
      <c r="V3" s="14" t="n">
        <v>3</v>
      </c>
      <c r="W3" s="15" t="n">
        <v>44448</v>
      </c>
      <c r="X3" s="15" t="n">
        <v>44470</v>
      </c>
      <c r="Y3" s="16" t="n">
        <v>26.01</v>
      </c>
      <c r="Z3" s="13" t="s">
        <v>194</v>
      </c>
      <c r="AA3" s="16" t="n">
        <v>58.7</v>
      </c>
      <c r="AB3" s="16" t="n">
        <v>84.71</v>
      </c>
      <c r="AC3" s="13" t="s">
        <v>221</v>
      </c>
      <c r="AD3" s="17" t="n">
        <v>30.7</v>
      </c>
      <c r="AE3" s="16" t="n">
        <v>34.11</v>
      </c>
      <c r="AF3" s="14"/>
      <c r="AG3" s="14"/>
      <c r="AH3" s="16" t="n">
        <v>4.82</v>
      </c>
      <c r="AI3" s="14"/>
      <c r="AJ3" s="13" t="s">
        <v>222</v>
      </c>
      <c r="AK3" s="13" t="s">
        <v>223</v>
      </c>
      <c r="AL3" s="13"/>
      <c r="AM3" s="13" t="s">
        <v>224</v>
      </c>
      <c r="AN3" s="13" t="s">
        <v>179</v>
      </c>
      <c r="AO3" s="16" t="n">
        <v>26.01</v>
      </c>
      <c r="AP3" s="13" t="s">
        <v>199</v>
      </c>
      <c r="AQ3" s="13"/>
      <c r="AR3" s="13"/>
      <c r="AS3" s="13"/>
      <c r="AT3" s="16"/>
      <c r="AU3" s="16"/>
      <c r="AV3" s="16"/>
      <c r="AW3" s="13" t="s">
        <v>200</v>
      </c>
      <c r="AX3" s="13" t="s">
        <v>187</v>
      </c>
      <c r="AY3" s="13" t="s">
        <v>186</v>
      </c>
      <c r="AZ3" s="18" t="n">
        <v>40</v>
      </c>
      <c r="BA3" s="14" t="n">
        <v>5</v>
      </c>
      <c r="BB3" s="13" t="s">
        <v>225</v>
      </c>
      <c r="BC3" s="14" t="n">
        <v>2</v>
      </c>
      <c r="BD3" s="13" t="s">
        <v>226</v>
      </c>
      <c r="BE3" s="14" t="n">
        <v>3</v>
      </c>
      <c r="BF3" s="13"/>
      <c r="BG3" s="13" t="s">
        <v>227</v>
      </c>
      <c r="BH3" s="19" t="s">
        <v>228</v>
      </c>
      <c r="BI3" s="13"/>
      <c r="BJ3" s="13"/>
      <c r="BK3" s="13" t="s">
        <v>229</v>
      </c>
      <c r="BL3" s="13"/>
      <c r="BM3" s="13"/>
      <c r="BN3" s="13" t="s">
        <v>230</v>
      </c>
      <c r="BO3" s="13" t="s">
        <v>230</v>
      </c>
      <c r="BP3" s="13"/>
      <c r="BQ3" s="13"/>
      <c r="BR3" s="13"/>
      <c r="BS3" s="16"/>
      <c r="BT3" s="20" t="n">
        <v>6.16</v>
      </c>
      <c r="BU3" s="17" t="n">
        <v>1072.34</v>
      </c>
      <c r="BV3" s="20" t="n">
        <v>5.07</v>
      </c>
      <c r="BW3" s="20" t="n">
        <v>-5.66</v>
      </c>
      <c r="BX3" s="20" t="n">
        <v>-5.15</v>
      </c>
      <c r="BY3" s="20" t="n">
        <v>-5.63</v>
      </c>
      <c r="BZ3" s="20" t="n">
        <v>0</v>
      </c>
      <c r="CA3" s="21" t="n">
        <v>2021</v>
      </c>
      <c r="CB3" s="20" t="n">
        <v>-16.46</v>
      </c>
      <c r="CC3" s="20" t="n">
        <v>-15.06</v>
      </c>
      <c r="CD3" s="20" t="n">
        <v>-15.02</v>
      </c>
      <c r="CE3" s="20" t="n">
        <v>13.75</v>
      </c>
      <c r="CF3" s="20" t="n">
        <v>3.98</v>
      </c>
      <c r="CG3" s="20" t="n">
        <v>-5.05</v>
      </c>
      <c r="CH3" s="20" t="n">
        <v>-4.62</v>
      </c>
      <c r="CI3" s="20" t="n">
        <v>-4.61</v>
      </c>
      <c r="CJ3" s="20" t="n">
        <v>4.22</v>
      </c>
      <c r="CK3" s="20" t="n">
        <v>1.22</v>
      </c>
      <c r="CL3" s="20"/>
      <c r="CM3" s="20"/>
      <c r="CN3" s="20"/>
      <c r="CO3" s="20"/>
      <c r="CP3" s="20"/>
      <c r="CQ3" s="20"/>
      <c r="CR3" s="20"/>
      <c r="CS3" s="17" t="n">
        <v>-83.54</v>
      </c>
      <c r="CT3" s="18" t="n">
        <v>129</v>
      </c>
      <c r="CU3" s="13" t="s">
        <v>208</v>
      </c>
      <c r="CV3" s="13" t="s">
        <v>209</v>
      </c>
      <c r="CW3" s="13" t="s">
        <v>210</v>
      </c>
      <c r="CX3" s="13" t="s">
        <v>211</v>
      </c>
      <c r="CY3" s="13" t="s">
        <v>212</v>
      </c>
      <c r="CZ3" s="13"/>
      <c r="DA3" s="14" t="s">
        <v>213</v>
      </c>
      <c r="DB3" s="13" t="s">
        <v>214</v>
      </c>
      <c r="DC3" s="21" t="n">
        <v>2015</v>
      </c>
      <c r="DD3" s="22" t="str">
        <f aca="false">HYPERLINK("http://www.hejalbert.se","www.hejalbert.se")</f>
        <v>www.hejalbert.se</v>
      </c>
      <c r="DE3" s="23"/>
      <c r="DF3" s="23"/>
      <c r="DG3" s="23"/>
      <c r="DH3" s="23"/>
      <c r="DI3" s="23"/>
      <c r="DJ3" s="23"/>
      <c r="DK3" s="13"/>
      <c r="DL3" s="13"/>
      <c r="DM3" s="14"/>
      <c r="DN3" s="14"/>
      <c r="DO3" s="13"/>
      <c r="DP3" s="13"/>
      <c r="DQ3" s="13"/>
      <c r="DR3" s="13"/>
      <c r="DS3" s="13"/>
      <c r="DT3" s="13"/>
      <c r="DU3" s="13"/>
      <c r="DV3" s="13"/>
      <c r="DW3" s="20"/>
      <c r="DX3" s="17"/>
      <c r="DY3" s="20"/>
      <c r="DZ3" s="20"/>
      <c r="EA3" s="20"/>
      <c r="EB3" s="20"/>
      <c r="EC3" s="20"/>
      <c r="ED3" s="20"/>
      <c r="EE3" s="20"/>
      <c r="EF3" s="17"/>
      <c r="EG3" s="16"/>
      <c r="EH3" s="16"/>
      <c r="EI3" s="20"/>
      <c r="EJ3" s="20"/>
      <c r="EK3" s="17"/>
      <c r="EL3" s="20"/>
      <c r="EM3" s="13"/>
      <c r="EN3" s="15"/>
      <c r="EO3" s="20"/>
      <c r="EP3" s="17"/>
      <c r="EQ3" s="17"/>
      <c r="ER3" s="20"/>
      <c r="ES3" s="13"/>
      <c r="ET3" s="20"/>
      <c r="EU3" s="20"/>
      <c r="EV3" s="20"/>
      <c r="EW3" s="20"/>
      <c r="EX3" s="20"/>
      <c r="EY3" s="20"/>
      <c r="EZ3" s="20"/>
      <c r="FA3" s="20"/>
      <c r="FB3" s="13" t="s">
        <v>199</v>
      </c>
      <c r="FC3" s="20"/>
      <c r="FD3" s="13"/>
      <c r="FE3" s="14"/>
      <c r="FF3" s="13"/>
      <c r="FG3" s="20"/>
      <c r="FH3" s="20"/>
      <c r="FI3" s="20"/>
      <c r="FJ3" s="20"/>
      <c r="FK3" s="20"/>
      <c r="FL3" s="20"/>
      <c r="FM3" s="20"/>
      <c r="FN3" s="20"/>
      <c r="FO3" s="20"/>
      <c r="FP3" s="20"/>
      <c r="FQ3" s="20"/>
      <c r="FR3" s="22" t="str">
        <f aca="false">HYPERLINK("https://my.pitchbook.com?c=180010-54T","View Company Online")</f>
        <v>View Company Online</v>
      </c>
    </row>
    <row r="4" customFormat="false" ht="15" hidden="false" customHeight="false" outlineLevel="0" collapsed="false">
      <c r="A4" s="2" t="s">
        <v>231</v>
      </c>
      <c r="B4" s="2" t="s">
        <v>232</v>
      </c>
      <c r="C4" s="2" t="s">
        <v>233</v>
      </c>
      <c r="D4" s="2" t="s">
        <v>234</v>
      </c>
      <c r="E4" s="2" t="s">
        <v>235</v>
      </c>
      <c r="F4" s="2" t="s">
        <v>236</v>
      </c>
      <c r="G4" s="2" t="s">
        <v>180</v>
      </c>
      <c r="H4" s="2" t="s">
        <v>181</v>
      </c>
      <c r="I4" s="2" t="s">
        <v>237</v>
      </c>
      <c r="J4" s="2" t="s">
        <v>238</v>
      </c>
      <c r="K4" s="2" t="s">
        <v>239</v>
      </c>
      <c r="L4" s="2" t="s">
        <v>240</v>
      </c>
      <c r="M4" s="2" t="s">
        <v>186</v>
      </c>
      <c r="N4" s="2" t="s">
        <v>187</v>
      </c>
      <c r="O4" s="2" t="s">
        <v>188</v>
      </c>
      <c r="P4" s="2" t="s">
        <v>241</v>
      </c>
      <c r="Q4" s="2" t="s">
        <v>242</v>
      </c>
      <c r="R4" s="3"/>
      <c r="S4" s="2"/>
      <c r="T4" s="2" t="s">
        <v>243</v>
      </c>
      <c r="U4" s="2"/>
      <c r="V4" s="3" t="n">
        <v>2</v>
      </c>
      <c r="W4" s="4"/>
      <c r="X4" s="4" t="n">
        <v>44341</v>
      </c>
      <c r="Y4" s="5" t="n">
        <v>2.73</v>
      </c>
      <c r="Z4" s="2" t="s">
        <v>194</v>
      </c>
      <c r="AA4" s="5" t="n">
        <v>3.43</v>
      </c>
      <c r="AB4" s="5" t="n">
        <v>6.16</v>
      </c>
      <c r="AC4" s="2" t="s">
        <v>194</v>
      </c>
      <c r="AD4" s="6" t="n">
        <v>44.33</v>
      </c>
      <c r="AE4" s="5" t="n">
        <v>3.22</v>
      </c>
      <c r="AF4" s="3" t="s">
        <v>195</v>
      </c>
      <c r="AG4" s="3"/>
      <c r="AH4" s="5" t="n">
        <v>6.39</v>
      </c>
      <c r="AI4" s="3"/>
      <c r="AJ4" s="2" t="s">
        <v>196</v>
      </c>
      <c r="AK4" s="2"/>
      <c r="AL4" s="2"/>
      <c r="AM4" s="2" t="s">
        <v>244</v>
      </c>
      <c r="AN4" s="2" t="s">
        <v>245</v>
      </c>
      <c r="AO4" s="5" t="n">
        <v>2.73</v>
      </c>
      <c r="AP4" s="2" t="s">
        <v>199</v>
      </c>
      <c r="AQ4" s="2"/>
      <c r="AR4" s="2"/>
      <c r="AS4" s="2"/>
      <c r="AT4" s="5"/>
      <c r="AU4" s="5"/>
      <c r="AV4" s="5"/>
      <c r="AW4" s="2" t="s">
        <v>200</v>
      </c>
      <c r="AX4" s="2" t="s">
        <v>201</v>
      </c>
      <c r="AY4" s="2" t="s">
        <v>202</v>
      </c>
      <c r="AZ4" s="7"/>
      <c r="BA4" s="3" t="n">
        <v>1</v>
      </c>
      <c r="BB4" s="2" t="s">
        <v>246</v>
      </c>
      <c r="BC4" s="3" t="n">
        <v>1</v>
      </c>
      <c r="BD4" s="2"/>
      <c r="BE4" s="3"/>
      <c r="BF4" s="2"/>
      <c r="BG4" s="2" t="s">
        <v>247</v>
      </c>
      <c r="BH4" s="8" t="s">
        <v>248</v>
      </c>
      <c r="BI4" s="2"/>
      <c r="BJ4" s="2"/>
      <c r="BK4" s="2"/>
      <c r="BL4" s="2"/>
      <c r="BM4" s="2"/>
      <c r="BN4" s="2"/>
      <c r="BO4" s="2"/>
      <c r="BP4" s="2"/>
      <c r="BQ4" s="2"/>
      <c r="BR4" s="2"/>
      <c r="BS4" s="5"/>
      <c r="BT4" s="9" t="n">
        <v>0.01</v>
      </c>
      <c r="BU4" s="6" t="n">
        <v>2.99</v>
      </c>
      <c r="BV4" s="9"/>
      <c r="BW4" s="9" t="n">
        <v>-0.68</v>
      </c>
      <c r="BX4" s="9" t="n">
        <v>-0.7</v>
      </c>
      <c r="BY4" s="9" t="n">
        <v>-0.71</v>
      </c>
      <c r="BZ4" s="9" t="n">
        <v>0</v>
      </c>
      <c r="CA4" s="10" t="n">
        <v>2021</v>
      </c>
      <c r="CB4" s="9" t="n">
        <v>-8.82</v>
      </c>
      <c r="CC4" s="9" t="n">
        <v>-8.71</v>
      </c>
      <c r="CD4" s="9" t="n">
        <v>-8.69</v>
      </c>
      <c r="CE4" s="9" t="n">
        <v>853.31</v>
      </c>
      <c r="CF4" s="9" t="n">
        <v>9.63</v>
      </c>
      <c r="CG4" s="9" t="n">
        <v>-3.91</v>
      </c>
      <c r="CH4" s="9" t="n">
        <v>-3.86</v>
      </c>
      <c r="CI4" s="9" t="n">
        <v>-3.85</v>
      </c>
      <c r="CJ4" s="9" t="n">
        <v>378.25</v>
      </c>
      <c r="CK4" s="9" t="n">
        <v>4.27</v>
      </c>
      <c r="CL4" s="9"/>
      <c r="CM4" s="9"/>
      <c r="CN4" s="9"/>
      <c r="CO4" s="9"/>
      <c r="CP4" s="9"/>
      <c r="CQ4" s="9"/>
      <c r="CR4" s="9"/>
      <c r="CS4" s="6" t="n">
        <v>-9669.95</v>
      </c>
      <c r="CT4" s="7" t="n">
        <v>101</v>
      </c>
      <c r="CU4" s="2" t="s">
        <v>208</v>
      </c>
      <c r="CV4" s="2" t="s">
        <v>249</v>
      </c>
      <c r="CW4" s="2" t="s">
        <v>210</v>
      </c>
      <c r="CX4" s="2" t="s">
        <v>211</v>
      </c>
      <c r="CY4" s="2" t="s">
        <v>250</v>
      </c>
      <c r="CZ4" s="2"/>
      <c r="DA4" s="3" t="s">
        <v>251</v>
      </c>
      <c r="DB4" s="2" t="s">
        <v>214</v>
      </c>
      <c r="DC4" s="10" t="n">
        <v>2019</v>
      </c>
      <c r="DD4" s="11" t="str">
        <f aca="false">HYPERLINK("http://www.ladyluckgames.io","www.ladyluckgames.io")</f>
        <v>www.ladyluckgames.io</v>
      </c>
      <c r="DE4" s="12"/>
      <c r="DF4" s="12"/>
      <c r="DG4" s="12"/>
      <c r="DH4" s="12"/>
      <c r="DI4" s="12"/>
      <c r="DJ4" s="12"/>
      <c r="DK4" s="2"/>
      <c r="DL4" s="2"/>
      <c r="DM4" s="3"/>
      <c r="DN4" s="3" t="n">
        <v>0.45</v>
      </c>
      <c r="DO4" s="2"/>
      <c r="DP4" s="2"/>
      <c r="DQ4" s="2"/>
      <c r="DR4" s="2"/>
      <c r="DS4" s="2"/>
      <c r="DT4" s="2"/>
      <c r="DU4" s="2"/>
      <c r="DV4" s="2"/>
      <c r="DW4" s="9"/>
      <c r="DX4" s="6"/>
      <c r="DY4" s="9"/>
      <c r="DZ4" s="9"/>
      <c r="EA4" s="9"/>
      <c r="EB4" s="9"/>
      <c r="EC4" s="9"/>
      <c r="ED4" s="9"/>
      <c r="EE4" s="9"/>
      <c r="EF4" s="6"/>
      <c r="EG4" s="5"/>
      <c r="EH4" s="5"/>
      <c r="EI4" s="9"/>
      <c r="EJ4" s="9"/>
      <c r="EK4" s="6"/>
      <c r="EL4" s="9"/>
      <c r="EM4" s="2"/>
      <c r="EN4" s="4"/>
      <c r="EO4" s="9"/>
      <c r="EP4" s="6"/>
      <c r="EQ4" s="6"/>
      <c r="ER4" s="9"/>
      <c r="ES4" s="2"/>
      <c r="ET4" s="9"/>
      <c r="EU4" s="9"/>
      <c r="EV4" s="9"/>
      <c r="EW4" s="9"/>
      <c r="EX4" s="9"/>
      <c r="EY4" s="9"/>
      <c r="EZ4" s="9"/>
      <c r="FA4" s="9"/>
      <c r="FB4" s="2" t="s">
        <v>199</v>
      </c>
      <c r="FC4" s="9"/>
      <c r="FD4" s="2"/>
      <c r="FE4" s="3"/>
      <c r="FF4" s="2"/>
      <c r="FG4" s="9"/>
      <c r="FH4" s="9"/>
      <c r="FI4" s="9"/>
      <c r="FJ4" s="9"/>
      <c r="FK4" s="9"/>
      <c r="FL4" s="9"/>
      <c r="FM4" s="9"/>
      <c r="FN4" s="9"/>
      <c r="FO4" s="9"/>
      <c r="FP4" s="9"/>
      <c r="FQ4" s="9"/>
      <c r="FR4" s="11" t="str">
        <f aca="false">HYPERLINK("https://my.pitchbook.com?c=172950-58T","View Company Online")</f>
        <v>View Company Online</v>
      </c>
    </row>
    <row r="5" customFormat="false" ht="15" hidden="false" customHeight="false" outlineLevel="0" collapsed="false">
      <c r="A5" s="13" t="s">
        <v>252</v>
      </c>
      <c r="B5" s="13" t="s">
        <v>232</v>
      </c>
      <c r="C5" s="13" t="s">
        <v>233</v>
      </c>
      <c r="D5" s="13" t="s">
        <v>234</v>
      </c>
      <c r="E5" s="13" t="s">
        <v>235</v>
      </c>
      <c r="F5" s="13" t="s">
        <v>236</v>
      </c>
      <c r="G5" s="13" t="s">
        <v>180</v>
      </c>
      <c r="H5" s="13" t="s">
        <v>181</v>
      </c>
      <c r="I5" s="13" t="s">
        <v>237</v>
      </c>
      <c r="J5" s="13" t="s">
        <v>238</v>
      </c>
      <c r="K5" s="13" t="s">
        <v>239</v>
      </c>
      <c r="L5" s="13" t="s">
        <v>240</v>
      </c>
      <c r="M5" s="13" t="s">
        <v>186</v>
      </c>
      <c r="N5" s="13" t="s">
        <v>187</v>
      </c>
      <c r="O5" s="13" t="s">
        <v>188</v>
      </c>
      <c r="P5" s="13" t="s">
        <v>241</v>
      </c>
      <c r="Q5" s="13" t="s">
        <v>242</v>
      </c>
      <c r="R5" s="14"/>
      <c r="S5" s="13"/>
      <c r="T5" s="13" t="s">
        <v>243</v>
      </c>
      <c r="U5" s="13"/>
      <c r="V5" s="14" t="n">
        <v>3</v>
      </c>
      <c r="W5" s="15" t="n">
        <v>44335</v>
      </c>
      <c r="X5" s="15" t="n">
        <v>44370</v>
      </c>
      <c r="Y5" s="16" t="n">
        <v>1.98</v>
      </c>
      <c r="Z5" s="13" t="s">
        <v>221</v>
      </c>
      <c r="AA5" s="16" t="n">
        <v>5.19</v>
      </c>
      <c r="AB5" s="16" t="n">
        <v>7.17</v>
      </c>
      <c r="AC5" s="13" t="s">
        <v>221</v>
      </c>
      <c r="AD5" s="17" t="n">
        <v>27.61</v>
      </c>
      <c r="AE5" s="16" t="n">
        <v>5.2</v>
      </c>
      <c r="AF5" s="14"/>
      <c r="AG5" s="14"/>
      <c r="AH5" s="16" t="n">
        <v>0.65</v>
      </c>
      <c r="AI5" s="14"/>
      <c r="AJ5" s="13" t="s">
        <v>222</v>
      </c>
      <c r="AK5" s="13"/>
      <c r="AL5" s="13"/>
      <c r="AM5" s="13" t="s">
        <v>224</v>
      </c>
      <c r="AN5" s="13" t="s">
        <v>236</v>
      </c>
      <c r="AO5" s="16" t="n">
        <v>1.98</v>
      </c>
      <c r="AP5" s="13" t="s">
        <v>199</v>
      </c>
      <c r="AQ5" s="13"/>
      <c r="AR5" s="13"/>
      <c r="AS5" s="13"/>
      <c r="AT5" s="16"/>
      <c r="AU5" s="16"/>
      <c r="AV5" s="16"/>
      <c r="AW5" s="13" t="s">
        <v>200</v>
      </c>
      <c r="AX5" s="13" t="s">
        <v>201</v>
      </c>
      <c r="AY5" s="13" t="s">
        <v>186</v>
      </c>
      <c r="AZ5" s="18"/>
      <c r="BA5" s="14"/>
      <c r="BB5" s="13"/>
      <c r="BC5" s="14"/>
      <c r="BD5" s="13"/>
      <c r="BE5" s="14"/>
      <c r="BF5" s="13"/>
      <c r="BG5" s="13"/>
      <c r="BH5" s="19"/>
      <c r="BI5" s="13"/>
      <c r="BJ5" s="13"/>
      <c r="BK5" s="13" t="s">
        <v>253</v>
      </c>
      <c r="BL5" s="13"/>
      <c r="BM5" s="13"/>
      <c r="BN5" s="13" t="s">
        <v>254</v>
      </c>
      <c r="BO5" s="13" t="s">
        <v>254</v>
      </c>
      <c r="BP5" s="13" t="s">
        <v>255</v>
      </c>
      <c r="BQ5" s="13"/>
      <c r="BR5" s="13"/>
      <c r="BS5" s="16"/>
      <c r="BT5" s="20" t="n">
        <v>0.01</v>
      </c>
      <c r="BU5" s="17"/>
      <c r="BV5" s="20"/>
      <c r="BW5" s="20" t="n">
        <v>-0.68</v>
      </c>
      <c r="BX5" s="20" t="n">
        <v>-0.7</v>
      </c>
      <c r="BY5" s="20" t="n">
        <v>-0.71</v>
      </c>
      <c r="BZ5" s="20" t="n">
        <v>0</v>
      </c>
      <c r="CA5" s="21" t="n">
        <v>2021</v>
      </c>
      <c r="CB5" s="20" t="n">
        <v>-10.27</v>
      </c>
      <c r="CC5" s="20" t="n">
        <v>-10.13</v>
      </c>
      <c r="CD5" s="20" t="n">
        <v>-10.11</v>
      </c>
      <c r="CE5" s="20" t="n">
        <v>992.71</v>
      </c>
      <c r="CF5" s="20" t="n">
        <v>11.21</v>
      </c>
      <c r="CG5" s="20" t="n">
        <v>-2.83</v>
      </c>
      <c r="CH5" s="20" t="n">
        <v>-2.8</v>
      </c>
      <c r="CI5" s="20" t="n">
        <v>-2.79</v>
      </c>
      <c r="CJ5" s="20" t="n">
        <v>274.06</v>
      </c>
      <c r="CK5" s="20" t="n">
        <v>3.09</v>
      </c>
      <c r="CL5" s="20"/>
      <c r="CM5" s="20"/>
      <c r="CN5" s="20"/>
      <c r="CO5" s="20"/>
      <c r="CP5" s="20"/>
      <c r="CQ5" s="20"/>
      <c r="CR5" s="20"/>
      <c r="CS5" s="17" t="n">
        <v>-9669.95</v>
      </c>
      <c r="CT5" s="18" t="n">
        <v>101</v>
      </c>
      <c r="CU5" s="13" t="s">
        <v>208</v>
      </c>
      <c r="CV5" s="13" t="s">
        <v>249</v>
      </c>
      <c r="CW5" s="13" t="s">
        <v>210</v>
      </c>
      <c r="CX5" s="13" t="s">
        <v>211</v>
      </c>
      <c r="CY5" s="13" t="s">
        <v>250</v>
      </c>
      <c r="CZ5" s="13"/>
      <c r="DA5" s="14" t="s">
        <v>251</v>
      </c>
      <c r="DB5" s="13" t="s">
        <v>214</v>
      </c>
      <c r="DC5" s="21" t="n">
        <v>2019</v>
      </c>
      <c r="DD5" s="22" t="str">
        <f aca="false">HYPERLINK("http://www.ladyluckgames.io","www.ladyluckgames.io")</f>
        <v>www.ladyluckgames.io</v>
      </c>
      <c r="DE5" s="23"/>
      <c r="DF5" s="23"/>
      <c r="DG5" s="23"/>
      <c r="DH5" s="23"/>
      <c r="DI5" s="23"/>
      <c r="DJ5" s="23"/>
      <c r="DK5" s="13"/>
      <c r="DL5" s="13"/>
      <c r="DM5" s="14"/>
      <c r="DN5" s="14"/>
      <c r="DO5" s="13"/>
      <c r="DP5" s="13"/>
      <c r="DQ5" s="13"/>
      <c r="DR5" s="13"/>
      <c r="DS5" s="13"/>
      <c r="DT5" s="13"/>
      <c r="DU5" s="13"/>
      <c r="DV5" s="13"/>
      <c r="DW5" s="20"/>
      <c r="DX5" s="17"/>
      <c r="DY5" s="20"/>
      <c r="DZ5" s="20"/>
      <c r="EA5" s="20"/>
      <c r="EB5" s="20"/>
      <c r="EC5" s="20"/>
      <c r="ED5" s="20"/>
      <c r="EE5" s="20"/>
      <c r="EF5" s="17"/>
      <c r="EG5" s="16"/>
      <c r="EH5" s="16"/>
      <c r="EI5" s="20"/>
      <c r="EJ5" s="20"/>
      <c r="EK5" s="17"/>
      <c r="EL5" s="20"/>
      <c r="EM5" s="13"/>
      <c r="EN5" s="15"/>
      <c r="EO5" s="20"/>
      <c r="EP5" s="17"/>
      <c r="EQ5" s="17"/>
      <c r="ER5" s="20"/>
      <c r="ES5" s="13"/>
      <c r="ET5" s="20"/>
      <c r="EU5" s="20"/>
      <c r="EV5" s="20"/>
      <c r="EW5" s="20"/>
      <c r="EX5" s="20"/>
      <c r="EY5" s="20"/>
      <c r="EZ5" s="20"/>
      <c r="FA5" s="20"/>
      <c r="FB5" s="13" t="s">
        <v>199</v>
      </c>
      <c r="FC5" s="20"/>
      <c r="FD5" s="13"/>
      <c r="FE5" s="14"/>
      <c r="FF5" s="13"/>
      <c r="FG5" s="20"/>
      <c r="FH5" s="20"/>
      <c r="FI5" s="20"/>
      <c r="FJ5" s="20"/>
      <c r="FK5" s="20"/>
      <c r="FL5" s="20"/>
      <c r="FM5" s="20"/>
      <c r="FN5" s="20"/>
      <c r="FO5" s="20"/>
      <c r="FP5" s="20"/>
      <c r="FQ5" s="20"/>
      <c r="FR5" s="22" t="str">
        <f aca="false">HYPERLINK("https://my.pitchbook.com?c=172951-03T","View Company Online")</f>
        <v>View Company Online</v>
      </c>
    </row>
    <row r="6" customFormat="false" ht="15" hidden="false" customHeight="false" outlineLevel="0" collapsed="false">
      <c r="A6" s="2" t="s">
        <v>256</v>
      </c>
      <c r="B6" s="2" t="s">
        <v>257</v>
      </c>
      <c r="C6" s="2" t="s">
        <v>258</v>
      </c>
      <c r="D6" s="2" t="s">
        <v>259</v>
      </c>
      <c r="E6" s="2" t="s">
        <v>260</v>
      </c>
      <c r="F6" s="2" t="s">
        <v>261</v>
      </c>
      <c r="G6" s="2" t="s">
        <v>262</v>
      </c>
      <c r="H6" s="2" t="s">
        <v>263</v>
      </c>
      <c r="I6" s="2" t="s">
        <v>264</v>
      </c>
      <c r="J6" s="2" t="s">
        <v>265</v>
      </c>
      <c r="K6" s="2"/>
      <c r="L6" s="2" t="s">
        <v>266</v>
      </c>
      <c r="M6" s="2" t="s">
        <v>267</v>
      </c>
      <c r="N6" s="2" t="s">
        <v>187</v>
      </c>
      <c r="O6" s="2" t="s">
        <v>268</v>
      </c>
      <c r="P6" s="2" t="s">
        <v>269</v>
      </c>
      <c r="Q6" s="2" t="s">
        <v>270</v>
      </c>
      <c r="R6" s="3" t="s">
        <v>271</v>
      </c>
      <c r="S6" s="2"/>
      <c r="T6" s="2" t="s">
        <v>272</v>
      </c>
      <c r="U6" s="2" t="s">
        <v>273</v>
      </c>
      <c r="V6" s="3" t="n">
        <v>2</v>
      </c>
      <c r="W6" s="4" t="n">
        <v>44900</v>
      </c>
      <c r="X6" s="4" t="n">
        <v>44909</v>
      </c>
      <c r="Y6" s="5" t="n">
        <v>8.64</v>
      </c>
      <c r="Z6" s="2" t="s">
        <v>194</v>
      </c>
      <c r="AA6" s="5"/>
      <c r="AB6" s="5" t="n">
        <v>67.53</v>
      </c>
      <c r="AC6" s="2" t="s">
        <v>221</v>
      </c>
      <c r="AD6" s="6" t="n">
        <v>12.8</v>
      </c>
      <c r="AE6" s="5" t="n">
        <v>8.64</v>
      </c>
      <c r="AF6" s="3"/>
      <c r="AG6" s="3"/>
      <c r="AH6" s="5" t="n">
        <v>0.21</v>
      </c>
      <c r="AI6" s="3"/>
      <c r="AJ6" s="2" t="s">
        <v>223</v>
      </c>
      <c r="AK6" s="2"/>
      <c r="AL6" s="2"/>
      <c r="AM6" s="2" t="s">
        <v>274</v>
      </c>
      <c r="AN6" s="2" t="s">
        <v>275</v>
      </c>
      <c r="AO6" s="5" t="n">
        <v>8.64</v>
      </c>
      <c r="AP6" s="2" t="s">
        <v>199</v>
      </c>
      <c r="AQ6" s="2"/>
      <c r="AR6" s="2"/>
      <c r="AS6" s="2"/>
      <c r="AT6" s="5"/>
      <c r="AU6" s="5"/>
      <c r="AV6" s="5"/>
      <c r="AW6" s="2" t="s">
        <v>200</v>
      </c>
      <c r="AX6" s="2" t="s">
        <v>201</v>
      </c>
      <c r="AY6" s="2" t="s">
        <v>267</v>
      </c>
      <c r="AZ6" s="7"/>
      <c r="BA6" s="3" t="n">
        <v>2</v>
      </c>
      <c r="BB6" s="2" t="s">
        <v>276</v>
      </c>
      <c r="BC6" s="3" t="n">
        <v>2</v>
      </c>
      <c r="BD6" s="2"/>
      <c r="BE6" s="3"/>
      <c r="BF6" s="2"/>
      <c r="BG6" s="2" t="s">
        <v>277</v>
      </c>
      <c r="BH6" s="8" t="s">
        <v>276</v>
      </c>
      <c r="BI6" s="2"/>
      <c r="BJ6" s="2" t="s">
        <v>278</v>
      </c>
      <c r="BK6" s="2"/>
      <c r="BL6" s="2"/>
      <c r="BM6" s="2"/>
      <c r="BN6" s="2" t="s">
        <v>279</v>
      </c>
      <c r="BO6" s="2" t="s">
        <v>279</v>
      </c>
      <c r="BP6" s="2"/>
      <c r="BQ6" s="2"/>
      <c r="BR6" s="2"/>
      <c r="BS6" s="5"/>
      <c r="BT6" s="9" t="n">
        <v>6.18</v>
      </c>
      <c r="BU6" s="6"/>
      <c r="BV6" s="9"/>
      <c r="BW6" s="9" t="n">
        <v>0.65</v>
      </c>
      <c r="BX6" s="9" t="n">
        <v>1.18</v>
      </c>
      <c r="BY6" s="9" t="n">
        <v>0.76</v>
      </c>
      <c r="BZ6" s="9" t="n">
        <v>10.13</v>
      </c>
      <c r="CA6" s="10" t="n">
        <v>2022</v>
      </c>
      <c r="CB6" s="9" t="n">
        <v>57.36</v>
      </c>
      <c r="CC6" s="9" t="n">
        <v>89.14</v>
      </c>
      <c r="CD6" s="9" t="n">
        <v>108.3</v>
      </c>
      <c r="CE6" s="9" t="n">
        <v>10.92</v>
      </c>
      <c r="CF6" s="9" t="n">
        <v>-23.28</v>
      </c>
      <c r="CG6" s="9" t="n">
        <v>7.34</v>
      </c>
      <c r="CH6" s="9" t="n">
        <v>11.41</v>
      </c>
      <c r="CI6" s="9" t="n">
        <v>13.86</v>
      </c>
      <c r="CJ6" s="9" t="n">
        <v>1.4</v>
      </c>
      <c r="CK6" s="9" t="n">
        <v>-2.98</v>
      </c>
      <c r="CL6" s="9"/>
      <c r="CM6" s="9"/>
      <c r="CN6" s="9"/>
      <c r="CO6" s="9"/>
      <c r="CP6" s="9"/>
      <c r="CQ6" s="9"/>
      <c r="CR6" s="9"/>
      <c r="CS6" s="6" t="n">
        <v>19.04</v>
      </c>
      <c r="CT6" s="7" t="n">
        <v>54</v>
      </c>
      <c r="CU6" s="2" t="s">
        <v>280</v>
      </c>
      <c r="CV6" s="2" t="s">
        <v>281</v>
      </c>
      <c r="CW6" s="2" t="s">
        <v>210</v>
      </c>
      <c r="CX6" s="2" t="s">
        <v>211</v>
      </c>
      <c r="CY6" s="2" t="s">
        <v>282</v>
      </c>
      <c r="CZ6" s="2"/>
      <c r="DA6" s="3" t="s">
        <v>283</v>
      </c>
      <c r="DB6" s="2" t="s">
        <v>284</v>
      </c>
      <c r="DC6" s="10" t="n">
        <v>2010</v>
      </c>
      <c r="DD6" s="11" t="str">
        <f aca="false">HYPERLINK("http://www.energeia.no","www.energeia.no")</f>
        <v>www.energeia.no</v>
      </c>
      <c r="DE6" s="12"/>
      <c r="DF6" s="12"/>
      <c r="DG6" s="12"/>
      <c r="DH6" s="12"/>
      <c r="DI6" s="12"/>
      <c r="DJ6" s="12"/>
      <c r="DK6" s="2"/>
      <c r="DL6" s="2"/>
      <c r="DM6" s="3"/>
      <c r="DN6" s="3"/>
      <c r="DO6" s="2"/>
      <c r="DP6" s="2"/>
      <c r="DQ6" s="2"/>
      <c r="DR6" s="2"/>
      <c r="DS6" s="2"/>
      <c r="DT6" s="2"/>
      <c r="DU6" s="2"/>
      <c r="DV6" s="2"/>
      <c r="DW6" s="9"/>
      <c r="DX6" s="6"/>
      <c r="DY6" s="9"/>
      <c r="DZ6" s="9"/>
      <c r="EA6" s="9"/>
      <c r="EB6" s="9"/>
      <c r="EC6" s="9"/>
      <c r="ED6" s="9"/>
      <c r="EE6" s="9"/>
      <c r="EF6" s="6"/>
      <c r="EG6" s="5"/>
      <c r="EH6" s="5"/>
      <c r="EI6" s="9"/>
      <c r="EJ6" s="9"/>
      <c r="EK6" s="6"/>
      <c r="EL6" s="9"/>
      <c r="EM6" s="2"/>
      <c r="EN6" s="4"/>
      <c r="EO6" s="9"/>
      <c r="EP6" s="6"/>
      <c r="EQ6" s="6"/>
      <c r="ER6" s="9"/>
      <c r="ES6" s="2"/>
      <c r="ET6" s="9"/>
      <c r="EU6" s="9"/>
      <c r="EV6" s="9"/>
      <c r="EW6" s="9"/>
      <c r="EX6" s="9"/>
      <c r="EY6" s="9"/>
      <c r="EZ6" s="9"/>
      <c r="FA6" s="9"/>
      <c r="FB6" s="2" t="s">
        <v>199</v>
      </c>
      <c r="FC6" s="9"/>
      <c r="FD6" s="2"/>
      <c r="FE6" s="3"/>
      <c r="FF6" s="2"/>
      <c r="FG6" s="9"/>
      <c r="FH6" s="9"/>
      <c r="FI6" s="9"/>
      <c r="FJ6" s="9"/>
      <c r="FK6" s="9"/>
      <c r="FL6" s="9"/>
      <c r="FM6" s="9"/>
      <c r="FN6" s="9"/>
      <c r="FO6" s="9"/>
      <c r="FP6" s="9"/>
      <c r="FQ6" s="9"/>
      <c r="FR6" s="11" t="str">
        <f aca="false">HYPERLINK("https://my.pitchbook.com?c=250618-42T","View Company Online")</f>
        <v>View Company Online</v>
      </c>
    </row>
    <row r="7" customFormat="false" ht="15" hidden="false" customHeight="false" outlineLevel="0" collapsed="false">
      <c r="A7" s="13" t="s">
        <v>285</v>
      </c>
      <c r="B7" s="13" t="s">
        <v>257</v>
      </c>
      <c r="C7" s="13" t="s">
        <v>258</v>
      </c>
      <c r="D7" s="13" t="s">
        <v>259</v>
      </c>
      <c r="E7" s="13" t="s">
        <v>260</v>
      </c>
      <c r="F7" s="13" t="s">
        <v>261</v>
      </c>
      <c r="G7" s="13" t="s">
        <v>262</v>
      </c>
      <c r="H7" s="13" t="s">
        <v>263</v>
      </c>
      <c r="I7" s="13" t="s">
        <v>264</v>
      </c>
      <c r="J7" s="13" t="s">
        <v>265</v>
      </c>
      <c r="K7" s="13"/>
      <c r="L7" s="13" t="s">
        <v>266</v>
      </c>
      <c r="M7" s="13" t="s">
        <v>267</v>
      </c>
      <c r="N7" s="13" t="s">
        <v>187</v>
      </c>
      <c r="O7" s="13" t="s">
        <v>268</v>
      </c>
      <c r="P7" s="13" t="s">
        <v>286</v>
      </c>
      <c r="Q7" s="13" t="s">
        <v>287</v>
      </c>
      <c r="R7" s="14" t="s">
        <v>288</v>
      </c>
      <c r="S7" s="13" t="s">
        <v>289</v>
      </c>
      <c r="T7" s="13" t="s">
        <v>290</v>
      </c>
      <c r="U7" s="13"/>
      <c r="V7" s="14" t="n">
        <v>4</v>
      </c>
      <c r="W7" s="15"/>
      <c r="X7" s="15" t="n">
        <v>45744</v>
      </c>
      <c r="Y7" s="16" t="n">
        <v>0.43</v>
      </c>
      <c r="Z7" s="13" t="s">
        <v>194</v>
      </c>
      <c r="AA7" s="16"/>
      <c r="AB7" s="16" t="n">
        <v>2.66</v>
      </c>
      <c r="AC7" s="13" t="s">
        <v>221</v>
      </c>
      <c r="AD7" s="17" t="n">
        <v>16.15</v>
      </c>
      <c r="AE7" s="16" t="n">
        <v>10.79</v>
      </c>
      <c r="AF7" s="14"/>
      <c r="AG7" s="14"/>
      <c r="AH7" s="16" t="n">
        <v>0.01</v>
      </c>
      <c r="AI7" s="14"/>
      <c r="AJ7" s="13" t="s">
        <v>223</v>
      </c>
      <c r="AK7" s="13"/>
      <c r="AL7" s="13"/>
      <c r="AM7" s="13" t="s">
        <v>244</v>
      </c>
      <c r="AN7" s="13" t="s">
        <v>291</v>
      </c>
      <c r="AO7" s="16" t="n">
        <v>0.43</v>
      </c>
      <c r="AP7" s="13" t="s">
        <v>199</v>
      </c>
      <c r="AQ7" s="13"/>
      <c r="AR7" s="13"/>
      <c r="AS7" s="13"/>
      <c r="AT7" s="16"/>
      <c r="AU7" s="16"/>
      <c r="AV7" s="16"/>
      <c r="AW7" s="13" t="s">
        <v>200</v>
      </c>
      <c r="AX7" s="13" t="s">
        <v>201</v>
      </c>
      <c r="AY7" s="13" t="s">
        <v>267</v>
      </c>
      <c r="AZ7" s="18"/>
      <c r="BA7" s="14"/>
      <c r="BB7" s="13"/>
      <c r="BC7" s="14"/>
      <c r="BD7" s="13"/>
      <c r="BE7" s="14"/>
      <c r="BF7" s="13"/>
      <c r="BG7" s="13"/>
      <c r="BH7" s="19"/>
      <c r="BI7" s="13"/>
      <c r="BJ7" s="13"/>
      <c r="BK7" s="13"/>
      <c r="BL7" s="13"/>
      <c r="BM7" s="13"/>
      <c r="BN7" s="13"/>
      <c r="BO7" s="13"/>
      <c r="BP7" s="13"/>
      <c r="BQ7" s="13"/>
      <c r="BR7" s="13"/>
      <c r="BS7" s="16"/>
      <c r="BT7" s="20" t="n">
        <v>5.79</v>
      </c>
      <c r="BU7" s="17"/>
      <c r="BV7" s="20" t="n">
        <v>4.34</v>
      </c>
      <c r="BW7" s="20" t="n">
        <v>-3.16</v>
      </c>
      <c r="BX7" s="20" t="n">
        <v>-0.89</v>
      </c>
      <c r="BY7" s="20" t="n">
        <v>-2.11</v>
      </c>
      <c r="BZ7" s="20" t="n">
        <v>6.88</v>
      </c>
      <c r="CA7" s="21" t="n">
        <v>2024</v>
      </c>
      <c r="CB7" s="20" t="n">
        <v>-3</v>
      </c>
      <c r="CC7" s="20" t="n">
        <v>-1.26</v>
      </c>
      <c r="CD7" s="20" t="n">
        <v>-0.85</v>
      </c>
      <c r="CE7" s="20" t="n">
        <v>0.46</v>
      </c>
      <c r="CF7" s="20" t="n">
        <v>-1.62</v>
      </c>
      <c r="CG7" s="20" t="n">
        <v>-0.48</v>
      </c>
      <c r="CH7" s="20" t="n">
        <v>-0.2</v>
      </c>
      <c r="CI7" s="20" t="n">
        <v>-0.14</v>
      </c>
      <c r="CJ7" s="20" t="n">
        <v>0.07</v>
      </c>
      <c r="CK7" s="20" t="n">
        <v>-0.26</v>
      </c>
      <c r="CL7" s="20"/>
      <c r="CM7" s="20"/>
      <c r="CN7" s="20"/>
      <c r="CO7" s="20"/>
      <c r="CP7" s="20"/>
      <c r="CQ7" s="20"/>
      <c r="CR7" s="20"/>
      <c r="CS7" s="17" t="n">
        <v>-15.3</v>
      </c>
      <c r="CT7" s="18" t="n">
        <v>54</v>
      </c>
      <c r="CU7" s="13" t="s">
        <v>280</v>
      </c>
      <c r="CV7" s="13" t="s">
        <v>281</v>
      </c>
      <c r="CW7" s="13" t="s">
        <v>210</v>
      </c>
      <c r="CX7" s="13" t="s">
        <v>211</v>
      </c>
      <c r="CY7" s="13" t="s">
        <v>282</v>
      </c>
      <c r="CZ7" s="13"/>
      <c r="DA7" s="14" t="s">
        <v>283</v>
      </c>
      <c r="DB7" s="13" t="s">
        <v>284</v>
      </c>
      <c r="DC7" s="21" t="n">
        <v>2010</v>
      </c>
      <c r="DD7" s="22" t="str">
        <f aca="false">HYPERLINK("http://www.energeia.no","www.energeia.no")</f>
        <v>www.energeia.no</v>
      </c>
      <c r="DE7" s="23"/>
      <c r="DF7" s="23"/>
      <c r="DG7" s="23"/>
      <c r="DH7" s="23"/>
      <c r="DI7" s="23"/>
      <c r="DJ7" s="23"/>
      <c r="DK7" s="13"/>
      <c r="DL7" s="13"/>
      <c r="DM7" s="14"/>
      <c r="DN7" s="14"/>
      <c r="DO7" s="13"/>
      <c r="DP7" s="13"/>
      <c r="DQ7" s="13"/>
      <c r="DR7" s="13"/>
      <c r="DS7" s="13"/>
      <c r="DT7" s="13"/>
      <c r="DU7" s="13"/>
      <c r="DV7" s="13"/>
      <c r="DW7" s="20"/>
      <c r="DX7" s="17"/>
      <c r="DY7" s="20"/>
      <c r="DZ7" s="20"/>
      <c r="EA7" s="20"/>
      <c r="EB7" s="20"/>
      <c r="EC7" s="20"/>
      <c r="ED7" s="20"/>
      <c r="EE7" s="20"/>
      <c r="EF7" s="17"/>
      <c r="EG7" s="16"/>
      <c r="EH7" s="16"/>
      <c r="EI7" s="20"/>
      <c r="EJ7" s="20"/>
      <c r="EK7" s="17"/>
      <c r="EL7" s="20"/>
      <c r="EM7" s="13"/>
      <c r="EN7" s="15"/>
      <c r="EO7" s="20"/>
      <c r="EP7" s="17"/>
      <c r="EQ7" s="17"/>
      <c r="ER7" s="20"/>
      <c r="ES7" s="13"/>
      <c r="ET7" s="20"/>
      <c r="EU7" s="20"/>
      <c r="EV7" s="20"/>
      <c r="EW7" s="20"/>
      <c r="EX7" s="20"/>
      <c r="EY7" s="20"/>
      <c r="EZ7" s="20"/>
      <c r="FA7" s="20"/>
      <c r="FB7" s="13" t="s">
        <v>199</v>
      </c>
      <c r="FC7" s="20"/>
      <c r="FD7" s="13"/>
      <c r="FE7" s="14"/>
      <c r="FF7" s="13"/>
      <c r="FG7" s="20"/>
      <c r="FH7" s="20"/>
      <c r="FI7" s="20"/>
      <c r="FJ7" s="20"/>
      <c r="FK7" s="20"/>
      <c r="FL7" s="20"/>
      <c r="FM7" s="20"/>
      <c r="FN7" s="20"/>
      <c r="FO7" s="20"/>
      <c r="FP7" s="20"/>
      <c r="FQ7" s="20"/>
      <c r="FR7" s="22" t="str">
        <f aca="false">HYPERLINK("https://my.pitchbook.com?c=286572-16T","View Company Online")</f>
        <v>View Company Online</v>
      </c>
    </row>
    <row r="8" customFormat="false" ht="15" hidden="false" customHeight="false" outlineLevel="0" collapsed="false">
      <c r="A8" s="2" t="s">
        <v>292</v>
      </c>
      <c r="B8" s="2" t="s">
        <v>293</v>
      </c>
      <c r="C8" s="2" t="s">
        <v>294</v>
      </c>
      <c r="D8" s="2" t="s">
        <v>295</v>
      </c>
      <c r="E8" s="2" t="s">
        <v>296</v>
      </c>
      <c r="F8" s="2" t="s">
        <v>297</v>
      </c>
      <c r="G8" s="2" t="s">
        <v>262</v>
      </c>
      <c r="H8" s="2" t="s">
        <v>298</v>
      </c>
      <c r="I8" s="2" t="s">
        <v>299</v>
      </c>
      <c r="J8" s="2" t="s">
        <v>300</v>
      </c>
      <c r="K8" s="2" t="s">
        <v>301</v>
      </c>
      <c r="L8" s="2" t="s">
        <v>302</v>
      </c>
      <c r="M8" s="2" t="s">
        <v>186</v>
      </c>
      <c r="N8" s="2" t="s">
        <v>303</v>
      </c>
      <c r="O8" s="2" t="s">
        <v>188</v>
      </c>
      <c r="P8" s="2" t="s">
        <v>304</v>
      </c>
      <c r="Q8" s="2" t="s">
        <v>305</v>
      </c>
      <c r="R8" s="3"/>
      <c r="S8" s="2"/>
      <c r="T8" s="2" t="s">
        <v>306</v>
      </c>
      <c r="U8" s="2" t="s">
        <v>307</v>
      </c>
      <c r="V8" s="3" t="n">
        <v>1</v>
      </c>
      <c r="W8" s="4"/>
      <c r="X8" s="4" t="n">
        <v>44162</v>
      </c>
      <c r="Y8" s="5" t="n">
        <v>1.69</v>
      </c>
      <c r="Z8" s="2" t="s">
        <v>194</v>
      </c>
      <c r="AA8" s="5" t="n">
        <v>7.5</v>
      </c>
      <c r="AB8" s="5" t="n">
        <v>9.19</v>
      </c>
      <c r="AC8" s="2" t="s">
        <v>221</v>
      </c>
      <c r="AD8" s="6" t="n">
        <v>18.42</v>
      </c>
      <c r="AE8" s="5" t="n">
        <v>1.69</v>
      </c>
      <c r="AF8" s="3"/>
      <c r="AG8" s="3"/>
      <c r="AH8" s="5"/>
      <c r="AI8" s="3"/>
      <c r="AJ8" s="2" t="s">
        <v>308</v>
      </c>
      <c r="AK8" s="2"/>
      <c r="AL8" s="2"/>
      <c r="AM8" s="2" t="s">
        <v>309</v>
      </c>
      <c r="AN8" s="2" t="s">
        <v>310</v>
      </c>
      <c r="AO8" s="5" t="n">
        <v>1.69</v>
      </c>
      <c r="AP8" s="2" t="s">
        <v>199</v>
      </c>
      <c r="AQ8" s="2"/>
      <c r="AR8" s="2"/>
      <c r="AS8" s="2"/>
      <c r="AT8" s="5"/>
      <c r="AU8" s="5"/>
      <c r="AV8" s="5"/>
      <c r="AW8" s="2" t="s">
        <v>200</v>
      </c>
      <c r="AX8" s="2" t="s">
        <v>201</v>
      </c>
      <c r="AY8" s="2" t="s">
        <v>202</v>
      </c>
      <c r="AZ8" s="7"/>
      <c r="BA8" s="3" t="n">
        <v>1</v>
      </c>
      <c r="BB8" s="2" t="s">
        <v>311</v>
      </c>
      <c r="BC8" s="3" t="n">
        <v>1</v>
      </c>
      <c r="BD8" s="2"/>
      <c r="BE8" s="3"/>
      <c r="BF8" s="2"/>
      <c r="BG8" s="2" t="s">
        <v>312</v>
      </c>
      <c r="BH8" s="8" t="s">
        <v>311</v>
      </c>
      <c r="BI8" s="2"/>
      <c r="BJ8" s="2"/>
      <c r="BK8" s="2"/>
      <c r="BL8" s="2"/>
      <c r="BM8" s="2"/>
      <c r="BN8" s="2" t="s">
        <v>313</v>
      </c>
      <c r="BO8" s="2" t="s">
        <v>313</v>
      </c>
      <c r="BP8" s="2"/>
      <c r="BQ8" s="2"/>
      <c r="BR8" s="2"/>
      <c r="BS8" s="5"/>
      <c r="BT8" s="9" t="n">
        <v>0.35</v>
      </c>
      <c r="BU8" s="6"/>
      <c r="BV8" s="9" t="n">
        <v>0.27</v>
      </c>
      <c r="BW8" s="9" t="n">
        <v>-0.05</v>
      </c>
      <c r="BX8" s="9" t="n">
        <v>0.02</v>
      </c>
      <c r="BY8" s="9" t="n">
        <v>-0.02</v>
      </c>
      <c r="BZ8" s="9" t="n">
        <v>0.87</v>
      </c>
      <c r="CA8" s="10" t="n">
        <v>2020</v>
      </c>
      <c r="CB8" s="9" t="n">
        <v>394.07</v>
      </c>
      <c r="CC8" s="9" t="n">
        <v>-373.1</v>
      </c>
      <c r="CD8" s="9" t="n">
        <v>-193.9</v>
      </c>
      <c r="CE8" s="9" t="n">
        <v>26.3</v>
      </c>
      <c r="CF8" s="9" t="n">
        <v>6.01</v>
      </c>
      <c r="CG8" s="9" t="n">
        <v>72.57</v>
      </c>
      <c r="CH8" s="9" t="n">
        <v>-68.71</v>
      </c>
      <c r="CI8" s="9" t="n">
        <v>-35.71</v>
      </c>
      <c r="CJ8" s="9" t="n">
        <v>4.84</v>
      </c>
      <c r="CK8" s="9" t="n">
        <v>1.11</v>
      </c>
      <c r="CL8" s="9"/>
      <c r="CM8" s="9"/>
      <c r="CN8" s="9"/>
      <c r="CO8" s="9"/>
      <c r="CP8" s="9"/>
      <c r="CQ8" s="9"/>
      <c r="CR8" s="9"/>
      <c r="CS8" s="6" t="n">
        <v>6.68</v>
      </c>
      <c r="CT8" s="7" t="n">
        <v>37</v>
      </c>
      <c r="CU8" s="2" t="s">
        <v>314</v>
      </c>
      <c r="CV8" s="2" t="s">
        <v>315</v>
      </c>
      <c r="CW8" s="2" t="s">
        <v>210</v>
      </c>
      <c r="CX8" s="2" t="s">
        <v>316</v>
      </c>
      <c r="CY8" s="2" t="s">
        <v>317</v>
      </c>
      <c r="CZ8" s="2"/>
      <c r="DA8" s="3" t="s">
        <v>318</v>
      </c>
      <c r="DB8" s="2" t="s">
        <v>319</v>
      </c>
      <c r="DC8" s="10" t="n">
        <v>2020</v>
      </c>
      <c r="DD8" s="11" t="str">
        <f aca="false">HYPERLINK("http://www.energysolartech.com","www.energysolartech.com")</f>
        <v>www.energysolartech.com</v>
      </c>
      <c r="DE8" s="12"/>
      <c r="DF8" s="12"/>
      <c r="DG8" s="12"/>
      <c r="DH8" s="12"/>
      <c r="DI8" s="12"/>
      <c r="DJ8" s="12"/>
      <c r="DK8" s="2"/>
      <c r="DL8" s="2"/>
      <c r="DM8" s="3"/>
      <c r="DN8" s="3"/>
      <c r="DO8" s="2"/>
      <c r="DP8" s="2"/>
      <c r="DQ8" s="2"/>
      <c r="DR8" s="2"/>
      <c r="DS8" s="2"/>
      <c r="DT8" s="2"/>
      <c r="DU8" s="2"/>
      <c r="DV8" s="2"/>
      <c r="DW8" s="9"/>
      <c r="DX8" s="6"/>
      <c r="DY8" s="9"/>
      <c r="DZ8" s="9"/>
      <c r="EA8" s="9"/>
      <c r="EB8" s="9"/>
      <c r="EC8" s="9"/>
      <c r="ED8" s="9"/>
      <c r="EE8" s="9"/>
      <c r="EF8" s="6"/>
      <c r="EG8" s="5"/>
      <c r="EH8" s="5"/>
      <c r="EI8" s="9"/>
      <c r="EJ8" s="9"/>
      <c r="EK8" s="6"/>
      <c r="EL8" s="9"/>
      <c r="EM8" s="2"/>
      <c r="EN8" s="4"/>
      <c r="EO8" s="9"/>
      <c r="EP8" s="6"/>
      <c r="EQ8" s="6"/>
      <c r="ER8" s="9"/>
      <c r="ES8" s="2"/>
      <c r="ET8" s="9"/>
      <c r="EU8" s="9"/>
      <c r="EV8" s="9"/>
      <c r="EW8" s="9"/>
      <c r="EX8" s="9"/>
      <c r="EY8" s="9"/>
      <c r="EZ8" s="9"/>
      <c r="FA8" s="9"/>
      <c r="FB8" s="2" t="s">
        <v>199</v>
      </c>
      <c r="FC8" s="9"/>
      <c r="FD8" s="2"/>
      <c r="FE8" s="3"/>
      <c r="FF8" s="2"/>
      <c r="FG8" s="9"/>
      <c r="FH8" s="9"/>
      <c r="FI8" s="9"/>
      <c r="FJ8" s="9"/>
      <c r="FK8" s="9"/>
      <c r="FL8" s="9"/>
      <c r="FM8" s="9"/>
      <c r="FN8" s="9"/>
      <c r="FO8" s="9"/>
      <c r="FP8" s="9"/>
      <c r="FQ8" s="9"/>
      <c r="FR8" s="11" t="str">
        <f aca="false">HYPERLINK("https://my.pitchbook.com?c=160232-32T","View Company Online")</f>
        <v>View Company Online</v>
      </c>
    </row>
    <row r="9" customFormat="false" ht="15" hidden="false" customHeight="false" outlineLevel="0" collapsed="false">
      <c r="A9" s="13" t="s">
        <v>320</v>
      </c>
      <c r="B9" s="13" t="s">
        <v>293</v>
      </c>
      <c r="C9" s="13" t="s">
        <v>294</v>
      </c>
      <c r="D9" s="13" t="s">
        <v>295</v>
      </c>
      <c r="E9" s="13" t="s">
        <v>296</v>
      </c>
      <c r="F9" s="13" t="s">
        <v>297</v>
      </c>
      <c r="G9" s="13" t="s">
        <v>262</v>
      </c>
      <c r="H9" s="13" t="s">
        <v>298</v>
      </c>
      <c r="I9" s="13" t="s">
        <v>299</v>
      </c>
      <c r="J9" s="13" t="s">
        <v>300</v>
      </c>
      <c r="K9" s="13" t="s">
        <v>301</v>
      </c>
      <c r="L9" s="13" t="s">
        <v>302</v>
      </c>
      <c r="M9" s="13" t="s">
        <v>186</v>
      </c>
      <c r="N9" s="13" t="s">
        <v>303</v>
      </c>
      <c r="O9" s="13" t="s">
        <v>188</v>
      </c>
      <c r="P9" s="13" t="s">
        <v>321</v>
      </c>
      <c r="Q9" s="13" t="s">
        <v>322</v>
      </c>
      <c r="R9" s="14"/>
      <c r="S9" s="13"/>
      <c r="T9" s="13" t="s">
        <v>323</v>
      </c>
      <c r="U9" s="13"/>
      <c r="V9" s="14" t="n">
        <v>2</v>
      </c>
      <c r="W9" s="15"/>
      <c r="X9" s="15" t="n">
        <v>44275</v>
      </c>
      <c r="Y9" s="16" t="n">
        <v>1.94</v>
      </c>
      <c r="Z9" s="13" t="s">
        <v>194</v>
      </c>
      <c r="AA9" s="16" t="n">
        <v>7.93</v>
      </c>
      <c r="AB9" s="16" t="n">
        <v>9.87</v>
      </c>
      <c r="AC9" s="13" t="s">
        <v>194</v>
      </c>
      <c r="AD9" s="17" t="n">
        <v>19.68</v>
      </c>
      <c r="AE9" s="16" t="n">
        <v>3.63</v>
      </c>
      <c r="AF9" s="14"/>
      <c r="AG9" s="14"/>
      <c r="AH9" s="16" t="n">
        <v>13.21</v>
      </c>
      <c r="AI9" s="14"/>
      <c r="AJ9" s="13" t="s">
        <v>308</v>
      </c>
      <c r="AK9" s="13"/>
      <c r="AL9" s="13"/>
      <c r="AM9" s="13" t="s">
        <v>309</v>
      </c>
      <c r="AN9" s="13" t="s">
        <v>324</v>
      </c>
      <c r="AO9" s="16" t="n">
        <v>1.94</v>
      </c>
      <c r="AP9" s="13" t="s">
        <v>199</v>
      </c>
      <c r="AQ9" s="13"/>
      <c r="AR9" s="13"/>
      <c r="AS9" s="13"/>
      <c r="AT9" s="16"/>
      <c r="AU9" s="16"/>
      <c r="AV9" s="16"/>
      <c r="AW9" s="13" t="s">
        <v>200</v>
      </c>
      <c r="AX9" s="13" t="s">
        <v>201</v>
      </c>
      <c r="AY9" s="13" t="s">
        <v>202</v>
      </c>
      <c r="AZ9" s="18"/>
      <c r="BA9" s="14" t="n">
        <v>1</v>
      </c>
      <c r="BB9" s="13" t="s">
        <v>325</v>
      </c>
      <c r="BC9" s="14" t="n">
        <v>1</v>
      </c>
      <c r="BD9" s="13"/>
      <c r="BE9" s="14"/>
      <c r="BF9" s="13"/>
      <c r="BG9" s="13" t="s">
        <v>326</v>
      </c>
      <c r="BH9" s="19" t="s">
        <v>325</v>
      </c>
      <c r="BI9" s="13"/>
      <c r="BJ9" s="13"/>
      <c r="BK9" s="13"/>
      <c r="BL9" s="13"/>
      <c r="BM9" s="13"/>
      <c r="BN9" s="13" t="s">
        <v>313</v>
      </c>
      <c r="BO9" s="13" t="s">
        <v>313</v>
      </c>
      <c r="BP9" s="13"/>
      <c r="BQ9" s="13"/>
      <c r="BR9" s="13"/>
      <c r="BS9" s="16"/>
      <c r="BT9" s="20" t="n">
        <v>0.35</v>
      </c>
      <c r="BU9" s="17"/>
      <c r="BV9" s="20" t="n">
        <v>0.27</v>
      </c>
      <c r="BW9" s="20" t="n">
        <v>-0.04</v>
      </c>
      <c r="BX9" s="20" t="n">
        <v>0.02</v>
      </c>
      <c r="BY9" s="20" t="n">
        <v>-0.02</v>
      </c>
      <c r="BZ9" s="20" t="n">
        <v>0.87</v>
      </c>
      <c r="CA9" s="21" t="n">
        <v>2020</v>
      </c>
      <c r="CB9" s="20" t="n">
        <v>423.03</v>
      </c>
      <c r="CC9" s="20" t="n">
        <v>-400.51</v>
      </c>
      <c r="CD9" s="20" t="n">
        <v>-208.14</v>
      </c>
      <c r="CE9" s="20" t="n">
        <v>28.24</v>
      </c>
      <c r="CF9" s="20" t="n">
        <v>6.45</v>
      </c>
      <c r="CG9" s="20" t="n">
        <v>83.23</v>
      </c>
      <c r="CH9" s="20" t="n">
        <v>-78.8</v>
      </c>
      <c r="CI9" s="20" t="n">
        <v>-40.95</v>
      </c>
      <c r="CJ9" s="20" t="n">
        <v>5.56</v>
      </c>
      <c r="CK9" s="20" t="n">
        <v>1.27</v>
      </c>
      <c r="CL9" s="20"/>
      <c r="CM9" s="20"/>
      <c r="CN9" s="20"/>
      <c r="CO9" s="20"/>
      <c r="CP9" s="20"/>
      <c r="CQ9" s="20"/>
      <c r="CR9" s="20"/>
      <c r="CS9" s="17" t="n">
        <v>6.68</v>
      </c>
      <c r="CT9" s="18" t="n">
        <v>37</v>
      </c>
      <c r="CU9" s="13" t="s">
        <v>314</v>
      </c>
      <c r="CV9" s="13" t="s">
        <v>315</v>
      </c>
      <c r="CW9" s="13" t="s">
        <v>210</v>
      </c>
      <c r="CX9" s="13" t="s">
        <v>316</v>
      </c>
      <c r="CY9" s="13" t="s">
        <v>317</v>
      </c>
      <c r="CZ9" s="13"/>
      <c r="DA9" s="14" t="s">
        <v>318</v>
      </c>
      <c r="DB9" s="13" t="s">
        <v>319</v>
      </c>
      <c r="DC9" s="21" t="n">
        <v>2020</v>
      </c>
      <c r="DD9" s="22" t="str">
        <f aca="false">HYPERLINK("http://www.energysolartech.com","www.energysolartech.com")</f>
        <v>www.energysolartech.com</v>
      </c>
      <c r="DE9" s="23"/>
      <c r="DF9" s="23"/>
      <c r="DG9" s="23"/>
      <c r="DH9" s="23"/>
      <c r="DI9" s="23"/>
      <c r="DJ9" s="23"/>
      <c r="DK9" s="13"/>
      <c r="DL9" s="13"/>
      <c r="DM9" s="14"/>
      <c r="DN9" s="14"/>
      <c r="DO9" s="13"/>
      <c r="DP9" s="13"/>
      <c r="DQ9" s="13"/>
      <c r="DR9" s="13"/>
      <c r="DS9" s="13"/>
      <c r="DT9" s="13"/>
      <c r="DU9" s="13"/>
      <c r="DV9" s="13"/>
      <c r="DW9" s="20"/>
      <c r="DX9" s="17"/>
      <c r="DY9" s="20"/>
      <c r="DZ9" s="20"/>
      <c r="EA9" s="20"/>
      <c r="EB9" s="20"/>
      <c r="EC9" s="20"/>
      <c r="ED9" s="20"/>
      <c r="EE9" s="20"/>
      <c r="EF9" s="17"/>
      <c r="EG9" s="16"/>
      <c r="EH9" s="16"/>
      <c r="EI9" s="20"/>
      <c r="EJ9" s="20"/>
      <c r="EK9" s="17"/>
      <c r="EL9" s="20"/>
      <c r="EM9" s="13"/>
      <c r="EN9" s="15"/>
      <c r="EO9" s="20"/>
      <c r="EP9" s="17"/>
      <c r="EQ9" s="17"/>
      <c r="ER9" s="20"/>
      <c r="ES9" s="13"/>
      <c r="ET9" s="20"/>
      <c r="EU9" s="20"/>
      <c r="EV9" s="20"/>
      <c r="EW9" s="20"/>
      <c r="EX9" s="20"/>
      <c r="EY9" s="20"/>
      <c r="EZ9" s="20"/>
      <c r="FA9" s="20"/>
      <c r="FB9" s="13" t="s">
        <v>199</v>
      </c>
      <c r="FC9" s="20"/>
      <c r="FD9" s="13"/>
      <c r="FE9" s="14"/>
      <c r="FF9" s="13"/>
      <c r="FG9" s="20"/>
      <c r="FH9" s="20"/>
      <c r="FI9" s="20"/>
      <c r="FJ9" s="20"/>
      <c r="FK9" s="20"/>
      <c r="FL9" s="20"/>
      <c r="FM9" s="20"/>
      <c r="FN9" s="20"/>
      <c r="FO9" s="20"/>
      <c r="FP9" s="20"/>
      <c r="FQ9" s="20"/>
      <c r="FR9" s="22" t="str">
        <f aca="false">HYPERLINK("https://my.pitchbook.com?c=200442-79T","View Company Online")</f>
        <v>View Company Online</v>
      </c>
    </row>
    <row r="10" customFormat="false" ht="15" hidden="false" customHeight="false" outlineLevel="0" collapsed="false">
      <c r="A10" s="2" t="s">
        <v>327</v>
      </c>
      <c r="B10" s="2" t="s">
        <v>293</v>
      </c>
      <c r="C10" s="2" t="s">
        <v>294</v>
      </c>
      <c r="D10" s="2" t="s">
        <v>295</v>
      </c>
      <c r="E10" s="2" t="s">
        <v>296</v>
      </c>
      <c r="F10" s="2" t="s">
        <v>297</v>
      </c>
      <c r="G10" s="2" t="s">
        <v>262</v>
      </c>
      <c r="H10" s="2" t="s">
        <v>298</v>
      </c>
      <c r="I10" s="2" t="s">
        <v>299</v>
      </c>
      <c r="J10" s="2" t="s">
        <v>300</v>
      </c>
      <c r="K10" s="2" t="s">
        <v>301</v>
      </c>
      <c r="L10" s="2" t="s">
        <v>302</v>
      </c>
      <c r="M10" s="2" t="s">
        <v>186</v>
      </c>
      <c r="N10" s="2" t="s">
        <v>303</v>
      </c>
      <c r="O10" s="2" t="s">
        <v>188</v>
      </c>
      <c r="P10" s="2" t="s">
        <v>304</v>
      </c>
      <c r="Q10" s="2" t="s">
        <v>305</v>
      </c>
      <c r="R10" s="3"/>
      <c r="S10" s="2"/>
      <c r="T10" s="2" t="s">
        <v>306</v>
      </c>
      <c r="U10" s="2" t="s">
        <v>307</v>
      </c>
      <c r="V10" s="3" t="n">
        <v>3</v>
      </c>
      <c r="W10" s="4"/>
      <c r="X10" s="4" t="n">
        <v>44491</v>
      </c>
      <c r="Y10" s="5" t="n">
        <v>5.81</v>
      </c>
      <c r="Z10" s="2" t="s">
        <v>194</v>
      </c>
      <c r="AA10" s="5" t="n">
        <v>27.26</v>
      </c>
      <c r="AB10" s="5" t="n">
        <v>31.51</v>
      </c>
      <c r="AC10" s="2" t="s">
        <v>194</v>
      </c>
      <c r="AD10" s="6" t="n">
        <v>13.51</v>
      </c>
      <c r="AE10" s="5" t="n">
        <v>9.44</v>
      </c>
      <c r="AF10" s="3" t="s">
        <v>328</v>
      </c>
      <c r="AG10" s="3"/>
      <c r="AH10" s="5" t="n">
        <v>36.49</v>
      </c>
      <c r="AI10" s="3"/>
      <c r="AJ10" s="2" t="s">
        <v>329</v>
      </c>
      <c r="AK10" s="2" t="s">
        <v>329</v>
      </c>
      <c r="AL10" s="2"/>
      <c r="AM10" s="2" t="s">
        <v>197</v>
      </c>
      <c r="AN10" s="2" t="s">
        <v>330</v>
      </c>
      <c r="AO10" s="5" t="n">
        <v>4.26</v>
      </c>
      <c r="AP10" s="2" t="s">
        <v>199</v>
      </c>
      <c r="AQ10" s="2"/>
      <c r="AR10" s="2"/>
      <c r="AS10" s="2" t="s">
        <v>331</v>
      </c>
      <c r="AT10" s="5" t="n">
        <v>1.55</v>
      </c>
      <c r="AU10" s="5" t="n">
        <v>1.55</v>
      </c>
      <c r="AV10" s="5"/>
      <c r="AW10" s="2" t="s">
        <v>200</v>
      </c>
      <c r="AX10" s="2" t="s">
        <v>201</v>
      </c>
      <c r="AY10" s="2" t="s">
        <v>202</v>
      </c>
      <c r="AZ10" s="7"/>
      <c r="BA10" s="3"/>
      <c r="BB10" s="2"/>
      <c r="BC10" s="3"/>
      <c r="BD10" s="2"/>
      <c r="BE10" s="3"/>
      <c r="BF10" s="2"/>
      <c r="BG10" s="2"/>
      <c r="BH10" s="8"/>
      <c r="BI10" s="2"/>
      <c r="BJ10" s="2"/>
      <c r="BK10" s="2"/>
      <c r="BL10" s="2"/>
      <c r="BM10" s="2"/>
      <c r="BN10" s="2"/>
      <c r="BO10" s="2"/>
      <c r="BP10" s="2"/>
      <c r="BQ10" s="2"/>
      <c r="BR10" s="2"/>
      <c r="BS10" s="5"/>
      <c r="BT10" s="9" t="n">
        <v>4.23</v>
      </c>
      <c r="BU10" s="6" t="n">
        <v>1156.06</v>
      </c>
      <c r="BV10" s="9" t="n">
        <v>1.07</v>
      </c>
      <c r="BW10" s="9" t="n">
        <v>0.21</v>
      </c>
      <c r="BX10" s="9" t="n">
        <v>0.45</v>
      </c>
      <c r="BY10" s="9" t="n">
        <v>0.28</v>
      </c>
      <c r="BZ10" s="9" t="n">
        <v>0.95</v>
      </c>
      <c r="CA10" s="10" t="n">
        <v>2021</v>
      </c>
      <c r="CB10" s="9" t="n">
        <v>69.59</v>
      </c>
      <c r="CC10" s="9" t="n">
        <v>113.09</v>
      </c>
      <c r="CD10" s="9" t="n">
        <v>149.44</v>
      </c>
      <c r="CE10" s="9" t="n">
        <v>7.45</v>
      </c>
      <c r="CF10" s="9" t="n">
        <v>30.59</v>
      </c>
      <c r="CG10" s="9" t="n">
        <v>12.82</v>
      </c>
      <c r="CH10" s="9" t="n">
        <v>20.84</v>
      </c>
      <c r="CI10" s="9" t="n">
        <v>27.54</v>
      </c>
      <c r="CJ10" s="9" t="n">
        <v>1.37</v>
      </c>
      <c r="CK10" s="9" t="n">
        <v>5.64</v>
      </c>
      <c r="CL10" s="9" t="n">
        <v>3.42</v>
      </c>
      <c r="CM10" s="9" t="n">
        <v>0.36</v>
      </c>
      <c r="CN10" s="9"/>
      <c r="CO10" s="9"/>
      <c r="CP10" s="9"/>
      <c r="CQ10" s="9"/>
      <c r="CR10" s="9"/>
      <c r="CS10" s="6" t="n">
        <v>10.7</v>
      </c>
      <c r="CT10" s="7" t="n">
        <v>37</v>
      </c>
      <c r="CU10" s="2" t="s">
        <v>314</v>
      </c>
      <c r="CV10" s="2" t="s">
        <v>315</v>
      </c>
      <c r="CW10" s="2" t="s">
        <v>210</v>
      </c>
      <c r="CX10" s="2" t="s">
        <v>316</v>
      </c>
      <c r="CY10" s="2" t="s">
        <v>317</v>
      </c>
      <c r="CZ10" s="2"/>
      <c r="DA10" s="3" t="s">
        <v>318</v>
      </c>
      <c r="DB10" s="2" t="s">
        <v>319</v>
      </c>
      <c r="DC10" s="10" t="n">
        <v>2020</v>
      </c>
      <c r="DD10" s="11" t="str">
        <f aca="false">HYPERLINK("http://www.energysolartech.com","www.energysolartech.com")</f>
        <v>www.energysolartech.com</v>
      </c>
      <c r="DE10" s="12"/>
      <c r="DF10" s="12"/>
      <c r="DG10" s="12"/>
      <c r="DH10" s="12"/>
      <c r="DI10" s="12"/>
      <c r="DJ10" s="12"/>
      <c r="DK10" s="2"/>
      <c r="DL10" s="2"/>
      <c r="DM10" s="3"/>
      <c r="DN10" s="3"/>
      <c r="DO10" s="2"/>
      <c r="DP10" s="2"/>
      <c r="DQ10" s="2"/>
      <c r="DR10" s="2"/>
      <c r="DS10" s="2"/>
      <c r="DT10" s="2"/>
      <c r="DU10" s="2"/>
      <c r="DV10" s="2"/>
      <c r="DW10" s="9"/>
      <c r="DX10" s="6"/>
      <c r="DY10" s="9"/>
      <c r="DZ10" s="9"/>
      <c r="EA10" s="9"/>
      <c r="EB10" s="9"/>
      <c r="EC10" s="9"/>
      <c r="ED10" s="9"/>
      <c r="EE10" s="9"/>
      <c r="EF10" s="6"/>
      <c r="EG10" s="5"/>
      <c r="EH10" s="5"/>
      <c r="EI10" s="9"/>
      <c r="EJ10" s="9"/>
      <c r="EK10" s="6"/>
      <c r="EL10" s="9"/>
      <c r="EM10" s="2"/>
      <c r="EN10" s="4"/>
      <c r="EO10" s="9"/>
      <c r="EP10" s="6"/>
      <c r="EQ10" s="6"/>
      <c r="ER10" s="9"/>
      <c r="ES10" s="2"/>
      <c r="ET10" s="9"/>
      <c r="EU10" s="9"/>
      <c r="EV10" s="9"/>
      <c r="EW10" s="9"/>
      <c r="EX10" s="9"/>
      <c r="EY10" s="9"/>
      <c r="EZ10" s="9"/>
      <c r="FA10" s="9"/>
      <c r="FB10" s="2" t="s">
        <v>199</v>
      </c>
      <c r="FC10" s="9"/>
      <c r="FD10" s="2" t="s">
        <v>199</v>
      </c>
      <c r="FE10" s="3"/>
      <c r="FF10" s="2"/>
      <c r="FG10" s="9"/>
      <c r="FH10" s="9"/>
      <c r="FI10" s="9"/>
      <c r="FJ10" s="9"/>
      <c r="FK10" s="9"/>
      <c r="FL10" s="9"/>
      <c r="FM10" s="9"/>
      <c r="FN10" s="9"/>
      <c r="FO10" s="9"/>
      <c r="FP10" s="9"/>
      <c r="FQ10" s="9"/>
      <c r="FR10" s="11" t="str">
        <f aca="false">HYPERLINK("https://my.pitchbook.com?c=200443-33T","View Company Online")</f>
        <v>View Company Online</v>
      </c>
    </row>
    <row r="11" customFormat="false" ht="15" hidden="false" customHeight="false" outlineLevel="0" collapsed="false">
      <c r="A11" s="13" t="s">
        <v>332</v>
      </c>
      <c r="B11" s="13" t="s">
        <v>293</v>
      </c>
      <c r="C11" s="13" t="s">
        <v>294</v>
      </c>
      <c r="D11" s="13" t="s">
        <v>295</v>
      </c>
      <c r="E11" s="13" t="s">
        <v>296</v>
      </c>
      <c r="F11" s="13" t="s">
        <v>297</v>
      </c>
      <c r="G11" s="13" t="s">
        <v>262</v>
      </c>
      <c r="H11" s="13" t="s">
        <v>298</v>
      </c>
      <c r="I11" s="13" t="s">
        <v>299</v>
      </c>
      <c r="J11" s="13" t="s">
        <v>300</v>
      </c>
      <c r="K11" s="13" t="s">
        <v>301</v>
      </c>
      <c r="L11" s="13" t="s">
        <v>302</v>
      </c>
      <c r="M11" s="13" t="s">
        <v>186</v>
      </c>
      <c r="N11" s="13" t="s">
        <v>303</v>
      </c>
      <c r="O11" s="13" t="s">
        <v>188</v>
      </c>
      <c r="P11" s="13"/>
      <c r="Q11" s="13"/>
      <c r="R11" s="14"/>
      <c r="S11" s="13"/>
      <c r="T11" s="13"/>
      <c r="U11" s="13"/>
      <c r="V11" s="14" t="n">
        <v>5</v>
      </c>
      <c r="W11" s="15"/>
      <c r="X11" s="15" t="n">
        <v>44935</v>
      </c>
      <c r="Y11" s="16" t="n">
        <v>7.17</v>
      </c>
      <c r="Z11" s="13" t="s">
        <v>194</v>
      </c>
      <c r="AA11" s="16" t="n">
        <v>57.33</v>
      </c>
      <c r="AB11" s="16" t="n">
        <v>64.5</v>
      </c>
      <c r="AC11" s="13" t="s">
        <v>221</v>
      </c>
      <c r="AD11" s="17" t="n">
        <v>11.11</v>
      </c>
      <c r="AE11" s="16" t="n">
        <v>24.11</v>
      </c>
      <c r="AF11" s="14"/>
      <c r="AG11" s="14"/>
      <c r="AH11" s="16" t="n">
        <v>3.12</v>
      </c>
      <c r="AI11" s="14"/>
      <c r="AJ11" s="13" t="s">
        <v>222</v>
      </c>
      <c r="AK11" s="13"/>
      <c r="AL11" s="13"/>
      <c r="AM11" s="13" t="s">
        <v>224</v>
      </c>
      <c r="AN11" s="13" t="s">
        <v>297</v>
      </c>
      <c r="AO11" s="16" t="n">
        <v>7.17</v>
      </c>
      <c r="AP11" s="13" t="s">
        <v>199</v>
      </c>
      <c r="AQ11" s="13"/>
      <c r="AR11" s="13"/>
      <c r="AS11" s="13"/>
      <c r="AT11" s="16"/>
      <c r="AU11" s="16"/>
      <c r="AV11" s="16"/>
      <c r="AW11" s="13" t="s">
        <v>200</v>
      </c>
      <c r="AX11" s="13" t="s">
        <v>201</v>
      </c>
      <c r="AY11" s="13" t="s">
        <v>186</v>
      </c>
      <c r="AZ11" s="18"/>
      <c r="BA11" s="14"/>
      <c r="BB11" s="13"/>
      <c r="BC11" s="14"/>
      <c r="BD11" s="13"/>
      <c r="BE11" s="14"/>
      <c r="BF11" s="13"/>
      <c r="BG11" s="13"/>
      <c r="BH11" s="19"/>
      <c r="BI11" s="13"/>
      <c r="BJ11" s="13"/>
      <c r="BK11" s="13"/>
      <c r="BL11" s="13"/>
      <c r="BM11" s="13"/>
      <c r="BN11" s="13" t="s">
        <v>333</v>
      </c>
      <c r="BO11" s="13" t="s">
        <v>333</v>
      </c>
      <c r="BP11" s="13" t="s">
        <v>333</v>
      </c>
      <c r="BQ11" s="13"/>
      <c r="BR11" s="13"/>
      <c r="BS11" s="16"/>
      <c r="BT11" s="20" t="n">
        <v>12.95</v>
      </c>
      <c r="BU11" s="17"/>
      <c r="BV11" s="20"/>
      <c r="BW11" s="20" t="n">
        <v>2.16</v>
      </c>
      <c r="BX11" s="20"/>
      <c r="BY11" s="20" t="n">
        <v>2.42</v>
      </c>
      <c r="BZ11" s="20"/>
      <c r="CA11" s="21" t="n">
        <v>2022</v>
      </c>
      <c r="CB11" s="20"/>
      <c r="CC11" s="20" t="n">
        <v>26.62</v>
      </c>
      <c r="CD11" s="20" t="n">
        <v>29.82</v>
      </c>
      <c r="CE11" s="20" t="n">
        <v>4.98</v>
      </c>
      <c r="CF11" s="20"/>
      <c r="CG11" s="20"/>
      <c r="CH11" s="20" t="n">
        <v>2.96</v>
      </c>
      <c r="CI11" s="20" t="n">
        <v>3.31</v>
      </c>
      <c r="CJ11" s="20" t="n">
        <v>0.55</v>
      </c>
      <c r="CK11" s="20"/>
      <c r="CL11" s="20"/>
      <c r="CM11" s="20"/>
      <c r="CN11" s="20"/>
      <c r="CO11" s="20"/>
      <c r="CP11" s="20"/>
      <c r="CQ11" s="20"/>
      <c r="CR11" s="20"/>
      <c r="CS11" s="17"/>
      <c r="CT11" s="18" t="n">
        <v>37</v>
      </c>
      <c r="CU11" s="13" t="s">
        <v>314</v>
      </c>
      <c r="CV11" s="13" t="s">
        <v>315</v>
      </c>
      <c r="CW11" s="13" t="s">
        <v>210</v>
      </c>
      <c r="CX11" s="13" t="s">
        <v>316</v>
      </c>
      <c r="CY11" s="13" t="s">
        <v>317</v>
      </c>
      <c r="CZ11" s="13"/>
      <c r="DA11" s="14" t="s">
        <v>318</v>
      </c>
      <c r="DB11" s="13" t="s">
        <v>319</v>
      </c>
      <c r="DC11" s="21" t="n">
        <v>2020</v>
      </c>
      <c r="DD11" s="22" t="str">
        <f aca="false">HYPERLINK("http://www.energysolartech.com","www.energysolartech.com")</f>
        <v>www.energysolartech.com</v>
      </c>
      <c r="DE11" s="23"/>
      <c r="DF11" s="23"/>
      <c r="DG11" s="23"/>
      <c r="DH11" s="23"/>
      <c r="DI11" s="23"/>
      <c r="DJ11" s="23"/>
      <c r="DK11" s="13"/>
      <c r="DL11" s="13"/>
      <c r="DM11" s="14"/>
      <c r="DN11" s="14"/>
      <c r="DO11" s="13"/>
      <c r="DP11" s="13"/>
      <c r="DQ11" s="13"/>
      <c r="DR11" s="13"/>
      <c r="DS11" s="13"/>
      <c r="DT11" s="13"/>
      <c r="DU11" s="13"/>
      <c r="DV11" s="13"/>
      <c r="DW11" s="20"/>
      <c r="DX11" s="17"/>
      <c r="DY11" s="20"/>
      <c r="DZ11" s="20"/>
      <c r="EA11" s="20"/>
      <c r="EB11" s="20"/>
      <c r="EC11" s="20"/>
      <c r="ED11" s="20"/>
      <c r="EE11" s="20"/>
      <c r="EF11" s="17"/>
      <c r="EG11" s="16"/>
      <c r="EH11" s="16"/>
      <c r="EI11" s="20"/>
      <c r="EJ11" s="20"/>
      <c r="EK11" s="17"/>
      <c r="EL11" s="20"/>
      <c r="EM11" s="13"/>
      <c r="EN11" s="15"/>
      <c r="EO11" s="20"/>
      <c r="EP11" s="17"/>
      <c r="EQ11" s="17"/>
      <c r="ER11" s="20"/>
      <c r="ES11" s="13"/>
      <c r="ET11" s="20"/>
      <c r="EU11" s="20"/>
      <c r="EV11" s="20"/>
      <c r="EW11" s="20"/>
      <c r="EX11" s="20"/>
      <c r="EY11" s="20"/>
      <c r="EZ11" s="20"/>
      <c r="FA11" s="20"/>
      <c r="FB11" s="13" t="s">
        <v>199</v>
      </c>
      <c r="FC11" s="20"/>
      <c r="FD11" s="13"/>
      <c r="FE11" s="14"/>
      <c r="FF11" s="13"/>
      <c r="FG11" s="20"/>
      <c r="FH11" s="20"/>
      <c r="FI11" s="20"/>
      <c r="FJ11" s="20"/>
      <c r="FK11" s="20"/>
      <c r="FL11" s="20"/>
      <c r="FM11" s="20"/>
      <c r="FN11" s="20"/>
      <c r="FO11" s="20"/>
      <c r="FP11" s="20"/>
      <c r="FQ11" s="20"/>
      <c r="FR11" s="22" t="str">
        <f aca="false">HYPERLINK("https://my.pitchbook.com?c=212763-52T","View Company Online")</f>
        <v>View Company Online</v>
      </c>
    </row>
    <row r="12" customFormat="false" ht="15" hidden="false" customHeight="false" outlineLevel="0" collapsed="false">
      <c r="A12" s="2" t="s">
        <v>334</v>
      </c>
      <c r="B12" s="2" t="s">
        <v>335</v>
      </c>
      <c r="C12" s="2" t="s">
        <v>336</v>
      </c>
      <c r="D12" s="2"/>
      <c r="E12" s="2" t="s">
        <v>337</v>
      </c>
      <c r="F12" s="2" t="s">
        <v>338</v>
      </c>
      <c r="G12" s="2" t="s">
        <v>262</v>
      </c>
      <c r="H12" s="2" t="s">
        <v>298</v>
      </c>
      <c r="I12" s="2" t="s">
        <v>299</v>
      </c>
      <c r="J12" s="2" t="s">
        <v>339</v>
      </c>
      <c r="K12" s="2" t="s">
        <v>340</v>
      </c>
      <c r="L12" s="2" t="s">
        <v>341</v>
      </c>
      <c r="M12" s="2" t="s">
        <v>186</v>
      </c>
      <c r="N12" s="2" t="s">
        <v>187</v>
      </c>
      <c r="O12" s="2" t="s">
        <v>342</v>
      </c>
      <c r="P12" s="2" t="s">
        <v>343</v>
      </c>
      <c r="Q12" s="2" t="s">
        <v>344</v>
      </c>
      <c r="R12" s="3" t="s">
        <v>345</v>
      </c>
      <c r="S12" s="2" t="s">
        <v>346</v>
      </c>
      <c r="T12" s="2" t="s">
        <v>347</v>
      </c>
      <c r="U12" s="2" t="s">
        <v>348</v>
      </c>
      <c r="V12" s="3" t="n">
        <v>5</v>
      </c>
      <c r="W12" s="4"/>
      <c r="X12" s="4" t="n">
        <v>44197</v>
      </c>
      <c r="Y12" s="5" t="n">
        <v>57.54</v>
      </c>
      <c r="Z12" s="2" t="s">
        <v>194</v>
      </c>
      <c r="AA12" s="5" t="n">
        <v>123.3</v>
      </c>
      <c r="AB12" s="5" t="n">
        <v>180.85</v>
      </c>
      <c r="AC12" s="2" t="s">
        <v>194</v>
      </c>
      <c r="AD12" s="6" t="n">
        <v>31.82</v>
      </c>
      <c r="AE12" s="5" t="n">
        <v>163.27</v>
      </c>
      <c r="AF12" s="3" t="s">
        <v>349</v>
      </c>
      <c r="AG12" s="3"/>
      <c r="AH12" s="5" t="n">
        <v>12.84</v>
      </c>
      <c r="AI12" s="3" t="s">
        <v>350</v>
      </c>
      <c r="AJ12" s="2" t="s">
        <v>196</v>
      </c>
      <c r="AK12" s="2" t="s">
        <v>350</v>
      </c>
      <c r="AL12" s="2"/>
      <c r="AM12" s="2" t="s">
        <v>197</v>
      </c>
      <c r="AN12" s="2" t="s">
        <v>351</v>
      </c>
      <c r="AO12" s="5" t="n">
        <v>57.54</v>
      </c>
      <c r="AP12" s="2" t="s">
        <v>199</v>
      </c>
      <c r="AQ12" s="2"/>
      <c r="AR12" s="2"/>
      <c r="AS12" s="2"/>
      <c r="AT12" s="5"/>
      <c r="AU12" s="5"/>
      <c r="AV12" s="5"/>
      <c r="AW12" s="2" t="s">
        <v>200</v>
      </c>
      <c r="AX12" s="2" t="s">
        <v>201</v>
      </c>
      <c r="AY12" s="2" t="s">
        <v>202</v>
      </c>
      <c r="AZ12" s="7"/>
      <c r="BA12" s="3" t="n">
        <v>3</v>
      </c>
      <c r="BB12" s="2" t="s">
        <v>352</v>
      </c>
      <c r="BC12" s="3" t="n">
        <v>3</v>
      </c>
      <c r="BD12" s="2"/>
      <c r="BE12" s="3"/>
      <c r="BF12" s="2"/>
      <c r="BG12" s="2" t="s">
        <v>353</v>
      </c>
      <c r="BH12" s="8" t="s">
        <v>354</v>
      </c>
      <c r="BI12" s="2"/>
      <c r="BJ12" s="2" t="s">
        <v>355</v>
      </c>
      <c r="BK12" s="2"/>
      <c r="BL12" s="2"/>
      <c r="BM12" s="2"/>
      <c r="BN12" s="2" t="s">
        <v>356</v>
      </c>
      <c r="BO12" s="2"/>
      <c r="BP12" s="2"/>
      <c r="BQ12" s="2" t="s">
        <v>356</v>
      </c>
      <c r="BR12" s="2"/>
      <c r="BS12" s="5"/>
      <c r="BT12" s="9" t="n">
        <v>0</v>
      </c>
      <c r="BU12" s="6"/>
      <c r="BV12" s="9"/>
      <c r="BW12" s="9" t="n">
        <v>-19.87</v>
      </c>
      <c r="BX12" s="9" t="n">
        <v>-21.04</v>
      </c>
      <c r="BY12" s="9" t="n">
        <v>-21.09</v>
      </c>
      <c r="BZ12" s="9" t="n">
        <v>1.76</v>
      </c>
      <c r="CA12" s="10" t="n">
        <v>2020</v>
      </c>
      <c r="CB12" s="9" t="n">
        <v>-8.59</v>
      </c>
      <c r="CC12" s="9" t="n">
        <v>-8.57</v>
      </c>
      <c r="CD12" s="9" t="n">
        <v>-8.53</v>
      </c>
      <c r="CE12" s="9"/>
      <c r="CF12" s="9" t="n">
        <v>-64.29</v>
      </c>
      <c r="CG12" s="9" t="n">
        <v>-2.73</v>
      </c>
      <c r="CH12" s="9" t="n">
        <v>-2.73</v>
      </c>
      <c r="CI12" s="9" t="n">
        <v>-2.71</v>
      </c>
      <c r="CJ12" s="9"/>
      <c r="CK12" s="9" t="n">
        <v>-20.46</v>
      </c>
      <c r="CL12" s="9"/>
      <c r="CM12" s="9"/>
      <c r="CN12" s="9"/>
      <c r="CO12" s="9"/>
      <c r="CP12" s="9"/>
      <c r="CQ12" s="9"/>
      <c r="CR12" s="9"/>
      <c r="CS12" s="6"/>
      <c r="CT12" s="7" t="n">
        <v>163</v>
      </c>
      <c r="CU12" s="2" t="s">
        <v>357</v>
      </c>
      <c r="CV12" s="2" t="s">
        <v>358</v>
      </c>
      <c r="CW12" s="2" t="s">
        <v>359</v>
      </c>
      <c r="CX12" s="2" t="s">
        <v>360</v>
      </c>
      <c r="CY12" s="2" t="s">
        <v>361</v>
      </c>
      <c r="CZ12" s="2" t="s">
        <v>362</v>
      </c>
      <c r="DA12" s="3" t="s">
        <v>363</v>
      </c>
      <c r="DB12" s="2" t="s">
        <v>364</v>
      </c>
      <c r="DC12" s="10" t="n">
        <v>2017</v>
      </c>
      <c r="DD12" s="11" t="str">
        <f aca="false">HYPERLINK("http://www.energyvault.com","www.energyvault.com")</f>
        <v>www.energyvault.com</v>
      </c>
      <c r="DE12" s="12" t="n">
        <v>91</v>
      </c>
      <c r="DF12" s="12" t="n">
        <v>19</v>
      </c>
      <c r="DG12" s="12" t="n">
        <v>53</v>
      </c>
      <c r="DH12" s="12" t="n">
        <v>37</v>
      </c>
      <c r="DI12" s="12" t="n">
        <v>1</v>
      </c>
      <c r="DJ12" s="12" t="n">
        <v>1</v>
      </c>
      <c r="DK12" s="2" t="s">
        <v>365</v>
      </c>
      <c r="DL12" s="2" t="s">
        <v>366</v>
      </c>
      <c r="DM12" s="3" t="n">
        <v>4.37</v>
      </c>
      <c r="DN12" s="3" t="n">
        <v>1.39</v>
      </c>
      <c r="DO12" s="2" t="s">
        <v>367</v>
      </c>
      <c r="DP12" s="2" t="s">
        <v>368</v>
      </c>
      <c r="DQ12" s="2"/>
      <c r="DR12" s="2"/>
      <c r="DS12" s="2"/>
      <c r="DT12" s="2"/>
      <c r="DU12" s="2" t="s">
        <v>369</v>
      </c>
      <c r="DV12" s="2" t="n">
        <v>33659</v>
      </c>
      <c r="DW12" s="9"/>
      <c r="DX12" s="6"/>
      <c r="DY12" s="9"/>
      <c r="DZ12" s="9"/>
      <c r="EA12" s="9"/>
      <c r="EB12" s="9"/>
      <c r="EC12" s="9"/>
      <c r="ED12" s="9"/>
      <c r="EE12" s="9"/>
      <c r="EF12" s="6"/>
      <c r="EG12" s="5"/>
      <c r="EH12" s="5"/>
      <c r="EI12" s="9"/>
      <c r="EJ12" s="9"/>
      <c r="EK12" s="6"/>
      <c r="EL12" s="9"/>
      <c r="EM12" s="2"/>
      <c r="EN12" s="4"/>
      <c r="EO12" s="9"/>
      <c r="EP12" s="6"/>
      <c r="EQ12" s="6"/>
      <c r="ER12" s="9"/>
      <c r="ES12" s="2"/>
      <c r="ET12" s="9"/>
      <c r="EU12" s="9"/>
      <c r="EV12" s="9"/>
      <c r="EW12" s="9"/>
      <c r="EX12" s="9"/>
      <c r="EY12" s="9"/>
      <c r="EZ12" s="9"/>
      <c r="FA12" s="9"/>
      <c r="FB12" s="2" t="s">
        <v>199</v>
      </c>
      <c r="FC12" s="9"/>
      <c r="FD12" s="2"/>
      <c r="FE12" s="3"/>
      <c r="FF12" s="2"/>
      <c r="FG12" s="9"/>
      <c r="FH12" s="9"/>
      <c r="FI12" s="9"/>
      <c r="FJ12" s="9"/>
      <c r="FK12" s="9"/>
      <c r="FL12" s="9"/>
      <c r="FM12" s="9"/>
      <c r="FN12" s="9"/>
      <c r="FO12" s="9"/>
      <c r="FP12" s="9"/>
      <c r="FQ12" s="9"/>
      <c r="FR12" s="11" t="str">
        <f aca="false">HYPERLINK("https://my.pitchbook.com?c=170765-83T","View Company Online")</f>
        <v>View Company Online</v>
      </c>
    </row>
    <row r="13" customFormat="false" ht="15" hidden="false" customHeight="false" outlineLevel="0" collapsed="false">
      <c r="A13" s="13" t="s">
        <v>370</v>
      </c>
      <c r="B13" s="13" t="s">
        <v>335</v>
      </c>
      <c r="C13" s="13" t="s">
        <v>336</v>
      </c>
      <c r="D13" s="13"/>
      <c r="E13" s="13" t="s">
        <v>337</v>
      </c>
      <c r="F13" s="13" t="s">
        <v>338</v>
      </c>
      <c r="G13" s="13" t="s">
        <v>262</v>
      </c>
      <c r="H13" s="13" t="s">
        <v>298</v>
      </c>
      <c r="I13" s="13" t="s">
        <v>299</v>
      </c>
      <c r="J13" s="13" t="s">
        <v>339</v>
      </c>
      <c r="K13" s="13" t="s">
        <v>340</v>
      </c>
      <c r="L13" s="13" t="s">
        <v>341</v>
      </c>
      <c r="M13" s="13" t="s">
        <v>186</v>
      </c>
      <c r="N13" s="13" t="s">
        <v>187</v>
      </c>
      <c r="O13" s="13" t="s">
        <v>342</v>
      </c>
      <c r="P13" s="13" t="s">
        <v>371</v>
      </c>
      <c r="Q13" s="13" t="s">
        <v>372</v>
      </c>
      <c r="R13" s="14" t="s">
        <v>373</v>
      </c>
      <c r="S13" s="13" t="s">
        <v>374</v>
      </c>
      <c r="T13" s="13" t="s">
        <v>375</v>
      </c>
      <c r="U13" s="13" t="s">
        <v>376</v>
      </c>
      <c r="V13" s="14" t="n">
        <v>6</v>
      </c>
      <c r="W13" s="15"/>
      <c r="X13" s="15" t="n">
        <v>44433</v>
      </c>
      <c r="Y13" s="16" t="n">
        <v>84.9</v>
      </c>
      <c r="Z13" s="13" t="s">
        <v>194</v>
      </c>
      <c r="AA13" s="16" t="n">
        <v>509.38</v>
      </c>
      <c r="AB13" s="16" t="n">
        <v>594.28</v>
      </c>
      <c r="AC13" s="13" t="s">
        <v>194</v>
      </c>
      <c r="AD13" s="17" t="n">
        <v>14.29</v>
      </c>
      <c r="AE13" s="16" t="n">
        <v>248.17</v>
      </c>
      <c r="AF13" s="14" t="s">
        <v>377</v>
      </c>
      <c r="AG13" s="14" t="s">
        <v>378</v>
      </c>
      <c r="AH13" s="16" t="n">
        <v>43.39</v>
      </c>
      <c r="AI13" s="14" t="s">
        <v>379</v>
      </c>
      <c r="AJ13" s="13" t="s">
        <v>380</v>
      </c>
      <c r="AK13" s="13" t="s">
        <v>379</v>
      </c>
      <c r="AL13" s="13"/>
      <c r="AM13" s="13" t="s">
        <v>197</v>
      </c>
      <c r="AN13" s="13" t="s">
        <v>381</v>
      </c>
      <c r="AO13" s="16" t="n">
        <v>84.9</v>
      </c>
      <c r="AP13" s="13" t="s">
        <v>199</v>
      </c>
      <c r="AQ13" s="13"/>
      <c r="AR13" s="13"/>
      <c r="AS13" s="13"/>
      <c r="AT13" s="16"/>
      <c r="AU13" s="16"/>
      <c r="AV13" s="16"/>
      <c r="AW13" s="13" t="s">
        <v>200</v>
      </c>
      <c r="AX13" s="13" t="s">
        <v>201</v>
      </c>
      <c r="AY13" s="13" t="s">
        <v>202</v>
      </c>
      <c r="AZ13" s="18"/>
      <c r="BA13" s="14" t="n">
        <v>15</v>
      </c>
      <c r="BB13" s="13" t="s">
        <v>382</v>
      </c>
      <c r="BC13" s="14" t="n">
        <v>11</v>
      </c>
      <c r="BD13" s="13" t="s">
        <v>383</v>
      </c>
      <c r="BE13" s="14" t="n">
        <v>4</v>
      </c>
      <c r="BF13" s="13"/>
      <c r="BG13" s="13" t="s">
        <v>384</v>
      </c>
      <c r="BH13" s="19" t="s">
        <v>385</v>
      </c>
      <c r="BI13" s="13" t="s">
        <v>386</v>
      </c>
      <c r="BJ13" s="13" t="s">
        <v>387</v>
      </c>
      <c r="BK13" s="13"/>
      <c r="BL13" s="13"/>
      <c r="BM13" s="13"/>
      <c r="BN13" s="13" t="s">
        <v>388</v>
      </c>
      <c r="BO13" s="13" t="s">
        <v>389</v>
      </c>
      <c r="BP13" s="13" t="s">
        <v>390</v>
      </c>
      <c r="BQ13" s="13" t="s">
        <v>356</v>
      </c>
      <c r="BR13" s="13"/>
      <c r="BS13" s="16"/>
      <c r="BT13" s="20" t="n">
        <v>0</v>
      </c>
      <c r="BU13" s="17"/>
      <c r="BV13" s="20"/>
      <c r="BW13" s="20" t="n">
        <v>-24.73</v>
      </c>
      <c r="BX13" s="20" t="n">
        <v>-23.45</v>
      </c>
      <c r="BY13" s="20" t="n">
        <v>-24.28</v>
      </c>
      <c r="BZ13" s="20" t="n">
        <v>1.1</v>
      </c>
      <c r="CA13" s="21" t="n">
        <v>2021</v>
      </c>
      <c r="CB13" s="20" t="n">
        <v>-25.34</v>
      </c>
      <c r="CC13" s="20" t="n">
        <v>-24.48</v>
      </c>
      <c r="CD13" s="20" t="n">
        <v>-24.38</v>
      </c>
      <c r="CE13" s="20"/>
      <c r="CF13" s="20" t="n">
        <v>5.42</v>
      </c>
      <c r="CG13" s="20" t="n">
        <v>-3.62</v>
      </c>
      <c r="CH13" s="20" t="n">
        <v>-3.5</v>
      </c>
      <c r="CI13" s="20" t="n">
        <v>-3.48</v>
      </c>
      <c r="CJ13" s="20"/>
      <c r="CK13" s="20" t="n">
        <v>0.77</v>
      </c>
      <c r="CL13" s="20"/>
      <c r="CM13" s="20"/>
      <c r="CN13" s="20"/>
      <c r="CO13" s="20"/>
      <c r="CP13" s="20"/>
      <c r="CQ13" s="20"/>
      <c r="CR13" s="20"/>
      <c r="CS13" s="17"/>
      <c r="CT13" s="18" t="n">
        <v>163</v>
      </c>
      <c r="CU13" s="13" t="s">
        <v>357</v>
      </c>
      <c r="CV13" s="13" t="s">
        <v>358</v>
      </c>
      <c r="CW13" s="13" t="s">
        <v>359</v>
      </c>
      <c r="CX13" s="13" t="s">
        <v>360</v>
      </c>
      <c r="CY13" s="13" t="s">
        <v>361</v>
      </c>
      <c r="CZ13" s="13" t="s">
        <v>362</v>
      </c>
      <c r="DA13" s="14" t="s">
        <v>363</v>
      </c>
      <c r="DB13" s="13" t="s">
        <v>364</v>
      </c>
      <c r="DC13" s="21" t="n">
        <v>2017</v>
      </c>
      <c r="DD13" s="22" t="str">
        <f aca="false">HYPERLINK("http://www.energyvault.com","www.energyvault.com")</f>
        <v>www.energyvault.com</v>
      </c>
      <c r="DE13" s="23" t="n">
        <v>91</v>
      </c>
      <c r="DF13" s="23" t="n">
        <v>19</v>
      </c>
      <c r="DG13" s="23" t="n">
        <v>53</v>
      </c>
      <c r="DH13" s="23" t="n">
        <v>37</v>
      </c>
      <c r="DI13" s="23" t="n">
        <v>1</v>
      </c>
      <c r="DJ13" s="23" t="n">
        <v>1</v>
      </c>
      <c r="DK13" s="13" t="s">
        <v>365</v>
      </c>
      <c r="DL13" s="13" t="s">
        <v>366</v>
      </c>
      <c r="DM13" s="14" t="n">
        <v>2.82</v>
      </c>
      <c r="DN13" s="14" t="n">
        <v>0.65</v>
      </c>
      <c r="DO13" s="13" t="s">
        <v>367</v>
      </c>
      <c r="DP13" s="13" t="s">
        <v>368</v>
      </c>
      <c r="DQ13" s="13" t="s">
        <v>391</v>
      </c>
      <c r="DR13" s="13" t="s">
        <v>368</v>
      </c>
      <c r="DS13" s="13" t="s">
        <v>368</v>
      </c>
      <c r="DT13" s="13" t="s">
        <v>392</v>
      </c>
      <c r="DU13" s="13" t="s">
        <v>369</v>
      </c>
      <c r="DV13" s="13" t="n">
        <v>33659</v>
      </c>
      <c r="DW13" s="20"/>
      <c r="DX13" s="17"/>
      <c r="DY13" s="20"/>
      <c r="DZ13" s="20"/>
      <c r="EA13" s="20"/>
      <c r="EB13" s="20"/>
      <c r="EC13" s="20"/>
      <c r="ED13" s="20"/>
      <c r="EE13" s="20"/>
      <c r="EF13" s="17"/>
      <c r="EG13" s="16"/>
      <c r="EH13" s="16"/>
      <c r="EI13" s="20"/>
      <c r="EJ13" s="20"/>
      <c r="EK13" s="17"/>
      <c r="EL13" s="20"/>
      <c r="EM13" s="13"/>
      <c r="EN13" s="15"/>
      <c r="EO13" s="20"/>
      <c r="EP13" s="17"/>
      <c r="EQ13" s="17"/>
      <c r="ER13" s="20"/>
      <c r="ES13" s="13"/>
      <c r="ET13" s="20"/>
      <c r="EU13" s="20"/>
      <c r="EV13" s="20"/>
      <c r="EW13" s="20"/>
      <c r="EX13" s="20"/>
      <c r="EY13" s="20"/>
      <c r="EZ13" s="20"/>
      <c r="FA13" s="20"/>
      <c r="FB13" s="13" t="s">
        <v>199</v>
      </c>
      <c r="FC13" s="20"/>
      <c r="FD13" s="13"/>
      <c r="FE13" s="14"/>
      <c r="FF13" s="13"/>
      <c r="FG13" s="20"/>
      <c r="FH13" s="20"/>
      <c r="FI13" s="20"/>
      <c r="FJ13" s="20"/>
      <c r="FK13" s="20"/>
      <c r="FL13" s="20"/>
      <c r="FM13" s="20"/>
      <c r="FN13" s="20"/>
      <c r="FO13" s="20"/>
      <c r="FP13" s="20"/>
      <c r="FQ13" s="20"/>
      <c r="FR13" s="22" t="str">
        <f aca="false">HYPERLINK("https://my.pitchbook.com?c=178878-97T","View Company Online")</f>
        <v>View Company Online</v>
      </c>
    </row>
    <row r="14" customFormat="false" ht="15" hidden="false" customHeight="false" outlineLevel="0" collapsed="false">
      <c r="A14" s="2" t="s">
        <v>393</v>
      </c>
      <c r="B14" s="2" t="s">
        <v>335</v>
      </c>
      <c r="C14" s="2" t="s">
        <v>336</v>
      </c>
      <c r="D14" s="2"/>
      <c r="E14" s="2" t="s">
        <v>337</v>
      </c>
      <c r="F14" s="2" t="s">
        <v>338</v>
      </c>
      <c r="G14" s="2" t="s">
        <v>262</v>
      </c>
      <c r="H14" s="2" t="s">
        <v>298</v>
      </c>
      <c r="I14" s="2" t="s">
        <v>299</v>
      </c>
      <c r="J14" s="2" t="s">
        <v>339</v>
      </c>
      <c r="K14" s="2" t="s">
        <v>340</v>
      </c>
      <c r="L14" s="2" t="s">
        <v>341</v>
      </c>
      <c r="M14" s="2" t="s">
        <v>186</v>
      </c>
      <c r="N14" s="2" t="s">
        <v>187</v>
      </c>
      <c r="O14" s="2" t="s">
        <v>342</v>
      </c>
      <c r="P14" s="2" t="s">
        <v>371</v>
      </c>
      <c r="Q14" s="2" t="s">
        <v>372</v>
      </c>
      <c r="R14" s="3" t="s">
        <v>373</v>
      </c>
      <c r="S14" s="2" t="s">
        <v>374</v>
      </c>
      <c r="T14" s="2" t="s">
        <v>375</v>
      </c>
      <c r="U14" s="2" t="s">
        <v>376</v>
      </c>
      <c r="V14" s="3" t="n">
        <v>7</v>
      </c>
      <c r="W14" s="4" t="n">
        <v>44447</v>
      </c>
      <c r="X14" s="4" t="n">
        <v>44606</v>
      </c>
      <c r="Y14" s="5" t="n">
        <v>342.37</v>
      </c>
      <c r="Z14" s="2" t="s">
        <v>194</v>
      </c>
      <c r="AA14" s="5"/>
      <c r="AB14" s="5" t="n">
        <v>1180.65</v>
      </c>
      <c r="AC14" s="2" t="s">
        <v>194</v>
      </c>
      <c r="AD14" s="6"/>
      <c r="AE14" s="5" t="n">
        <v>248.17</v>
      </c>
      <c r="AF14" s="3"/>
      <c r="AG14" s="3"/>
      <c r="AH14" s="5"/>
      <c r="AI14" s="3"/>
      <c r="AJ14" s="2" t="s">
        <v>394</v>
      </c>
      <c r="AK14" s="2"/>
      <c r="AL14" s="2"/>
      <c r="AM14" s="2" t="s">
        <v>244</v>
      </c>
      <c r="AN14" s="2" t="s">
        <v>395</v>
      </c>
      <c r="AO14" s="5"/>
      <c r="AP14" s="2" t="s">
        <v>199</v>
      </c>
      <c r="AQ14" s="2"/>
      <c r="AR14" s="2"/>
      <c r="AS14" s="2"/>
      <c r="AT14" s="5"/>
      <c r="AU14" s="5"/>
      <c r="AV14" s="5"/>
      <c r="AW14" s="2" t="s">
        <v>200</v>
      </c>
      <c r="AX14" s="2" t="s">
        <v>201</v>
      </c>
      <c r="AY14" s="2" t="s">
        <v>186</v>
      </c>
      <c r="AZ14" s="7"/>
      <c r="BA14" s="3" t="n">
        <v>1</v>
      </c>
      <c r="BB14" s="2" t="s">
        <v>396</v>
      </c>
      <c r="BC14" s="3" t="n">
        <v>1</v>
      </c>
      <c r="BD14" s="2"/>
      <c r="BE14" s="3"/>
      <c r="BF14" s="2"/>
      <c r="BG14" s="2"/>
      <c r="BH14" s="8" t="s">
        <v>396</v>
      </c>
      <c r="BI14" s="2"/>
      <c r="BJ14" s="2"/>
      <c r="BK14" s="2" t="s">
        <v>397</v>
      </c>
      <c r="BL14" s="2"/>
      <c r="BM14" s="2"/>
      <c r="BN14" s="2" t="s">
        <v>398</v>
      </c>
      <c r="BO14" s="2" t="s">
        <v>399</v>
      </c>
      <c r="BP14" s="2" t="s">
        <v>400</v>
      </c>
      <c r="BQ14" s="2" t="s">
        <v>401</v>
      </c>
      <c r="BR14" s="2"/>
      <c r="BS14" s="5"/>
      <c r="BT14" s="9" t="n">
        <v>0</v>
      </c>
      <c r="BU14" s="6"/>
      <c r="BV14" s="9"/>
      <c r="BW14" s="9" t="n">
        <v>-27.65</v>
      </c>
      <c r="BX14" s="9" t="n">
        <v>-24.54</v>
      </c>
      <c r="BY14" s="9" t="n">
        <v>-26.5</v>
      </c>
      <c r="BZ14" s="9" t="n">
        <v>1.2</v>
      </c>
      <c r="CA14" s="10" t="n">
        <v>2021</v>
      </c>
      <c r="CB14" s="9" t="n">
        <v>-48.12</v>
      </c>
      <c r="CC14" s="9" t="n">
        <v>-44.55</v>
      </c>
      <c r="CD14" s="9" t="n">
        <v>-44.54</v>
      </c>
      <c r="CE14" s="9"/>
      <c r="CF14" s="9" t="n">
        <v>12.68</v>
      </c>
      <c r="CG14" s="9" t="n">
        <v>-13.95</v>
      </c>
      <c r="CH14" s="9" t="n">
        <v>-12.92</v>
      </c>
      <c r="CI14" s="9" t="n">
        <v>-12.92</v>
      </c>
      <c r="CJ14" s="9"/>
      <c r="CK14" s="9" t="n">
        <v>3.68</v>
      </c>
      <c r="CL14" s="9"/>
      <c r="CM14" s="9"/>
      <c r="CN14" s="9"/>
      <c r="CO14" s="9"/>
      <c r="CP14" s="9"/>
      <c r="CQ14" s="9"/>
      <c r="CR14" s="9"/>
      <c r="CS14" s="6"/>
      <c r="CT14" s="7" t="n">
        <v>163</v>
      </c>
      <c r="CU14" s="2" t="s">
        <v>357</v>
      </c>
      <c r="CV14" s="2" t="s">
        <v>358</v>
      </c>
      <c r="CW14" s="2" t="s">
        <v>359</v>
      </c>
      <c r="CX14" s="2" t="s">
        <v>360</v>
      </c>
      <c r="CY14" s="2" t="s">
        <v>361</v>
      </c>
      <c r="CZ14" s="2" t="s">
        <v>362</v>
      </c>
      <c r="DA14" s="3" t="s">
        <v>363</v>
      </c>
      <c r="DB14" s="2" t="s">
        <v>364</v>
      </c>
      <c r="DC14" s="10" t="n">
        <v>2017</v>
      </c>
      <c r="DD14" s="11" t="str">
        <f aca="false">HYPERLINK("http://www.energyvault.com","www.energyvault.com")</f>
        <v>www.energyvault.com</v>
      </c>
      <c r="DE14" s="12" t="n">
        <v>91</v>
      </c>
      <c r="DF14" s="12" t="n">
        <v>19</v>
      </c>
      <c r="DG14" s="12" t="n">
        <v>53</v>
      </c>
      <c r="DH14" s="12" t="n">
        <v>37</v>
      </c>
      <c r="DI14" s="12" t="n">
        <v>1</v>
      </c>
      <c r="DJ14" s="12" t="n">
        <v>1</v>
      </c>
      <c r="DK14" s="2" t="s">
        <v>365</v>
      </c>
      <c r="DL14" s="2" t="s">
        <v>366</v>
      </c>
      <c r="DM14" s="3"/>
      <c r="DN14" s="3"/>
      <c r="DO14" s="2"/>
      <c r="DP14" s="2"/>
      <c r="DQ14" s="2"/>
      <c r="DR14" s="2"/>
      <c r="DS14" s="2"/>
      <c r="DT14" s="2"/>
      <c r="DU14" s="2"/>
      <c r="DV14" s="2" t="n">
        <v>33659</v>
      </c>
      <c r="DW14" s="9"/>
      <c r="DX14" s="6"/>
      <c r="DY14" s="9"/>
      <c r="DZ14" s="9"/>
      <c r="EA14" s="9"/>
      <c r="EB14" s="9"/>
      <c r="EC14" s="9"/>
      <c r="ED14" s="9"/>
      <c r="EE14" s="9"/>
      <c r="EF14" s="6"/>
      <c r="EG14" s="5"/>
      <c r="EH14" s="5"/>
      <c r="EI14" s="9"/>
      <c r="EJ14" s="9"/>
      <c r="EK14" s="6"/>
      <c r="EL14" s="9"/>
      <c r="EM14" s="2"/>
      <c r="EN14" s="4"/>
      <c r="EO14" s="9"/>
      <c r="EP14" s="6"/>
      <c r="EQ14" s="6"/>
      <c r="ER14" s="9"/>
      <c r="ES14" s="2"/>
      <c r="ET14" s="9"/>
      <c r="EU14" s="9"/>
      <c r="EV14" s="9"/>
      <c r="EW14" s="9"/>
      <c r="EX14" s="9"/>
      <c r="EY14" s="9"/>
      <c r="EZ14" s="9"/>
      <c r="FA14" s="9"/>
      <c r="FB14" s="2" t="s">
        <v>199</v>
      </c>
      <c r="FC14" s="9"/>
      <c r="FD14" s="2"/>
      <c r="FE14" s="3"/>
      <c r="FF14" s="2"/>
      <c r="FG14" s="9"/>
      <c r="FH14" s="9"/>
      <c r="FI14" s="9"/>
      <c r="FJ14" s="9"/>
      <c r="FK14" s="9"/>
      <c r="FL14" s="9"/>
      <c r="FM14" s="9"/>
      <c r="FN14" s="9"/>
      <c r="FO14" s="9"/>
      <c r="FP14" s="9"/>
      <c r="FQ14" s="9"/>
      <c r="FR14" s="11" t="str">
        <f aca="false">HYPERLINK("https://my.pitchbook.com?c=179778-61T","View Company Online")</f>
        <v>View Company Online</v>
      </c>
    </row>
    <row r="15" customFormat="false" ht="15" hidden="false" customHeight="false" outlineLevel="0" collapsed="false">
      <c r="A15" s="13" t="s">
        <v>402</v>
      </c>
      <c r="B15" s="13" t="s">
        <v>403</v>
      </c>
      <c r="C15" s="13" t="s">
        <v>404</v>
      </c>
      <c r="D15" s="13" t="s">
        <v>405</v>
      </c>
      <c r="E15" s="13" t="s">
        <v>406</v>
      </c>
      <c r="F15" s="13" t="s">
        <v>407</v>
      </c>
      <c r="G15" s="13" t="s">
        <v>180</v>
      </c>
      <c r="H15" s="13" t="s">
        <v>181</v>
      </c>
      <c r="I15" s="13" t="s">
        <v>408</v>
      </c>
      <c r="J15" s="13" t="s">
        <v>409</v>
      </c>
      <c r="K15" s="13" t="s">
        <v>410</v>
      </c>
      <c r="L15" s="13" t="s">
        <v>411</v>
      </c>
      <c r="M15" s="13" t="s">
        <v>186</v>
      </c>
      <c r="N15" s="13" t="s">
        <v>187</v>
      </c>
      <c r="O15" s="13" t="s">
        <v>188</v>
      </c>
      <c r="P15" s="13" t="s">
        <v>412</v>
      </c>
      <c r="Q15" s="13" t="s">
        <v>413</v>
      </c>
      <c r="R15" s="14"/>
      <c r="S15" s="13" t="s">
        <v>414</v>
      </c>
      <c r="T15" s="13" t="s">
        <v>415</v>
      </c>
      <c r="U15" s="13"/>
      <c r="V15" s="14" t="n">
        <v>4</v>
      </c>
      <c r="W15" s="15"/>
      <c r="X15" s="15" t="n">
        <v>43171</v>
      </c>
      <c r="Y15" s="16" t="n">
        <v>7</v>
      </c>
      <c r="Z15" s="13" t="s">
        <v>194</v>
      </c>
      <c r="AA15" s="16" t="n">
        <v>15.45</v>
      </c>
      <c r="AB15" s="16" t="n">
        <v>22.2</v>
      </c>
      <c r="AC15" s="13" t="s">
        <v>194</v>
      </c>
      <c r="AD15" s="17"/>
      <c r="AE15" s="16" t="n">
        <v>8.26</v>
      </c>
      <c r="AF15" s="14"/>
      <c r="AG15" s="14"/>
      <c r="AH15" s="16" t="n">
        <v>0.1</v>
      </c>
      <c r="AI15" s="14"/>
      <c r="AJ15" s="13" t="s">
        <v>222</v>
      </c>
      <c r="AK15" s="13"/>
      <c r="AL15" s="13"/>
      <c r="AM15" s="13" t="s">
        <v>224</v>
      </c>
      <c r="AN15" s="13" t="s">
        <v>416</v>
      </c>
      <c r="AO15" s="16" t="n">
        <v>7</v>
      </c>
      <c r="AP15" s="13" t="s">
        <v>199</v>
      </c>
      <c r="AQ15" s="13"/>
      <c r="AR15" s="13"/>
      <c r="AS15" s="13"/>
      <c r="AT15" s="16"/>
      <c r="AU15" s="16"/>
      <c r="AV15" s="16"/>
      <c r="AW15" s="13" t="s">
        <v>200</v>
      </c>
      <c r="AX15" s="13" t="s">
        <v>201</v>
      </c>
      <c r="AY15" s="13" t="s">
        <v>186</v>
      </c>
      <c r="AZ15" s="18" t="n">
        <v>21</v>
      </c>
      <c r="BA15" s="14"/>
      <c r="BB15" s="13"/>
      <c r="BC15" s="14"/>
      <c r="BD15" s="13"/>
      <c r="BE15" s="14"/>
      <c r="BF15" s="13"/>
      <c r="BG15" s="13"/>
      <c r="BH15" s="19"/>
      <c r="BI15" s="13"/>
      <c r="BJ15" s="13"/>
      <c r="BK15" s="13" t="s">
        <v>417</v>
      </c>
      <c r="BL15" s="13"/>
      <c r="BM15" s="13"/>
      <c r="BN15" s="13" t="s">
        <v>418</v>
      </c>
      <c r="BO15" s="13" t="s">
        <v>418</v>
      </c>
      <c r="BP15" s="13" t="s">
        <v>419</v>
      </c>
      <c r="BQ15" s="13"/>
      <c r="BR15" s="13"/>
      <c r="BS15" s="16"/>
      <c r="BT15" s="20" t="n">
        <v>0.62</v>
      </c>
      <c r="BU15" s="17" t="n">
        <v>32.07</v>
      </c>
      <c r="BV15" s="20" t="n">
        <v>0.32</v>
      </c>
      <c r="BW15" s="20" t="n">
        <v>-0.57</v>
      </c>
      <c r="BX15" s="20" t="n">
        <v>-0.54</v>
      </c>
      <c r="BY15" s="20" t="n">
        <v>-0.57</v>
      </c>
      <c r="BZ15" s="20" t="n">
        <v>0.78</v>
      </c>
      <c r="CA15" s="21" t="n">
        <v>2017</v>
      </c>
      <c r="CB15" s="20" t="n">
        <v>-41.25</v>
      </c>
      <c r="CC15" s="20" t="n">
        <v>-38.62</v>
      </c>
      <c r="CD15" s="20" t="n">
        <v>-35.59</v>
      </c>
      <c r="CE15" s="20" t="n">
        <v>35.55</v>
      </c>
      <c r="CF15" s="20" t="n">
        <v>575.5</v>
      </c>
      <c r="CG15" s="20" t="n">
        <v>-13.01</v>
      </c>
      <c r="CH15" s="20" t="n">
        <v>-12.18</v>
      </c>
      <c r="CI15" s="20" t="n">
        <v>-11.22</v>
      </c>
      <c r="CJ15" s="20" t="n">
        <v>11.21</v>
      </c>
      <c r="CK15" s="20" t="n">
        <v>181.46</v>
      </c>
      <c r="CL15" s="20"/>
      <c r="CM15" s="20"/>
      <c r="CN15" s="20"/>
      <c r="CO15" s="20"/>
      <c r="CP15" s="20"/>
      <c r="CQ15" s="20"/>
      <c r="CR15" s="20"/>
      <c r="CS15" s="17" t="n">
        <v>-86.19</v>
      </c>
      <c r="CT15" s="18" t="n">
        <v>64</v>
      </c>
      <c r="CU15" s="13" t="s">
        <v>314</v>
      </c>
      <c r="CV15" s="13" t="s">
        <v>420</v>
      </c>
      <c r="CW15" s="13" t="s">
        <v>210</v>
      </c>
      <c r="CX15" s="13" t="s">
        <v>421</v>
      </c>
      <c r="CY15" s="13" t="s">
        <v>422</v>
      </c>
      <c r="CZ15" s="13"/>
      <c r="DA15" s="14" t="s">
        <v>423</v>
      </c>
      <c r="DB15" s="13" t="s">
        <v>424</v>
      </c>
      <c r="DC15" s="21" t="n">
        <v>2014</v>
      </c>
      <c r="DD15" s="22" t="str">
        <f aca="false">HYPERLINK("http://engagevr.io","engagevr.io")</f>
        <v>engagevr.io</v>
      </c>
      <c r="DE15" s="23"/>
      <c r="DF15" s="23"/>
      <c r="DG15" s="23"/>
      <c r="DH15" s="23"/>
      <c r="DI15" s="23"/>
      <c r="DJ15" s="23"/>
      <c r="DK15" s="13"/>
      <c r="DL15" s="13"/>
      <c r="DM15" s="14"/>
      <c r="DN15" s="14"/>
      <c r="DO15" s="13"/>
      <c r="DP15" s="13"/>
      <c r="DQ15" s="13"/>
      <c r="DR15" s="13"/>
      <c r="DS15" s="13"/>
      <c r="DT15" s="13"/>
      <c r="DU15" s="13"/>
      <c r="DV15" s="13"/>
      <c r="DW15" s="20"/>
      <c r="DX15" s="17"/>
      <c r="DY15" s="20"/>
      <c r="DZ15" s="20"/>
      <c r="EA15" s="20"/>
      <c r="EB15" s="20"/>
      <c r="EC15" s="20"/>
      <c r="ED15" s="20"/>
      <c r="EE15" s="20"/>
      <c r="EF15" s="17"/>
      <c r="EG15" s="16"/>
      <c r="EH15" s="16"/>
      <c r="EI15" s="20"/>
      <c r="EJ15" s="20"/>
      <c r="EK15" s="17"/>
      <c r="EL15" s="20"/>
      <c r="EM15" s="13"/>
      <c r="EN15" s="15"/>
      <c r="EO15" s="20"/>
      <c r="EP15" s="17"/>
      <c r="EQ15" s="17"/>
      <c r="ER15" s="20"/>
      <c r="ES15" s="13"/>
      <c r="ET15" s="20"/>
      <c r="EU15" s="20"/>
      <c r="EV15" s="20"/>
      <c r="EW15" s="20"/>
      <c r="EX15" s="20"/>
      <c r="EY15" s="20"/>
      <c r="EZ15" s="20"/>
      <c r="FA15" s="20"/>
      <c r="FB15" s="13" t="s">
        <v>199</v>
      </c>
      <c r="FC15" s="20"/>
      <c r="FD15" s="13"/>
      <c r="FE15" s="14"/>
      <c r="FF15" s="13"/>
      <c r="FG15" s="20"/>
      <c r="FH15" s="20"/>
      <c r="FI15" s="20"/>
      <c r="FJ15" s="20"/>
      <c r="FK15" s="20"/>
      <c r="FL15" s="20"/>
      <c r="FM15" s="20"/>
      <c r="FN15" s="20"/>
      <c r="FO15" s="20"/>
      <c r="FP15" s="20"/>
      <c r="FQ15" s="20"/>
      <c r="FR15" s="22" t="str">
        <f aca="false">HYPERLINK("https://my.pitchbook.com?c=102583-36T","View Company Online")</f>
        <v>View Company Online</v>
      </c>
    </row>
    <row r="16" customFormat="false" ht="15" hidden="false" customHeight="false" outlineLevel="0" collapsed="false">
      <c r="A16" s="2" t="s">
        <v>425</v>
      </c>
      <c r="B16" s="2" t="s">
        <v>403</v>
      </c>
      <c r="C16" s="2" t="s">
        <v>404</v>
      </c>
      <c r="D16" s="2" t="s">
        <v>405</v>
      </c>
      <c r="E16" s="2" t="s">
        <v>406</v>
      </c>
      <c r="F16" s="2" t="s">
        <v>407</v>
      </c>
      <c r="G16" s="2" t="s">
        <v>180</v>
      </c>
      <c r="H16" s="2" t="s">
        <v>181</v>
      </c>
      <c r="I16" s="2" t="s">
        <v>408</v>
      </c>
      <c r="J16" s="2" t="s">
        <v>409</v>
      </c>
      <c r="K16" s="2" t="s">
        <v>410</v>
      </c>
      <c r="L16" s="2" t="s">
        <v>411</v>
      </c>
      <c r="M16" s="2" t="s">
        <v>186</v>
      </c>
      <c r="N16" s="2" t="s">
        <v>187</v>
      </c>
      <c r="O16" s="2" t="s">
        <v>188</v>
      </c>
      <c r="P16" s="2" t="s">
        <v>426</v>
      </c>
      <c r="Q16" s="2" t="s">
        <v>427</v>
      </c>
      <c r="R16" s="3"/>
      <c r="S16" s="2" t="s">
        <v>428</v>
      </c>
      <c r="T16" s="2" t="s">
        <v>429</v>
      </c>
      <c r="U16" s="2"/>
      <c r="V16" s="3" t="n">
        <v>5</v>
      </c>
      <c r="W16" s="4" t="n">
        <v>44364</v>
      </c>
      <c r="X16" s="4" t="n">
        <v>44365</v>
      </c>
      <c r="Y16" s="5" t="n">
        <v>8.95</v>
      </c>
      <c r="Z16" s="2" t="s">
        <v>194</v>
      </c>
      <c r="AA16" s="5"/>
      <c r="AB16" s="5" t="n">
        <v>44.75</v>
      </c>
      <c r="AC16" s="2" t="s">
        <v>194</v>
      </c>
      <c r="AD16" s="6" t="n">
        <v>20</v>
      </c>
      <c r="AE16" s="5" t="n">
        <v>17.21</v>
      </c>
      <c r="AF16" s="3"/>
      <c r="AG16" s="3"/>
      <c r="AH16" s="5" t="n">
        <v>0.19</v>
      </c>
      <c r="AI16" s="3"/>
      <c r="AJ16" s="2" t="s">
        <v>223</v>
      </c>
      <c r="AK16" s="2"/>
      <c r="AL16" s="2"/>
      <c r="AM16" s="2" t="s">
        <v>244</v>
      </c>
      <c r="AN16" s="2" t="s">
        <v>430</v>
      </c>
      <c r="AO16" s="5" t="n">
        <v>8.95</v>
      </c>
      <c r="AP16" s="2" t="s">
        <v>199</v>
      </c>
      <c r="AQ16" s="2"/>
      <c r="AR16" s="2"/>
      <c r="AS16" s="2"/>
      <c r="AT16" s="5"/>
      <c r="AU16" s="5"/>
      <c r="AV16" s="5"/>
      <c r="AW16" s="2" t="s">
        <v>200</v>
      </c>
      <c r="AX16" s="2" t="s">
        <v>201</v>
      </c>
      <c r="AY16" s="2" t="s">
        <v>186</v>
      </c>
      <c r="AZ16" s="7"/>
      <c r="BA16" s="3"/>
      <c r="BB16" s="2"/>
      <c r="BC16" s="3"/>
      <c r="BD16" s="2"/>
      <c r="BE16" s="3"/>
      <c r="BF16" s="2"/>
      <c r="BG16" s="2"/>
      <c r="BH16" s="8"/>
      <c r="BI16" s="2"/>
      <c r="BJ16" s="2"/>
      <c r="BK16" s="2"/>
      <c r="BL16" s="2"/>
      <c r="BM16" s="2"/>
      <c r="BN16" s="2" t="s">
        <v>431</v>
      </c>
      <c r="BO16" s="2" t="s">
        <v>431</v>
      </c>
      <c r="BP16" s="2" t="s">
        <v>432</v>
      </c>
      <c r="BQ16" s="2"/>
      <c r="BR16" s="2"/>
      <c r="BS16" s="5"/>
      <c r="BT16" s="9" t="n">
        <v>1.98</v>
      </c>
      <c r="BU16" s="6" t="n">
        <v>235.79</v>
      </c>
      <c r="BV16" s="9" t="n">
        <v>1.53</v>
      </c>
      <c r="BW16" s="9" t="n">
        <v>-2.84</v>
      </c>
      <c r="BX16" s="9" t="n">
        <v>-2.2</v>
      </c>
      <c r="BY16" s="9" t="n">
        <v>-2.89</v>
      </c>
      <c r="BZ16" s="9" t="n">
        <v>0.04</v>
      </c>
      <c r="CA16" s="10" t="n">
        <v>2021</v>
      </c>
      <c r="CB16" s="9" t="n">
        <v>-20.34</v>
      </c>
      <c r="CC16" s="9" t="n">
        <v>-15.49</v>
      </c>
      <c r="CD16" s="9" t="n">
        <v>-15.47</v>
      </c>
      <c r="CE16" s="9" t="n">
        <v>22.56</v>
      </c>
      <c r="CF16" s="9" t="n">
        <v>6.3</v>
      </c>
      <c r="CG16" s="9" t="n">
        <v>-4.07</v>
      </c>
      <c r="CH16" s="9" t="n">
        <v>-3.1</v>
      </c>
      <c r="CI16" s="9" t="n">
        <v>-3.09</v>
      </c>
      <c r="CJ16" s="9" t="n">
        <v>4.51</v>
      </c>
      <c r="CK16" s="9" t="n">
        <v>1.26</v>
      </c>
      <c r="CL16" s="9"/>
      <c r="CM16" s="9"/>
      <c r="CN16" s="9"/>
      <c r="CO16" s="9"/>
      <c r="CP16" s="9"/>
      <c r="CQ16" s="9"/>
      <c r="CR16" s="9"/>
      <c r="CS16" s="6" t="n">
        <v>-110.9</v>
      </c>
      <c r="CT16" s="7" t="n">
        <v>64</v>
      </c>
      <c r="CU16" s="2" t="s">
        <v>433</v>
      </c>
      <c r="CV16" s="2" t="s">
        <v>420</v>
      </c>
      <c r="CW16" s="2" t="s">
        <v>210</v>
      </c>
      <c r="CX16" s="2" t="s">
        <v>421</v>
      </c>
      <c r="CY16" s="2" t="s">
        <v>422</v>
      </c>
      <c r="CZ16" s="2"/>
      <c r="DA16" s="3" t="s">
        <v>423</v>
      </c>
      <c r="DB16" s="2" t="s">
        <v>424</v>
      </c>
      <c r="DC16" s="10" t="n">
        <v>2014</v>
      </c>
      <c r="DD16" s="11" t="str">
        <f aca="false">HYPERLINK("http://engagevr.io","engagevr.io")</f>
        <v>engagevr.io</v>
      </c>
      <c r="DE16" s="12"/>
      <c r="DF16" s="12"/>
      <c r="DG16" s="12"/>
      <c r="DH16" s="12"/>
      <c r="DI16" s="12"/>
      <c r="DJ16" s="12"/>
      <c r="DK16" s="2"/>
      <c r="DL16" s="2"/>
      <c r="DM16" s="3"/>
      <c r="DN16" s="3"/>
      <c r="DO16" s="2"/>
      <c r="DP16" s="2"/>
      <c r="DQ16" s="2"/>
      <c r="DR16" s="2"/>
      <c r="DS16" s="2"/>
      <c r="DT16" s="2"/>
      <c r="DU16" s="2"/>
      <c r="DV16" s="2"/>
      <c r="DW16" s="9"/>
      <c r="DX16" s="6"/>
      <c r="DY16" s="9"/>
      <c r="DZ16" s="9"/>
      <c r="EA16" s="9"/>
      <c r="EB16" s="9"/>
      <c r="EC16" s="9"/>
      <c r="ED16" s="9"/>
      <c r="EE16" s="9"/>
      <c r="EF16" s="6"/>
      <c r="EG16" s="5"/>
      <c r="EH16" s="5"/>
      <c r="EI16" s="9"/>
      <c r="EJ16" s="9"/>
      <c r="EK16" s="6"/>
      <c r="EL16" s="9"/>
      <c r="EM16" s="2"/>
      <c r="EN16" s="4"/>
      <c r="EO16" s="9"/>
      <c r="EP16" s="6"/>
      <c r="EQ16" s="6"/>
      <c r="ER16" s="9"/>
      <c r="ES16" s="2"/>
      <c r="ET16" s="9"/>
      <c r="EU16" s="9"/>
      <c r="EV16" s="9"/>
      <c r="EW16" s="9"/>
      <c r="EX16" s="9"/>
      <c r="EY16" s="9"/>
      <c r="EZ16" s="9"/>
      <c r="FA16" s="9"/>
      <c r="FB16" s="2" t="s">
        <v>199</v>
      </c>
      <c r="FC16" s="9"/>
      <c r="FD16" s="2"/>
      <c r="FE16" s="3"/>
      <c r="FF16" s="2"/>
      <c r="FG16" s="9"/>
      <c r="FH16" s="9"/>
      <c r="FI16" s="9"/>
      <c r="FJ16" s="9"/>
      <c r="FK16" s="9"/>
      <c r="FL16" s="9"/>
      <c r="FM16" s="9"/>
      <c r="FN16" s="9"/>
      <c r="FO16" s="9"/>
      <c r="FP16" s="9"/>
      <c r="FQ16" s="9"/>
      <c r="FR16" s="11" t="str">
        <f aca="false">HYPERLINK("https://my.pitchbook.com?c=182900-53T","View Company Online")</f>
        <v>View Company Online</v>
      </c>
    </row>
    <row r="17" customFormat="false" ht="15" hidden="false" customHeight="false" outlineLevel="0" collapsed="false">
      <c r="A17" s="13" t="s">
        <v>434</v>
      </c>
      <c r="B17" s="13" t="s">
        <v>435</v>
      </c>
      <c r="C17" s="13" t="s">
        <v>436</v>
      </c>
      <c r="D17" s="13" t="s">
        <v>437</v>
      </c>
      <c r="E17" s="13" t="s">
        <v>438</v>
      </c>
      <c r="F17" s="13" t="s">
        <v>439</v>
      </c>
      <c r="G17" s="13" t="s">
        <v>262</v>
      </c>
      <c r="H17" s="13" t="s">
        <v>440</v>
      </c>
      <c r="I17" s="13" t="s">
        <v>441</v>
      </c>
      <c r="J17" s="13" t="s">
        <v>442</v>
      </c>
      <c r="K17" s="13"/>
      <c r="L17" s="13" t="s">
        <v>443</v>
      </c>
      <c r="M17" s="13" t="s">
        <v>267</v>
      </c>
      <c r="N17" s="13" t="s">
        <v>303</v>
      </c>
      <c r="O17" s="13" t="s">
        <v>444</v>
      </c>
      <c r="P17" s="13"/>
      <c r="Q17" s="13"/>
      <c r="R17" s="14"/>
      <c r="S17" s="13"/>
      <c r="T17" s="13"/>
      <c r="U17" s="13"/>
      <c r="V17" s="14" t="n">
        <v>1</v>
      </c>
      <c r="W17" s="15" t="n">
        <v>44123</v>
      </c>
      <c r="X17" s="15" t="n">
        <v>44130</v>
      </c>
      <c r="Y17" s="16" t="n">
        <v>3</v>
      </c>
      <c r="Z17" s="13" t="s">
        <v>194</v>
      </c>
      <c r="AA17" s="16" t="n">
        <v>8.53</v>
      </c>
      <c r="AB17" s="16" t="n">
        <v>11.53</v>
      </c>
      <c r="AC17" s="13" t="s">
        <v>221</v>
      </c>
      <c r="AD17" s="17" t="n">
        <v>26</v>
      </c>
      <c r="AE17" s="16" t="n">
        <v>3</v>
      </c>
      <c r="AF17" s="14"/>
      <c r="AG17" s="14"/>
      <c r="AH17" s="16" t="n">
        <v>2.1</v>
      </c>
      <c r="AI17" s="14"/>
      <c r="AJ17" s="13" t="s">
        <v>222</v>
      </c>
      <c r="AK17" s="13"/>
      <c r="AL17" s="13"/>
      <c r="AM17" s="13" t="s">
        <v>224</v>
      </c>
      <c r="AN17" s="13" t="s">
        <v>445</v>
      </c>
      <c r="AO17" s="16" t="n">
        <v>3</v>
      </c>
      <c r="AP17" s="13" t="s">
        <v>199</v>
      </c>
      <c r="AQ17" s="13"/>
      <c r="AR17" s="13"/>
      <c r="AS17" s="13"/>
      <c r="AT17" s="16"/>
      <c r="AU17" s="16"/>
      <c r="AV17" s="16"/>
      <c r="AW17" s="13" t="s">
        <v>200</v>
      </c>
      <c r="AX17" s="13" t="s">
        <v>303</v>
      </c>
      <c r="AY17" s="13" t="s">
        <v>267</v>
      </c>
      <c r="AZ17" s="18"/>
      <c r="BA17" s="14"/>
      <c r="BB17" s="13"/>
      <c r="BC17" s="14"/>
      <c r="BD17" s="13"/>
      <c r="BE17" s="14"/>
      <c r="BF17" s="13"/>
      <c r="BG17" s="13"/>
      <c r="BH17" s="19"/>
      <c r="BI17" s="13"/>
      <c r="BJ17" s="13"/>
      <c r="BK17" s="13"/>
      <c r="BL17" s="13"/>
      <c r="BM17" s="13"/>
      <c r="BN17" s="13"/>
      <c r="BO17" s="13"/>
      <c r="BP17" s="13"/>
      <c r="BQ17" s="13"/>
      <c r="BR17" s="13"/>
      <c r="BS17" s="16"/>
      <c r="BT17" s="20" t="n">
        <v>2.1</v>
      </c>
      <c r="BU17" s="17"/>
      <c r="BV17" s="20" t="n">
        <v>1.76</v>
      </c>
      <c r="BW17" s="20" t="n">
        <v>0.38</v>
      </c>
      <c r="BX17" s="20" t="n">
        <v>0.62</v>
      </c>
      <c r="BY17" s="20" t="n">
        <v>0.4</v>
      </c>
      <c r="BZ17" s="20" t="n">
        <v>0.07</v>
      </c>
      <c r="CA17" s="21" t="n">
        <v>2020</v>
      </c>
      <c r="CB17" s="20" t="n">
        <v>18.72</v>
      </c>
      <c r="CC17" s="20" t="n">
        <v>28.72</v>
      </c>
      <c r="CD17" s="20" t="n">
        <v>29.48</v>
      </c>
      <c r="CE17" s="20" t="n">
        <v>5.5</v>
      </c>
      <c r="CF17" s="20" t="n">
        <v>38.1</v>
      </c>
      <c r="CG17" s="20" t="n">
        <v>4.87</v>
      </c>
      <c r="CH17" s="20" t="n">
        <v>7.47</v>
      </c>
      <c r="CI17" s="20" t="n">
        <v>7.67</v>
      </c>
      <c r="CJ17" s="20" t="n">
        <v>1.43</v>
      </c>
      <c r="CK17" s="20" t="n">
        <v>9.91</v>
      </c>
      <c r="CL17" s="20"/>
      <c r="CM17" s="20"/>
      <c r="CN17" s="20"/>
      <c r="CO17" s="20"/>
      <c r="CP17" s="20"/>
      <c r="CQ17" s="20"/>
      <c r="CR17" s="20"/>
      <c r="CS17" s="17" t="n">
        <v>29.4</v>
      </c>
      <c r="CT17" s="18" t="n">
        <v>56</v>
      </c>
      <c r="CU17" s="13" t="s">
        <v>314</v>
      </c>
      <c r="CV17" s="13" t="s">
        <v>446</v>
      </c>
      <c r="CW17" s="13" t="s">
        <v>210</v>
      </c>
      <c r="CX17" s="13" t="s">
        <v>316</v>
      </c>
      <c r="CY17" s="13" t="s">
        <v>447</v>
      </c>
      <c r="CZ17" s="13"/>
      <c r="DA17" s="14" t="s">
        <v>448</v>
      </c>
      <c r="DB17" s="13" t="s">
        <v>449</v>
      </c>
      <c r="DC17" s="21" t="n">
        <v>2018</v>
      </c>
      <c r="DD17" s="22" t="str">
        <f aca="false">HYPERLINK("http://www.esi-spa.com","www.esi-spa.com")</f>
        <v>www.esi-spa.com</v>
      </c>
      <c r="DE17" s="23"/>
      <c r="DF17" s="23"/>
      <c r="DG17" s="23"/>
      <c r="DH17" s="23"/>
      <c r="DI17" s="23"/>
      <c r="DJ17" s="23"/>
      <c r="DK17" s="13"/>
      <c r="DL17" s="13"/>
      <c r="DM17" s="14"/>
      <c r="DN17" s="14"/>
      <c r="DO17" s="13"/>
      <c r="DP17" s="13"/>
      <c r="DQ17" s="13"/>
      <c r="DR17" s="13"/>
      <c r="DS17" s="13"/>
      <c r="DT17" s="13"/>
      <c r="DU17" s="13"/>
      <c r="DV17" s="13"/>
      <c r="DW17" s="20"/>
      <c r="DX17" s="17"/>
      <c r="DY17" s="20"/>
      <c r="DZ17" s="20"/>
      <c r="EA17" s="20"/>
      <c r="EB17" s="20"/>
      <c r="EC17" s="20"/>
      <c r="ED17" s="20"/>
      <c r="EE17" s="20"/>
      <c r="EF17" s="17"/>
      <c r="EG17" s="16"/>
      <c r="EH17" s="16"/>
      <c r="EI17" s="20"/>
      <c r="EJ17" s="20"/>
      <c r="EK17" s="17"/>
      <c r="EL17" s="20"/>
      <c r="EM17" s="13"/>
      <c r="EN17" s="15"/>
      <c r="EO17" s="20"/>
      <c r="EP17" s="17"/>
      <c r="EQ17" s="17"/>
      <c r="ER17" s="20"/>
      <c r="ES17" s="13"/>
      <c r="ET17" s="20"/>
      <c r="EU17" s="20"/>
      <c r="EV17" s="20"/>
      <c r="EW17" s="20"/>
      <c r="EX17" s="20"/>
      <c r="EY17" s="20"/>
      <c r="EZ17" s="20"/>
      <c r="FA17" s="20"/>
      <c r="FB17" s="13" t="s">
        <v>199</v>
      </c>
      <c r="FC17" s="20"/>
      <c r="FD17" s="13"/>
      <c r="FE17" s="14"/>
      <c r="FF17" s="13"/>
      <c r="FG17" s="20"/>
      <c r="FH17" s="20"/>
      <c r="FI17" s="20"/>
      <c r="FJ17" s="20"/>
      <c r="FK17" s="20"/>
      <c r="FL17" s="20"/>
      <c r="FM17" s="20"/>
      <c r="FN17" s="20"/>
      <c r="FO17" s="20"/>
      <c r="FP17" s="20"/>
      <c r="FQ17" s="20"/>
      <c r="FR17" s="22" t="str">
        <f aca="false">HYPERLINK("https://my.pitchbook.com?c=161244-28T","View Company Online")</f>
        <v>View Company Online</v>
      </c>
    </row>
    <row r="18" customFormat="false" ht="15" hidden="false" customHeight="false" outlineLevel="0" collapsed="false">
      <c r="A18" s="2" t="s">
        <v>450</v>
      </c>
      <c r="B18" s="2" t="s">
        <v>435</v>
      </c>
      <c r="C18" s="2" t="s">
        <v>436</v>
      </c>
      <c r="D18" s="2" t="s">
        <v>437</v>
      </c>
      <c r="E18" s="2" t="s">
        <v>438</v>
      </c>
      <c r="F18" s="2" t="s">
        <v>439</v>
      </c>
      <c r="G18" s="2" t="s">
        <v>262</v>
      </c>
      <c r="H18" s="2" t="s">
        <v>440</v>
      </c>
      <c r="I18" s="2" t="s">
        <v>441</v>
      </c>
      <c r="J18" s="2" t="s">
        <v>442</v>
      </c>
      <c r="K18" s="2"/>
      <c r="L18" s="2" t="s">
        <v>443</v>
      </c>
      <c r="M18" s="2" t="s">
        <v>267</v>
      </c>
      <c r="N18" s="2" t="s">
        <v>303</v>
      </c>
      <c r="O18" s="2" t="s">
        <v>444</v>
      </c>
      <c r="P18" s="2" t="s">
        <v>451</v>
      </c>
      <c r="Q18" s="2" t="s">
        <v>452</v>
      </c>
      <c r="R18" s="3" t="s">
        <v>453</v>
      </c>
      <c r="S18" s="2"/>
      <c r="T18" s="2" t="s">
        <v>454</v>
      </c>
      <c r="U18" s="2"/>
      <c r="V18" s="3" t="n">
        <v>2</v>
      </c>
      <c r="W18" s="4"/>
      <c r="X18" s="4" t="n">
        <v>44320</v>
      </c>
      <c r="Y18" s="5" t="n">
        <v>2</v>
      </c>
      <c r="Z18" s="2" t="s">
        <v>194</v>
      </c>
      <c r="AA18" s="5"/>
      <c r="AB18" s="5" t="n">
        <v>18.73</v>
      </c>
      <c r="AC18" s="2" t="s">
        <v>221</v>
      </c>
      <c r="AD18" s="6" t="n">
        <v>10.68</v>
      </c>
      <c r="AE18" s="5" t="n">
        <v>3</v>
      </c>
      <c r="AF18" s="3"/>
      <c r="AG18" s="3"/>
      <c r="AH18" s="5" t="n">
        <v>3</v>
      </c>
      <c r="AI18" s="3"/>
      <c r="AJ18" s="2" t="s">
        <v>455</v>
      </c>
      <c r="AK18" s="2"/>
      <c r="AL18" s="2"/>
      <c r="AM18" s="2" t="s">
        <v>244</v>
      </c>
      <c r="AN18" s="2" t="s">
        <v>456</v>
      </c>
      <c r="AO18" s="5"/>
      <c r="AP18" s="2" t="s">
        <v>199</v>
      </c>
      <c r="AQ18" s="2"/>
      <c r="AR18" s="2"/>
      <c r="AS18" s="2"/>
      <c r="AT18" s="5"/>
      <c r="AU18" s="5"/>
      <c r="AV18" s="5"/>
      <c r="AW18" s="2" t="s">
        <v>200</v>
      </c>
      <c r="AX18" s="2" t="s">
        <v>303</v>
      </c>
      <c r="AY18" s="2" t="s">
        <v>267</v>
      </c>
      <c r="AZ18" s="7"/>
      <c r="BA18" s="3" t="n">
        <v>1</v>
      </c>
      <c r="BB18" s="2"/>
      <c r="BC18" s="3"/>
      <c r="BD18" s="2"/>
      <c r="BE18" s="3"/>
      <c r="BF18" s="2"/>
      <c r="BG18" s="2"/>
      <c r="BH18" s="8" t="s">
        <v>457</v>
      </c>
      <c r="BI18" s="2"/>
      <c r="BJ18" s="2"/>
      <c r="BK18" s="2" t="s">
        <v>458</v>
      </c>
      <c r="BL18" s="2"/>
      <c r="BM18" s="2"/>
      <c r="BN18" s="2"/>
      <c r="BO18" s="2"/>
      <c r="BP18" s="2"/>
      <c r="BQ18" s="2"/>
      <c r="BR18" s="2"/>
      <c r="BS18" s="5"/>
      <c r="BT18" s="9" t="n">
        <v>1.02</v>
      </c>
      <c r="BU18" s="6" t="n">
        <v>-49.21</v>
      </c>
      <c r="BV18" s="9"/>
      <c r="BW18" s="9" t="n">
        <v>0.42</v>
      </c>
      <c r="BX18" s="9" t="n">
        <v>0.79</v>
      </c>
      <c r="BY18" s="9" t="n">
        <v>0.48</v>
      </c>
      <c r="BZ18" s="9" t="n">
        <v>0.81</v>
      </c>
      <c r="CA18" s="10" t="n">
        <v>2021</v>
      </c>
      <c r="CB18" s="9" t="n">
        <v>23.7</v>
      </c>
      <c r="CC18" s="9" t="n">
        <v>39.19</v>
      </c>
      <c r="CD18" s="9" t="n">
        <v>44.1</v>
      </c>
      <c r="CE18" s="9" t="n">
        <v>18.4</v>
      </c>
      <c r="CF18" s="9"/>
      <c r="CG18" s="9" t="n">
        <v>2.53</v>
      </c>
      <c r="CH18" s="9" t="n">
        <v>4.19</v>
      </c>
      <c r="CI18" s="9" t="n">
        <v>4.71</v>
      </c>
      <c r="CJ18" s="9" t="n">
        <v>1.96</v>
      </c>
      <c r="CK18" s="9"/>
      <c r="CL18" s="9"/>
      <c r="CM18" s="9"/>
      <c r="CN18" s="9"/>
      <c r="CO18" s="9"/>
      <c r="CP18" s="9"/>
      <c r="CQ18" s="9"/>
      <c r="CR18" s="9"/>
      <c r="CS18" s="6" t="n">
        <v>77.64</v>
      </c>
      <c r="CT18" s="7" t="n">
        <v>56</v>
      </c>
      <c r="CU18" s="2" t="s">
        <v>314</v>
      </c>
      <c r="CV18" s="2" t="s">
        <v>446</v>
      </c>
      <c r="CW18" s="2" t="s">
        <v>210</v>
      </c>
      <c r="CX18" s="2" t="s">
        <v>316</v>
      </c>
      <c r="CY18" s="2" t="s">
        <v>447</v>
      </c>
      <c r="CZ18" s="2"/>
      <c r="DA18" s="3" t="s">
        <v>448</v>
      </c>
      <c r="DB18" s="2" t="s">
        <v>449</v>
      </c>
      <c r="DC18" s="10" t="n">
        <v>2018</v>
      </c>
      <c r="DD18" s="11" t="str">
        <f aca="false">HYPERLINK("http://www.esi-spa.com","www.esi-spa.com")</f>
        <v>www.esi-spa.com</v>
      </c>
      <c r="DE18" s="12"/>
      <c r="DF18" s="12"/>
      <c r="DG18" s="12"/>
      <c r="DH18" s="12"/>
      <c r="DI18" s="12"/>
      <c r="DJ18" s="12"/>
      <c r="DK18" s="2"/>
      <c r="DL18" s="2"/>
      <c r="DM18" s="3"/>
      <c r="DN18" s="3"/>
      <c r="DO18" s="2"/>
      <c r="DP18" s="2"/>
      <c r="DQ18" s="2"/>
      <c r="DR18" s="2"/>
      <c r="DS18" s="2"/>
      <c r="DT18" s="2"/>
      <c r="DU18" s="2"/>
      <c r="DV18" s="2"/>
      <c r="DW18" s="9"/>
      <c r="DX18" s="6"/>
      <c r="DY18" s="9"/>
      <c r="DZ18" s="9"/>
      <c r="EA18" s="9"/>
      <c r="EB18" s="9"/>
      <c r="EC18" s="9"/>
      <c r="ED18" s="9"/>
      <c r="EE18" s="9"/>
      <c r="EF18" s="6"/>
      <c r="EG18" s="5"/>
      <c r="EH18" s="5"/>
      <c r="EI18" s="9"/>
      <c r="EJ18" s="9"/>
      <c r="EK18" s="6"/>
      <c r="EL18" s="9"/>
      <c r="EM18" s="2"/>
      <c r="EN18" s="4"/>
      <c r="EO18" s="9"/>
      <c r="EP18" s="6"/>
      <c r="EQ18" s="6"/>
      <c r="ER18" s="9"/>
      <c r="ES18" s="2"/>
      <c r="ET18" s="9"/>
      <c r="EU18" s="9"/>
      <c r="EV18" s="9"/>
      <c r="EW18" s="9"/>
      <c r="EX18" s="9"/>
      <c r="EY18" s="9"/>
      <c r="EZ18" s="9"/>
      <c r="FA18" s="9"/>
      <c r="FB18" s="2" t="s">
        <v>199</v>
      </c>
      <c r="FC18" s="9"/>
      <c r="FD18" s="2"/>
      <c r="FE18" s="3"/>
      <c r="FF18" s="2"/>
      <c r="FG18" s="9"/>
      <c r="FH18" s="9"/>
      <c r="FI18" s="9"/>
      <c r="FJ18" s="9"/>
      <c r="FK18" s="9"/>
      <c r="FL18" s="9"/>
      <c r="FM18" s="9"/>
      <c r="FN18" s="9"/>
      <c r="FO18" s="9"/>
      <c r="FP18" s="9"/>
      <c r="FQ18" s="9"/>
      <c r="FR18" s="11" t="str">
        <f aca="false">HYPERLINK("https://my.pitchbook.com?c=199346-68T","View Company Online")</f>
        <v>View Company Online</v>
      </c>
    </row>
    <row r="19" customFormat="false" ht="15" hidden="false" customHeight="false" outlineLevel="0" collapsed="false">
      <c r="A19" s="13" t="s">
        <v>459</v>
      </c>
      <c r="B19" s="13" t="s">
        <v>435</v>
      </c>
      <c r="C19" s="13" t="s">
        <v>436</v>
      </c>
      <c r="D19" s="13" t="s">
        <v>437</v>
      </c>
      <c r="E19" s="13" t="s">
        <v>438</v>
      </c>
      <c r="F19" s="13" t="s">
        <v>439</v>
      </c>
      <c r="G19" s="13" t="s">
        <v>262</v>
      </c>
      <c r="H19" s="13" t="s">
        <v>440</v>
      </c>
      <c r="I19" s="13" t="s">
        <v>441</v>
      </c>
      <c r="J19" s="13" t="s">
        <v>442</v>
      </c>
      <c r="K19" s="13"/>
      <c r="L19" s="13" t="s">
        <v>443</v>
      </c>
      <c r="M19" s="13" t="s">
        <v>267</v>
      </c>
      <c r="N19" s="13" t="s">
        <v>303</v>
      </c>
      <c r="O19" s="13" t="s">
        <v>444</v>
      </c>
      <c r="P19" s="13" t="s">
        <v>451</v>
      </c>
      <c r="Q19" s="13" t="s">
        <v>452</v>
      </c>
      <c r="R19" s="14" t="s">
        <v>453</v>
      </c>
      <c r="S19" s="13"/>
      <c r="T19" s="13" t="s">
        <v>454</v>
      </c>
      <c r="U19" s="13"/>
      <c r="V19" s="14" t="n">
        <v>3</v>
      </c>
      <c r="W19" s="15"/>
      <c r="X19" s="15" t="n">
        <v>44754</v>
      </c>
      <c r="Y19" s="16" t="n">
        <v>6.5</v>
      </c>
      <c r="Z19" s="13" t="s">
        <v>194</v>
      </c>
      <c r="AA19" s="16"/>
      <c r="AB19" s="16" t="n">
        <v>21.97</v>
      </c>
      <c r="AC19" s="13" t="s">
        <v>221</v>
      </c>
      <c r="AD19" s="17" t="n">
        <v>29.58</v>
      </c>
      <c r="AE19" s="16" t="n">
        <v>3</v>
      </c>
      <c r="AF19" s="14"/>
      <c r="AG19" s="14"/>
      <c r="AH19" s="16" t="n">
        <v>3.15</v>
      </c>
      <c r="AI19" s="14"/>
      <c r="AJ19" s="13" t="s">
        <v>455</v>
      </c>
      <c r="AK19" s="13"/>
      <c r="AL19" s="13"/>
      <c r="AM19" s="13" t="s">
        <v>244</v>
      </c>
      <c r="AN19" s="13" t="s">
        <v>439</v>
      </c>
      <c r="AO19" s="16"/>
      <c r="AP19" s="13" t="s">
        <v>199</v>
      </c>
      <c r="AQ19" s="13"/>
      <c r="AR19" s="13"/>
      <c r="AS19" s="13"/>
      <c r="AT19" s="16"/>
      <c r="AU19" s="16"/>
      <c r="AV19" s="16"/>
      <c r="AW19" s="13" t="s">
        <v>200</v>
      </c>
      <c r="AX19" s="13" t="s">
        <v>303</v>
      </c>
      <c r="AY19" s="13" t="s">
        <v>267</v>
      </c>
      <c r="AZ19" s="18"/>
      <c r="BA19" s="14" t="n">
        <v>1</v>
      </c>
      <c r="BB19" s="13"/>
      <c r="BC19" s="14"/>
      <c r="BD19" s="13"/>
      <c r="BE19" s="14"/>
      <c r="BF19" s="13"/>
      <c r="BG19" s="13" t="s">
        <v>460</v>
      </c>
      <c r="BH19" s="19" t="s">
        <v>461</v>
      </c>
      <c r="BI19" s="13"/>
      <c r="BJ19" s="13"/>
      <c r="BK19" s="13" t="s">
        <v>458</v>
      </c>
      <c r="BL19" s="13"/>
      <c r="BM19" s="13"/>
      <c r="BN19" s="13"/>
      <c r="BO19" s="13"/>
      <c r="BP19" s="13"/>
      <c r="BQ19" s="13"/>
      <c r="BR19" s="13"/>
      <c r="BS19" s="16"/>
      <c r="BT19" s="20" t="n">
        <v>2.93</v>
      </c>
      <c r="BU19" s="17" t="n">
        <v>172.19</v>
      </c>
      <c r="BV19" s="20"/>
      <c r="BW19" s="20" t="n">
        <v>0.48</v>
      </c>
      <c r="BX19" s="20" t="n">
        <v>0.69</v>
      </c>
      <c r="BY19" s="20" t="n">
        <v>0.66</v>
      </c>
      <c r="BZ19" s="20" t="n">
        <v>2.76</v>
      </c>
      <c r="CA19" s="21" t="n">
        <v>2022</v>
      </c>
      <c r="CB19" s="20" t="n">
        <v>32.01</v>
      </c>
      <c r="CC19" s="20" t="n">
        <v>33.11</v>
      </c>
      <c r="CD19" s="20" t="n">
        <v>49.45</v>
      </c>
      <c r="CE19" s="20" t="n">
        <v>7.49</v>
      </c>
      <c r="CF19" s="20" t="n">
        <v>4268.02</v>
      </c>
      <c r="CG19" s="20" t="n">
        <v>9.47</v>
      </c>
      <c r="CH19" s="20" t="n">
        <v>9.8</v>
      </c>
      <c r="CI19" s="20" t="n">
        <v>14.63</v>
      </c>
      <c r="CJ19" s="20" t="n">
        <v>2.22</v>
      </c>
      <c r="CK19" s="20" t="n">
        <v>1262.73</v>
      </c>
      <c r="CL19" s="20"/>
      <c r="CM19" s="20"/>
      <c r="CN19" s="20"/>
      <c r="CO19" s="20"/>
      <c r="CP19" s="20"/>
      <c r="CQ19" s="20"/>
      <c r="CR19" s="20"/>
      <c r="CS19" s="17" t="n">
        <v>23.4</v>
      </c>
      <c r="CT19" s="18" t="n">
        <v>56</v>
      </c>
      <c r="CU19" s="13" t="s">
        <v>314</v>
      </c>
      <c r="CV19" s="13" t="s">
        <v>446</v>
      </c>
      <c r="CW19" s="13" t="s">
        <v>210</v>
      </c>
      <c r="CX19" s="13" t="s">
        <v>316</v>
      </c>
      <c r="CY19" s="13" t="s">
        <v>447</v>
      </c>
      <c r="CZ19" s="13"/>
      <c r="DA19" s="14" t="s">
        <v>448</v>
      </c>
      <c r="DB19" s="13" t="s">
        <v>449</v>
      </c>
      <c r="DC19" s="21" t="n">
        <v>2018</v>
      </c>
      <c r="DD19" s="22" t="str">
        <f aca="false">HYPERLINK("http://www.esi-spa.com","www.esi-spa.com")</f>
        <v>www.esi-spa.com</v>
      </c>
      <c r="DE19" s="23"/>
      <c r="DF19" s="23"/>
      <c r="DG19" s="23"/>
      <c r="DH19" s="23"/>
      <c r="DI19" s="23"/>
      <c r="DJ19" s="23"/>
      <c r="DK19" s="13"/>
      <c r="DL19" s="13"/>
      <c r="DM19" s="14"/>
      <c r="DN19" s="14"/>
      <c r="DO19" s="13"/>
      <c r="DP19" s="13"/>
      <c r="DQ19" s="13"/>
      <c r="DR19" s="13"/>
      <c r="DS19" s="13"/>
      <c r="DT19" s="13"/>
      <c r="DU19" s="13"/>
      <c r="DV19" s="13"/>
      <c r="DW19" s="20"/>
      <c r="DX19" s="17"/>
      <c r="DY19" s="20"/>
      <c r="DZ19" s="20"/>
      <c r="EA19" s="20"/>
      <c r="EB19" s="20"/>
      <c r="EC19" s="20"/>
      <c r="ED19" s="20"/>
      <c r="EE19" s="20"/>
      <c r="EF19" s="17"/>
      <c r="EG19" s="16"/>
      <c r="EH19" s="16"/>
      <c r="EI19" s="20"/>
      <c r="EJ19" s="20"/>
      <c r="EK19" s="17"/>
      <c r="EL19" s="20"/>
      <c r="EM19" s="13"/>
      <c r="EN19" s="15"/>
      <c r="EO19" s="20"/>
      <c r="EP19" s="17"/>
      <c r="EQ19" s="17"/>
      <c r="ER19" s="20"/>
      <c r="ES19" s="13"/>
      <c r="ET19" s="20"/>
      <c r="EU19" s="20"/>
      <c r="EV19" s="20"/>
      <c r="EW19" s="20"/>
      <c r="EX19" s="20"/>
      <c r="EY19" s="20"/>
      <c r="EZ19" s="20"/>
      <c r="FA19" s="20"/>
      <c r="FB19" s="13" t="s">
        <v>199</v>
      </c>
      <c r="FC19" s="20"/>
      <c r="FD19" s="13"/>
      <c r="FE19" s="14"/>
      <c r="FF19" s="13"/>
      <c r="FG19" s="20"/>
      <c r="FH19" s="20"/>
      <c r="FI19" s="20"/>
      <c r="FJ19" s="20"/>
      <c r="FK19" s="20"/>
      <c r="FL19" s="20"/>
      <c r="FM19" s="20"/>
      <c r="FN19" s="20"/>
      <c r="FO19" s="20"/>
      <c r="FP19" s="20"/>
      <c r="FQ19" s="20"/>
      <c r="FR19" s="22" t="str">
        <f aca="false">HYPERLINK("https://my.pitchbook.com?c=199348-84T","View Company Online")</f>
        <v>View Company Online</v>
      </c>
    </row>
    <row r="20" customFormat="false" ht="15" hidden="false" customHeight="false" outlineLevel="0" collapsed="false">
      <c r="A20" s="2" t="s">
        <v>462</v>
      </c>
      <c r="B20" s="2" t="s">
        <v>463</v>
      </c>
      <c r="C20" s="2" t="s">
        <v>464</v>
      </c>
      <c r="D20" s="2"/>
      <c r="E20" s="2" t="s">
        <v>465</v>
      </c>
      <c r="F20" s="2" t="s">
        <v>466</v>
      </c>
      <c r="G20" s="2" t="s">
        <v>180</v>
      </c>
      <c r="H20" s="2" t="s">
        <v>467</v>
      </c>
      <c r="I20" s="2" t="s">
        <v>468</v>
      </c>
      <c r="J20" s="2" t="s">
        <v>469</v>
      </c>
      <c r="K20" s="2" t="s">
        <v>470</v>
      </c>
      <c r="L20" s="2" t="s">
        <v>471</v>
      </c>
      <c r="M20" s="2" t="s">
        <v>472</v>
      </c>
      <c r="N20" s="2" t="s">
        <v>201</v>
      </c>
      <c r="O20" s="2" t="s">
        <v>473</v>
      </c>
      <c r="P20" s="2" t="s">
        <v>474</v>
      </c>
      <c r="Q20" s="2" t="s">
        <v>475</v>
      </c>
      <c r="R20" s="3" t="s">
        <v>476</v>
      </c>
      <c r="S20" s="2" t="s">
        <v>477</v>
      </c>
      <c r="T20" s="2" t="s">
        <v>478</v>
      </c>
      <c r="U20" s="2" t="s">
        <v>479</v>
      </c>
      <c r="V20" s="3" t="n">
        <v>4</v>
      </c>
      <c r="W20" s="4" t="n">
        <v>44368</v>
      </c>
      <c r="X20" s="4" t="n">
        <v>44551</v>
      </c>
      <c r="Y20" s="5" t="n">
        <v>0.26</v>
      </c>
      <c r="Z20" s="2" t="s">
        <v>194</v>
      </c>
      <c r="AA20" s="5" t="n">
        <v>28.18</v>
      </c>
      <c r="AB20" s="5" t="n">
        <v>28.45</v>
      </c>
      <c r="AC20" s="2" t="s">
        <v>194</v>
      </c>
      <c r="AD20" s="6" t="n">
        <v>0.92</v>
      </c>
      <c r="AE20" s="5" t="n">
        <v>3.86</v>
      </c>
      <c r="AF20" s="3"/>
      <c r="AG20" s="3"/>
      <c r="AH20" s="5" t="n">
        <v>1.33</v>
      </c>
      <c r="AI20" s="3"/>
      <c r="AJ20" s="2" t="s">
        <v>308</v>
      </c>
      <c r="AK20" s="2"/>
      <c r="AL20" s="2"/>
      <c r="AM20" s="2" t="s">
        <v>309</v>
      </c>
      <c r="AN20" s="2" t="s">
        <v>480</v>
      </c>
      <c r="AO20" s="5" t="n">
        <v>0.26</v>
      </c>
      <c r="AP20" s="2" t="s">
        <v>199</v>
      </c>
      <c r="AQ20" s="2"/>
      <c r="AR20" s="2"/>
      <c r="AS20" s="2"/>
      <c r="AT20" s="5"/>
      <c r="AU20" s="5"/>
      <c r="AV20" s="5"/>
      <c r="AW20" s="2" t="s">
        <v>200</v>
      </c>
      <c r="AX20" s="2" t="s">
        <v>201</v>
      </c>
      <c r="AY20" s="2" t="s">
        <v>472</v>
      </c>
      <c r="AZ20" s="7" t="n">
        <v>5</v>
      </c>
      <c r="BA20" s="3"/>
      <c r="BB20" s="2"/>
      <c r="BC20" s="3"/>
      <c r="BD20" s="2"/>
      <c r="BE20" s="3"/>
      <c r="BF20" s="2"/>
      <c r="BG20" s="2"/>
      <c r="BH20" s="8"/>
      <c r="BI20" s="2"/>
      <c r="BJ20" s="2"/>
      <c r="BK20" s="2"/>
      <c r="BL20" s="2"/>
      <c r="BM20" s="2"/>
      <c r="BN20" s="2" t="s">
        <v>481</v>
      </c>
      <c r="BO20" s="2" t="s">
        <v>481</v>
      </c>
      <c r="BP20" s="2"/>
      <c r="BQ20" s="2"/>
      <c r="BR20" s="2"/>
      <c r="BS20" s="5"/>
      <c r="BT20" s="9" t="n">
        <v>0.01</v>
      </c>
      <c r="BU20" s="6" t="n">
        <v>-71.06</v>
      </c>
      <c r="BV20" s="9"/>
      <c r="BW20" s="9" t="n">
        <v>0.01</v>
      </c>
      <c r="BX20" s="9"/>
      <c r="BY20" s="9"/>
      <c r="BZ20" s="9"/>
      <c r="CA20" s="10" t="n">
        <v>2021</v>
      </c>
      <c r="CB20" s="9"/>
      <c r="CC20" s="9"/>
      <c r="CD20" s="9" t="n">
        <v>1050968.37</v>
      </c>
      <c r="CE20" s="9" t="n">
        <v>19217.71</v>
      </c>
      <c r="CF20" s="9"/>
      <c r="CG20" s="9"/>
      <c r="CH20" s="9"/>
      <c r="CI20" s="9" t="n">
        <v>9708.3</v>
      </c>
      <c r="CJ20" s="9" t="n">
        <v>177.52</v>
      </c>
      <c r="CK20" s="9"/>
      <c r="CL20" s="9"/>
      <c r="CM20" s="9"/>
      <c r="CN20" s="9"/>
      <c r="CO20" s="9"/>
      <c r="CP20" s="9"/>
      <c r="CQ20" s="9"/>
      <c r="CR20" s="9"/>
      <c r="CS20" s="6"/>
      <c r="CT20" s="7" t="n">
        <v>6</v>
      </c>
      <c r="CU20" s="2" t="s">
        <v>357</v>
      </c>
      <c r="CV20" s="2" t="s">
        <v>482</v>
      </c>
      <c r="CW20" s="2" t="s">
        <v>359</v>
      </c>
      <c r="CX20" s="2" t="s">
        <v>360</v>
      </c>
      <c r="CY20" s="2" t="s">
        <v>483</v>
      </c>
      <c r="CZ20" s="2" t="s">
        <v>484</v>
      </c>
      <c r="DA20" s="3" t="s">
        <v>485</v>
      </c>
      <c r="DB20" s="2" t="s">
        <v>364</v>
      </c>
      <c r="DC20" s="10" t="n">
        <v>2018</v>
      </c>
      <c r="DD20" s="11" t="str">
        <f aca="false">HYPERLINK("http://www.espretech.com","www.espretech.com")</f>
        <v>www.espretech.com</v>
      </c>
      <c r="DE20" s="12"/>
      <c r="DF20" s="12"/>
      <c r="DG20" s="12"/>
      <c r="DH20" s="12"/>
      <c r="DI20" s="12"/>
      <c r="DJ20" s="12"/>
      <c r="DK20" s="2"/>
      <c r="DL20" s="2"/>
      <c r="DM20" s="3"/>
      <c r="DN20" s="3"/>
      <c r="DO20" s="2"/>
      <c r="DP20" s="2"/>
      <c r="DQ20" s="2"/>
      <c r="DR20" s="2"/>
      <c r="DS20" s="2"/>
      <c r="DT20" s="2"/>
      <c r="DU20" s="2"/>
      <c r="DV20" s="2"/>
      <c r="DW20" s="9"/>
      <c r="DX20" s="6"/>
      <c r="DY20" s="9"/>
      <c r="DZ20" s="9"/>
      <c r="EA20" s="9"/>
      <c r="EB20" s="9"/>
      <c r="EC20" s="9"/>
      <c r="ED20" s="9"/>
      <c r="EE20" s="9"/>
      <c r="EF20" s="6"/>
      <c r="EG20" s="5"/>
      <c r="EH20" s="5"/>
      <c r="EI20" s="9"/>
      <c r="EJ20" s="9"/>
      <c r="EK20" s="6"/>
      <c r="EL20" s="9"/>
      <c r="EM20" s="2"/>
      <c r="EN20" s="4"/>
      <c r="EO20" s="9"/>
      <c r="EP20" s="6"/>
      <c r="EQ20" s="6"/>
      <c r="ER20" s="9"/>
      <c r="ES20" s="2"/>
      <c r="ET20" s="9"/>
      <c r="EU20" s="9"/>
      <c r="EV20" s="9"/>
      <c r="EW20" s="9"/>
      <c r="EX20" s="9"/>
      <c r="EY20" s="9"/>
      <c r="EZ20" s="9"/>
      <c r="FA20" s="9"/>
      <c r="FB20" s="2" t="s">
        <v>199</v>
      </c>
      <c r="FC20" s="9"/>
      <c r="FD20" s="2"/>
      <c r="FE20" s="3"/>
      <c r="FF20" s="2"/>
      <c r="FG20" s="9"/>
      <c r="FH20" s="9"/>
      <c r="FI20" s="9"/>
      <c r="FJ20" s="9"/>
      <c r="FK20" s="9"/>
      <c r="FL20" s="9"/>
      <c r="FM20" s="9"/>
      <c r="FN20" s="9"/>
      <c r="FO20" s="9"/>
      <c r="FP20" s="9"/>
      <c r="FQ20" s="9"/>
      <c r="FR20" s="11" t="str">
        <f aca="false">HYPERLINK("https://my.pitchbook.com?c=174777-31T","View Company Online")</f>
        <v>View Company Online</v>
      </c>
    </row>
    <row r="21" customFormat="false" ht="15" hidden="false" customHeight="false" outlineLevel="0" collapsed="false">
      <c r="A21" s="13" t="s">
        <v>486</v>
      </c>
      <c r="B21" s="13" t="s">
        <v>463</v>
      </c>
      <c r="C21" s="13" t="s">
        <v>464</v>
      </c>
      <c r="D21" s="13"/>
      <c r="E21" s="13" t="s">
        <v>465</v>
      </c>
      <c r="F21" s="13" t="s">
        <v>466</v>
      </c>
      <c r="G21" s="13" t="s">
        <v>180</v>
      </c>
      <c r="H21" s="13" t="s">
        <v>467</v>
      </c>
      <c r="I21" s="13" t="s">
        <v>468</v>
      </c>
      <c r="J21" s="13" t="s">
        <v>469</v>
      </c>
      <c r="K21" s="13" t="s">
        <v>470</v>
      </c>
      <c r="L21" s="13" t="s">
        <v>471</v>
      </c>
      <c r="M21" s="13" t="s">
        <v>472</v>
      </c>
      <c r="N21" s="13" t="s">
        <v>201</v>
      </c>
      <c r="O21" s="13" t="s">
        <v>473</v>
      </c>
      <c r="P21" s="13" t="s">
        <v>474</v>
      </c>
      <c r="Q21" s="13" t="s">
        <v>475</v>
      </c>
      <c r="R21" s="14" t="s">
        <v>476</v>
      </c>
      <c r="S21" s="13" t="s">
        <v>477</v>
      </c>
      <c r="T21" s="13" t="s">
        <v>478</v>
      </c>
      <c r="U21" s="13" t="s">
        <v>479</v>
      </c>
      <c r="V21" s="14" t="n">
        <v>5</v>
      </c>
      <c r="W21" s="15" t="n">
        <v>44771</v>
      </c>
      <c r="X21" s="15" t="n">
        <v>44861</v>
      </c>
      <c r="Y21" s="16" t="n">
        <v>0.04</v>
      </c>
      <c r="Z21" s="13" t="s">
        <v>194</v>
      </c>
      <c r="AA21" s="16" t="n">
        <v>44.45</v>
      </c>
      <c r="AB21" s="16" t="n">
        <v>44.48</v>
      </c>
      <c r="AC21" s="13" t="s">
        <v>194</v>
      </c>
      <c r="AD21" s="17"/>
      <c r="AE21" s="16" t="n">
        <v>3.9</v>
      </c>
      <c r="AF21" s="14"/>
      <c r="AG21" s="14"/>
      <c r="AH21" s="16" t="n">
        <v>1.77</v>
      </c>
      <c r="AI21" s="14"/>
      <c r="AJ21" s="13" t="s">
        <v>308</v>
      </c>
      <c r="AK21" s="13"/>
      <c r="AL21" s="13"/>
      <c r="AM21" s="13" t="s">
        <v>309</v>
      </c>
      <c r="AN21" s="13" t="s">
        <v>487</v>
      </c>
      <c r="AO21" s="16" t="n">
        <v>0.04</v>
      </c>
      <c r="AP21" s="13" t="s">
        <v>199</v>
      </c>
      <c r="AQ21" s="13"/>
      <c r="AR21" s="13"/>
      <c r="AS21" s="13"/>
      <c r="AT21" s="16"/>
      <c r="AU21" s="16"/>
      <c r="AV21" s="16"/>
      <c r="AW21" s="13" t="s">
        <v>200</v>
      </c>
      <c r="AX21" s="13" t="s">
        <v>201</v>
      </c>
      <c r="AY21" s="13" t="s">
        <v>472</v>
      </c>
      <c r="AZ21" s="18" t="n">
        <v>8</v>
      </c>
      <c r="BA21" s="14"/>
      <c r="BB21" s="13"/>
      <c r="BC21" s="14"/>
      <c r="BD21" s="13"/>
      <c r="BE21" s="14"/>
      <c r="BF21" s="13"/>
      <c r="BG21" s="13"/>
      <c r="BH21" s="19"/>
      <c r="BI21" s="13"/>
      <c r="BJ21" s="13"/>
      <c r="BK21" s="13"/>
      <c r="BL21" s="13"/>
      <c r="BM21" s="13"/>
      <c r="BN21" s="13" t="s">
        <v>481</v>
      </c>
      <c r="BO21" s="13" t="s">
        <v>481</v>
      </c>
      <c r="BP21" s="13"/>
      <c r="BQ21" s="13"/>
      <c r="BR21" s="13"/>
      <c r="BS21" s="16"/>
      <c r="BT21" s="20" t="n">
        <v>0.01</v>
      </c>
      <c r="BU21" s="17" t="n">
        <v>185.71</v>
      </c>
      <c r="BV21" s="20"/>
      <c r="BW21" s="20"/>
      <c r="BX21" s="20"/>
      <c r="BY21" s="20"/>
      <c r="BZ21" s="20"/>
      <c r="CA21" s="21" t="n">
        <v>2022</v>
      </c>
      <c r="CB21" s="20"/>
      <c r="CC21" s="20"/>
      <c r="CD21" s="20"/>
      <c r="CE21" s="20" t="n">
        <v>9354.08</v>
      </c>
      <c r="CF21" s="20"/>
      <c r="CG21" s="20"/>
      <c r="CH21" s="20"/>
      <c r="CI21" s="20"/>
      <c r="CJ21" s="20" t="n">
        <v>7.46</v>
      </c>
      <c r="CK21" s="20"/>
      <c r="CL21" s="20"/>
      <c r="CM21" s="20"/>
      <c r="CN21" s="20"/>
      <c r="CO21" s="20"/>
      <c r="CP21" s="20"/>
      <c r="CQ21" s="20"/>
      <c r="CR21" s="20"/>
      <c r="CS21" s="17"/>
      <c r="CT21" s="18" t="n">
        <v>6</v>
      </c>
      <c r="CU21" s="13" t="s">
        <v>357</v>
      </c>
      <c r="CV21" s="13" t="s">
        <v>482</v>
      </c>
      <c r="CW21" s="13" t="s">
        <v>359</v>
      </c>
      <c r="CX21" s="13" t="s">
        <v>360</v>
      </c>
      <c r="CY21" s="13" t="s">
        <v>483</v>
      </c>
      <c r="CZ21" s="13" t="s">
        <v>484</v>
      </c>
      <c r="DA21" s="14" t="s">
        <v>485</v>
      </c>
      <c r="DB21" s="13" t="s">
        <v>364</v>
      </c>
      <c r="DC21" s="21" t="n">
        <v>2018</v>
      </c>
      <c r="DD21" s="22" t="str">
        <f aca="false">HYPERLINK("http://www.espretech.com","www.espretech.com")</f>
        <v>www.espretech.com</v>
      </c>
      <c r="DE21" s="23"/>
      <c r="DF21" s="23"/>
      <c r="DG21" s="23"/>
      <c r="DH21" s="23"/>
      <c r="DI21" s="23"/>
      <c r="DJ21" s="23"/>
      <c r="DK21" s="13"/>
      <c r="DL21" s="13"/>
      <c r="DM21" s="14"/>
      <c r="DN21" s="14"/>
      <c r="DO21" s="13"/>
      <c r="DP21" s="13"/>
      <c r="DQ21" s="13"/>
      <c r="DR21" s="13"/>
      <c r="DS21" s="13"/>
      <c r="DT21" s="13"/>
      <c r="DU21" s="13"/>
      <c r="DV21" s="13"/>
      <c r="DW21" s="20"/>
      <c r="DX21" s="17"/>
      <c r="DY21" s="20"/>
      <c r="DZ21" s="20"/>
      <c r="EA21" s="20"/>
      <c r="EB21" s="20"/>
      <c r="EC21" s="20"/>
      <c r="ED21" s="20"/>
      <c r="EE21" s="20"/>
      <c r="EF21" s="17"/>
      <c r="EG21" s="16"/>
      <c r="EH21" s="16"/>
      <c r="EI21" s="20"/>
      <c r="EJ21" s="20"/>
      <c r="EK21" s="17"/>
      <c r="EL21" s="20"/>
      <c r="EM21" s="13"/>
      <c r="EN21" s="15"/>
      <c r="EO21" s="20"/>
      <c r="EP21" s="17"/>
      <c r="EQ21" s="17"/>
      <c r="ER21" s="20"/>
      <c r="ES21" s="13"/>
      <c r="ET21" s="20"/>
      <c r="EU21" s="20"/>
      <c r="EV21" s="20"/>
      <c r="EW21" s="20"/>
      <c r="EX21" s="20"/>
      <c r="EY21" s="20"/>
      <c r="EZ21" s="20"/>
      <c r="FA21" s="20"/>
      <c r="FB21" s="13" t="s">
        <v>199</v>
      </c>
      <c r="FC21" s="20"/>
      <c r="FD21" s="13"/>
      <c r="FE21" s="14"/>
      <c r="FF21" s="13"/>
      <c r="FG21" s="20"/>
      <c r="FH21" s="20"/>
      <c r="FI21" s="20"/>
      <c r="FJ21" s="20"/>
      <c r="FK21" s="20"/>
      <c r="FL21" s="20"/>
      <c r="FM21" s="20"/>
      <c r="FN21" s="20"/>
      <c r="FO21" s="20"/>
      <c r="FP21" s="20"/>
      <c r="FQ21" s="20"/>
      <c r="FR21" s="22" t="str">
        <f aca="false">HYPERLINK("https://my.pitchbook.com?c=200785-24T","View Company Online")</f>
        <v>View Company Online</v>
      </c>
    </row>
    <row r="22" customFormat="false" ht="15" hidden="false" customHeight="false" outlineLevel="0" collapsed="false">
      <c r="A22" s="2" t="s">
        <v>488</v>
      </c>
      <c r="B22" s="2" t="s">
        <v>489</v>
      </c>
      <c r="C22" s="2" t="s">
        <v>490</v>
      </c>
      <c r="D22" s="2"/>
      <c r="E22" s="2" t="s">
        <v>491</v>
      </c>
      <c r="F22" s="2" t="s">
        <v>492</v>
      </c>
      <c r="G22" s="2" t="s">
        <v>493</v>
      </c>
      <c r="H22" s="2" t="s">
        <v>494</v>
      </c>
      <c r="I22" s="2" t="s">
        <v>495</v>
      </c>
      <c r="J22" s="2" t="s">
        <v>496</v>
      </c>
      <c r="K22" s="2" t="s">
        <v>497</v>
      </c>
      <c r="L22" s="2" t="s">
        <v>498</v>
      </c>
      <c r="M22" s="2" t="s">
        <v>186</v>
      </c>
      <c r="N22" s="2" t="s">
        <v>187</v>
      </c>
      <c r="O22" s="2" t="s">
        <v>499</v>
      </c>
      <c r="P22" s="2" t="s">
        <v>500</v>
      </c>
      <c r="Q22" s="2" t="s">
        <v>501</v>
      </c>
      <c r="R22" s="3" t="s">
        <v>502</v>
      </c>
      <c r="S22" s="2" t="s">
        <v>503</v>
      </c>
      <c r="T22" s="2" t="s">
        <v>504</v>
      </c>
      <c r="U22" s="2" t="s">
        <v>505</v>
      </c>
      <c r="V22" s="3" t="n">
        <v>2</v>
      </c>
      <c r="W22" s="4"/>
      <c r="X22" s="4" t="n">
        <v>41547</v>
      </c>
      <c r="Y22" s="5" t="n">
        <v>74.84</v>
      </c>
      <c r="Z22" s="2" t="s">
        <v>194</v>
      </c>
      <c r="AA22" s="5" t="n">
        <v>74.84</v>
      </c>
      <c r="AB22" s="5" t="n">
        <v>149.68</v>
      </c>
      <c r="AC22" s="2" t="s">
        <v>221</v>
      </c>
      <c r="AD22" s="6"/>
      <c r="AE22" s="5" t="n">
        <v>93.18</v>
      </c>
      <c r="AF22" s="3" t="s">
        <v>195</v>
      </c>
      <c r="AG22" s="3"/>
      <c r="AH22" s="5"/>
      <c r="AI22" s="3" t="s">
        <v>506</v>
      </c>
      <c r="AJ22" s="2" t="s">
        <v>196</v>
      </c>
      <c r="AK22" s="2" t="s">
        <v>506</v>
      </c>
      <c r="AL22" s="2"/>
      <c r="AM22" s="2" t="s">
        <v>197</v>
      </c>
      <c r="AN22" s="2" t="s">
        <v>507</v>
      </c>
      <c r="AO22" s="5" t="n">
        <v>74.84</v>
      </c>
      <c r="AP22" s="2" t="s">
        <v>199</v>
      </c>
      <c r="AQ22" s="2"/>
      <c r="AR22" s="2"/>
      <c r="AS22" s="2"/>
      <c r="AT22" s="5"/>
      <c r="AU22" s="5"/>
      <c r="AV22" s="5"/>
      <c r="AW22" s="2" t="s">
        <v>200</v>
      </c>
      <c r="AX22" s="2" t="s">
        <v>201</v>
      </c>
      <c r="AY22" s="2" t="s">
        <v>202</v>
      </c>
      <c r="AZ22" s="7"/>
      <c r="BA22" s="3" t="n">
        <v>8</v>
      </c>
      <c r="BB22" s="2" t="s">
        <v>508</v>
      </c>
      <c r="BC22" s="3" t="n">
        <v>8</v>
      </c>
      <c r="BD22" s="2"/>
      <c r="BE22" s="3"/>
      <c r="BF22" s="2"/>
      <c r="BG22" s="2" t="s">
        <v>509</v>
      </c>
      <c r="BH22" s="8" t="s">
        <v>510</v>
      </c>
      <c r="BI22" s="2"/>
      <c r="BJ22" s="2" t="s">
        <v>511</v>
      </c>
      <c r="BK22" s="2"/>
      <c r="BL22" s="2"/>
      <c r="BM22" s="2"/>
      <c r="BN22" s="2" t="s">
        <v>512</v>
      </c>
      <c r="BO22" s="2" t="s">
        <v>513</v>
      </c>
      <c r="BP22" s="2"/>
      <c r="BQ22" s="2" t="s">
        <v>514</v>
      </c>
      <c r="BR22" s="2"/>
      <c r="BS22" s="5"/>
      <c r="BT22" s="9" t="n">
        <v>19.34</v>
      </c>
      <c r="BU22" s="6"/>
      <c r="BV22" s="9" t="n">
        <v>-3.27</v>
      </c>
      <c r="BW22" s="9" t="n">
        <v>14.99</v>
      </c>
      <c r="BX22" s="9" t="n">
        <v>16.62</v>
      </c>
      <c r="BY22" s="9" t="n">
        <v>15.71</v>
      </c>
      <c r="BZ22" s="9" t="n">
        <v>0</v>
      </c>
      <c r="CA22" s="10" t="n">
        <v>2013</v>
      </c>
      <c r="CB22" s="9" t="n">
        <v>9.01</v>
      </c>
      <c r="CC22" s="9" t="n">
        <v>9.53</v>
      </c>
      <c r="CD22" s="9" t="n">
        <v>82.18</v>
      </c>
      <c r="CE22" s="9" t="n">
        <v>7.74</v>
      </c>
      <c r="CF22" s="9" t="n">
        <v>-28.5</v>
      </c>
      <c r="CG22" s="9" t="n">
        <v>4.5</v>
      </c>
      <c r="CH22" s="9" t="n">
        <v>4.77</v>
      </c>
      <c r="CI22" s="9" t="n">
        <v>41.09</v>
      </c>
      <c r="CJ22" s="9" t="n">
        <v>3.87</v>
      </c>
      <c r="CK22" s="9" t="n">
        <v>-14.25</v>
      </c>
      <c r="CL22" s="9"/>
      <c r="CM22" s="9"/>
      <c r="CN22" s="9"/>
      <c r="CO22" s="9"/>
      <c r="CP22" s="9"/>
      <c r="CQ22" s="9"/>
      <c r="CR22" s="9"/>
      <c r="CS22" s="6" t="n">
        <v>85.93</v>
      </c>
      <c r="CT22" s="7" t="n">
        <v>4500</v>
      </c>
      <c r="CU22" s="2" t="s">
        <v>357</v>
      </c>
      <c r="CV22" s="2" t="s">
        <v>515</v>
      </c>
      <c r="CW22" s="2" t="s">
        <v>359</v>
      </c>
      <c r="CX22" s="2" t="s">
        <v>360</v>
      </c>
      <c r="CY22" s="2" t="s">
        <v>516</v>
      </c>
      <c r="CZ22" s="2" t="s">
        <v>484</v>
      </c>
      <c r="DA22" s="3" t="s">
        <v>517</v>
      </c>
      <c r="DB22" s="2" t="s">
        <v>364</v>
      </c>
      <c r="DC22" s="10" t="n">
        <v>2011</v>
      </c>
      <c r="DD22" s="11" t="str">
        <f aca="false">HYPERLINK("http://www.evolent.com","www.evolent.com")</f>
        <v>www.evolent.com</v>
      </c>
      <c r="DE22" s="12"/>
      <c r="DF22" s="12"/>
      <c r="DG22" s="12"/>
      <c r="DH22" s="12"/>
      <c r="DI22" s="12"/>
      <c r="DJ22" s="12"/>
      <c r="DK22" s="2"/>
      <c r="DL22" s="2"/>
      <c r="DM22" s="3"/>
      <c r="DN22" s="3"/>
      <c r="DO22" s="2"/>
      <c r="DP22" s="2"/>
      <c r="DQ22" s="2"/>
      <c r="DR22" s="2"/>
      <c r="DS22" s="2"/>
      <c r="DT22" s="2"/>
      <c r="DU22" s="2"/>
      <c r="DV22" s="2" t="n">
        <v>31956</v>
      </c>
      <c r="DW22" s="9"/>
      <c r="DX22" s="6"/>
      <c r="DY22" s="9"/>
      <c r="DZ22" s="9"/>
      <c r="EA22" s="9"/>
      <c r="EB22" s="9"/>
      <c r="EC22" s="9"/>
      <c r="ED22" s="9"/>
      <c r="EE22" s="9"/>
      <c r="EF22" s="6"/>
      <c r="EG22" s="5"/>
      <c r="EH22" s="5"/>
      <c r="EI22" s="9"/>
      <c r="EJ22" s="9"/>
      <c r="EK22" s="6"/>
      <c r="EL22" s="9"/>
      <c r="EM22" s="2"/>
      <c r="EN22" s="4"/>
      <c r="EO22" s="9"/>
      <c r="EP22" s="6"/>
      <c r="EQ22" s="6"/>
      <c r="ER22" s="9"/>
      <c r="ES22" s="2"/>
      <c r="ET22" s="9"/>
      <c r="EU22" s="9"/>
      <c r="EV22" s="9"/>
      <c r="EW22" s="9"/>
      <c r="EX22" s="9"/>
      <c r="EY22" s="9"/>
      <c r="EZ22" s="9"/>
      <c r="FA22" s="9"/>
      <c r="FB22" s="2" t="s">
        <v>199</v>
      </c>
      <c r="FC22" s="9"/>
      <c r="FD22" s="2"/>
      <c r="FE22" s="3"/>
      <c r="FF22" s="2"/>
      <c r="FG22" s="9"/>
      <c r="FH22" s="9"/>
      <c r="FI22" s="9"/>
      <c r="FJ22" s="9"/>
      <c r="FK22" s="9"/>
      <c r="FL22" s="9"/>
      <c r="FM22" s="9"/>
      <c r="FN22" s="9"/>
      <c r="FO22" s="9"/>
      <c r="FP22" s="9"/>
      <c r="FQ22" s="9"/>
      <c r="FR22" s="11" t="str">
        <f aca="false">HYPERLINK("https://my.pitchbook.com?c=28897-30T","View Company Online")</f>
        <v>View Company Online</v>
      </c>
    </row>
    <row r="23" customFormat="false" ht="15" hidden="false" customHeight="false" outlineLevel="0" collapsed="false">
      <c r="A23" s="13" t="s">
        <v>518</v>
      </c>
      <c r="B23" s="13" t="s">
        <v>489</v>
      </c>
      <c r="C23" s="13" t="s">
        <v>490</v>
      </c>
      <c r="D23" s="13"/>
      <c r="E23" s="13" t="s">
        <v>491</v>
      </c>
      <c r="F23" s="13" t="s">
        <v>492</v>
      </c>
      <c r="G23" s="13" t="s">
        <v>493</v>
      </c>
      <c r="H23" s="13" t="s">
        <v>494</v>
      </c>
      <c r="I23" s="13" t="s">
        <v>495</v>
      </c>
      <c r="J23" s="13" t="s">
        <v>496</v>
      </c>
      <c r="K23" s="13" t="s">
        <v>497</v>
      </c>
      <c r="L23" s="13" t="s">
        <v>498</v>
      </c>
      <c r="M23" s="13" t="s">
        <v>186</v>
      </c>
      <c r="N23" s="13" t="s">
        <v>187</v>
      </c>
      <c r="O23" s="13" t="s">
        <v>499</v>
      </c>
      <c r="P23" s="13" t="s">
        <v>500</v>
      </c>
      <c r="Q23" s="13" t="s">
        <v>501</v>
      </c>
      <c r="R23" s="14" t="s">
        <v>502</v>
      </c>
      <c r="S23" s="13" t="s">
        <v>503</v>
      </c>
      <c r="T23" s="13" t="s">
        <v>504</v>
      </c>
      <c r="U23" s="13" t="s">
        <v>505</v>
      </c>
      <c r="V23" s="14" t="n">
        <v>3</v>
      </c>
      <c r="W23" s="15" t="n">
        <v>42128</v>
      </c>
      <c r="X23" s="15" t="n">
        <v>42160</v>
      </c>
      <c r="Y23" s="16" t="n">
        <v>175.11</v>
      </c>
      <c r="Z23" s="13" t="s">
        <v>194</v>
      </c>
      <c r="AA23" s="16" t="n">
        <v>708.91</v>
      </c>
      <c r="AB23" s="16" t="n">
        <v>871.76</v>
      </c>
      <c r="AC23" s="13" t="s">
        <v>194</v>
      </c>
      <c r="AD23" s="17"/>
      <c r="AE23" s="16" t="n">
        <v>256.03</v>
      </c>
      <c r="AF23" s="14"/>
      <c r="AG23" s="14"/>
      <c r="AH23" s="16" t="n">
        <v>15.23</v>
      </c>
      <c r="AI23" s="14"/>
      <c r="AJ23" s="13" t="s">
        <v>222</v>
      </c>
      <c r="AK23" s="13"/>
      <c r="AL23" s="13"/>
      <c r="AM23" s="13" t="s">
        <v>224</v>
      </c>
      <c r="AN23" s="13" t="s">
        <v>519</v>
      </c>
      <c r="AO23" s="16" t="n">
        <v>162.85</v>
      </c>
      <c r="AP23" s="13" t="s">
        <v>199</v>
      </c>
      <c r="AQ23" s="13"/>
      <c r="AR23" s="13"/>
      <c r="AS23" s="13"/>
      <c r="AT23" s="16"/>
      <c r="AU23" s="16"/>
      <c r="AV23" s="16"/>
      <c r="AW23" s="13" t="s">
        <v>200</v>
      </c>
      <c r="AX23" s="13" t="s">
        <v>201</v>
      </c>
      <c r="AY23" s="13" t="s">
        <v>186</v>
      </c>
      <c r="AZ23" s="18"/>
      <c r="BA23" s="14"/>
      <c r="BB23" s="13"/>
      <c r="BC23" s="14"/>
      <c r="BD23" s="13"/>
      <c r="BE23" s="14"/>
      <c r="BF23" s="13"/>
      <c r="BG23" s="13"/>
      <c r="BH23" s="19"/>
      <c r="BI23" s="13"/>
      <c r="BJ23" s="13"/>
      <c r="BK23" s="13" t="s">
        <v>508</v>
      </c>
      <c r="BL23" s="13"/>
      <c r="BM23" s="13"/>
      <c r="BN23" s="13" t="s">
        <v>520</v>
      </c>
      <c r="BO23" s="13" t="s">
        <v>520</v>
      </c>
      <c r="BP23" s="13" t="s">
        <v>521</v>
      </c>
      <c r="BQ23" s="13"/>
      <c r="BR23" s="13"/>
      <c r="BS23" s="16"/>
      <c r="BT23" s="20" t="n">
        <v>0</v>
      </c>
      <c r="BU23" s="17" t="n">
        <v>-100</v>
      </c>
      <c r="BV23" s="20"/>
      <c r="BW23" s="20" t="n">
        <v>-27.88</v>
      </c>
      <c r="BX23" s="20" t="n">
        <v>-24.68</v>
      </c>
      <c r="BY23" s="20" t="n">
        <v>-24.68</v>
      </c>
      <c r="BZ23" s="20" t="n">
        <v>0</v>
      </c>
      <c r="CA23" s="21" t="n">
        <v>2015</v>
      </c>
      <c r="CB23" s="20" t="n">
        <v>-35.32</v>
      </c>
      <c r="CC23" s="20" t="n">
        <v>-35.32</v>
      </c>
      <c r="CD23" s="20" t="n">
        <v>-29.71</v>
      </c>
      <c r="CE23" s="20"/>
      <c r="CF23" s="20" t="n">
        <v>20.52</v>
      </c>
      <c r="CG23" s="20" t="n">
        <v>-7.1</v>
      </c>
      <c r="CH23" s="20" t="n">
        <v>-7.1</v>
      </c>
      <c r="CI23" s="20" t="n">
        <v>-5.97</v>
      </c>
      <c r="CJ23" s="20"/>
      <c r="CK23" s="20" t="n">
        <v>4.12</v>
      </c>
      <c r="CL23" s="20"/>
      <c r="CM23" s="20"/>
      <c r="CN23" s="20"/>
      <c r="CO23" s="20"/>
      <c r="CP23" s="20"/>
      <c r="CQ23" s="20"/>
      <c r="CR23" s="20"/>
      <c r="CS23" s="17"/>
      <c r="CT23" s="18" t="n">
        <v>4500</v>
      </c>
      <c r="CU23" s="13" t="s">
        <v>357</v>
      </c>
      <c r="CV23" s="13" t="s">
        <v>515</v>
      </c>
      <c r="CW23" s="13" t="s">
        <v>359</v>
      </c>
      <c r="CX23" s="13" t="s">
        <v>360</v>
      </c>
      <c r="CY23" s="13" t="s">
        <v>516</v>
      </c>
      <c r="CZ23" s="13" t="s">
        <v>484</v>
      </c>
      <c r="DA23" s="14" t="s">
        <v>517</v>
      </c>
      <c r="DB23" s="13" t="s">
        <v>364</v>
      </c>
      <c r="DC23" s="21" t="n">
        <v>2011</v>
      </c>
      <c r="DD23" s="22" t="str">
        <f aca="false">HYPERLINK("http://www.evolent.com","www.evolent.com")</f>
        <v>www.evolent.com</v>
      </c>
      <c r="DE23" s="23"/>
      <c r="DF23" s="23"/>
      <c r="DG23" s="23"/>
      <c r="DH23" s="23"/>
      <c r="DI23" s="23"/>
      <c r="DJ23" s="23"/>
      <c r="DK23" s="13"/>
      <c r="DL23" s="13"/>
      <c r="DM23" s="14"/>
      <c r="DN23" s="14"/>
      <c r="DO23" s="13"/>
      <c r="DP23" s="13"/>
      <c r="DQ23" s="13"/>
      <c r="DR23" s="13"/>
      <c r="DS23" s="13"/>
      <c r="DT23" s="13"/>
      <c r="DU23" s="13"/>
      <c r="DV23" s="13" t="n">
        <v>31956</v>
      </c>
      <c r="DW23" s="20"/>
      <c r="DX23" s="17"/>
      <c r="DY23" s="20"/>
      <c r="DZ23" s="20"/>
      <c r="EA23" s="20"/>
      <c r="EB23" s="20"/>
      <c r="EC23" s="20"/>
      <c r="ED23" s="20"/>
      <c r="EE23" s="20"/>
      <c r="EF23" s="17"/>
      <c r="EG23" s="16"/>
      <c r="EH23" s="16"/>
      <c r="EI23" s="20"/>
      <c r="EJ23" s="20"/>
      <c r="EK23" s="17"/>
      <c r="EL23" s="20"/>
      <c r="EM23" s="13"/>
      <c r="EN23" s="15"/>
      <c r="EO23" s="20"/>
      <c r="EP23" s="17"/>
      <c r="EQ23" s="17"/>
      <c r="ER23" s="20"/>
      <c r="ES23" s="13"/>
      <c r="ET23" s="20"/>
      <c r="EU23" s="20"/>
      <c r="EV23" s="20"/>
      <c r="EW23" s="20"/>
      <c r="EX23" s="20"/>
      <c r="EY23" s="20"/>
      <c r="EZ23" s="20"/>
      <c r="FA23" s="20"/>
      <c r="FB23" s="13" t="s">
        <v>199</v>
      </c>
      <c r="FC23" s="20"/>
      <c r="FD23" s="13"/>
      <c r="FE23" s="14"/>
      <c r="FF23" s="13"/>
      <c r="FG23" s="20"/>
      <c r="FH23" s="20"/>
      <c r="FI23" s="20"/>
      <c r="FJ23" s="20"/>
      <c r="FK23" s="20"/>
      <c r="FL23" s="20"/>
      <c r="FM23" s="20"/>
      <c r="FN23" s="20"/>
      <c r="FO23" s="20"/>
      <c r="FP23" s="20"/>
      <c r="FQ23" s="20"/>
      <c r="FR23" s="22" t="str">
        <f aca="false">HYPERLINK("https://my.pitchbook.com?c=49546-27T","View Company Online")</f>
        <v>View Company Online</v>
      </c>
    </row>
    <row r="24" customFormat="false" ht="15" hidden="false" customHeight="false" outlineLevel="0" collapsed="false">
      <c r="A24" s="2" t="s">
        <v>522</v>
      </c>
      <c r="B24" s="2" t="s">
        <v>523</v>
      </c>
      <c r="C24" s="2" t="s">
        <v>524</v>
      </c>
      <c r="D24" s="2"/>
      <c r="E24" s="2" t="s">
        <v>525</v>
      </c>
      <c r="F24" s="2" t="s">
        <v>526</v>
      </c>
      <c r="G24" s="2" t="s">
        <v>180</v>
      </c>
      <c r="H24" s="2" t="s">
        <v>527</v>
      </c>
      <c r="I24" s="2" t="s">
        <v>528</v>
      </c>
      <c r="J24" s="2" t="s">
        <v>529</v>
      </c>
      <c r="K24" s="2" t="s">
        <v>530</v>
      </c>
      <c r="L24" s="2" t="s">
        <v>531</v>
      </c>
      <c r="M24" s="2" t="s">
        <v>186</v>
      </c>
      <c r="N24" s="2" t="s">
        <v>187</v>
      </c>
      <c r="O24" s="2" t="s">
        <v>342</v>
      </c>
      <c r="P24" s="2" t="s">
        <v>532</v>
      </c>
      <c r="Q24" s="2" t="s">
        <v>533</v>
      </c>
      <c r="R24" s="3" t="s">
        <v>534</v>
      </c>
      <c r="S24" s="2" t="s">
        <v>535</v>
      </c>
      <c r="T24" s="2" t="s">
        <v>536</v>
      </c>
      <c r="U24" s="2" t="s">
        <v>537</v>
      </c>
      <c r="V24" s="3" t="n">
        <v>5</v>
      </c>
      <c r="W24" s="4" t="n">
        <v>43633</v>
      </c>
      <c r="X24" s="4" t="n">
        <v>43838</v>
      </c>
      <c r="Y24" s="5" t="n">
        <v>26.94</v>
      </c>
      <c r="Z24" s="2" t="s">
        <v>194</v>
      </c>
      <c r="AA24" s="5" t="n">
        <v>62.85</v>
      </c>
      <c r="AB24" s="5" t="n">
        <v>89.79</v>
      </c>
      <c r="AC24" s="2" t="s">
        <v>194</v>
      </c>
      <c r="AD24" s="6" t="n">
        <v>30</v>
      </c>
      <c r="AE24" s="5" t="n">
        <v>68.96</v>
      </c>
      <c r="AF24" s="3" t="s">
        <v>349</v>
      </c>
      <c r="AG24" s="3" t="s">
        <v>538</v>
      </c>
      <c r="AH24" s="5" t="n">
        <v>0.32</v>
      </c>
      <c r="AI24" s="3" t="s">
        <v>350</v>
      </c>
      <c r="AJ24" s="2" t="s">
        <v>380</v>
      </c>
      <c r="AK24" s="2" t="s">
        <v>350</v>
      </c>
      <c r="AL24" s="2"/>
      <c r="AM24" s="2" t="s">
        <v>197</v>
      </c>
      <c r="AN24" s="2" t="s">
        <v>539</v>
      </c>
      <c r="AO24" s="5" t="n">
        <v>26.94</v>
      </c>
      <c r="AP24" s="2" t="s">
        <v>199</v>
      </c>
      <c r="AQ24" s="2"/>
      <c r="AR24" s="2"/>
      <c r="AS24" s="2"/>
      <c r="AT24" s="5"/>
      <c r="AU24" s="5"/>
      <c r="AV24" s="5"/>
      <c r="AW24" s="2" t="s">
        <v>200</v>
      </c>
      <c r="AX24" s="2" t="s">
        <v>201</v>
      </c>
      <c r="AY24" s="2" t="s">
        <v>202</v>
      </c>
      <c r="AZ24" s="7"/>
      <c r="BA24" s="3" t="n">
        <v>6</v>
      </c>
      <c r="BB24" s="2" t="s">
        <v>540</v>
      </c>
      <c r="BC24" s="3" t="n">
        <v>2</v>
      </c>
      <c r="BD24" s="2" t="s">
        <v>541</v>
      </c>
      <c r="BE24" s="3" t="n">
        <v>4</v>
      </c>
      <c r="BF24" s="2"/>
      <c r="BG24" s="2" t="s">
        <v>542</v>
      </c>
      <c r="BH24" s="8" t="s">
        <v>543</v>
      </c>
      <c r="BI24" s="2"/>
      <c r="BJ24" s="2" t="s">
        <v>544</v>
      </c>
      <c r="BK24" s="2"/>
      <c r="BL24" s="2"/>
      <c r="BM24" s="2"/>
      <c r="BN24" s="2" t="s">
        <v>545</v>
      </c>
      <c r="BO24" s="2" t="s">
        <v>545</v>
      </c>
      <c r="BP24" s="2" t="s">
        <v>546</v>
      </c>
      <c r="BQ24" s="2"/>
      <c r="BR24" s="2"/>
      <c r="BS24" s="5"/>
      <c r="BT24" s="9" t="n">
        <v>5.22</v>
      </c>
      <c r="BU24" s="6"/>
      <c r="BV24" s="9" t="n">
        <v>0.49</v>
      </c>
      <c r="BW24" s="9" t="n">
        <v>-17.83</v>
      </c>
      <c r="BX24" s="9" t="n">
        <v>-16.57</v>
      </c>
      <c r="BY24" s="9" t="n">
        <v>-17.04</v>
      </c>
      <c r="BZ24" s="9" t="n">
        <v>3.25</v>
      </c>
      <c r="CA24" s="10" t="n">
        <v>2019</v>
      </c>
      <c r="CB24" s="9" t="n">
        <v>-5.42</v>
      </c>
      <c r="CC24" s="9" t="n">
        <v>-5.27</v>
      </c>
      <c r="CD24" s="9" t="n">
        <v>-5.06</v>
      </c>
      <c r="CE24" s="9" t="n">
        <v>17.19</v>
      </c>
      <c r="CF24" s="9" t="n">
        <v>7.56</v>
      </c>
      <c r="CG24" s="9" t="n">
        <v>-1.63</v>
      </c>
      <c r="CH24" s="9" t="n">
        <v>-1.58</v>
      </c>
      <c r="CI24" s="9" t="n">
        <v>-1.52</v>
      </c>
      <c r="CJ24" s="9" t="n">
        <v>5.16</v>
      </c>
      <c r="CK24" s="9" t="n">
        <v>2.27</v>
      </c>
      <c r="CL24" s="9"/>
      <c r="CM24" s="9"/>
      <c r="CN24" s="9"/>
      <c r="CO24" s="9"/>
      <c r="CP24" s="9"/>
      <c r="CQ24" s="9"/>
      <c r="CR24" s="9"/>
      <c r="CS24" s="6" t="n">
        <v>-317.19</v>
      </c>
      <c r="CT24" s="7" t="n">
        <v>287</v>
      </c>
      <c r="CU24" s="2" t="s">
        <v>357</v>
      </c>
      <c r="CV24" s="2" t="s">
        <v>547</v>
      </c>
      <c r="CW24" s="2" t="s">
        <v>359</v>
      </c>
      <c r="CX24" s="2" t="s">
        <v>360</v>
      </c>
      <c r="CY24" s="2" t="s">
        <v>548</v>
      </c>
      <c r="CZ24" s="2" t="s">
        <v>549</v>
      </c>
      <c r="DA24" s="3" t="s">
        <v>550</v>
      </c>
      <c r="DB24" s="2" t="s">
        <v>364</v>
      </c>
      <c r="DC24" s="10" t="n">
        <v>2013</v>
      </c>
      <c r="DD24" s="11" t="str">
        <f aca="false">HYPERLINK("http://evolv.com","evolv.com")</f>
        <v>evolv.com</v>
      </c>
      <c r="DE24" s="12" t="n">
        <v>57</v>
      </c>
      <c r="DF24" s="12" t="n">
        <v>7</v>
      </c>
      <c r="DG24" s="12" t="n">
        <v>44</v>
      </c>
      <c r="DH24" s="12" t="n">
        <v>9</v>
      </c>
      <c r="DI24" s="12" t="n">
        <v>4</v>
      </c>
      <c r="DJ24" s="12" t="n">
        <v>4</v>
      </c>
      <c r="DK24" s="2" t="s">
        <v>551</v>
      </c>
      <c r="DL24" s="2"/>
      <c r="DM24" s="3" t="n">
        <v>1.17</v>
      </c>
      <c r="DN24" s="3" t="n">
        <v>1.46</v>
      </c>
      <c r="DO24" s="2" t="s">
        <v>367</v>
      </c>
      <c r="DP24" s="2" t="s">
        <v>368</v>
      </c>
      <c r="DQ24" s="2" t="s">
        <v>391</v>
      </c>
      <c r="DR24" s="2" t="s">
        <v>368</v>
      </c>
      <c r="DS24" s="2" t="s">
        <v>368</v>
      </c>
      <c r="DT24" s="2"/>
      <c r="DU24" s="2" t="s">
        <v>369</v>
      </c>
      <c r="DV24" s="2" t="n">
        <v>28815</v>
      </c>
      <c r="DW24" s="9"/>
      <c r="DX24" s="6"/>
      <c r="DY24" s="9"/>
      <c r="DZ24" s="9"/>
      <c r="EA24" s="9"/>
      <c r="EB24" s="9"/>
      <c r="EC24" s="9"/>
      <c r="ED24" s="9"/>
      <c r="EE24" s="9"/>
      <c r="EF24" s="6"/>
      <c r="EG24" s="5"/>
      <c r="EH24" s="5"/>
      <c r="EI24" s="9"/>
      <c r="EJ24" s="9"/>
      <c r="EK24" s="6"/>
      <c r="EL24" s="9"/>
      <c r="EM24" s="2"/>
      <c r="EN24" s="4"/>
      <c r="EO24" s="9"/>
      <c r="EP24" s="6"/>
      <c r="EQ24" s="6"/>
      <c r="ER24" s="9"/>
      <c r="ES24" s="2"/>
      <c r="ET24" s="9"/>
      <c r="EU24" s="9"/>
      <c r="EV24" s="9"/>
      <c r="EW24" s="9"/>
      <c r="EX24" s="9"/>
      <c r="EY24" s="9"/>
      <c r="EZ24" s="9"/>
      <c r="FA24" s="9"/>
      <c r="FB24" s="2" t="s">
        <v>199</v>
      </c>
      <c r="FC24" s="9"/>
      <c r="FD24" s="2"/>
      <c r="FE24" s="3"/>
      <c r="FF24" s="2"/>
      <c r="FG24" s="9"/>
      <c r="FH24" s="9"/>
      <c r="FI24" s="9"/>
      <c r="FJ24" s="9"/>
      <c r="FK24" s="9"/>
      <c r="FL24" s="9"/>
      <c r="FM24" s="9"/>
      <c r="FN24" s="9"/>
      <c r="FO24" s="9"/>
      <c r="FP24" s="9"/>
      <c r="FQ24" s="9"/>
      <c r="FR24" s="11" t="str">
        <f aca="false">HYPERLINK("https://my.pitchbook.com?c=123974-02T","View Company Online")</f>
        <v>View Company Online</v>
      </c>
    </row>
    <row r="25" customFormat="false" ht="15" hidden="false" customHeight="false" outlineLevel="0" collapsed="false">
      <c r="A25" s="13" t="s">
        <v>552</v>
      </c>
      <c r="B25" s="13" t="s">
        <v>523</v>
      </c>
      <c r="C25" s="13" t="s">
        <v>524</v>
      </c>
      <c r="D25" s="13"/>
      <c r="E25" s="13" t="s">
        <v>525</v>
      </c>
      <c r="F25" s="13" t="s">
        <v>526</v>
      </c>
      <c r="G25" s="13" t="s">
        <v>180</v>
      </c>
      <c r="H25" s="13" t="s">
        <v>527</v>
      </c>
      <c r="I25" s="13" t="s">
        <v>528</v>
      </c>
      <c r="J25" s="13" t="s">
        <v>529</v>
      </c>
      <c r="K25" s="13" t="s">
        <v>530</v>
      </c>
      <c r="L25" s="13" t="s">
        <v>531</v>
      </c>
      <c r="M25" s="13" t="s">
        <v>186</v>
      </c>
      <c r="N25" s="13" t="s">
        <v>187</v>
      </c>
      <c r="O25" s="13" t="s">
        <v>342</v>
      </c>
      <c r="P25" s="13" t="s">
        <v>532</v>
      </c>
      <c r="Q25" s="13" t="s">
        <v>533</v>
      </c>
      <c r="R25" s="14" t="s">
        <v>534</v>
      </c>
      <c r="S25" s="13" t="s">
        <v>535</v>
      </c>
      <c r="T25" s="13" t="s">
        <v>536</v>
      </c>
      <c r="U25" s="13" t="s">
        <v>537</v>
      </c>
      <c r="V25" s="14" t="n">
        <v>9</v>
      </c>
      <c r="W25" s="15" t="n">
        <v>44262</v>
      </c>
      <c r="X25" s="15" t="n">
        <v>44393</v>
      </c>
      <c r="Y25" s="16" t="n">
        <v>145.22</v>
      </c>
      <c r="Z25" s="13" t="s">
        <v>221</v>
      </c>
      <c r="AA25" s="16" t="n">
        <v>1053.62</v>
      </c>
      <c r="AB25" s="16" t="n">
        <v>1198.84</v>
      </c>
      <c r="AC25" s="13" t="s">
        <v>221</v>
      </c>
      <c r="AD25" s="17"/>
      <c r="AE25" s="16" t="n">
        <v>111.1</v>
      </c>
      <c r="AF25" s="14"/>
      <c r="AG25" s="14"/>
      <c r="AH25" s="16"/>
      <c r="AI25" s="14"/>
      <c r="AJ25" s="13" t="s">
        <v>394</v>
      </c>
      <c r="AK25" s="13"/>
      <c r="AL25" s="13"/>
      <c r="AM25" s="13" t="s">
        <v>244</v>
      </c>
      <c r="AN25" s="13" t="s">
        <v>553</v>
      </c>
      <c r="AO25" s="16" t="n">
        <v>145.22</v>
      </c>
      <c r="AP25" s="13" t="s">
        <v>199</v>
      </c>
      <c r="AQ25" s="13"/>
      <c r="AR25" s="13"/>
      <c r="AS25" s="13"/>
      <c r="AT25" s="16"/>
      <c r="AU25" s="16"/>
      <c r="AV25" s="16"/>
      <c r="AW25" s="13" t="s">
        <v>200</v>
      </c>
      <c r="AX25" s="13" t="s">
        <v>201</v>
      </c>
      <c r="AY25" s="13" t="s">
        <v>186</v>
      </c>
      <c r="AZ25" s="18"/>
      <c r="BA25" s="14" t="n">
        <v>1</v>
      </c>
      <c r="BB25" s="13" t="s">
        <v>554</v>
      </c>
      <c r="BC25" s="14" t="n">
        <v>1</v>
      </c>
      <c r="BD25" s="13"/>
      <c r="BE25" s="14"/>
      <c r="BF25" s="13"/>
      <c r="BG25" s="13" t="s">
        <v>555</v>
      </c>
      <c r="BH25" s="19" t="s">
        <v>556</v>
      </c>
      <c r="BI25" s="13"/>
      <c r="BJ25" s="13"/>
      <c r="BK25" s="13" t="s">
        <v>557</v>
      </c>
      <c r="BL25" s="13"/>
      <c r="BM25" s="13"/>
      <c r="BN25" s="13" t="s">
        <v>558</v>
      </c>
      <c r="BO25" s="13" t="s">
        <v>559</v>
      </c>
      <c r="BP25" s="13"/>
      <c r="BQ25" s="13" t="s">
        <v>560</v>
      </c>
      <c r="BR25" s="13"/>
      <c r="BS25" s="16"/>
      <c r="BT25" s="20" t="n">
        <v>9.95</v>
      </c>
      <c r="BU25" s="17" t="n">
        <v>148</v>
      </c>
      <c r="BV25" s="20" t="n">
        <v>1.92</v>
      </c>
      <c r="BW25" s="20" t="n">
        <v>-44.07</v>
      </c>
      <c r="BX25" s="20" t="n">
        <v>-37.42</v>
      </c>
      <c r="BY25" s="20" t="n">
        <v>-38.9</v>
      </c>
      <c r="BZ25" s="20" t="n">
        <v>40.46</v>
      </c>
      <c r="CA25" s="21" t="n">
        <v>2021</v>
      </c>
      <c r="CB25" s="20" t="n">
        <v>-32.04</v>
      </c>
      <c r="CC25" s="20" t="n">
        <v>-30.81</v>
      </c>
      <c r="CD25" s="20" t="n">
        <v>-27.3</v>
      </c>
      <c r="CE25" s="20" t="n">
        <v>120.43</v>
      </c>
      <c r="CF25" s="20" t="n">
        <v>488.33</v>
      </c>
      <c r="CG25" s="20" t="n">
        <v>-3.88</v>
      </c>
      <c r="CH25" s="20" t="n">
        <v>-3.73</v>
      </c>
      <c r="CI25" s="20" t="n">
        <v>-3.31</v>
      </c>
      <c r="CJ25" s="20" t="n">
        <v>14.59</v>
      </c>
      <c r="CK25" s="20" t="n">
        <v>59.15</v>
      </c>
      <c r="CL25" s="20"/>
      <c r="CM25" s="20"/>
      <c r="CN25" s="20"/>
      <c r="CO25" s="20"/>
      <c r="CP25" s="20"/>
      <c r="CQ25" s="20"/>
      <c r="CR25" s="20"/>
      <c r="CS25" s="17" t="n">
        <v>-375.87</v>
      </c>
      <c r="CT25" s="18" t="n">
        <v>287</v>
      </c>
      <c r="CU25" s="13" t="s">
        <v>357</v>
      </c>
      <c r="CV25" s="13" t="s">
        <v>547</v>
      </c>
      <c r="CW25" s="13" t="s">
        <v>359</v>
      </c>
      <c r="CX25" s="13" t="s">
        <v>360</v>
      </c>
      <c r="CY25" s="13" t="s">
        <v>548</v>
      </c>
      <c r="CZ25" s="13" t="s">
        <v>549</v>
      </c>
      <c r="DA25" s="14" t="s">
        <v>550</v>
      </c>
      <c r="DB25" s="13" t="s">
        <v>364</v>
      </c>
      <c r="DC25" s="21" t="n">
        <v>2013</v>
      </c>
      <c r="DD25" s="22" t="str">
        <f aca="false">HYPERLINK("http://evolv.com","evolv.com")</f>
        <v>evolv.com</v>
      </c>
      <c r="DE25" s="23" t="n">
        <v>57</v>
      </c>
      <c r="DF25" s="23" t="n">
        <v>7</v>
      </c>
      <c r="DG25" s="23" t="n">
        <v>44</v>
      </c>
      <c r="DH25" s="23" t="n">
        <v>9</v>
      </c>
      <c r="DI25" s="23" t="n">
        <v>4</v>
      </c>
      <c r="DJ25" s="23" t="n">
        <v>4</v>
      </c>
      <c r="DK25" s="13" t="s">
        <v>551</v>
      </c>
      <c r="DL25" s="13"/>
      <c r="DM25" s="14"/>
      <c r="DN25" s="14"/>
      <c r="DO25" s="13"/>
      <c r="DP25" s="13"/>
      <c r="DQ25" s="13"/>
      <c r="DR25" s="13"/>
      <c r="DS25" s="13"/>
      <c r="DT25" s="13"/>
      <c r="DU25" s="13"/>
      <c r="DV25" s="13" t="n">
        <v>28815</v>
      </c>
      <c r="DW25" s="20"/>
      <c r="DX25" s="17"/>
      <c r="DY25" s="20"/>
      <c r="DZ25" s="20"/>
      <c r="EA25" s="20"/>
      <c r="EB25" s="20"/>
      <c r="EC25" s="20"/>
      <c r="ED25" s="20"/>
      <c r="EE25" s="20"/>
      <c r="EF25" s="17"/>
      <c r="EG25" s="16"/>
      <c r="EH25" s="16"/>
      <c r="EI25" s="20"/>
      <c r="EJ25" s="20"/>
      <c r="EK25" s="17"/>
      <c r="EL25" s="20"/>
      <c r="EM25" s="13"/>
      <c r="EN25" s="15"/>
      <c r="EO25" s="20"/>
      <c r="EP25" s="17"/>
      <c r="EQ25" s="17"/>
      <c r="ER25" s="20"/>
      <c r="ES25" s="13"/>
      <c r="ET25" s="20"/>
      <c r="EU25" s="20"/>
      <c r="EV25" s="20"/>
      <c r="EW25" s="20"/>
      <c r="EX25" s="20"/>
      <c r="EY25" s="20"/>
      <c r="EZ25" s="20"/>
      <c r="FA25" s="20"/>
      <c r="FB25" s="13" t="s">
        <v>199</v>
      </c>
      <c r="FC25" s="20"/>
      <c r="FD25" s="13"/>
      <c r="FE25" s="14"/>
      <c r="FF25" s="13"/>
      <c r="FG25" s="20"/>
      <c r="FH25" s="20"/>
      <c r="FI25" s="20"/>
      <c r="FJ25" s="20"/>
      <c r="FK25" s="20"/>
      <c r="FL25" s="20"/>
      <c r="FM25" s="20"/>
      <c r="FN25" s="20"/>
      <c r="FO25" s="20"/>
      <c r="FP25" s="20"/>
      <c r="FQ25" s="20"/>
      <c r="FR25" s="22" t="str">
        <f aca="false">HYPERLINK("https://my.pitchbook.com?c=168016-42T","View Company Online")</f>
        <v>View Company Online</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57"/>
    <col collapsed="false" customWidth="true" hidden="false" outlineLevel="0" max="2" min="2" style="0" width="49.14"/>
    <col collapsed="false" customWidth="true" hidden="false" outlineLevel="0" max="3" min="3" style="0" width="27.72"/>
    <col collapsed="false" customWidth="true" hidden="false" outlineLevel="0" max="4" min="4" style="0" width="4.57"/>
    <col collapsed="false" customWidth="true" hidden="false" outlineLevel="0" max="5" min="5" style="0" width="22.15"/>
    <col collapsed="false" customWidth="true" hidden="false" outlineLevel="0" max="1025" min="6" style="0" width="8.53"/>
  </cols>
  <sheetData>
    <row r="1" customFormat="false" ht="15" hidden="false" customHeight="false" outlineLevel="0" collapsed="false">
      <c r="A1" s="24" t="s">
        <v>561</v>
      </c>
    </row>
    <row r="3" customFormat="false" ht="15" hidden="false" customHeight="false" outlineLevel="0" collapsed="false">
      <c r="A3" s="25" t="s">
        <v>562</v>
      </c>
    </row>
    <row r="4" customFormat="false" ht="15" hidden="false" customHeight="false" outlineLevel="0" collapsed="false">
      <c r="A4" s="26" t="s">
        <v>563</v>
      </c>
    </row>
    <row r="6" customFormat="false" ht="15" hidden="false" customHeight="false" outlineLevel="0" collapsed="false">
      <c r="A6" s="25" t="s">
        <v>564</v>
      </c>
      <c r="C6" s="26" t="s">
        <v>565</v>
      </c>
      <c r="E6" s="25" t="s">
        <v>566</v>
      </c>
    </row>
    <row r="8" customFormat="false" ht="15" hidden="false" customHeight="false" outlineLevel="0" collapsed="false">
      <c r="A8" s="25" t="s">
        <v>567</v>
      </c>
    </row>
    <row r="9" customFormat="false" ht="15" hidden="false" customHeight="false" outlineLevel="0" collapsed="false">
      <c r="A9" s="27" t="s">
        <v>568</v>
      </c>
      <c r="B9" s="25" t="s">
        <v>569</v>
      </c>
    </row>
    <row r="10" customFormat="false" ht="15" hidden="false" customHeight="false" outlineLevel="0" collapsed="false">
      <c r="A10" s="27" t="s">
        <v>570</v>
      </c>
      <c r="B10" s="25" t="s">
        <v>571</v>
      </c>
    </row>
    <row r="11" customFormat="false" ht="15" hidden="false" customHeight="false" outlineLevel="0" collapsed="false">
      <c r="A11" s="27" t="s">
        <v>572</v>
      </c>
      <c r="B11" s="25" t="s">
        <v>573</v>
      </c>
    </row>
    <row r="13" customFormat="false" ht="15" hidden="false" customHeight="false" outlineLevel="0" collapsed="false">
      <c r="A13" s="25" t="s">
        <v>574</v>
      </c>
      <c r="B13" s="26" t="s">
        <v>563</v>
      </c>
    </row>
    <row r="15" customFormat="false" ht="15" hidden="false" customHeight="false" outlineLevel="0" collapsed="false">
      <c r="A15" s="28" t="s">
        <v>575</v>
      </c>
    </row>
  </sheetData>
  <sheetProtection sheet="true" objects="true" scenarios="true"/>
  <hyperlinks>
    <hyperlink ref="A4" r:id="rId1" display="support@pitchbook.com"/>
    <hyperlink ref="C6" r:id="rId2" display="the PitchBook subscription agreement."/>
    <hyperlink ref="B13" r:id="rId3" display="support@pitchbook.co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2025-06-11T14:36:48Z</dcterms:modified>
  <cp:revision>1</cp:revision>
  <dc:subject/>
  <dc:title/>
</cp:coreProperties>
</file>