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isclaimer"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<sst xmlns="http://schemas.openxmlformats.org/spreadsheetml/2006/main" count="1443" uniqueCount="597">
  <si>
    <t xml:space="preserve">Deal ID</t>
  </si>
  <si>
    <t xml:space="preserve">Companies</t>
  </si>
  <si>
    <t xml:space="preserve">Company ID</t>
  </si>
  <si>
    <t xml:space="preserve">Registration Number</t>
  </si>
  <si>
    <t xml:space="preserve">Description</t>
  </si>
  <si>
    <t xml:space="preserve">Financing Status Note</t>
  </si>
  <si>
    <t xml:space="preserve">Primary Industry Sector</t>
  </si>
  <si>
    <t xml:space="preserve">Primary Industry Group</t>
  </si>
  <si>
    <t xml:space="preserve">Primary Industry Code</t>
  </si>
  <si>
    <t xml:space="preserve">All Industries</t>
  </si>
  <si>
    <t xml:space="preserve">Verticals</t>
  </si>
  <si>
    <t xml:space="preserve">Keywords</t>
  </si>
  <si>
    <t xml:space="preserve">Current Financing Status</t>
  </si>
  <si>
    <t xml:space="preserve">Current Business Status</t>
  </si>
  <si>
    <t xml:space="preserve">Universe</t>
  </si>
  <si>
    <t xml:space="preserve">CEO (at time of deal)</t>
  </si>
  <si>
    <t xml:space="preserve">CEO PBId</t>
  </si>
  <si>
    <t xml:space="preserve">CEO Phone</t>
  </si>
  <si>
    <t xml:space="preserve">CEO Email</t>
  </si>
  <si>
    <t xml:space="preserve">CEO Biography</t>
  </si>
  <si>
    <t xml:space="preserve">CEO Education</t>
  </si>
  <si>
    <t xml:space="preserve">Deal No.</t>
  </si>
  <si>
    <t xml:space="preserve">Announced Date</t>
  </si>
  <si>
    <t xml:space="preserve">Deal Date</t>
  </si>
  <si>
    <t xml:space="preserve">Deal Size</t>
  </si>
  <si>
    <t xml:space="preserve">Deal Size Status</t>
  </si>
  <si>
    <t xml:space="preserve">Pre-money Valuation</t>
  </si>
  <si>
    <t xml:space="preserve">Post Valuation</t>
  </si>
  <si>
    <t xml:space="preserve">Post Valuation Status</t>
  </si>
  <si>
    <t xml:space="preserve">% Acquired</t>
  </si>
  <si>
    <t xml:space="preserve">Raised to Date</t>
  </si>
  <si>
    <t xml:space="preserve">VC Round</t>
  </si>
  <si>
    <t xml:space="preserve">VC Round Up/Down/Flat</t>
  </si>
  <si>
    <t xml:space="preserve">Price per Share</t>
  </si>
  <si>
    <t xml:space="preserve">Series</t>
  </si>
  <si>
    <t xml:space="preserve">Deal Type</t>
  </si>
  <si>
    <t xml:space="preserve">Deal Type 2</t>
  </si>
  <si>
    <t xml:space="preserve">Deal Type 3</t>
  </si>
  <si>
    <t xml:space="preserve">Deal Class</t>
  </si>
  <si>
    <t xml:space="preserve">Deal Synopsis</t>
  </si>
  <si>
    <t xml:space="preserve">Total Invested Equity</t>
  </si>
  <si>
    <t xml:space="preserve">Add-on</t>
  </si>
  <si>
    <t xml:space="preserve">Add-on Sponsors</t>
  </si>
  <si>
    <t xml:space="preserve">Add-on Platform</t>
  </si>
  <si>
    <t xml:space="preserve">Debts</t>
  </si>
  <si>
    <t xml:space="preserve">Total New Debt</t>
  </si>
  <si>
    <t xml:space="preserve">Debt Raised in Round</t>
  </si>
  <si>
    <t xml:space="preserve">Contingent Payout</t>
  </si>
  <si>
    <t xml:space="preserve">Deal Status</t>
  </si>
  <si>
    <t xml:space="preserve">Business Status</t>
  </si>
  <si>
    <t xml:space="preserve">Financing Status</t>
  </si>
  <si>
    <t xml:space="preserve">Employees</t>
  </si>
  <si>
    <t xml:space="preserve"># Investors</t>
  </si>
  <si>
    <t xml:space="preserve">New Investors</t>
  </si>
  <si>
    <t xml:space="preserve"># New Investors</t>
  </si>
  <si>
    <t xml:space="preserve">Follow-on Investors</t>
  </si>
  <si>
    <t xml:space="preserve"># Follow-on Investors</t>
  </si>
  <si>
    <t xml:space="preserve">Lenders</t>
  </si>
  <si>
    <t xml:space="preserve">Investors Websites</t>
  </si>
  <si>
    <t xml:space="preserve">Investors</t>
  </si>
  <si>
    <t xml:space="preserve">Lead/Sole Investors</t>
  </si>
  <si>
    <t xml:space="preserve">Investor Funds</t>
  </si>
  <si>
    <t xml:space="preserve">Sellers</t>
  </si>
  <si>
    <t xml:space="preserve">Exiters with no Proceeds</t>
  </si>
  <si>
    <t xml:space="preserve">Dividend/Distribution Beneficiaries</t>
  </si>
  <si>
    <t xml:space="preserve">Service Providers (All)</t>
  </si>
  <si>
    <t xml:space="preserve">Service Providers (Sell-side)</t>
  </si>
  <si>
    <t xml:space="preserve">Service Providers (Sell-side Intermediaries)</t>
  </si>
  <si>
    <t xml:space="preserve">Service Providers (Buy-side)</t>
  </si>
  <si>
    <t xml:space="preserve">Debt &amp; Lenders</t>
  </si>
  <si>
    <t xml:space="preserve">Implied EV</t>
  </si>
  <si>
    <t xml:space="preserve">Revenue</t>
  </si>
  <si>
    <t xml:space="preserve">Revenue Growth since last debt deal</t>
  </si>
  <si>
    <t xml:space="preserve">Gross Profit</t>
  </si>
  <si>
    <t xml:space="preserve">Net Income</t>
  </si>
  <si>
    <t xml:space="preserve">EBITDA</t>
  </si>
  <si>
    <t xml:space="preserve">EBIT</t>
  </si>
  <si>
    <t xml:space="preserve">Total Debt (from financials)</t>
  </si>
  <si>
    <t xml:space="preserve">Fiscal Year</t>
  </si>
  <si>
    <t xml:space="preserve">Valuation/EBITDA</t>
  </si>
  <si>
    <t xml:space="preserve">Valuation/EBIT</t>
  </si>
  <si>
    <t xml:space="preserve">Valuation/Net Income</t>
  </si>
  <si>
    <t xml:space="preserve">Valuation/Revenue</t>
  </si>
  <si>
    <t xml:space="preserve">Valuation/Cash Flow</t>
  </si>
  <si>
    <t xml:space="preserve">Deal Size/EBITDA</t>
  </si>
  <si>
    <t xml:space="preserve">Deal Size/EBIT</t>
  </si>
  <si>
    <t xml:space="preserve">Deal Size/Net Income</t>
  </si>
  <si>
    <t xml:space="preserve">Deal Size/Revenue</t>
  </si>
  <si>
    <t xml:space="preserve">Deal Size/Cash Flow</t>
  </si>
  <si>
    <t xml:space="preserve">Debt/EBITDA</t>
  </si>
  <si>
    <t xml:space="preserve">Debt/Equity</t>
  </si>
  <si>
    <t xml:space="preserve">Implied EV/EBITDA</t>
  </si>
  <si>
    <t xml:space="preserve">Implied EV/EBIT</t>
  </si>
  <si>
    <t xml:space="preserve">Implied EV/Net Income</t>
  </si>
  <si>
    <t xml:space="preserve">Implied EV/Revenue</t>
  </si>
  <si>
    <t xml:space="preserve">Implied EV/Cash Flow</t>
  </si>
  <si>
    <t xml:space="preserve">EBITDA Margin %</t>
  </si>
  <si>
    <t xml:space="preserve">Current Employees</t>
  </si>
  <si>
    <t xml:space="preserve">Native Currency of Deal</t>
  </si>
  <si>
    <t xml:space="preserve">HQ Location</t>
  </si>
  <si>
    <t xml:space="preserve">HQ Global Region</t>
  </si>
  <si>
    <t xml:space="preserve">HQ Global Sub Region</t>
  </si>
  <si>
    <t xml:space="preserve">Company City</t>
  </si>
  <si>
    <t xml:space="preserve">Company State/Province</t>
  </si>
  <si>
    <t xml:space="preserve">Company Post Code</t>
  </si>
  <si>
    <t xml:space="preserve">Company Country/Territory/Region</t>
  </si>
  <si>
    <t xml:space="preserve">Year Founded</t>
  </si>
  <si>
    <t xml:space="preserve">Company Website</t>
  </si>
  <si>
    <t xml:space="preserve">Total Patent Documents</t>
  </si>
  <si>
    <t xml:space="preserve">Total Patent Families</t>
  </si>
  <si>
    <t xml:space="preserve">Active Patent Documents</t>
  </si>
  <si>
    <t xml:space="preserve">Pending Patent Documents</t>
  </si>
  <si>
    <t xml:space="preserve">Patents Expiring the Next Year</t>
  </si>
  <si>
    <t xml:space="preserve">Inactive Family Documents</t>
  </si>
  <si>
    <t xml:space="preserve">Top CPC Codes</t>
  </si>
  <si>
    <t xml:space="preserve">Emerging Spaces</t>
  </si>
  <si>
    <t xml:space="preserve">Valuation Step-Up</t>
  </si>
  <si>
    <t xml:space="preserve">Time Between VC Rounds</t>
  </si>
  <si>
    <t xml:space="preserve">Participating vs Non-participating</t>
  </si>
  <si>
    <t xml:space="preserve">Dividend Rights</t>
  </si>
  <si>
    <t xml:space="preserve">Anti-Dilution Provisions</t>
  </si>
  <si>
    <t xml:space="preserve">Board Voting Rights</t>
  </si>
  <si>
    <t xml:space="preserve">General Voting Rights</t>
  </si>
  <si>
    <t xml:space="preserve">Cumulative Dividends</t>
  </si>
  <si>
    <t xml:space="preserve">Liquidation Preferences</t>
  </si>
  <si>
    <t xml:space="preserve">LCD Issuer ID</t>
  </si>
  <si>
    <t xml:space="preserve">Second Lien OID</t>
  </si>
  <si>
    <t xml:space="preserve">Second Lien Floor</t>
  </si>
  <si>
    <t xml:space="preserve">HG Loan Amount</t>
  </si>
  <si>
    <t xml:space="preserve">USD Amount</t>
  </si>
  <si>
    <t xml:space="preserve">EUR Amount</t>
  </si>
  <si>
    <t xml:space="preserve">DDTL Amount</t>
  </si>
  <si>
    <t xml:space="preserve">Club Amount</t>
  </si>
  <si>
    <t xml:space="preserve">Placed Debt Amount</t>
  </si>
  <si>
    <t xml:space="preserve">Other Amount</t>
  </si>
  <si>
    <t xml:space="preserve">Second Lien YTM Primary</t>
  </si>
  <si>
    <t xml:space="preserve">Pro Forma Revenue (Reported)</t>
  </si>
  <si>
    <t xml:space="preserve">Pro Forma EBITDA (Reported)</t>
  </si>
  <si>
    <t xml:space="preserve">Pro Forma Leverage (Reported)</t>
  </si>
  <si>
    <t xml:space="preserve">Pro Forma Sr. Leverage (Reported)</t>
  </si>
  <si>
    <t xml:space="preserve">Equity on LBO (Reported)</t>
  </si>
  <si>
    <t xml:space="preserve">PPM on LBO (Reported)</t>
  </si>
  <si>
    <t xml:space="preserve">Priced</t>
  </si>
  <si>
    <t xml:space="preserve">Launch Date</t>
  </si>
  <si>
    <t xml:space="preserve">First Lien OID</t>
  </si>
  <si>
    <t xml:space="preserve">First Lien Floor</t>
  </si>
  <si>
    <t xml:space="preserve">First Lien Ytm Primary</t>
  </si>
  <si>
    <t xml:space="preserve">New Institutional Amount</t>
  </si>
  <si>
    <t xml:space="preserve">LCD Super Transaction ID</t>
  </si>
  <si>
    <t xml:space="preserve">1st Lien Amount</t>
  </si>
  <si>
    <t xml:space="preserve">2nd Lien Amount</t>
  </si>
  <si>
    <t xml:space="preserve">Mezzanine Amount</t>
  </si>
  <si>
    <t xml:space="preserve">HY Bond Amount</t>
  </si>
  <si>
    <t xml:space="preserve">RC Amount</t>
  </si>
  <si>
    <t xml:space="preserve">TLA Amount</t>
  </si>
  <si>
    <t xml:space="preserve">TLB Amount</t>
  </si>
  <si>
    <t xml:space="preserve">TLC Amount</t>
  </si>
  <si>
    <t xml:space="preserve">Contains Cross Border</t>
  </si>
  <si>
    <t xml:space="preserve">Cov-Lite Amount</t>
  </si>
  <si>
    <t xml:space="preserve">Contains Cov-Lite</t>
  </si>
  <si>
    <t xml:space="preserve">Includes Amended Debts</t>
  </si>
  <si>
    <t xml:space="preserve">Sponsor</t>
  </si>
  <si>
    <t xml:space="preserve">USD Total Institutional New Money</t>
  </si>
  <si>
    <t xml:space="preserve">USD First-Lien New Money</t>
  </si>
  <si>
    <t xml:space="preserve">USD First-Lien Institutional New Money</t>
  </si>
  <si>
    <t xml:space="preserve">USD Second-Lien New Money</t>
  </si>
  <si>
    <t xml:space="preserve">EUR Total Institutional New Money</t>
  </si>
  <si>
    <t xml:space="preserve">EUR First-Lien New Money</t>
  </si>
  <si>
    <t xml:space="preserve">EUR First-Lien Institutional New Money</t>
  </si>
  <si>
    <t xml:space="preserve">EUR Second-Lien New Money</t>
  </si>
  <si>
    <t xml:space="preserve">Total First-Lien Institutional New Money</t>
  </si>
  <si>
    <t xml:space="preserve">Total New Money</t>
  </si>
  <si>
    <t xml:space="preserve">Total New Inst Amount</t>
  </si>
  <si>
    <t xml:space="preserve">View Company Online</t>
  </si>
  <si>
    <t xml:space="preserve">54877-33T</t>
  </si>
  <si>
    <t xml:space="preserve">Fastly (NYS: FSLY)</t>
  </si>
  <si>
    <t xml:space="preserve">54722-89</t>
  </si>
  <si>
    <t xml:space="preserve">Fastly operates a content delivery network, which is necessary for entities to provide faster and more reliable online content. Fastly's strategy differs from traditional CDNs, which focus on locating servers in as many locations as possible to store copies of files that consumers most use. Fastly is in far fewer sites than traditional CDNs, but it houses servers in the most network-dense data centers. Instead of simply storing static content, it allows its customers to program on its platform, enabling edge computing and better service of the more dynamic content that was traditionally not well served by CDNs. Fastly gears its service to the largest, most sophisticated enterprises rather than small companies and generated nearly three fourths of its revenue in the United States in 2024.</t>
  </si>
  <si>
    <t xml:space="preserve">The company raised $286.35 million in its second public offering on the New York stock exchange under the ticker symbol of FSLY on May 21, 2020. A total of 6,900,000 class A shares (including the over-allotment option) were sold at $41.5 per share. The underwriters were granted an option to purchase up to an additional 900,000 class A shares from the company to cover over-allotments, if any. The over-allotment options were exercised in full by the underwriters.</t>
  </si>
  <si>
    <t xml:space="preserve">Information Technology</t>
  </si>
  <si>
    <t xml:space="preserve">Software</t>
  </si>
  <si>
    <t xml:space="preserve">Application Software</t>
  </si>
  <si>
    <t xml:space="preserve">Application Software*, Media and Information Services (B2B), Systems and Information Management</t>
  </si>
  <si>
    <t xml:space="preserve">Mobility Tech, SaaS, Supply Chain Tech, TMT</t>
  </si>
  <si>
    <t xml:space="preserve">cloud computing, cloud platform service, content delivery network, content delivery platform, content distribution, content media platform, last mile delivery, mobility tech, network security, secure networking, supply chain tech</t>
  </si>
  <si>
    <t xml:space="preserve">Formerly VC-backed</t>
  </si>
  <si>
    <t xml:space="preserve">Generating Revenue/Not Profitable</t>
  </si>
  <si>
    <t xml:space="preserve">Publicly Listed, Venture Capital</t>
  </si>
  <si>
    <t xml:space="preserve">Artur Bergman</t>
  </si>
  <si>
    <t xml:space="preserve">42008-41P</t>
  </si>
  <si>
    <t xml:space="preserve">+1 (844) 432-7859</t>
  </si>
  <si>
    <t xml:space="preserve">artur@fastly.com</t>
  </si>
  <si>
    <t xml:space="preserve">Mr. Artur Bergman serves as Chief Technology Officer &amp; Board Member at Fastly. He served as our Chief Architect from February 2020 to April 2024, as our Chief Executive Officer from Fastly's founding in March 2011 until February 2020, Chairperson of the Board of Directors from February 2020 to April 2023, and as a member of our Board of Directors since March 2011. From September 2007 to June 2011, Mr. Bergman served as Manager, Vice President, then Chief Technology Officer of Wikia, Inc., a global community knowledge-sharing platform. From November 2005 to March 2007, Mr. Bergman served as Engineering Manager for Six Apart Ltd., a social networking service. From the second half of 2003 to August 2005, Mr. Bergman served as Engineering Manager of Fotango, Ltd., a subsidiary of Canon Europe.</t>
  </si>
  <si>
    <t xml:space="preserve">Actual</t>
  </si>
  <si>
    <t xml:space="preserve">5th Round</t>
  </si>
  <si>
    <t xml:space="preserve">Up Round</t>
  </si>
  <si>
    <t xml:space="preserve">Series D</t>
  </si>
  <si>
    <t xml:space="preserve">Later Stage VC</t>
  </si>
  <si>
    <t xml:space="preserve">Venture Capital</t>
  </si>
  <si>
    <t xml:space="preserve">The company raised $75 million of Series D venture funding led by ICONIQ Growth on August 5, 2015, putting the company's pre-money valuation at $425 million. Amplify Partners, August Capital, Battery Ventures, IDG Ventures USA, Jesse Robbins and O'Reilly AlphaTech Ventures also participated. The company will use the funds to continue to develop innovative real-time content delivery solutions for its rapidly growing customer base, expand its global reach, and further invest in e-commerce and security expansion.</t>
  </si>
  <si>
    <t xml:space="preserve">No</t>
  </si>
  <si>
    <t xml:space="preserve">Completed</t>
  </si>
  <si>
    <t xml:space="preserve">Generating Revenue</t>
  </si>
  <si>
    <t xml:space="preserve">Venture Capital-Backed</t>
  </si>
  <si>
    <t xml:space="preserve">ICONIQ Growth</t>
  </si>
  <si>
    <t xml:space="preserve">Amplify Partners, August Capital, Battery Ventures, Jesse Robbins, O'Reilly AlphaTech Ventures, Ridge Ventures</t>
  </si>
  <si>
    <t xml:space="preserve">Amplify Partners (www.amplifypartners.com), August Capital (www.augustcap.com), Battery Ventures (www.battery.com), ICONIQ Growth (iconiqgrowth.com), Jesse Robbins (www.openaid.org), O'Reilly AlphaTech Ventures (www.oatv.com), Ridge Ventures (www.ridge.vc)</t>
  </si>
  <si>
    <t xml:space="preserve">Amplify Partners(Sunil Dhaliwal), August Capital(David Hornik), Battery Ventures(Sunil Dhaliwal), ICONIQ Growth, Jesse Robbins(Jesse Robbins), O'Reilly AlphaTech Ventures(Mark Jacobsen), Ridge Ventures(Alexander Rosen)</t>
  </si>
  <si>
    <t xml:space="preserve">Amplify Partners(Amplify Partners), August Capital VI(August Capital), Battery Ventures X(Battery Ventures), IDG Ventures USA III(Ridge Ventures), O'Reilly AlphaTech Ventures II(O'Reilly AlphaTech Ventures)</t>
  </si>
  <si>
    <t xml:space="preserve">Cooley (Legal Advisor to Company)</t>
  </si>
  <si>
    <t xml:space="preserve">US Dollars (USD)</t>
  </si>
  <si>
    <t xml:space="preserve">San Francisco, CA</t>
  </si>
  <si>
    <t xml:space="preserve">Americas</t>
  </si>
  <si>
    <t xml:space="preserve">North America</t>
  </si>
  <si>
    <t xml:space="preserve">San Francisco</t>
  </si>
  <si>
    <t xml:space="preserve">California</t>
  </si>
  <si>
    <t xml:space="preserve">94107</t>
  </si>
  <si>
    <t xml:space="preserve">United States</t>
  </si>
  <si>
    <t xml:space="preserve">Electric digital data processing, Transmission of digital information</t>
  </si>
  <si>
    <t xml:space="preserve">Non-participating</t>
  </si>
  <si>
    <t xml:space="preserve">Yes</t>
  </si>
  <si>
    <t xml:space="preserve">Weighted Average</t>
  </si>
  <si>
    <t xml:space="preserve">Non-Cumulative</t>
  </si>
  <si>
    <t xml:space="preserve">Pari Passu</t>
  </si>
  <si>
    <t xml:space="preserve">109001-53T</t>
  </si>
  <si>
    <t xml:space="preserve">7th Round</t>
  </si>
  <si>
    <t xml:space="preserve">Series F</t>
  </si>
  <si>
    <t xml:space="preserve">The company raised $40 million of Series F venture funding in a deal led by Digital Transformation Capital Partners on July 16, 2018, putting the company's pre-money valuation at $885 million. TriplePoint Capital, Swisscom Ventures, Sozo Ventures, Hercules Capital, Flight Ventures, Savano Capital Partners, Kingfisher Investment Advisors, Elefund, Karmel Capital, York IE, STCAP, Industry Ventures, TrueBridge Capital Partners, Broocknell Ventures , Cambrian Growth Partners, and other undisclosed investors also participated in the round. The funds will be used to continue expanding its edge cloud services for leading digital publishing, e-commerce, and streaming companies, as well as explore the increasing market demand across financial services, healthcare, and connected vehicles and devices.</t>
  </si>
  <si>
    <t xml:space="preserve">Broocknell Ventures, Cambrian Growth Partners, Deutsche Telekom, Elefund, Flight Ventures, Hercules Capital, Industry Ventures, Karmel Capital, Kingfisher Investment Advisors, Savano Capital Partners, Sozo Ventures, STCAP, Swisscom Ventures, TriplePoint Capital, TrueBridge Capital Partners, York IE</t>
  </si>
  <si>
    <t xml:space="preserve">Broocknell Ventures (www.broocknell.com), Cambrian Growth Partners (www.cambriangrowth.com), Deutsche Telekom (ETR: DTE) (www.telekom.com), Elefund (www.elefund.com), Flight Ventures (flightventures.godaddysites.com), Hercules Capital (NYS: HTGC) (www.htgc.com), Industry Ventures (www.industryventures.com), Karmel Capital (www.karmelcapital.com), Kingfisher Investment Advisors (www.kingfisherinvestment.com), Savano Capital Partners (savanocapital.com), Sozo Ventures (www.sozoventures.com), STCAP (www.stereocap.vc), Swisscom Ventures (ventures.swisscom.com), TriplePoint Capital (www.triplepointcapital.com), TrueBridge Capital Partners (www.truebridgecapital.com), York IE (www.york.ie)</t>
  </si>
  <si>
    <t xml:space="preserve">Broocknell Ventures, Cambrian Growth Partners, Deutsche Telekom (ETR: DTE), Elefund, Flight Ventures, Hercules Capital (NYS: HTGC), Industry Ventures, Karmel Capital(Kevin Dobies), Kingfisher Investment Advisors(Alex Bernstein), Savano Capital Partners, Sozo Ventures(Philip Wickham), STCAP, Swisscom Ventures(Stefan Kuentz), TriplePoint Capital, TrueBridge Capital Partners, York IE</t>
  </si>
  <si>
    <t xml:space="preserve">Digital Transformation Fund(Swisscom Ventures), DTCP Venture Fund II(Deutsche Telekom), Karmel Capital Founders Fund(Karmel Capital), Kingfisher Equity Partners III(Kingfisher Investment Advisors), Kingfisher Select II(Kingfisher Investment Advisors), Savano Capital Partners II(Savano Capital Partners), Sozo Ventures II(Sozo Ventures), Swisscom Ventures III(Swisscom Ventures)</t>
  </si>
  <si>
    <t xml:space="preserve">118287-91T</t>
  </si>
  <si>
    <t xml:space="preserve">Estimated</t>
  </si>
  <si>
    <t xml:space="preserve">IPO</t>
  </si>
  <si>
    <t xml:space="preserve">Public Investment</t>
  </si>
  <si>
    <t xml:space="preserve">The company raised $180 million in its initial public offering on the New York Stock Exchange under the ticker symbol of FSLY on May 17, 2019. A total of 11,250,000 shares were sold at $16 per share. After the offering, there was a total of 90,688,554 outstanding shares at $16 per share, valuing the company at $1.45 billion. The underwriters were granted an option to purchase up to an additional 1,687,500 shares from the company to cover over-allotments if any.</t>
  </si>
  <si>
    <t xml:space="preserve">Amplify Partners, August Capital, Battery Ventures, Broocknell Ventures, Cambrian Growth Partners, Deutsche Telekom, Elefund, Flight Ventures, Gil Penchina, Hercules Capital, ICONIQ Growth, Industry Ventures, Jesse Robbins, Karmel Capital, Kingfisher Investment Advisors, Northgate Capital, O'Reilly AlphaTech Ventures, Ridge Ventures, Sapphire Ventures, Savano Capital Partners, Sorenson Capital, Sozo Ventures, STCAP, Swisscom Ventures, Tim O'Reilly, TriplePoint Capital, TrueBridge Capital Partners, University Growth Fund, York IE</t>
  </si>
  <si>
    <t xml:space="preserve">BofA Securities (Underwriter to Company), Citigroup (Underwriter to Company), Cooley (Legal Advisor to Company, Mark Tanoury JD), Craig-Hallum Capital Group (Underwriter to Company), Credit Suisse Securities (USA) (Underwriter to Company), D.A. Davidson Companies (Underwriter to Company), Deloitte Touche Tohmatsu (Auditor to Company), Oppenheimer &amp; Company (Underwriter to Company), Raymond James Financial (Underwriter to Company), Robert W. Baird &amp; Co. (Underwriter to Company), Stifel Financial (Underwriter to Company), William Blair &amp; Company (Underwriter to Company)</t>
  </si>
  <si>
    <t xml:space="preserve">66758-23T</t>
  </si>
  <si>
    <t xml:space="preserve">Ferroamp (STO: FERRO)</t>
  </si>
  <si>
    <t xml:space="preserve">119180-89</t>
  </si>
  <si>
    <t xml:space="preserve">5568057029</t>
  </si>
  <si>
    <t xml:space="preserve">Ferroamp AB offers energy and power optimization solutions for real estate. The technology offered by the company includes Solar string optimizer, Energy storage optimizer, Fireman switch, Adaptive equalization, and other Energy storage solutions. The group mainly serves property companies, energy consultants, and electric power companies.</t>
  </si>
  <si>
    <t xml:space="preserve">The company (STO: FERRO) is in talks to receive SEK 30 million of development capital from Nordea Bank (STO: NDA SE), Andra AP-fonden, Mr. Jan Andersson, Mr. Claes Mellgren, Mr. Lars Kvarnsund, and Tequity Advisors as of December 10, 2024, over 2 tranches through a private placement. The proceeds from the offering will be used to expand Ferroamp's sales channels, develop a business model to create recurring revenue, strengthen working capital, and ensure financial flexibility. Previously, the company received SEK 105.8 million of development capital from undisclosed investors on August 20, 2024, through a private placement. The company is being actively tracked by PitchBook.</t>
  </si>
  <si>
    <t xml:space="preserve">Energy</t>
  </si>
  <si>
    <t xml:space="preserve">Energy Equipment</t>
  </si>
  <si>
    <t xml:space="preserve">Alternative Energy Equipment</t>
  </si>
  <si>
    <t xml:space="preserve">Alternative Energy Equipment*, Electrical Equipment</t>
  </si>
  <si>
    <t xml:space="preserve">CleanTech, Manufacturing</t>
  </si>
  <si>
    <t xml:space="preserve">electrical energy, energy integration, energy integration solution, energy systems, grid inverters, photovoltaic system, power electronics, solar energy</t>
  </si>
  <si>
    <t xml:space="preserve">M&amp;A, Publicly Listed, Venture Capital</t>
  </si>
  <si>
    <t xml:space="preserve">Björn Jernström</t>
  </si>
  <si>
    <t xml:space="preserve">128875-60P</t>
  </si>
  <si>
    <t xml:space="preserve">+46 (0)709 308 982</t>
  </si>
  <si>
    <t xml:space="preserve">bjorn@ferroamp.com</t>
  </si>
  <si>
    <t xml:space="preserve">Mr. Björn Jernström is the Founder and serves as Chief Technology &amp; Innovation Officer &amp; Board Member at Ferroamp. Mr. Jernström has an M.Sc in Electrical Engineering from KTH in Stockholm. In his education as a civil engineer, he specializes in high-voltage technology and plasma physics. He has founded three successful startups in the electric power industry, of which Ferroamp was founded in 2010. He has also held positions in project management, product development, research, and development as well as engineering roles in technology companies such as TC Tech, M2 Engineering, and GE Energy.</t>
  </si>
  <si>
    <t xml:space="preserve">MS (Master of Science), 1997, Electrical Engineering</t>
  </si>
  <si>
    <t xml:space="preserve">1st Round</t>
  </si>
  <si>
    <t xml:space="preserve">Early Stage VC</t>
  </si>
  <si>
    <t xml:space="preserve">The company raised SEK 15 million through the combination of debt and venture funding from Pacific Electric Power Energy, Almi Invest, and other undisclosed investors on December 31, 2016, putting the company's pre-money valuation at SEK 25.01 million.</t>
  </si>
  <si>
    <t xml:space="preserve">Other - 0,51M €</t>
  </si>
  <si>
    <t xml:space="preserve">Almi Invest, Pacific Electric Power Energy</t>
  </si>
  <si>
    <t xml:space="preserve">Almi Invest (www.almiinvest.se), Pacific Electric Power Energy (www.pacificenergy.cn)</t>
  </si>
  <si>
    <t xml:space="preserve">Almi Invest Stockholm(Almi Invest)</t>
  </si>
  <si>
    <t xml:space="preserve">Swedish Krona (SEK)</t>
  </si>
  <si>
    <t xml:space="preserve">Stockholm, Sweden</t>
  </si>
  <si>
    <t xml:space="preserve">Europe</t>
  </si>
  <si>
    <t xml:space="preserve">Northern Europe</t>
  </si>
  <si>
    <t xml:space="preserve">Stockholm</t>
  </si>
  <si>
    <t xml:space="preserve">174 53</t>
  </si>
  <si>
    <t xml:space="preserve">Sweden</t>
  </si>
  <si>
    <t xml:space="preserve">Circuit arrangements or systems for supplying or distributing electric power, Pulse technique</t>
  </si>
  <si>
    <t xml:space="preserve">66758-59T</t>
  </si>
  <si>
    <t xml:space="preserve">Angel</t>
  </si>
  <si>
    <t xml:space="preserve">Angel (individual)</t>
  </si>
  <si>
    <t xml:space="preserve">Individual</t>
  </si>
  <si>
    <t xml:space="preserve">The company raised SEK 1.7 million of angel funding in a deal led by Sustainable Energy Angels and other undisclosed investors on December 31, 2015, putting the company's pre-money valuation at SEK 14 million.</t>
  </si>
  <si>
    <t xml:space="preserve">Angel-Backed</t>
  </si>
  <si>
    <t xml:space="preserve">Sustainable Energy Angels</t>
  </si>
  <si>
    <t xml:space="preserve">Sustainable Energy Angels (www.seangels.se)</t>
  </si>
  <si>
    <t xml:space="preserve">118302-31T</t>
  </si>
  <si>
    <t xml:space="preserve">Olof Heyman</t>
  </si>
  <si>
    <t xml:space="preserve">170395-39P</t>
  </si>
  <si>
    <t xml:space="preserve">+46 (0)72-858 53 99</t>
  </si>
  <si>
    <t xml:space="preserve">Mr. Olof Heyman serves as Board Member at Stockholm Water Technology. He served as Co-Chief Executive Officer &amp; Board Member at Ferroamp. With more than 30 years in leading positions within ABB, he has extensive experience in the global energy industry and industrial growth. 2016-2019 he joined Ferroamp as chairman and later as CEO. During his time at Ferroamp, they went from a small start-up to a successfully listed company at Nasdaq First North. He now works as a business consultant.</t>
  </si>
  <si>
    <t xml:space="preserve">The company raised SEK 5.6 billion in its initial public offering on the Nasdaq OMX Nordic Exchange - Stockholm under the ticker symbol of FERRO on March 22, 2019. After the offering, the company was valued at SEK 5.69 billion.</t>
  </si>
  <si>
    <t xml:space="preserve">Almi Invest, Energimyndigheten, Horizon 2020, India Sweden Innovations' Accelerator, Inission, InnoEnergy, Pacific Electric Power Energy, Sustainable Energy Angels, Swedish Incubators &amp; Science Parks</t>
  </si>
  <si>
    <t xml:space="preserve">G &amp; W Kapitalförvaltning (Advisor: General to Company)</t>
  </si>
  <si>
    <t xml:space="preserve">195408-82T</t>
  </si>
  <si>
    <t xml:space="preserve">Krister Werner</t>
  </si>
  <si>
    <t xml:space="preserve">243629-02P</t>
  </si>
  <si>
    <t xml:space="preserve">Mr. Krister Werner served as Chief Executive Officer at Ferroamp Elektronik. He has extensive experience in several different senior positions in businesses undergoing growth and change. He has been the Purchasing Manager, Production Technical Manager, and a member of the Group Management for Allgon AB (Publ). In addition, he has worked as a business unit manager within the Saab Group and as a business area manager for growing insurance companies with global operations.</t>
  </si>
  <si>
    <t xml:space="preserve">Linköping University, MS (Master of Science), Mechanical Engineering</t>
  </si>
  <si>
    <t xml:space="preserve">PIPE</t>
  </si>
  <si>
    <t xml:space="preserve">Corporate</t>
  </si>
  <si>
    <t xml:space="preserve">The company (STO:FERRO) received SEK 60 million of development capital from undisclosed investors through a private placement as of May 24, 2022. The company intends to use the proceeds from the directed share issue to accelerate the company's growth and business development.</t>
  </si>
  <si>
    <t xml:space="preserve">Baker McKenzie (Legal Advisor to Company), Carnegie Investment Bank (Advisor: General to Company)</t>
  </si>
  <si>
    <t xml:space="preserve">Carnegie Investment Bank (Advisor: General to Company)</t>
  </si>
  <si>
    <t xml:space="preserve">271773-73T</t>
  </si>
  <si>
    <t xml:space="preserve">2nd Round</t>
  </si>
  <si>
    <t xml:space="preserve">The company raised SEK 8.04 million of venture funding from undisclosed investors on December 31, 2017, putting the company's pre-money valuation at SEK 45.06 million.</t>
  </si>
  <si>
    <t xml:space="preserve">134372-62T</t>
  </si>
  <si>
    <t xml:space="preserve">Fiinu (LON: BANK)</t>
  </si>
  <si>
    <t xml:space="preserve">231165-55</t>
  </si>
  <si>
    <t xml:space="preserve">10544700</t>
  </si>
  <si>
    <t xml:space="preserve">Fiinu PLC is a digital banking platform intended to unbundle overdraft solutions without needing to switch banks. The company offers led interest income, deposit margin banking infrastructure provider and helps to manage budget or those short-term unexpected costs, in a simple and responsible way, thereby assisting individuals with short-term unexpected expenses while maintaining financial prudence to reshape banking into a hassle-free, transparent, and efficient journey.</t>
  </si>
  <si>
    <t xml:space="preserve">The company (LON:BANK) received GBP 1.25 million of development capital from undisclosed investors on February 14, 2025, through a private placement.</t>
  </si>
  <si>
    <t xml:space="preserve">Financial Software</t>
  </si>
  <si>
    <t xml:space="preserve">Financial Software*, Other Commercial Banks</t>
  </si>
  <si>
    <t xml:space="preserve">FinTech</t>
  </si>
  <si>
    <t xml:space="preserve">bnpl, credit &amp; bnpl, credit and banking, digital banking, financial inclusion, open banking, overdraft payment service</t>
  </si>
  <si>
    <t xml:space="preserve">Marko Sjoblom</t>
  </si>
  <si>
    <t xml:space="preserve">189809-92P</t>
  </si>
  <si>
    <t xml:space="preserve">+44 (0)19 3262 9582</t>
  </si>
  <si>
    <t xml:space="preserve">msjoblom@fiinuplc.com</t>
  </si>
  <si>
    <t xml:space="preserve">Dr. Marko Petteri Sjoblom is a Co-Founder and serves as Group Chief Executive Officer at Fiinu. Dr. Petteri is a former elite athlete with a doctorate in artificial intelligence and unbundling banking services. His fintech experience includes over 20 years on Wall Street and in the City of London including 10 years with leading banking, treasury, risk and payments companies. He has served as a treasury steering committee member at four DAX-30 companies. Before Fiinu, he founded one of the largest overdraft-style lenders in the UK which developed a fully automated software robot that lent and recovered over $1 billion in small increments in the UK without reliance on credit bureau data. His previous business was independently valued at $171 million after five years. Before becoming an entrepreneur, he was a sales director at Reval, a Wall Street-based hedge accounting and quant risk modeling platform. The company was acquired by Carlyle Group, through a $280 million LBO. He was a director at Kyriba, an in-house bank and payment factory SaaS platform that became a unicorn after receiving a $160 million investment from Bridgepoint Capital. He was also with Trema for six years, helping large incumbent banks and corporate treasuries manage their risk through straight-through-process automation. The company was acquired by Warburg Pincus, through a $150 million LBO in 2006 and later by ION Group. He earned a Degree from Cambridge University and a Degree from the University of Bath.</t>
  </si>
  <si>
    <t xml:space="preserve">Cambridge University, Degree, University of Bath, Degree</t>
  </si>
  <si>
    <t xml:space="preserve">3rd Round</t>
  </si>
  <si>
    <t xml:space="preserve">Seed Round</t>
  </si>
  <si>
    <t xml:space="preserve">The company raised GBP 1.67 million of seed funding in a deal led by Kindred Capital on March 1, 2020, putting the company's pre-money valuation at GBP 12 million. Other undisclosed investors also participated in the round. The funds will be used to continue the process with the UK regulators and ultimately support those who need access to short-term unsecured borrowings.</t>
  </si>
  <si>
    <t xml:space="preserve">Kindred Capital</t>
  </si>
  <si>
    <t xml:space="preserve">Kindred Capital (kindredcapital.vc)</t>
  </si>
  <si>
    <t xml:space="preserve">Kindred Capital(Mark Evans)</t>
  </si>
  <si>
    <t xml:space="preserve">Kindred Capital Seed Fund I(Kindred Capital)</t>
  </si>
  <si>
    <t xml:space="preserve">Fladgate (Legal Advisor to Company, Jamie Hamilton), Marriott Harrison (Legal Advisor to Kindred Capital, David Strong)</t>
  </si>
  <si>
    <t xml:space="preserve">Fladgate (Legal Advisor to Company, Jamie Hamilton)</t>
  </si>
  <si>
    <t xml:space="preserve">Marriott Harrison (Legal Advisor to Kindred Capital, David Strong)</t>
  </si>
  <si>
    <t xml:space="preserve">British Pounds (GBP)</t>
  </si>
  <si>
    <t xml:space="preserve">Weybridge, United Kingdom</t>
  </si>
  <si>
    <t xml:space="preserve">Western Europe</t>
  </si>
  <si>
    <t xml:space="preserve">Weybridge</t>
  </si>
  <si>
    <t xml:space="preserve">England</t>
  </si>
  <si>
    <t xml:space="preserve">KT13 8AH</t>
  </si>
  <si>
    <t xml:space="preserve">United Kingdom</t>
  </si>
  <si>
    <t xml:space="preserve">Participating</t>
  </si>
  <si>
    <t xml:space="preserve">Cumulative</t>
  </si>
  <si>
    <t xml:space="preserve">Senior</t>
  </si>
  <si>
    <t xml:space="preserve">134406-64T</t>
  </si>
  <si>
    <t xml:space="preserve">The company raised GBP 431,189 of seed funding from undisclosed investors on June 20, 2019, putting the company's pre-money valuation at GBP 10.03 million.</t>
  </si>
  <si>
    <t xml:space="preserve">Fladgate (Legal Advisor to Company)</t>
  </si>
  <si>
    <t xml:space="preserve">136086-13T</t>
  </si>
  <si>
    <t xml:space="preserve">4th Round</t>
  </si>
  <si>
    <t xml:space="preserve">The company raised GBP 800,143 of seed funding from undisclosed investors on October 22, 2020, putting the company's pre-money valuation at GBP 35 million.</t>
  </si>
  <si>
    <t xml:space="preserve">196400-89T</t>
  </si>
  <si>
    <t xml:space="preserve">Chris Sweeney</t>
  </si>
  <si>
    <t xml:space="preserve">304315-66P</t>
  </si>
  <si>
    <t xml:space="preserve">Mr. Chris Sweeney served as Chief Executive Officer &amp; Board Member at Fiinu. He is an experienced executive. Before joining Fiinu, he was CEO at 118 118 Money and before that, he was CEO of Vanquis Bank and Executive Director with over 20 years of experience in consumer finance and retail banking with a track record of driving businesses through strategic transformational change in the UK and overseas markets. He is adept at building and leading robust and delivery-focused teams and is a passionate believer that strategic change is led by really understanding what customers truly value and that meeting those insights will deliver outstanding commercial results and good customer outcomes. Before joining Vanquis Bank, he was the Chief Executive of Personal Banking, International at Standard Bank, and became Group Executive of Card Payment Solutions in January 2013, Between 2001 and 2010 he worked for Barclaycard and Barclays, across the UK, Europe, and Africa. He has a BSc (Hons) degree in Chemistry from the University of Birmingham and has completed the Advanced Management Programme at Harvard Business School.</t>
  </si>
  <si>
    <t xml:space="preserve">University of Birmingham, BS (Bachelor of Science), Chemistry</t>
  </si>
  <si>
    <t xml:space="preserve">Reverse Merger</t>
  </si>
  <si>
    <t xml:space="preserve">The company acquired Immedia through a reverse merger for an estimated $14 million, resulting in the combined entity trading on the London Stock Exchange under the ticker symbol BANK on July 8, 2022.</t>
  </si>
  <si>
    <t xml:space="preserve">Immediate Acquisition</t>
  </si>
  <si>
    <t xml:space="preserve">Immediate Acquisition (www.imeplc.com)</t>
  </si>
  <si>
    <t xml:space="preserve">Kaccelerator, Kindred Capital, PwC</t>
  </si>
  <si>
    <t xml:space="preserve">Angel Capital (Advisor: General to Company), Spark Advisory Partners (Advisor: General to Company)</t>
  </si>
  <si>
    <t xml:space="preserve">157487-68T</t>
  </si>
  <si>
    <t xml:space="preserve">Finance of America Companies (NYS: FOA)</t>
  </si>
  <si>
    <t xml:space="preserve">121782-34</t>
  </si>
  <si>
    <t xml:space="preserve">Finance of America Companies Inc is a financial services holding company that, through its operating subsidiaries, is a modern retirement solutions platform that provides customers with access to a range of retirement offerings centered on the home. In addition, FoA offers capital markets and portfolio management capabilities to optimize the distribution of its originated loans to investors. It operates through two segments: Retirement Solutions and Portfolio Management. It generates the majority of its revenue from Retirement Solutions.</t>
  </si>
  <si>
    <t xml:space="preserve">The company completed a $342.58 million debt refinancing round on October 10, 2024.</t>
  </si>
  <si>
    <t xml:space="preserve">Financial Services</t>
  </si>
  <si>
    <t xml:space="preserve">Commercial Banks</t>
  </si>
  <si>
    <t xml:space="preserve">Thrifts and Mortgage Finance</t>
  </si>
  <si>
    <t xml:space="preserve">Other Financial Services, Thrifts and Mortgage Finance*</t>
  </si>
  <si>
    <t xml:space="preserve">financial services, home loan product, loans and mortgage service, loans product, mortgage service, mortgage service provider</t>
  </si>
  <si>
    <t xml:space="preserve">Formerly PE-Backed</t>
  </si>
  <si>
    <t xml:space="preserve">Profitable</t>
  </si>
  <si>
    <t xml:space="preserve">Debt Financed, Private Equity, Publicly Listed</t>
  </si>
  <si>
    <t xml:space="preserve">Patricia Cook</t>
  </si>
  <si>
    <t xml:space="preserve">253479-61P</t>
  </si>
  <si>
    <t xml:space="preserve">Ms. Patricia Cook serves as Chief Executive Officer at Finance of America Mortgage. A dynamic and inspiring leader, she has a proven track record of delivering results, managing change and engaging employees. Her goal is to continue building a company whose products and services meet customers' needs throughout each phase of their financial lives. She has always been ambitious and exhibited the strong work ethic necessary to achieve her goals. A pioneer in financial services since her earliest days in the industry, she has displayed grit and a knack for pivoting successfully to seize new opportunities. Under her leadership, Finance of America Companies has achieved rapid, remarkable success. After earning her BA in education at Saint Mary's College, she gravitated to sales and financial services. She completed her MBA at New York University and joined Salomon Brothers as one of very few female MBAs on Wall Street in that era. Driven to succeed on her own terms, she surrounded herself with smart, creative people and never stopped learning. She moved into the asset management space, filling executive roles at Prudential, JP Morgan and Freddie Mac. Here she learned business operations, fixed income sales and trading, and the mortgage investment business. She led her team through the 2008 financial crisis and in 2016 joined Finance of America.</t>
  </si>
  <si>
    <t xml:space="preserve">BA (Bachelor of Arts), New York University, MBA (Master of Business Administration)</t>
  </si>
  <si>
    <t xml:space="preserve">The company acquired Replay Acquisition (NYS:RPLA) through a reverse merger, resulting in the combined entity trading on the NYS Stock Exchange under the ticker symbol FOA on April 5, 2021. The transaction will provide the company further access to capital via the public markets over time and accelerates its growth across cycles as it increasingly leverages its complementary portfolio of businesses, differentiated technology capabilities and a capital-light model with fully integrated capabilities.</t>
  </si>
  <si>
    <t xml:space="preserve">Private Equity-Backed</t>
  </si>
  <si>
    <t xml:space="preserve">Replay Acquisition</t>
  </si>
  <si>
    <t xml:space="preserve">Replay Acquisition (www.replayacquisition.com)</t>
  </si>
  <si>
    <t xml:space="preserve">Replay Acquisition(Edmond Safra)</t>
  </si>
  <si>
    <t xml:space="preserve">Blackstone</t>
  </si>
  <si>
    <t xml:space="preserve">Credit Suisse Securities (USA) (Advisor: General to Replay Acquisition), Greenberg Traurig (Legal Advisor to Replay Acquisition, Alan Annex JD), Morgan Stanley (Placement Agent to Company), Simpson Thacher &amp; Bartlett (Legal Advisor to Company), The Goldman Sachs Group (Placement Agent to Company)</t>
  </si>
  <si>
    <t xml:space="preserve">Morgan Stanley (Placement Agent to Company), Simpson Thacher &amp; Bartlett (Legal Advisor to Company), The Goldman Sachs Group (Placement Agent to Company)</t>
  </si>
  <si>
    <t xml:space="preserve">Morgan Stanley (Placement Agent to Company), The Goldman Sachs Group (Placement Agent to Company)</t>
  </si>
  <si>
    <t xml:space="preserve">Credit Suisse Securities (USA) (Advisor: General to Replay Acquisition), Greenberg Traurig (Legal Advisor to Replay Acquisition, Alan Annex JD)</t>
  </si>
  <si>
    <t xml:space="preserve">Plano, TX</t>
  </si>
  <si>
    <t xml:space="preserve">Plano</t>
  </si>
  <si>
    <t xml:space="preserve">Texas</t>
  </si>
  <si>
    <t xml:space="preserve">75024</t>
  </si>
  <si>
    <t xml:space="preserve">Sanitary equipment not otherwise provided for</t>
  </si>
  <si>
    <t xml:space="preserve">157673-08T</t>
  </si>
  <si>
    <t xml:space="preserve">The company (NYS:FOA) sold a 13% stake to undisclosed investors on April 5, 2021 through a private placement. The transaction values the company at approximately $1.91 billion.</t>
  </si>
  <si>
    <t xml:space="preserve">Credit Suisse Securities (USA) (Advisor: General to Company), Morgan Stanley (Advisor: General to Company), Simpson Thacher &amp; Bartlett (Legal Advisor to Company), The Goldman Sachs Group (Advisor: General to Company)</t>
  </si>
  <si>
    <t xml:space="preserve">Credit Suisse Securities (USA) (Advisor: General to Company), Morgan Stanley (Advisor: General to Company), The Goldman Sachs Group (Advisor: General to Company)</t>
  </si>
  <si>
    <t xml:space="preserve">169948-09T</t>
  </si>
  <si>
    <t xml:space="preserve">Finseta (LON: FIN)</t>
  </si>
  <si>
    <t xml:space="preserve">464053-06</t>
  </si>
  <si>
    <t xml:space="preserve">08367949</t>
  </si>
  <si>
    <t xml:space="preserve">Finseta PLC is a cloud-based provider of multi-currency accounts, international payment, currency risk management, and electronic account services focused on removing the complexity of international payments for customers.</t>
  </si>
  <si>
    <t xml:space="preserve">The company (LON: CSFS) received an estimated GBP 1.73 million of development capital from undisclosed investors on January 27, 2022, through a private placement. The company intends to use proceeds to help pay for acquisition of Capital Currencies and provide additional working capital for the group.</t>
  </si>
  <si>
    <t xml:space="preserve">Financial Software*, Other Financial Services</t>
  </si>
  <si>
    <t xml:space="preserve">SaaS</t>
  </si>
  <si>
    <t xml:space="preserve">currency application, currency exchange, electronic payment, international payment, multi currency account, payment management</t>
  </si>
  <si>
    <t xml:space="preserve">Corporation</t>
  </si>
  <si>
    <t xml:space="preserve">Julian Wheatland</t>
  </si>
  <si>
    <t xml:space="preserve">126728-02P</t>
  </si>
  <si>
    <t xml:space="preserve">jwheatland@bravasystems.com</t>
  </si>
  <si>
    <t xml:space="preserve">Mr. Julian Wheatland serves as Chief Executive Officer at Brava Systems. Mr. Wheatland serves as Chief Executive Officer at Cornerstone FS. He serves as Chief Executive Officer at Cornerstone Brands. He was the Founder of Cosmos Technology and also served as its Chief Executive Officer. He served as Board Member at FXPress Payment Services. Julian has many years of experience advising, coaching and investing in technology companies and funds in many different countries. He was previously Chief Executive of the €500m, London based, Consensus Community investment portfolio. He founded Cosmos Technology in 2009 to help Bulgarian companies commercialize their technologies and reach wider international markets.</t>
  </si>
  <si>
    <t xml:space="preserve">University of Leeds, BS (Bachelor of Science), 1985, Electrical &amp; Electronic Engineering, University of Pennsylvania (Wharton), MBA (Master of Business Administration), 1993, Strategic Management and Finance</t>
  </si>
  <si>
    <t xml:space="preserve">The company raised GBP 2.24 million in its initial public offering on the London Stock Exchange under the ticker symbol of CSFS on April 6, 2021. A total of 3,664,648 shares were sold at GBP 0.61 per share. After the offering, there was a total of 20,277,582 outstanding shares at GBP 0.61 per share, valuing the company at GBP 12.37 million. Vela Technologies also participated in this round.</t>
  </si>
  <si>
    <t xml:space="preserve">Caledonian Holding</t>
  </si>
  <si>
    <t xml:space="preserve">Caledonian Holding (LON: CHP) (caledonianholdingsplc.com)</t>
  </si>
  <si>
    <t xml:space="preserve">Caledonian Holding (LON: CHP)</t>
  </si>
  <si>
    <t xml:space="preserve">Thalassa Holdings</t>
  </si>
  <si>
    <t xml:space="preserve">BDO UK (Accounting to Company, Marty Lau), BDO USA (Auditor to Company), Kepstorn (Legal Advisor to Company), Pello Capital (Underwriter to Company), Peterhouse Capital (Underwriter to Company), SP Angel Corporate Finance (Advisor: General to Company), Spark Advisory Partners (Underwriter to Company)</t>
  </si>
  <si>
    <t xml:space="preserve">SP Angel Corporate Finance (Advisor: General to Company)</t>
  </si>
  <si>
    <t xml:space="preserve">London, United Kingdom</t>
  </si>
  <si>
    <t xml:space="preserve">London</t>
  </si>
  <si>
    <t xml:space="preserve">EC2R 7DJ</t>
  </si>
  <si>
    <t xml:space="preserve">256374-01T</t>
  </si>
  <si>
    <t xml:space="preserve">A 3.65% stake in the company was acquired by Thalassa Holdings (LON:THAL) for GBP 300,000 on November 19, 2020.</t>
  </si>
  <si>
    <t xml:space="preserve">Corporate Backed or Acquired</t>
  </si>
  <si>
    <t xml:space="preserve">Thalassa Holdings (LON: THAL) (www.thalassaholdings.com)</t>
  </si>
  <si>
    <t xml:space="preserve">Thalassa Holdings (LON: THAL)</t>
  </si>
  <si>
    <t xml:space="preserve">164243-35T</t>
  </si>
  <si>
    <t xml:space="preserve">Fluence (Energy Storage) (NAS: FLNC)</t>
  </si>
  <si>
    <t xml:space="preserve">183206-53</t>
  </si>
  <si>
    <t xml:space="preserve">Fluence Energy Inc is enabling the global clean energy transition with market-leading energy storage products and services, and digital applications for renewables and storage. Geographically, it derives a majority of its revenue from the Americas.</t>
  </si>
  <si>
    <t xml:space="preserve">The company raised $350 million of debt financing in December 2024. Previously, AES and other investor sold a 10.14% stake in the company (NAS:FLNC) for $396.9 million on December 07, 2023. A total of 18,000,000 shares were sold at a price of $22.05 per share. The company will not receive any proceeds from the offering.</t>
  </si>
  <si>
    <t xml:space="preserve">Energy Services</t>
  </si>
  <si>
    <t xml:space="preserve">Energy Storage</t>
  </si>
  <si>
    <t xml:space="preserve">Distributors/Wholesale, Energy Storage*</t>
  </si>
  <si>
    <t xml:space="preserve">battery, battery distribution, energy storage, energy storage device, energy storage technology, lithium-ion battery</t>
  </si>
  <si>
    <t xml:space="preserve">Debt Financed, M&amp;A, Private Equity, Publicly Listed, Venture Capital</t>
  </si>
  <si>
    <t xml:space="preserve">Manuel Dubuc</t>
  </si>
  <si>
    <t xml:space="preserve">121930-57P</t>
  </si>
  <si>
    <t xml:space="preserve">Mr. Manuel Dubuc serves as Chief Executive Officer &amp; Board Member at Fluence. He leads the Fluence team and its efforts to accelerate energy storage adoption globally and to transform the way we power our world to ensure a more sustainable future. With over 25 years of senior leadership experience, Manuel is responsible for Fluence's continued expansion as the company enters its second growth phase. Before joining Fluence as CEO, Manuel sat on the Fluence Board of Directors and has long been a proponent of energy storage at AES since 2007. During his tenure at AES, he served as Senior VP of Global New Energy Solutions where he was responsible for global expansion in renewables, topping more than 2.8 GW in 2019 alone. He also acted as President of Mexico, Central America and the Caribbean Strategic Business Unit, raising the profile of the organization in the region. Over his 10+ years at AES, he has held numerous senior leadership roles, including SVP of AES Global New Energy Solutions, VP &amp; Group Manager of AES North Asia, President &amp; CEO of AES China, VP &amp; General Manager of AES Asia Energy and Infrastructure, and President &amp; CEO of AES Dominicana. During his 2009 to 2011 hiatus from AES, he led the Meiya Power Company (MPC) as Chairman &amp; CEO, with the organization becoming the leading foreign-invested IPP in China and South Korea. Earlier in his career, Manuel served as an Advisor to the General Director of Public Finance at the Venezuelan Ministry of Finance and held positions at Citibank. He holds an MBA in finance from IESA and a bachelor's degree in electrical engineering from Universidad Simón Bolívar. Manuel has also followed Executive Leadership Programs at the University of Virginia and Georgetown University.</t>
  </si>
  <si>
    <t xml:space="preserve">Bachelor's, Electrical Engineering, MBA (Master of Business Administration), Finance</t>
  </si>
  <si>
    <t xml:space="preserve">PE Growth/Expansion</t>
  </si>
  <si>
    <t xml:space="preserve">Private Equity</t>
  </si>
  <si>
    <t xml:space="preserve">The company received $125 million of development capital from Qatar Investment Authority on December 30, 2020. The transaction values the company at an estimated $1.04 billion.</t>
  </si>
  <si>
    <t xml:space="preserve">Qatar Investment Authority</t>
  </si>
  <si>
    <t xml:space="preserve">Qatar Investment Authority (www.qia.qa)</t>
  </si>
  <si>
    <t xml:space="preserve">Cleary Gottlieb Steen &amp; Hamilton (Legal Advisor to Qatar Investment Authority), Latham &amp; Watkins (Legal Advisor to Company, David Concannon JD)</t>
  </si>
  <si>
    <t xml:space="preserve">Latham &amp; Watkins (Legal Advisor to Company, David Concannon JD)</t>
  </si>
  <si>
    <t xml:space="preserve">Cleary Gottlieb Steen &amp; Hamilton (Legal Advisor to Qatar Investment Authority)</t>
  </si>
  <si>
    <t xml:space="preserve">Arlington, VA</t>
  </si>
  <si>
    <t xml:space="preserve">Arlington</t>
  </si>
  <si>
    <t xml:space="preserve">Virginia</t>
  </si>
  <si>
    <t xml:space="preserve">22203</t>
  </si>
  <si>
    <t xml:space="preserve">Circuit arrangements or systems for supplying or distributing electric power, Information and communication technology [ict] specially adapted for administrative, commercial, financial, managerial or supervisory purposes, Measuring electric variables, Processes or means, Wind motors</t>
  </si>
  <si>
    <t xml:space="preserve">180828-28T</t>
  </si>
  <si>
    <t xml:space="preserve">The company raised $868 million in its initial public offering on the Nasdaq stock exchange under the ticker symbol of FLNC on October 28, 2021. A total of 31,000,000 Class A shares were sold at $28 per share. After the offering, there was a total of 166,666,665 outstanding shares at $28 per share, valuing the company at $4.67 billion. The underwriters were granted an option to purchase up to an additional 4,650,000 shares from the company to cover over-allotments, if any.</t>
  </si>
  <si>
    <t xml:space="preserve">AES, Qatar Investment Authority, Siemens</t>
  </si>
  <si>
    <t xml:space="preserve">Barclays (Underwriter to Company), BofA Securities (Underwriter to Company), Citigroup (Underwriter to Company), Credit Suisse Securities (USA) (Underwriter to Company), Ernst &amp; Young Global (Auditor to Company), Evercore Group (Underwriter to Company), HSBC Holdings (Underwriter to Company), J.P. Morgan Securities (Underwriter to Company), Latham &amp; Watkins (Legal Advisor to Company, Senet Bischoff JD), Morgan Stanley (Underwriter to Company), Nomura Holdings (Underwriter to Company), Penserra Securities (Underwriter to Company), Raymond James Financial (Underwriter to Company), RBC Capital Markets (Underwriter to Company), Robert W. Baird &amp; Co. (Underwriter to Company), Seaport Global (Underwriter to Company), Siebert Williams Shank &amp; Company (Underwriter to Company), Solebury Capital (Advisor: General to Company), UBS Group (Underwriter to Company)</t>
  </si>
  <si>
    <t xml:space="preserve">Solebury Capital (Advisor: General to Company)</t>
  </si>
  <si>
    <t xml:space="preserve">134975-53T</t>
  </si>
  <si>
    <t xml:space="preserve">Foresight Environmental Infrastructure (LON: FGEN)</t>
  </si>
  <si>
    <t xml:space="preserve">110945-98</t>
  </si>
  <si>
    <t xml:space="preserve">08856505</t>
  </si>
  <si>
    <t xml:space="preserve">Foresight Environmental Infrastructure Ltd is an investment management company. The company invests in a diversified portfolio of environmental infrastructure that supports more environmentally friendly approaches to economic activity whilst generating a sustainable financial return. Its portfolio includes Wind, Waste &amp; Bioenergy, Solar, Anaerobic Digestion, Low Carbon &amp; Sustainable Solutions, and Controlled Environment projects.</t>
  </si>
  <si>
    <t xml:space="preserve">The company (LON:JLEN) sold a 10% stake to undisclosed investors on May 13, 2021 through a private placement. The net proceeds were to be used to pay down amounts outstanding under its revolving credit facility in order to create more funding headroom to meet existing commitments and an identified pipeline of near term opportunities, including further investments into operational bio-energy assets and battery storage opportunities.</t>
  </si>
  <si>
    <t xml:space="preserve">Capital Markets/Institutions</t>
  </si>
  <si>
    <t xml:space="preserve">Asset Management</t>
  </si>
  <si>
    <t xml:space="preserve">Asset Management*</t>
  </si>
  <si>
    <t xml:space="preserve">ag biotech, agriculture technology, asset management, biomaterials, capital fund, environment assets manager, environmental infrastructure fund, infrastructure fund, investment fund, investment fund operator, solar</t>
  </si>
  <si>
    <t xml:space="preserve">M&amp;A, Private Equity, Publicly Listed</t>
  </si>
  <si>
    <t xml:space="preserve">Public Investment 2nd Offering</t>
  </si>
  <si>
    <t xml:space="preserve">The company raised GBP 57.15 million in its second public offering on the London Stock Exchange under the ticker symbol of JLEN on February 27, 2020. A total of 49,701,820 shares were sold at GBP 1.15 per share.</t>
  </si>
  <si>
    <t xml:space="preserve">Winterflood Securities (Underwriter to Company)</t>
  </si>
  <si>
    <t xml:space="preserve">Saint Peter Port, United Kingdom</t>
  </si>
  <si>
    <t xml:space="preserve">Saint Peter Port</t>
  </si>
  <si>
    <t xml:space="preserve">Guernsey</t>
  </si>
  <si>
    <t xml:space="preserve">GY1 4NA</t>
  </si>
  <si>
    <t xml:space="preserve">201399-76T</t>
  </si>
  <si>
    <t xml:space="preserve">Christian Corpetti</t>
  </si>
  <si>
    <t xml:space="preserve">208553-05P</t>
  </si>
  <si>
    <t xml:space="preserve">+44 (0)20 3763 6960</t>
  </si>
  <si>
    <t xml:space="preserve">ccorpetti@foresightgroup.eu</t>
  </si>
  <si>
    <t xml:space="preserve">Mr. Christian Corpetti serves as Managing Director, Finance at Foresight Group. Mr. Corpetti joined Foresight in July 2019 and currently works as a Director of Finance in the London office. He serves as Director of Finance at Foresight Environmental Infrastructure. He has over 20 years of experience. Corpetti is the Finance Director of the JLEN-listed fund. Prior to joining Foresight, Corpetti worked at John Laing Capital Management as Director of Finance, where he was Finance Director of both the John Laing Infrastructure Fund and JLEN (total AUM £1.8bn). He has also worked for 10 years at Bouygues UK, focusing on asset management and various senior finance functions for the construction business.</t>
  </si>
  <si>
    <t xml:space="preserve">University of Montpellier, Postgraduate Degree, Finance, University of Montpellier, Undergraduate studies, Finance, Economy and Law</t>
  </si>
  <si>
    <t xml:space="preserve">Winterflood Securities (Advisor: General to Company)</t>
  </si>
  <si>
    <t xml:space="preserve">165310-66T</t>
  </si>
  <si>
    <t xml:space="preserve">Forge Global (NYS: FRGE)</t>
  </si>
  <si>
    <t xml:space="preserve">63978-76</t>
  </si>
  <si>
    <t xml:space="preserve">Forge Global Holdings Inc is a financial service platform created to serve the needs of the private market. It provides marketplace infrastructure, data services, and technology solutions for private market participants. The company offers a trusted trading platform, proprietary data and insights to inform investment strategies, along with custody services to help companies, shareholders, institutions and accredited investors confidently navigate and transact in the private market.</t>
  </si>
  <si>
    <t xml:space="preserve">The company (NYS:FRGE) received $118.5 million of development capital from ION Group, ADIT Ventures, Motive Capital, Motive Partners, Temasek Holdings and other undisclosed investors on March 22, 2022 through a private placement.</t>
  </si>
  <si>
    <t xml:space="preserve">Brokerage</t>
  </si>
  <si>
    <t xml:space="preserve">Brokerage*, Financial Software, Other Financial Services</t>
  </si>
  <si>
    <t xml:space="preserve">alternative investment, enterprise resource planning, financial management system, financial service, financial services advisory, financial services platform, investment platform, private shares transactions, trading platform</t>
  </si>
  <si>
    <t xml:space="preserve">Kelly Rodriques</t>
  </si>
  <si>
    <t xml:space="preserve">55124-83P</t>
  </si>
  <si>
    <t xml:space="preserve">+1 (800) 279-7754</t>
  </si>
  <si>
    <t xml:space="preserve">kelly@forgeglobal.com</t>
  </si>
  <si>
    <t xml:space="preserve">Mr. Kelly Rodriques serves as Chief Executive Officer &amp; Board Member at Forge Global. He served as a Board Member at Harvest Savings &amp; Wealth Technologies. He serves as Advisor &amp; Executive Committee Member at EQUIAM. He also serves as Board Member at SharesPost. He is a Board Member at Trizic. He served as Chief Executive Officer, President &amp; Board Member at Pensco Trust. With a proven track record of leading high-growth companies, he joined PENSCO in 2010. He was also the Co-Founder and served as Chief Executive Officer of Blowtorch. her executive experience spans private equity, software, and communications, with a particular focus on using technology to enable growth. As Operating Partner with Ignition Growth Capital, a private equity firm based in Seattle, he worked with emerging industry leaders to bring a rigorous system of assessment, strategy, and execution to their organizations. As Chief Executive Officer of Novo/Publicis, an internet marketing company, and Totality, a software and managed services provider, he was instrumental in growing annual revenues and successfully selling these companies to Fortune 500 buyers. He graduated with a Bachelor of Science degree from California State University, Fresno. Mr. Rodriques serves as the Managing General Partner at Operative Capital.</t>
  </si>
  <si>
    <t xml:space="preserve">California State University, BS (Bachelor of Science)</t>
  </si>
  <si>
    <t xml:space="preserve">The company raised an estimated $129.5 million of venture funding from Caffeinated Capital, and other undisclosed investors on November 4, 2020, putting the company's pre-money valuation at $400 million.</t>
  </si>
  <si>
    <t xml:space="preserve">Caffeinated Capital</t>
  </si>
  <si>
    <t xml:space="preserve">Caffeinated Capital (www.caffeinatedcapital.com)</t>
  </si>
  <si>
    <t xml:space="preserve">Curious Endeavors II(Caffeinated Capital)</t>
  </si>
  <si>
    <t xml:space="preserve">94111</t>
  </si>
  <si>
    <t xml:space="preserve">Image data processing or generation, in general, Information and communication technology [ict] specially adapted for administrative, commercial, financial, managerial or supervisory purposes</t>
  </si>
  <si>
    <t xml:space="preserve">171570-61T</t>
  </si>
  <si>
    <t xml:space="preserve">6th Round</t>
  </si>
  <si>
    <t xml:space="preserve">Flat Round</t>
  </si>
  <si>
    <t xml:space="preserve">Series B1</t>
  </si>
  <si>
    <t xml:space="preserve">The company raised $150 million of Series B1 venture funding from Deutsche Börse Group, ADIT Ventures, Golden Vision Capital, True Global Ventures, and LUN Partners Group on May 4, 2021, putting the company's pre-money valuation at $550 million. Wells Fargo, InterAlpen Partners, Draper Athena, Temasek Holdings, Koa Labs, and 4 other investors also participated in the round. BlackPine Group AND Other undisclosed investors also participated in the round.SuRo Capital BDC also participated in this round</t>
  </si>
  <si>
    <t xml:space="preserve">ADIT Ventures, BlackPine Group, Deutsche Börse, Frederick Ehrsam, Golden Vision Capital, Koa Labs, LUN Partners Group, Rahul Vohra, Siqi Chen, SuRo Capital, Temasek Holdings, True Global Ventures, Wells Fargo, Zachary Perret</t>
  </si>
  <si>
    <t xml:space="preserve">Draper Athena</t>
  </si>
  <si>
    <t xml:space="preserve">ADIT Ventures (www.aditventures.com), BlackPine Group (www.bppe.com), Deutsche Börse (ETR: DB1) (www.deutsche-boerse.com), Draper Athena (www.dfjathena.com), Golden Vision Capital (en.goldenvc.com.cn), Koa Labs (www.koalabs.com), LUN Partners Group (www.lunpartners.com), SuRo Capital (NAS: SSSS) (www.surocap.com), Temasek Holdings (www.temasek.com.sg), True Global Ventures (www.tgv4plus.com), Wells Fargo (NYS: WFC) (www.wellsfargo.com)</t>
  </si>
  <si>
    <t xml:space="preserve">ADIT Ventures, BlackPine Group, Deutsche Börse (ETR: DB1)(Paul Hilgers), Draper Athena, Frederick Ehrsam(Frederick Ehrsam), Golden Vision Capital(Brian Sun), Koa Labs, LUN Partners Group(Peilung Li), Rahul Vohra(Rahul Vohra), Siqi Chen(Siqi Chen), SuRo Capital (NAS: SSSS), Temasek Holdings, True Global Ventures, Wells Fargo (NYS: WFC), Zachary Perret(Zachary Perret)</t>
  </si>
  <si>
    <t xml:space="preserve">Adit Growth Equity Fund(ADIT Ventures), Koa Labs Fund 1(Koa Labs)</t>
  </si>
  <si>
    <t xml:space="preserve">179951-41T</t>
  </si>
  <si>
    <t xml:space="preserve">The company acquired Motive Capital Corp (NYSE: MOTV.U) for an estimated $532.5 million through a reverse merger, resulting in the combined entity trading on the NYSE Stock Exchange under their combined ticker symbol (NYSE: FRGE) on March 22, 2022.SuRo Capital BDC also participated in this round</t>
  </si>
  <si>
    <t xml:space="preserve">Motive Capital</t>
  </si>
  <si>
    <t xml:space="preserve">Motive Capital (www.motivecapitalcorp.com)</t>
  </si>
  <si>
    <t xml:space="preserve">Motive Capital(Blythe Masters)</t>
  </si>
  <si>
    <t xml:space="preserve">ADIT Ventures, Ambition.vc, Base10 Partners, Ben Davenport, BlackPine Group, BNP Paribas, Bo Feng, Caffeinated Capital, Charlie Cheever, Cyan Banister, DB1 Ventures, Deutsche Börse, Draper Associates, Draper Athena, Financial Technology Partners, Frederick Ehrsam, Golden Vision Capital, Hari Raghavan, InterAlpen Partners, Jared Kopf, Joshua Baer, Kenneth Ballenegger, Koa Labs, Lee Daley, LUN Partners Group, Magnolia Ventures (New York), Marc Bell Capital Partners, Michael Sidgmore, Michael Walsh, Münchener Rückversicherungs-Gesellschaft, Munich Re Ventures, Munich Reinsurance America, Najam Kidwai, Operative Capital, Othman Laraki, Oyster Ventures, Peter Thiel, Prashant Kirtane, Rahul Vohra, Ricardo Paz, Richard Chen, Scott Banister, Siqi Chen, Streamlined Ventures, Structure Capital, Sumit Gupta, SuRo Capital, SXM Global, Temasek Holdings, Tikhon Bernstam, Timothy Draper, True Global Ventures, Ullas Naik, Walden Venture Capital, Wells Fargo, Zachary Perret</t>
  </si>
  <si>
    <t xml:space="preserve">Citizens JMP (Advisor: General to Company), Financial Technology Partners (Advisor: General to Company), Gibson, Dunn &amp; Crutcher (Legal Advisor to Motive Capital, Barbara Becker JD), Goodwin Procter (Legal Advisor to Company), Houlihan Lokey (Advisor: General to Company), J.P. Morgan (Advisor: General to Motive Capital), Mayer Brown (Legal Advisor to Motive Capital), Oliver Wyman (Advisor: General to Motive Capital), Oppenheimer &amp; Company (Advisor: General to Company), Piper Sandler (Advisor: General to Company), William Blair &amp; Company (Advisor: General to Company)</t>
  </si>
  <si>
    <t xml:space="preserve">Citizens JMP (Advisor: General to Company), Financial Technology Partners (Advisor: General to Company), Goodwin Procter (Legal Advisor to Company), Houlihan Lokey (Advisor: General to Company), Oppenheimer &amp; Company (Advisor: General to Company), Piper Sandler (Advisor: General to Company), William Blair &amp; Company (Advisor: General to Company)</t>
  </si>
  <si>
    <t xml:space="preserve">Citizens JMP (Advisor: General to Company), Financial Technology Partners (Advisor: General to Company), Houlihan Lokey (Advisor: General to Company), Oppenheimer &amp; Company (Advisor: General to Company), Piper Sandler (Advisor: General to Company), William Blair &amp; Company (Advisor: General to Company)</t>
  </si>
  <si>
    <t xml:space="preserve">Gibson, Dunn &amp; Crutcher (Legal Advisor to Motive Capital, Barbara Becker JD), J.P. Morgan (Advisor: General to Motive Capital), Mayer Brown (Legal Advisor to Motive Capital), Oliver Wyman (Advisor: General to Motive Capital)</t>
  </si>
  <si>
    <t xml:space="preserve">166455-82T</t>
  </si>
  <si>
    <t xml:space="preserve">Fractal Gaming Group (STO: FRACTL)</t>
  </si>
  <si>
    <t xml:space="preserve">168598-99</t>
  </si>
  <si>
    <t xml:space="preserve">5590802970</t>
  </si>
  <si>
    <t xml:space="preserve">Fractal Gaming Group AB is engaged in the premium segment of PC gaming products. It offers computer cases, power supplies, cooling products, and other accessories. The company's geographical segments are Sweden, Germany, USA, Americas excluding USA EMEA excluding Sweden and Germany, APAC &amp; Other.</t>
  </si>
  <si>
    <t xml:space="preserve">Litorina sold a 13.2% stake in the company to an undisclosed buyer for SEK 122,962,784 on December 15, 2023.</t>
  </si>
  <si>
    <t xml:space="preserve">Computer Hardware</t>
  </si>
  <si>
    <t xml:space="preserve">Computers, Parts and Peripherals</t>
  </si>
  <si>
    <t xml:space="preserve">Computers, Parts and Peripherals*, Recreational Goods</t>
  </si>
  <si>
    <t xml:space="preserve">Gaming, TMT</t>
  </si>
  <si>
    <t xml:space="preserve">computer gaming, computer parts, computer power supplies, electrical components, gaming accessories supplier, gaming production services, gaming products, pc cooling, pc gaming</t>
  </si>
  <si>
    <t xml:space="preserve">Private Equity, Publicly Listed</t>
  </si>
  <si>
    <t xml:space="preserve">The company completed its initial public offering on the Nasdaq First North Premier Growth stock exchange under the ticker symbol of FRACTL on February 11, 2021. A total of 13,418,108 shares (including the over-allotment option) were sold at a price of SEK 41 per share. After the offering, the company was valued at SEK 1.19 billion. The company did not issue any shares and will not receive any proceeds from the offering. The total proceeds, before expenses, to the selling shareholders is SEK 550.14 million. The underwriters were granted an option to purchase up to an additional 1,750,188 shares from the selling shareholders to cover-allotments, if any. The over-allotment options were exercised in full by the underwriters.</t>
  </si>
  <si>
    <t xml:space="preserve">Litorina</t>
  </si>
  <si>
    <t xml:space="preserve">ABG Sundal Collier (Advisor: General to Company), Carnegie Investment Bank (Advisor: General to Company), FNCA Sweden (Advisor: General to Company), KPMG (Auditor to Company), Sundling Wärn Partners (Advisor: General to Company), Vinge (Legal Advisor to Company, Johan Winnerblad)</t>
  </si>
  <si>
    <t xml:space="preserve">ABG Sundal Collier (Advisor: General to Company), Carnegie Investment Bank (Advisor: General to Company), Sundling Wärn Partners (Advisor: General to Company)</t>
  </si>
  <si>
    <t xml:space="preserve">Gothenburg, Sweden</t>
  </si>
  <si>
    <t xml:space="preserve">Gothenburg</t>
  </si>
  <si>
    <t xml:space="preserve">421 31</t>
  </si>
  <si>
    <t xml:space="preserve">247953-16T</t>
  </si>
  <si>
    <t xml:space="preserve">Hannes Wallin</t>
  </si>
  <si>
    <t xml:space="preserve">135063-37P</t>
  </si>
  <si>
    <t xml:space="preserve">+46 (0)855-446-3722</t>
  </si>
  <si>
    <t xml:space="preserve">hannes@captech.se</t>
  </si>
  <si>
    <t xml:space="preserve">Hannes Wallin, Born: 1982. Board member since 2010 Education: - Other current positions: Chairman of the Board of JHD Holding AB, Board member of Fnatic Gear Ltd, Langholmen Holding AB and SANNPA Ltd. Previous positions (last five years): CEO of Langholmen AB.</t>
  </si>
  <si>
    <t xml:space="preserve">Secondary Transaction - Private</t>
  </si>
  <si>
    <t xml:space="preserve">Pareto Securities (Advisor: General to Company)</t>
  </si>
  <si>
    <t xml:space="preserve">111603-52T</t>
  </si>
  <si>
    <t xml:space="preserve">Freemelt (STO: FREEM)</t>
  </si>
  <si>
    <t xml:space="preserve">232633-54</t>
  </si>
  <si>
    <t xml:space="preserve">5590970215</t>
  </si>
  <si>
    <t xml:space="preserve">Freemelt Holding AB is engaged in the production, marketing, sales, and service of Freemelt ONE, a 3Dprinter for material development at research scale.</t>
  </si>
  <si>
    <t xml:space="preserve">The company completed its direct listing on the Nasdaq OMX Nordic Exchange - Stockholm stock exchange under the ticker symbol of FREEM on July 7, 2021. Shares closed at a price of SEK 14.45 per share. There was a total of 36,600,000 outstanding shares priced at SEK 14.45 per share, valuing the company at SEK 528.87 million. The company did not issue any shares and will not receive any proceeds from the offering.</t>
  </si>
  <si>
    <t xml:space="preserve">Other Hardware</t>
  </si>
  <si>
    <t xml:space="preserve">Business/Productivity Software, Other Hardware*</t>
  </si>
  <si>
    <t xml:space="preserve">3D Printing, Advanced Manufacturing</t>
  </si>
  <si>
    <t xml:space="preserve">3d print powder, 3d printing devices, 3d printing services, 3d printing technology, marketing, metal 3d print, printer seller</t>
  </si>
  <si>
    <t xml:space="preserve">Patrik Ohldin</t>
  </si>
  <si>
    <t xml:space="preserve">193341-43P</t>
  </si>
  <si>
    <t xml:space="preserve">+46 (0)70 818 3822</t>
  </si>
  <si>
    <t xml:space="preserve">patrik.ohldin@freemelt.com</t>
  </si>
  <si>
    <t xml:space="preserve">Mr. Patrik Ohldin serves as Vice President, Sales at Freemelt.</t>
  </si>
  <si>
    <t xml:space="preserve">Chalmers University of Technology, MS (Master of Science), 1989, Engineering/Industrial Management, Degree, 1982, Natural Sciences</t>
  </si>
  <si>
    <t xml:space="preserve">The company raised SEK 8 million of venture funding from undisclosed investors on December 31, 2018, putting the company's pre-money valuation at SEK 21.54 million. The company intends to use the funding for continued growth and the first deliveries of Freemelt ONE.</t>
  </si>
  <si>
    <t xml:space="preserve">Startup</t>
  </si>
  <si>
    <t xml:space="preserve">414 51</t>
  </si>
  <si>
    <t xml:space="preserve">Cleaning in general, Electric discharge tubes or discharge lamps, Processes for the electrolytic removal of materials from objects, Shaping or joining of plastics, Working metallic powder</t>
  </si>
  <si>
    <t xml:space="preserve">131572-90T</t>
  </si>
  <si>
    <t xml:space="preserve">The company raised SEK 15.25 million of venture funding in a deal led by Industrifonden on September 6, 2019, putting the company's pre-money valuation at SEK 68.15 million. The funds will be used to fuel its growth.</t>
  </si>
  <si>
    <t xml:space="preserve">Industrifonden</t>
  </si>
  <si>
    <t xml:space="preserve">Industrifonden (www.industrifonden.com)</t>
  </si>
  <si>
    <t xml:space="preserve">Industrifonden(Per Anell)</t>
  </si>
  <si>
    <t xml:space="preserve">Industrifonden Fund(Industrifonden)</t>
  </si>
  <si>
    <t xml:space="preserve">175801-51T</t>
  </si>
  <si>
    <t xml:space="preserve">Ulric Ljungblad</t>
  </si>
  <si>
    <t xml:space="preserve">262764-64P</t>
  </si>
  <si>
    <t xml:space="preserve">ulric.ljungblad@freemelt.com</t>
  </si>
  <si>
    <t xml:space="preserve">Dr. Ulric Ljungblad is a Co-Founder and serves as Chief Executive Officer at Freemelt. He has done Ph.D. in physics from the University of Gothenburg. Ulric has worked at Micronic Laser Systems and Arcam.</t>
  </si>
  <si>
    <t xml:space="preserve">University of Gothenburg, Ph.D. (Doctor of Philosophy), Physics</t>
  </si>
  <si>
    <t xml:space="preserve">The company raised SEK 1.83 million in its initial public offering on the Nasdaq OMX Nordic Exchange - Stockholm under the ticker symbol of FREEM on July 7, 2021. After the offering, there was a total of outstanding shares, valuing the company at SEK 528.87 million.</t>
  </si>
  <si>
    <t xml:space="preserve">Industrifonden, YLD (Sweden)</t>
  </si>
  <si>
    <t xml:space="preserve">Eminova Fondkommission (Advisor: General to Company), TM &amp; Partners (Legal Advisor to Company)</t>
  </si>
  <si>
    <t xml:space="preserve">Eminova Fondkommission (Advisor: General to Company)</t>
  </si>
  <si>
    <t xml:space="preserve">All data copyright PitchBook Data, Inc.</t>
  </si>
  <si>
    <t xml:space="preserve">For customized data reports and analyses, contact us at:</t>
  </si>
  <si>
    <t xml:space="preserve">support@pitchbook.com</t>
  </si>
  <si>
    <t xml:space="preserve">This document and its contents may only be used or shared as permitted in </t>
  </si>
  <si>
    <t xml:space="preserve">the PitchBook subscription agreement.</t>
  </si>
  <si>
    <t xml:space="preserve">Subject to limited exceptions, this document may not be used or stored following the termination of your agreement with PitchBook.</t>
  </si>
  <si>
    <t xml:space="preserve">If you have any further questions or concerns, please contact client services at:</t>
  </si>
  <si>
    <t xml:space="preserve">US</t>
  </si>
  <si>
    <t xml:space="preserve">+1 (206) 257-7775</t>
  </si>
  <si>
    <t xml:space="preserve">UK</t>
  </si>
  <si>
    <t xml:space="preserve">+44 (0)203 875 3504</t>
  </si>
  <si>
    <t xml:space="preserve">SG</t>
  </si>
  <si>
    <t xml:space="preserve">+65 6016 4771</t>
  </si>
  <si>
    <t xml:space="preserve">Or by email</t>
  </si>
  <si>
    <t xml:space="preserve">© PitchBook Data, Inc.  2025</t>
  </si>
</sst>
</file>

<file path=xl/styles.xml><?xml version="1.0" encoding="utf-8"?>
<styleSheet xmlns="http://schemas.openxmlformats.org/spreadsheetml/2006/main">
  <numFmts count="8">
    <numFmt numFmtId="164" formatCode="General"/>
    <numFmt numFmtId="165" formatCode="DD\-MMM\-YYYY"/>
    <numFmt numFmtId="166" formatCode="#,##0.00;[RED]\(#,##0.00\)"/>
    <numFmt numFmtId="167" formatCode="#,##0.00\%;[RED]\-#,##0.00\%"/>
    <numFmt numFmtId="168" formatCode="#,##0;[RED]\(#,##0\)"/>
    <numFmt numFmtId="169" formatCode="#,###"/>
    <numFmt numFmtId="170" formatCode="#,##0.00;[RED]\-#,##0.00"/>
    <numFmt numFmtId="171" formatCode="0000"/>
  </numFmts>
  <fonts count="12">
    <font>
      <sz val="11"/>
      <color rgb="FF000000"/>
      <name val="Calibri"/>
      <family val="2"/>
      <charset val="1"/>
    </font>
    <font>
      <sz val="10"/>
      <name val="Arial"/>
      <family val="0"/>
    </font>
    <font>
      <sz val="10"/>
      <name val="Arial"/>
      <family val="0"/>
    </font>
    <font>
      <sz val="10"/>
      <name val="Arial"/>
      <family val="0"/>
    </font>
    <font>
      <b val="true"/>
      <sz val="8"/>
      <color rgb="FF000000"/>
      <name val="Open Sans"/>
      <family val="2"/>
      <charset val="1"/>
    </font>
    <font>
      <sz val="8"/>
      <color rgb="FF000000"/>
      <name val="Open Sans"/>
      <family val="2"/>
      <charset val="1"/>
    </font>
    <font>
      <i val="true"/>
      <sz val="10"/>
      <color rgb="FF000000"/>
      <name val="Open Sans"/>
      <family val="2"/>
      <charset val="1"/>
    </font>
    <font>
      <i val="true"/>
      <sz val="10"/>
      <color rgb="FF26649E"/>
      <name val="Open Sans"/>
      <family val="2"/>
      <charset val="1"/>
    </font>
    <font>
      <b val="true"/>
      <sz val="14"/>
      <color rgb="FF000000"/>
      <name val="Open Sans"/>
      <family val="2"/>
      <charset val="1"/>
    </font>
    <font>
      <b val="true"/>
      <sz val="16"/>
      <color rgb="FF000000"/>
      <name val="Open Sans"/>
      <family val="2"/>
      <charset val="1"/>
    </font>
    <font>
      <b val="true"/>
      <sz val="8"/>
      <color rgb="FFFFFFFF"/>
      <name val="Open Sans"/>
      <family val="2"/>
      <charset val="1"/>
    </font>
    <font>
      <sz val="8"/>
      <color rgb="FF26649E"/>
      <name val="Open Sans"/>
      <family val="2"/>
      <charset val="1"/>
    </font>
  </fonts>
  <fills count="5">
    <fill>
      <patternFill patternType="none"/>
    </fill>
    <fill>
      <patternFill patternType="gray125"/>
    </fill>
    <fill>
      <patternFill patternType="solid">
        <fgColor rgb="FFFFFFFF"/>
        <bgColor rgb="FFF8F5EF"/>
      </patternFill>
    </fill>
    <fill>
      <patternFill patternType="solid">
        <fgColor rgb="FF051C38"/>
        <bgColor rgb="FF003300"/>
      </patternFill>
    </fill>
    <fill>
      <patternFill patternType="solid">
        <fgColor rgb="FFF8F5EF"/>
        <bgColor rgb="FFFFFFFF"/>
      </patternFill>
    </fill>
  </fills>
  <borders count="2">
    <border diagonalUp="false" diagonalDown="false">
      <left/>
      <right/>
      <top/>
      <bottom/>
      <diagonal/>
    </border>
    <border diagonalUp="false" diagonalDown="false">
      <left/>
      <right style="thin">
        <color rgb="FFD3D3D3"/>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center" textRotation="0" wrapText="false" indent="0" shrinkToFit="false"/>
      <protection locked="true" hidden="false"/>
    </xf>
    <xf numFmtId="164" fontId="5" fillId="0"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left" vertical="center" textRotation="0" wrapText="false" indent="0" shrinkToFit="false"/>
      <protection locked="true" hidden="false"/>
    </xf>
    <xf numFmtId="164" fontId="7" fillId="2"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left" vertical="center" textRotation="0" wrapText="false" indent="0" shrinkToFit="false"/>
      <protection locked="true" hidden="false"/>
    </xf>
    <xf numFmtId="164" fontId="9" fillId="0" borderId="0" applyFont="true" applyBorder="true" applyAlignment="true" applyProtection="true">
      <alignment horizontal="left" vertical="center" textRotation="0" wrapText="false" indent="0" shrinkToFit="false"/>
      <protection locked="true" hidden="false"/>
    </xf>
    <xf numFmtId="164" fontId="10" fillId="0"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right" vertical="center" textRotation="0" wrapText="false" indent="0" shrinkToFit="false"/>
      <protection locked="true" hidden="false"/>
    </xf>
    <xf numFmtId="164" fontId="5" fillId="0" borderId="1" applyFont="true" applyBorder="true" applyAlignment="true" applyProtection="true">
      <alignment horizontal="center" vertical="center" textRotation="0" wrapText="false" indent="0" shrinkToFit="false"/>
      <protection locked="true" hidden="false"/>
    </xf>
    <xf numFmtId="164" fontId="5" fillId="0" borderId="1" applyFont="true" applyBorder="true" applyAlignment="true" applyProtection="true">
      <alignment horizontal="left" vertical="center" textRotation="0" wrapText="false" indent="2" shrinkToFit="false"/>
      <protection locked="true" hidden="false"/>
    </xf>
    <xf numFmtId="164" fontId="11" fillId="0" borderId="1" applyFont="true" applyBorder="true" applyAlignment="true" applyProtection="true">
      <alignment horizontal="left" vertical="center" textRotation="0" wrapText="false" indent="2" shrinkToFit="false"/>
      <protection locked="true" hidden="false"/>
    </xf>
    <xf numFmtId="164" fontId="5" fillId="0" borderId="1" applyFont="true" applyBorder="true" applyAlignment="true" applyProtection="true">
      <alignment horizontal="right" vertical="center" textRotation="0" wrapText="false" indent="2" shrinkToFit="false"/>
      <protection locked="true" hidden="false"/>
    </xf>
    <xf numFmtId="164" fontId="11" fillId="0" borderId="1" applyFont="true" applyBorder="true" applyAlignment="true" applyProtection="true">
      <alignment horizontal="right" vertical="center" textRotation="0" wrapText="false" indent="2" shrinkToFit="false"/>
      <protection locked="true" hidden="false"/>
    </xf>
    <xf numFmtId="164" fontId="4" fillId="0" borderId="0" applyFont="true" applyBorder="true" applyAlignment="true" applyProtection="true">
      <alignment horizontal="left" vertical="top" textRotation="0" wrapText="true" indent="0" shrinkToFit="false"/>
      <protection locked="true" hidden="false"/>
    </xf>
    <xf numFmtId="164" fontId="5" fillId="0" borderId="0" applyFont="true" applyBorder="true" applyAlignment="true" applyProtection="true">
      <alignment horizontal="right" vertical="top"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3" borderId="0" xfId="27" applyFont="true" applyBorder="false" applyAlignment="false" applyProtection="false">
      <alignment horizontal="center" vertical="center" textRotation="0" wrapText="true" indent="0" shrinkToFit="false"/>
      <protection locked="true" hidden="false"/>
    </xf>
    <xf numFmtId="164" fontId="5" fillId="4" borderId="1" xfId="30" applyFont="true" applyBorder="false" applyAlignment="false" applyProtection="false">
      <alignment horizontal="left" vertical="center" textRotation="0" wrapText="false" indent="2" shrinkToFit="false"/>
      <protection locked="true" hidden="false"/>
    </xf>
    <xf numFmtId="164" fontId="5" fillId="4" borderId="1" xfId="32" applyFont="true" applyBorder="false" applyAlignment="false" applyProtection="false">
      <alignment horizontal="right" vertical="center" textRotation="0" wrapText="false" indent="2" shrinkToFit="false"/>
      <protection locked="true" hidden="false"/>
    </xf>
    <xf numFmtId="165" fontId="5" fillId="4" borderId="1" xfId="32" applyFont="false" applyBorder="false" applyAlignment="false" applyProtection="false">
      <alignment horizontal="right" vertical="center" textRotation="0" wrapText="false" indent="2" shrinkToFit="false"/>
      <protection locked="true" hidden="false"/>
    </xf>
    <xf numFmtId="166" fontId="5" fillId="4" borderId="1" xfId="32" applyFont="false" applyBorder="false" applyAlignment="false" applyProtection="false">
      <alignment horizontal="right" vertical="center" textRotation="0" wrapText="false" indent="2" shrinkToFit="false"/>
      <protection locked="true" hidden="false"/>
    </xf>
    <xf numFmtId="167" fontId="5" fillId="4" borderId="1" xfId="32" applyFont="false" applyBorder="false" applyAlignment="false" applyProtection="false">
      <alignment horizontal="right" vertical="center" textRotation="0" wrapText="false" indent="2" shrinkToFit="false"/>
      <protection locked="true" hidden="false"/>
    </xf>
    <xf numFmtId="168" fontId="5" fillId="4" borderId="1" xfId="32" applyFont="false" applyBorder="false" applyAlignment="false" applyProtection="false">
      <alignment horizontal="right" vertical="center" textRotation="0" wrapText="false" indent="2" shrinkToFit="false"/>
      <protection locked="true" hidden="false"/>
    </xf>
    <xf numFmtId="169" fontId="5" fillId="4" borderId="1" xfId="30" applyFont="true" applyBorder="false" applyAlignment="false" applyProtection="false">
      <alignment horizontal="left" vertical="center" textRotation="0" wrapText="false" indent="2" shrinkToFit="false"/>
      <protection locked="true" hidden="false"/>
    </xf>
    <xf numFmtId="170" fontId="5" fillId="4" borderId="1" xfId="32" applyFont="false" applyBorder="false" applyAlignment="false" applyProtection="false">
      <alignment horizontal="right" vertical="center" textRotation="0" wrapText="false" indent="2" shrinkToFit="false"/>
      <protection locked="true" hidden="false"/>
    </xf>
    <xf numFmtId="171" fontId="5" fillId="4" borderId="1" xfId="32" applyFont="false" applyBorder="false" applyAlignment="false" applyProtection="false">
      <alignment horizontal="right" vertical="center" textRotation="0" wrapText="false" indent="2" shrinkToFit="false"/>
      <protection locked="true" hidden="false"/>
    </xf>
    <xf numFmtId="164" fontId="11" fillId="4" borderId="1" xfId="31" applyFont="false" applyBorder="false" applyAlignment="false" applyProtection="false">
      <alignment horizontal="left" vertical="center" textRotation="0" wrapText="false" indent="2" shrinkToFit="false"/>
      <protection locked="true" hidden="false"/>
    </xf>
    <xf numFmtId="169" fontId="5" fillId="4" borderId="1" xfId="32" applyFont="false" applyBorder="false" applyAlignment="false" applyProtection="false">
      <alignment horizontal="right" vertical="center" textRotation="0" wrapText="false" indent="2" shrinkToFit="false"/>
      <protection locked="true" hidden="false"/>
    </xf>
    <xf numFmtId="164" fontId="5" fillId="0" borderId="1" xfId="30" applyFont="true" applyBorder="false" applyAlignment="false" applyProtection="false">
      <alignment horizontal="left" vertical="center" textRotation="0" wrapText="false" indent="2" shrinkToFit="false"/>
      <protection locked="true" hidden="false"/>
    </xf>
    <xf numFmtId="164" fontId="5" fillId="0" borderId="1" xfId="32" applyFont="true" applyBorder="false" applyAlignment="false" applyProtection="false">
      <alignment horizontal="right" vertical="center" textRotation="0" wrapText="false" indent="2" shrinkToFit="false"/>
      <protection locked="true" hidden="false"/>
    </xf>
    <xf numFmtId="165" fontId="5" fillId="0" borderId="1" xfId="32" applyFont="false" applyBorder="false" applyAlignment="false" applyProtection="false">
      <alignment horizontal="right" vertical="center" textRotation="0" wrapText="false" indent="2" shrinkToFit="false"/>
      <protection locked="true" hidden="false"/>
    </xf>
    <xf numFmtId="166" fontId="5" fillId="0" borderId="1" xfId="32" applyFont="false" applyBorder="false" applyAlignment="false" applyProtection="false">
      <alignment horizontal="right" vertical="center" textRotation="0" wrapText="false" indent="2" shrinkToFit="false"/>
      <protection locked="true" hidden="false"/>
    </xf>
    <xf numFmtId="167" fontId="5" fillId="0" borderId="1" xfId="32" applyFont="false" applyBorder="false" applyAlignment="false" applyProtection="false">
      <alignment horizontal="right" vertical="center" textRotation="0" wrapText="false" indent="2" shrinkToFit="false"/>
      <protection locked="true" hidden="false"/>
    </xf>
    <xf numFmtId="168" fontId="5" fillId="0" borderId="1" xfId="32" applyFont="false" applyBorder="false" applyAlignment="false" applyProtection="false">
      <alignment horizontal="right" vertical="center" textRotation="0" wrapText="false" indent="2" shrinkToFit="false"/>
      <protection locked="true" hidden="false"/>
    </xf>
    <xf numFmtId="169" fontId="5" fillId="0" borderId="1" xfId="30" applyFont="true" applyBorder="false" applyAlignment="false" applyProtection="false">
      <alignment horizontal="left" vertical="center" textRotation="0" wrapText="false" indent="2" shrinkToFit="false"/>
      <protection locked="true" hidden="false"/>
    </xf>
    <xf numFmtId="170" fontId="5" fillId="0" borderId="1" xfId="32" applyFont="false" applyBorder="false" applyAlignment="false" applyProtection="false">
      <alignment horizontal="right" vertical="center" textRotation="0" wrapText="false" indent="2" shrinkToFit="false"/>
      <protection locked="true" hidden="false"/>
    </xf>
    <xf numFmtId="171" fontId="5" fillId="0" borderId="1" xfId="32" applyFont="false" applyBorder="false" applyAlignment="false" applyProtection="false">
      <alignment horizontal="right" vertical="center" textRotation="0" wrapText="false" indent="2" shrinkToFit="false"/>
      <protection locked="true" hidden="false"/>
    </xf>
    <xf numFmtId="164" fontId="11" fillId="0" borderId="1" xfId="31" applyFont="false" applyBorder="false" applyAlignment="false" applyProtection="false">
      <alignment horizontal="left" vertical="center" textRotation="0" wrapText="false" indent="2" shrinkToFit="false"/>
      <protection locked="true" hidden="false"/>
    </xf>
    <xf numFmtId="169" fontId="5" fillId="0" borderId="1" xfId="32" applyFont="false" applyBorder="false" applyAlignment="false" applyProtection="false">
      <alignment horizontal="right" vertical="center" textRotation="0" wrapText="false" indent="2" shrinkToFit="false"/>
      <protection locked="true" hidden="false"/>
    </xf>
    <xf numFmtId="164" fontId="8" fillId="0" borderId="0" xfId="25" applyFont="true" applyBorder="false" applyAlignment="false" applyProtection="false">
      <alignment horizontal="left" vertical="center" textRotation="0" wrapText="false" indent="0" shrinkToFit="false"/>
      <protection locked="true" hidden="false"/>
    </xf>
    <xf numFmtId="164" fontId="6" fillId="2" borderId="0" xfId="22" applyFont="true" applyBorder="false" applyAlignment="false" applyProtection="false">
      <alignment horizontal="left" vertical="center" textRotation="0" wrapText="false" indent="0" shrinkToFit="false"/>
      <protection locked="true" hidden="false"/>
    </xf>
    <xf numFmtId="164" fontId="7" fillId="2" borderId="0" xfId="23" applyFont="true" applyBorder="false" applyAlignment="false" applyProtection="false">
      <alignment horizontal="left" vertical="center" textRotation="0" wrapText="false" indent="0" shrinkToFit="false"/>
      <protection locked="true" hidden="false"/>
    </xf>
    <xf numFmtId="164" fontId="6" fillId="2" borderId="0" xfId="24" applyFont="true" applyBorder="false" applyAlignment="false" applyProtection="false">
      <alignment horizontal="right" vertical="center" textRotation="0" wrapText="false" indent="0" shrinkToFit="false"/>
      <protection locked="true" hidden="false"/>
    </xf>
    <xf numFmtId="164" fontId="5" fillId="0" borderId="0" xfId="21" applyFont="true" applyBorder="false" applyAlignment="false" applyProtection="false">
      <alignment horizontal="left" vertical="center"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ld" xfId="20" builtinId="53" customBuiltin="true"/>
    <cellStyle name="defaultStyle" xfId="21" builtinId="53" customBuiltin="true"/>
    <cellStyle name="fontSize10Italic" xfId="22" builtinId="53" customBuiltin="true"/>
    <cellStyle name="fontSize10ItalicHyperlink" xfId="23" builtinId="53" customBuiltin="true"/>
    <cellStyle name="fontSize10ItalicRight" xfId="24" builtinId="53" customBuiltin="true"/>
    <cellStyle name="fontSize14Bold" xfId="25" builtinId="53" customBuiltin="true"/>
    <cellStyle name="fontSize16Bold" xfId="26" builtinId="53" customBuiltin="true"/>
    <cellStyle name="horizontalCenterWrapWhiteBold" xfId="27" builtinId="53" customBuiltin="true"/>
    <cellStyle name="horizontalRight" xfId="28" builtinId="53" customBuiltin="true"/>
    <cellStyle name="tableCellStyleCenter" xfId="29" builtinId="53" customBuiltin="true"/>
    <cellStyle name="tableCellStyleLeft" xfId="30" builtinId="53" customBuiltin="true"/>
    <cellStyle name="tableCellStyleLeftHyperlink" xfId="31" builtinId="53" customBuiltin="true"/>
    <cellStyle name="tableCellStyleRight" xfId="32" builtinId="53" customBuiltin="true"/>
    <cellStyle name="tableCellStyleRightHyperlink" xfId="33" builtinId="53" customBuiltin="true"/>
    <cellStyle name="verticalTopBoldWrapBold" xfId="34" builtinId="53" customBuiltin="true"/>
    <cellStyle name="verticalTopHorizontalRight" xfId="3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5EF"/>
      <rgbColor rgb="FFCCFFFF"/>
      <rgbColor rgb="FF660066"/>
      <rgbColor rgb="FFFF8080"/>
      <rgbColor rgb="FF26649E"/>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51C3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85680</xdr:rowOff>
    </xdr:from>
    <xdr:to>
      <xdr:col>0</xdr:col>
      <xdr:colOff>1399680</xdr:colOff>
      <xdr:row>0</xdr:row>
      <xdr:rowOff>304560</xdr:rowOff>
    </xdr:to>
    <xdr:pic>
      <xdr:nvPicPr>
        <xdr:cNvPr id="0" name="Graphic 1" descr=""/>
        <xdr:cNvPicPr/>
      </xdr:nvPicPr>
      <xdr:blipFill>
        <a:blip r:embed="rId1"/>
        <a:stretch/>
      </xdr:blipFill>
      <xdr:spPr>
        <a:xfrm>
          <a:off x="85680" y="85680"/>
          <a:ext cx="1314000" cy="21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ome/yasir/Downloads/codes/Downloads/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home/yasir/Downloads/codes/Downloads/support@pitchbook.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R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30" activeCellId="0" sqref="A30"/>
    </sheetView>
  </sheetViews>
  <sheetFormatPr defaultRowHeight="14.25" zeroHeight="false" outlineLevelRow="0" outlineLevelCol="0"/>
  <cols>
    <col collapsed="false" customWidth="true" hidden="false" outlineLevel="0" max="1" min="1" style="0" width="21.73"/>
    <col collapsed="false" customWidth="true" hidden="false" outlineLevel="0" max="2" min="2" style="0" width="55.13"/>
    <col collapsed="false" customWidth="true" hidden="false" outlineLevel="0" max="3" min="3" style="0" width="19.6"/>
    <col collapsed="false" customWidth="true" hidden="false" outlineLevel="0" max="4" min="4" style="0" width="25.27"/>
    <col collapsed="false" customWidth="true" hidden="false" outlineLevel="0" max="5" min="5" style="0" width="39.73"/>
    <col collapsed="false" customWidth="true" hidden="false" outlineLevel="0" max="6" min="6" style="0" width="38.27"/>
    <col collapsed="false" customWidth="true" hidden="false" outlineLevel="0" max="8" min="7" style="0" width="31.26"/>
    <col collapsed="false" customWidth="true" hidden="false" outlineLevel="0" max="9" min="9" style="0" width="29.87"/>
    <col collapsed="false" customWidth="true" hidden="false" outlineLevel="0" max="10" min="10" style="0" width="34"/>
    <col collapsed="false" customWidth="true" hidden="false" outlineLevel="0" max="11" min="11" style="0" width="29.14"/>
    <col collapsed="false" customWidth="true" hidden="false" outlineLevel="0" max="12" min="12" style="0" width="29.6"/>
    <col collapsed="false" customWidth="true" hidden="false" outlineLevel="0" max="14" min="13" style="0" width="28.26"/>
    <col collapsed="false" customWidth="true" hidden="false" outlineLevel="0" max="15" min="15" style="0" width="26.73"/>
    <col collapsed="false" customWidth="true" hidden="false" outlineLevel="0" max="16" min="16" style="0" width="24.6"/>
    <col collapsed="false" customWidth="true" hidden="false" outlineLevel="0" max="17" min="17" style="0" width="15.13"/>
    <col collapsed="false" customWidth="true" hidden="false" outlineLevel="0" max="18" min="18" style="0" width="16.6"/>
    <col collapsed="false" customWidth="true" hidden="false" outlineLevel="0" max="19" min="19" style="0" width="27.6"/>
    <col collapsed="false" customWidth="true" hidden="false" outlineLevel="0" max="20" min="20" style="0" width="39.73"/>
    <col collapsed="false" customWidth="true" hidden="false" outlineLevel="0" max="21" min="21" style="0" width="38.27"/>
    <col collapsed="false" customWidth="true" hidden="false" outlineLevel="0" max="22" min="22" style="0" width="15.13"/>
    <col collapsed="false" customWidth="true" hidden="false" outlineLevel="0" max="23" min="23" style="0" width="23.86"/>
    <col collapsed="false" customWidth="true" hidden="false" outlineLevel="0" max="24" min="24" style="0" width="17.6"/>
    <col collapsed="false" customWidth="true" hidden="false" outlineLevel="0" max="25" min="25" style="0" width="15.13"/>
    <col collapsed="false" customWidth="true" hidden="false" outlineLevel="0" max="26" min="26" style="0" width="21.73"/>
    <col collapsed="false" customWidth="true" hidden="false" outlineLevel="0" max="27" min="27" style="0" width="24.87"/>
    <col collapsed="false" customWidth="true" hidden="false" outlineLevel="0" max="28" min="28" style="0" width="22.4"/>
    <col collapsed="false" customWidth="true" hidden="false" outlineLevel="0" max="29" min="29" style="0" width="27.39"/>
    <col collapsed="false" customWidth="true" hidden="false" outlineLevel="0" max="30" min="30" style="0" width="23.13"/>
    <col collapsed="false" customWidth="true" hidden="false" outlineLevel="0" max="31" min="31" style="0" width="19"/>
    <col collapsed="false" customWidth="true" hidden="false" outlineLevel="0" max="32" min="32" style="0" width="19.6"/>
    <col collapsed="false" customWidth="true" hidden="false" outlineLevel="0" max="33" min="33" style="0" width="27.6"/>
    <col collapsed="false" customWidth="true" hidden="false" outlineLevel="0" max="34" min="34" style="0" width="21.73"/>
    <col collapsed="false" customWidth="true" hidden="false" outlineLevel="0" max="35" min="35" style="0" width="11.6"/>
    <col collapsed="false" customWidth="true" hidden="false" outlineLevel="0" max="36" min="36" style="0" width="18.4"/>
    <col collapsed="false" customWidth="true" hidden="false" outlineLevel="0" max="38" min="37" style="0" width="20.27"/>
    <col collapsed="false" customWidth="true" hidden="false" outlineLevel="0" max="39" min="39" style="0" width="16.6"/>
    <col collapsed="false" customWidth="true" hidden="false" outlineLevel="0" max="40" min="40" style="0" width="34"/>
    <col collapsed="false" customWidth="true" hidden="false" outlineLevel="0" max="41" min="41" style="0" width="26"/>
    <col collapsed="false" customWidth="true" hidden="false" outlineLevel="0" max="42" min="42" style="0" width="19.6"/>
    <col collapsed="false" customWidth="true" hidden="false" outlineLevel="0" max="43" min="43" style="0" width="26"/>
    <col collapsed="false" customWidth="true" hidden="false" outlineLevel="0" max="44" min="44" style="0" width="27.39"/>
    <col collapsed="false" customWidth="true" hidden="false" outlineLevel="0" max="45" min="45" style="0" width="55.13"/>
    <col collapsed="false" customWidth="true" hidden="false" outlineLevel="0" max="46" min="46" style="0" width="22.4"/>
    <col collapsed="false" customWidth="true" hidden="false" outlineLevel="0" max="47" min="47" style="0" width="25.27"/>
    <col collapsed="false" customWidth="true" hidden="false" outlineLevel="0" max="48" min="48" style="0" width="23.86"/>
    <col collapsed="false" customWidth="true" hidden="false" outlineLevel="0" max="49" min="49" style="0" width="16.27"/>
    <col collapsed="false" customWidth="true" hidden="false" outlineLevel="0" max="50" min="50" style="0" width="21"/>
    <col collapsed="false" customWidth="true" hidden="false" outlineLevel="0" max="53" min="51" style="0" width="22.4"/>
    <col collapsed="false" customWidth="true" hidden="false" outlineLevel="0" max="54" min="54" style="0" width="26.73"/>
    <col collapsed="false" customWidth="true" hidden="false" outlineLevel="0" max="55" min="55" style="0" width="20.73"/>
    <col collapsed="false" customWidth="true" hidden="false" outlineLevel="0" max="56" min="56" style="0" width="29.6"/>
    <col collapsed="false" customWidth="true" hidden="false" outlineLevel="0" max="57" min="57" style="0" width="25.27"/>
    <col collapsed="false" customWidth="true" hidden="false" outlineLevel="0" max="58" min="58" style="0" width="26.73"/>
    <col collapsed="false" customWidth="true" hidden="false" outlineLevel="0" max="59" min="59" style="0" width="33.26"/>
    <col collapsed="false" customWidth="true" hidden="false" outlineLevel="0" max="60" min="60" style="0" width="26.73"/>
    <col collapsed="false" customWidth="true" hidden="false" outlineLevel="0" max="61" min="61" style="0" width="27"/>
    <col collapsed="false" customWidth="true" hidden="false" outlineLevel="0" max="63" min="62" style="0" width="26.73"/>
    <col collapsed="false" customWidth="true" hidden="false" outlineLevel="0" max="64" min="64" style="0" width="32.86"/>
    <col collapsed="false" customWidth="true" hidden="false" outlineLevel="0" max="65" min="65" style="0" width="37.6"/>
    <col collapsed="false" customWidth="true" hidden="false" outlineLevel="0" max="66" min="66" style="0" width="26.73"/>
    <col collapsed="false" customWidth="true" hidden="false" outlineLevel="0" max="67" min="67" style="0" width="30.6"/>
    <col collapsed="false" customWidth="true" hidden="false" outlineLevel="0" max="68" min="68" style="0" width="44.4"/>
    <col collapsed="false" customWidth="true" hidden="false" outlineLevel="0" max="69" min="69" style="0" width="30.87"/>
    <col collapsed="false" customWidth="true" hidden="false" outlineLevel="0" max="70" min="70" style="0" width="34"/>
    <col collapsed="false" customWidth="true" hidden="false" outlineLevel="0" max="71" min="71" style="0" width="21"/>
    <col collapsed="false" customWidth="true" hidden="false" outlineLevel="0" max="72" min="72" style="0" width="20.27"/>
    <col collapsed="false" customWidth="true" hidden="false" outlineLevel="0" max="73" min="73" style="0" width="34.13"/>
    <col collapsed="false" customWidth="true" hidden="false" outlineLevel="0" max="74" min="74" style="0" width="18.73"/>
    <col collapsed="false" customWidth="true" hidden="false" outlineLevel="0" max="75" min="75" style="0" width="20.27"/>
    <col collapsed="false" customWidth="true" hidden="false" outlineLevel="0" max="76" min="76" style="0" width="19.6"/>
    <col collapsed="false" customWidth="true" hidden="false" outlineLevel="0" max="77" min="77" style="0" width="15.13"/>
    <col collapsed="false" customWidth="true" hidden="false" outlineLevel="0" max="78" min="78" style="0" width="28.14"/>
    <col collapsed="false" customWidth="true" hidden="false" outlineLevel="0" max="79" min="79" style="0" width="15.6"/>
    <col collapsed="false" customWidth="true" hidden="false" outlineLevel="0" max="80" min="80" style="0" width="21.86"/>
    <col collapsed="false" customWidth="true" hidden="false" outlineLevel="0" max="81" min="81" style="0" width="21.73"/>
    <col collapsed="false" customWidth="true" hidden="false" outlineLevel="0" max="82" min="82" style="0" width="25.73"/>
    <col collapsed="false" customWidth="true" hidden="false" outlineLevel="0" max="83" min="83" style="0" width="23.13"/>
    <col collapsed="false" customWidth="true" hidden="false" outlineLevel="0" max="84" min="84" style="0" width="24.39"/>
    <col collapsed="false" customWidth="true" hidden="false" outlineLevel="0" max="85" min="85" style="0" width="21.4"/>
    <col collapsed="false" customWidth="true" hidden="false" outlineLevel="0" max="86" min="86" style="0" width="21.73"/>
    <col collapsed="false" customWidth="true" hidden="false" outlineLevel="0" max="87" min="87" style="0" width="25.13"/>
    <col collapsed="false" customWidth="true" hidden="false" outlineLevel="0" max="88" min="88" style="0" width="22.6"/>
    <col collapsed="false" customWidth="true" hidden="false" outlineLevel="0" max="89" min="89" style="0" width="23.86"/>
    <col collapsed="false" customWidth="true" hidden="false" outlineLevel="0" max="90" min="90" style="0" width="20.27"/>
    <col collapsed="false" customWidth="true" hidden="false" outlineLevel="0" max="91" min="91" style="0" width="18.73"/>
    <col collapsed="false" customWidth="true" hidden="false" outlineLevel="0" max="92" min="92" style="0" width="22.73"/>
    <col collapsed="false" customWidth="true" hidden="false" outlineLevel="0" max="93" min="93" style="0" width="20.27"/>
    <col collapsed="false" customWidth="true" hidden="false" outlineLevel="0" max="94" min="94" style="0" width="26.6"/>
    <col collapsed="false" customWidth="true" hidden="false" outlineLevel="0" max="95" min="95" style="0" width="24"/>
    <col collapsed="false" customWidth="true" hidden="false" outlineLevel="0" max="96" min="96" style="0" width="25.27"/>
    <col collapsed="false" customWidth="true" hidden="false" outlineLevel="0" max="97" min="97" style="0" width="21.4"/>
    <col collapsed="false" customWidth="true" hidden="false" outlineLevel="0" max="98" min="98" style="0" width="23.13"/>
    <col collapsed="false" customWidth="true" hidden="false" outlineLevel="0" max="99" min="99" style="0" width="28.87"/>
    <col collapsed="false" customWidth="true" hidden="false" outlineLevel="0" max="101" min="100" style="0" width="23.86"/>
    <col collapsed="false" customWidth="true" hidden="false" outlineLevel="0" max="102" min="102" style="0" width="27.6"/>
    <col collapsed="false" customWidth="true" hidden="false" outlineLevel="0" max="103" min="103" style="0" width="21.73"/>
    <col collapsed="false" customWidth="true" hidden="false" outlineLevel="0" max="104" min="104" style="0" width="28"/>
    <col collapsed="false" customWidth="true" hidden="false" outlineLevel="0" max="105" min="105" style="0" width="23.86"/>
    <col collapsed="false" customWidth="true" hidden="false" outlineLevel="0" max="106" min="106" style="0" width="26.87"/>
    <col collapsed="false" customWidth="true" hidden="false" outlineLevel="0" max="107" min="107" style="0" width="20.73"/>
    <col collapsed="false" customWidth="true" hidden="false" outlineLevel="0" max="108" min="108" style="0" width="22.4"/>
    <col collapsed="false" customWidth="true" hidden="false" outlineLevel="0" max="116" min="109" style="0" width="29.6"/>
    <col collapsed="false" customWidth="true" hidden="false" outlineLevel="0" max="117" min="117" style="0" width="22.4"/>
    <col collapsed="false" customWidth="true" hidden="false" outlineLevel="0" max="118" min="118" style="0" width="26"/>
    <col collapsed="false" customWidth="true" hidden="false" outlineLevel="0" max="119" min="119" style="0" width="29.6"/>
    <col collapsed="false" customWidth="true" hidden="false" outlineLevel="0" max="125" min="120" style="0" width="25.27"/>
    <col collapsed="false" customWidth="true" hidden="false" outlineLevel="0" max="126" min="126" style="0" width="20.73"/>
    <col collapsed="false" customWidth="true" hidden="false" outlineLevel="0" max="127" min="127" style="0" width="23.13"/>
    <col collapsed="false" customWidth="true" hidden="false" outlineLevel="0" max="128" min="128" style="0" width="21.73"/>
    <col collapsed="false" customWidth="true" hidden="false" outlineLevel="0" max="129" min="129" style="0" width="31"/>
    <col collapsed="false" customWidth="true" hidden="false" outlineLevel="0" max="131" min="130" style="0" width="25.27"/>
    <col collapsed="false" customWidth="true" hidden="false" outlineLevel="0" max="132" min="132" style="0" width="20.27"/>
    <col collapsed="false" customWidth="true" hidden="false" outlineLevel="0" max="133" min="133" style="0" width="29.6"/>
    <col collapsed="false" customWidth="true" hidden="false" outlineLevel="0" max="134" min="134" style="0" width="31"/>
    <col collapsed="false" customWidth="true" hidden="false" outlineLevel="0" max="135" min="135" style="0" width="26.73"/>
    <col collapsed="false" customWidth="true" hidden="false" outlineLevel="0" max="136" min="136" style="0" width="25.27"/>
    <col collapsed="false" customWidth="true" hidden="false" outlineLevel="0" max="137" min="137" style="0" width="30.26"/>
    <col collapsed="false" customWidth="true" hidden="false" outlineLevel="0" max="138" min="138" style="0" width="29.6"/>
    <col collapsed="false" customWidth="true" hidden="false" outlineLevel="0" max="140" min="139" style="0" width="31"/>
    <col collapsed="false" customWidth="true" hidden="false" outlineLevel="0" max="141" min="141" style="0" width="27.39"/>
    <col collapsed="false" customWidth="true" hidden="false" outlineLevel="0" max="142" min="142" style="0" width="25.27"/>
    <col collapsed="false" customWidth="true" hidden="false" outlineLevel="0" max="143" min="143" style="0" width="15.13"/>
    <col collapsed="false" customWidth="true" hidden="false" outlineLevel="0" max="144" min="144" style="0" width="20.27"/>
    <col collapsed="false" customWidth="true" hidden="false" outlineLevel="0" max="145" min="145" style="0" width="21.73"/>
    <col collapsed="false" customWidth="true" hidden="false" outlineLevel="0" max="146" min="146" style="0" width="22.4"/>
    <col collapsed="false" customWidth="true" hidden="false" outlineLevel="0" max="147" min="147" style="0" width="24.6"/>
    <col collapsed="false" customWidth="true" hidden="false" outlineLevel="0" max="148" min="148" style="0" width="37.6"/>
    <col collapsed="false" customWidth="true" hidden="false" outlineLevel="0" max="149" min="149" style="0" width="26.73"/>
    <col collapsed="false" customWidth="true" hidden="false" outlineLevel="0" max="153" min="150" style="0" width="31"/>
    <col collapsed="false" customWidth="true" hidden="false" outlineLevel="0" max="157" min="154" style="0" width="25.27"/>
    <col collapsed="false" customWidth="true" hidden="false" outlineLevel="0" max="158" min="158" style="0" width="24.6"/>
    <col collapsed="false" customWidth="true" hidden="false" outlineLevel="0" max="159" min="159" style="0" width="31"/>
    <col collapsed="false" customWidth="true" hidden="false" outlineLevel="0" max="160" min="160" style="0" width="21.73"/>
    <col collapsed="false" customWidth="true" hidden="false" outlineLevel="0" max="161" min="161" style="0" width="26.73"/>
    <col collapsed="false" customWidth="true" hidden="false" outlineLevel="0" max="162" min="162" style="0" width="29.6"/>
    <col collapsed="false" customWidth="true" hidden="false" outlineLevel="0" max="163" min="163" style="0" width="35.4"/>
    <col collapsed="false" customWidth="true" hidden="false" outlineLevel="0" max="164" min="164" style="0" width="26.73"/>
    <col collapsed="false" customWidth="true" hidden="false" outlineLevel="0" max="165" min="165" style="0" width="37.6"/>
    <col collapsed="false" customWidth="true" hidden="false" outlineLevel="0" max="166" min="166" style="0" width="29.6"/>
    <col collapsed="false" customWidth="true" hidden="false" outlineLevel="0" max="167" min="167" style="0" width="34.73"/>
    <col collapsed="false" customWidth="true" hidden="false" outlineLevel="0" max="168" min="168" style="0" width="26.73"/>
    <col collapsed="false" customWidth="true" hidden="false" outlineLevel="0" max="169" min="169" style="0" width="34.73"/>
    <col collapsed="false" customWidth="true" hidden="false" outlineLevel="0" max="170" min="170" style="0" width="29.6"/>
    <col collapsed="false" customWidth="true" hidden="false" outlineLevel="0" max="173" min="171" style="0" width="37.6"/>
    <col collapsed="false" customWidth="true" hidden="false" outlineLevel="0" max="174" min="174" style="0" width="18.73"/>
    <col collapsed="false" customWidth="true" hidden="false" outlineLevel="0" max="1025" min="175" style="0" width="8.53"/>
  </cols>
  <sheetData>
    <row r="1" customFormat="false" ht="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row>
    <row r="2" customFormat="false" ht="14.25" hidden="false" customHeight="false" outlineLevel="0" collapsed="false">
      <c r="A2" s="2" t="s">
        <v>174</v>
      </c>
      <c r="B2" s="2" t="s">
        <v>175</v>
      </c>
      <c r="C2" s="2" t="s">
        <v>176</v>
      </c>
      <c r="D2" s="2"/>
      <c r="E2" s="2" t="s">
        <v>177</v>
      </c>
      <c r="F2" s="2" t="s">
        <v>178</v>
      </c>
      <c r="G2" s="2" t="s">
        <v>179</v>
      </c>
      <c r="H2" s="2" t="s">
        <v>180</v>
      </c>
      <c r="I2" s="2" t="s">
        <v>181</v>
      </c>
      <c r="J2" s="2" t="s">
        <v>182</v>
      </c>
      <c r="K2" s="2" t="s">
        <v>183</v>
      </c>
      <c r="L2" s="2" t="s">
        <v>184</v>
      </c>
      <c r="M2" s="2" t="s">
        <v>185</v>
      </c>
      <c r="N2" s="2" t="s">
        <v>186</v>
      </c>
      <c r="O2" s="2" t="s">
        <v>187</v>
      </c>
      <c r="P2" s="2" t="s">
        <v>188</v>
      </c>
      <c r="Q2" s="2" t="s">
        <v>189</v>
      </c>
      <c r="R2" s="3" t="s">
        <v>190</v>
      </c>
      <c r="S2" s="2" t="s">
        <v>191</v>
      </c>
      <c r="T2" s="2" t="s">
        <v>192</v>
      </c>
      <c r="U2" s="2"/>
      <c r="V2" s="3" t="n">
        <v>5</v>
      </c>
      <c r="W2" s="4"/>
      <c r="X2" s="4" t="n">
        <v>42221</v>
      </c>
      <c r="Y2" s="5" t="n">
        <v>68.18</v>
      </c>
      <c r="Z2" s="2" t="s">
        <v>193</v>
      </c>
      <c r="AA2" s="5" t="n">
        <v>386.36</v>
      </c>
      <c r="AB2" s="5" t="n">
        <v>454.54</v>
      </c>
      <c r="AC2" s="2" t="s">
        <v>193</v>
      </c>
      <c r="AD2" s="6" t="n">
        <v>15</v>
      </c>
      <c r="AE2" s="5" t="n">
        <v>111.35</v>
      </c>
      <c r="AF2" s="3" t="s">
        <v>194</v>
      </c>
      <c r="AG2" s="3" t="s">
        <v>195</v>
      </c>
      <c r="AH2" s="5" t="n">
        <v>2.85</v>
      </c>
      <c r="AI2" s="3" t="s">
        <v>196</v>
      </c>
      <c r="AJ2" s="2" t="s">
        <v>197</v>
      </c>
      <c r="AK2" s="2" t="s">
        <v>196</v>
      </c>
      <c r="AL2" s="2"/>
      <c r="AM2" s="2" t="s">
        <v>198</v>
      </c>
      <c r="AN2" s="2" t="s">
        <v>199</v>
      </c>
      <c r="AO2" s="5" t="n">
        <v>68.18</v>
      </c>
      <c r="AP2" s="2" t="s">
        <v>200</v>
      </c>
      <c r="AQ2" s="2"/>
      <c r="AR2" s="2"/>
      <c r="AS2" s="2"/>
      <c r="AT2" s="5"/>
      <c r="AU2" s="5"/>
      <c r="AV2" s="5"/>
      <c r="AW2" s="2" t="s">
        <v>201</v>
      </c>
      <c r="AX2" s="2" t="s">
        <v>202</v>
      </c>
      <c r="AY2" s="2" t="s">
        <v>203</v>
      </c>
      <c r="AZ2" s="7" t="n">
        <v>200</v>
      </c>
      <c r="BA2" s="3" t="n">
        <v>7</v>
      </c>
      <c r="BB2" s="2" t="s">
        <v>204</v>
      </c>
      <c r="BC2" s="3" t="n">
        <v>1</v>
      </c>
      <c r="BD2" s="2" t="s">
        <v>205</v>
      </c>
      <c r="BE2" s="3" t="n">
        <v>6</v>
      </c>
      <c r="BF2" s="2"/>
      <c r="BG2" s="2" t="s">
        <v>206</v>
      </c>
      <c r="BH2" s="8" t="s">
        <v>207</v>
      </c>
      <c r="BI2" s="2" t="s">
        <v>204</v>
      </c>
      <c r="BJ2" s="2" t="s">
        <v>208</v>
      </c>
      <c r="BK2" s="2"/>
      <c r="BL2" s="2"/>
      <c r="BM2" s="2"/>
      <c r="BN2" s="2" t="s">
        <v>209</v>
      </c>
      <c r="BO2" s="2" t="s">
        <v>209</v>
      </c>
      <c r="BP2" s="2"/>
      <c r="BQ2" s="2"/>
      <c r="BR2" s="2"/>
      <c r="BS2" s="5"/>
      <c r="BT2" s="9" t="n">
        <v>16.75</v>
      </c>
      <c r="BU2" s="6"/>
      <c r="BV2" s="9"/>
      <c r="BW2" s="9"/>
      <c r="BX2" s="9"/>
      <c r="BY2" s="9"/>
      <c r="BZ2" s="9"/>
      <c r="CA2" s="10" t="n">
        <v>2015</v>
      </c>
      <c r="CB2" s="9"/>
      <c r="CC2" s="9"/>
      <c r="CD2" s="9"/>
      <c r="CE2" s="9" t="n">
        <v>27.13</v>
      </c>
      <c r="CF2" s="9"/>
      <c r="CG2" s="9"/>
      <c r="CH2" s="9"/>
      <c r="CI2" s="9"/>
      <c r="CJ2" s="9" t="n">
        <v>4.07</v>
      </c>
      <c r="CK2" s="9"/>
      <c r="CL2" s="9"/>
      <c r="CM2" s="9"/>
      <c r="CN2" s="9"/>
      <c r="CO2" s="9"/>
      <c r="CP2" s="9"/>
      <c r="CQ2" s="9"/>
      <c r="CR2" s="9"/>
      <c r="CS2" s="6"/>
      <c r="CT2" s="7" t="n">
        <v>1100</v>
      </c>
      <c r="CU2" s="2" t="s">
        <v>210</v>
      </c>
      <c r="CV2" s="2" t="s">
        <v>211</v>
      </c>
      <c r="CW2" s="2" t="s">
        <v>212</v>
      </c>
      <c r="CX2" s="2" t="s">
        <v>213</v>
      </c>
      <c r="CY2" s="2" t="s">
        <v>214</v>
      </c>
      <c r="CZ2" s="2" t="s">
        <v>215</v>
      </c>
      <c r="DA2" s="3" t="s">
        <v>216</v>
      </c>
      <c r="DB2" s="2" t="s">
        <v>217</v>
      </c>
      <c r="DC2" s="10" t="n">
        <v>2011</v>
      </c>
      <c r="DD2" s="11" t="str">
        <f aca="false">HYPERLINK("http://www.fastly.com","www.fastly.com")</f>
        <v>www.fastly.com</v>
      </c>
      <c r="DE2" s="12" t="n">
        <v>325</v>
      </c>
      <c r="DF2" s="12" t="n">
        <v>69</v>
      </c>
      <c r="DG2" s="12" t="n">
        <v>258</v>
      </c>
      <c r="DH2" s="12" t="n">
        <v>3</v>
      </c>
      <c r="DI2" s="12" t="n">
        <v>64</v>
      </c>
      <c r="DJ2" s="12" t="n">
        <v>64</v>
      </c>
      <c r="DK2" s="2" t="s">
        <v>218</v>
      </c>
      <c r="DL2" s="2"/>
      <c r="DM2" s="3" t="n">
        <v>1.85</v>
      </c>
      <c r="DN2" s="3" t="n">
        <v>0.76</v>
      </c>
      <c r="DO2" s="2" t="s">
        <v>219</v>
      </c>
      <c r="DP2" s="2" t="s">
        <v>220</v>
      </c>
      <c r="DQ2" s="2" t="s">
        <v>221</v>
      </c>
      <c r="DR2" s="2" t="s">
        <v>220</v>
      </c>
      <c r="DS2" s="2" t="s">
        <v>220</v>
      </c>
      <c r="DT2" s="2" t="s">
        <v>222</v>
      </c>
      <c r="DU2" s="2" t="s">
        <v>223</v>
      </c>
      <c r="DV2" s="2"/>
      <c r="DW2" s="9"/>
      <c r="DX2" s="6"/>
      <c r="DY2" s="9"/>
      <c r="DZ2" s="9"/>
      <c r="EA2" s="9"/>
      <c r="EB2" s="9"/>
      <c r="EC2" s="9"/>
      <c r="ED2" s="9"/>
      <c r="EE2" s="9"/>
      <c r="EF2" s="6"/>
      <c r="EG2" s="5"/>
      <c r="EH2" s="5"/>
      <c r="EI2" s="9"/>
      <c r="EJ2" s="9"/>
      <c r="EK2" s="6"/>
      <c r="EL2" s="9"/>
      <c r="EM2" s="2"/>
      <c r="EN2" s="4"/>
      <c r="EO2" s="9"/>
      <c r="EP2" s="6"/>
      <c r="EQ2" s="6"/>
      <c r="ER2" s="9"/>
      <c r="ES2" s="2"/>
      <c r="ET2" s="9"/>
      <c r="EU2" s="9"/>
      <c r="EV2" s="9"/>
      <c r="EW2" s="9"/>
      <c r="EX2" s="9"/>
      <c r="EY2" s="9"/>
      <c r="EZ2" s="9"/>
      <c r="FA2" s="9"/>
      <c r="FB2" s="2" t="s">
        <v>200</v>
      </c>
      <c r="FC2" s="9"/>
      <c r="FD2" s="2"/>
      <c r="FE2" s="3"/>
      <c r="FF2" s="2"/>
      <c r="FG2" s="9"/>
      <c r="FH2" s="9"/>
      <c r="FI2" s="9"/>
      <c r="FJ2" s="9"/>
      <c r="FK2" s="9"/>
      <c r="FL2" s="9"/>
      <c r="FM2" s="9"/>
      <c r="FN2" s="9"/>
      <c r="FO2" s="9"/>
      <c r="FP2" s="9"/>
      <c r="FQ2" s="9"/>
      <c r="FR2" s="11" t="str">
        <f aca="false">HYPERLINK("https://my.pitchbook.com?c=54877-33T","View Company Online")</f>
        <v>View Company Online</v>
      </c>
    </row>
    <row r="3" customFormat="false" ht="14.25" hidden="false" customHeight="false" outlineLevel="0" collapsed="false">
      <c r="A3" s="13" t="s">
        <v>224</v>
      </c>
      <c r="B3" s="13" t="s">
        <v>175</v>
      </c>
      <c r="C3" s="13" t="s">
        <v>176</v>
      </c>
      <c r="D3" s="13"/>
      <c r="E3" s="13" t="s">
        <v>177</v>
      </c>
      <c r="F3" s="13" t="s">
        <v>178</v>
      </c>
      <c r="G3" s="13" t="s">
        <v>179</v>
      </c>
      <c r="H3" s="13" t="s">
        <v>180</v>
      </c>
      <c r="I3" s="13" t="s">
        <v>181</v>
      </c>
      <c r="J3" s="13" t="s">
        <v>182</v>
      </c>
      <c r="K3" s="13" t="s">
        <v>183</v>
      </c>
      <c r="L3" s="13" t="s">
        <v>184</v>
      </c>
      <c r="M3" s="13" t="s">
        <v>185</v>
      </c>
      <c r="N3" s="13" t="s">
        <v>186</v>
      </c>
      <c r="O3" s="13" t="s">
        <v>187</v>
      </c>
      <c r="P3" s="13" t="s">
        <v>188</v>
      </c>
      <c r="Q3" s="13" t="s">
        <v>189</v>
      </c>
      <c r="R3" s="14" t="s">
        <v>190</v>
      </c>
      <c r="S3" s="13" t="s">
        <v>191</v>
      </c>
      <c r="T3" s="13" t="s">
        <v>192</v>
      </c>
      <c r="U3" s="13"/>
      <c r="V3" s="14" t="n">
        <v>7</v>
      </c>
      <c r="W3" s="15"/>
      <c r="X3" s="15" t="n">
        <v>43297</v>
      </c>
      <c r="Y3" s="16" t="n">
        <v>34.31</v>
      </c>
      <c r="Z3" s="13" t="s">
        <v>193</v>
      </c>
      <c r="AA3" s="16" t="n">
        <v>759.11</v>
      </c>
      <c r="AB3" s="16" t="n">
        <v>793.42</v>
      </c>
      <c r="AC3" s="13" t="s">
        <v>193</v>
      </c>
      <c r="AD3" s="17" t="n">
        <v>4.32</v>
      </c>
      <c r="AE3" s="16" t="n">
        <v>191.17</v>
      </c>
      <c r="AF3" s="14" t="s">
        <v>225</v>
      </c>
      <c r="AG3" s="14" t="s">
        <v>195</v>
      </c>
      <c r="AH3" s="16" t="n">
        <v>4.52</v>
      </c>
      <c r="AI3" s="14" t="s">
        <v>226</v>
      </c>
      <c r="AJ3" s="13" t="s">
        <v>197</v>
      </c>
      <c r="AK3" s="13" t="s">
        <v>226</v>
      </c>
      <c r="AL3" s="13"/>
      <c r="AM3" s="13" t="s">
        <v>198</v>
      </c>
      <c r="AN3" s="13" t="s">
        <v>227</v>
      </c>
      <c r="AO3" s="16" t="n">
        <v>34.31</v>
      </c>
      <c r="AP3" s="13" t="s">
        <v>200</v>
      </c>
      <c r="AQ3" s="13"/>
      <c r="AR3" s="13"/>
      <c r="AS3" s="13"/>
      <c r="AT3" s="16"/>
      <c r="AU3" s="16"/>
      <c r="AV3" s="16"/>
      <c r="AW3" s="13" t="s">
        <v>201</v>
      </c>
      <c r="AX3" s="13" t="s">
        <v>202</v>
      </c>
      <c r="AY3" s="13" t="s">
        <v>203</v>
      </c>
      <c r="AZ3" s="18" t="n">
        <v>400</v>
      </c>
      <c r="BA3" s="14" t="n">
        <v>16</v>
      </c>
      <c r="BB3" s="13" t="s">
        <v>228</v>
      </c>
      <c r="BC3" s="14" t="n">
        <v>16</v>
      </c>
      <c r="BD3" s="13"/>
      <c r="BE3" s="14"/>
      <c r="BF3" s="13"/>
      <c r="BG3" s="13" t="s">
        <v>229</v>
      </c>
      <c r="BH3" s="19" t="s">
        <v>230</v>
      </c>
      <c r="BI3" s="13"/>
      <c r="BJ3" s="13" t="s">
        <v>231</v>
      </c>
      <c r="BK3" s="13"/>
      <c r="BL3" s="13"/>
      <c r="BM3" s="13"/>
      <c r="BN3" s="13" t="s">
        <v>209</v>
      </c>
      <c r="BO3" s="13" t="s">
        <v>209</v>
      </c>
      <c r="BP3" s="13"/>
      <c r="BQ3" s="13"/>
      <c r="BR3" s="13"/>
      <c r="BS3" s="16"/>
      <c r="BT3" s="20" t="n">
        <v>122.5</v>
      </c>
      <c r="BU3" s="17" t="n">
        <v>677.89</v>
      </c>
      <c r="BV3" s="20" t="n">
        <v>67</v>
      </c>
      <c r="BW3" s="20" t="n">
        <v>-26.53</v>
      </c>
      <c r="BX3" s="20" t="n">
        <v>-13.96</v>
      </c>
      <c r="BY3" s="20" t="n">
        <v>-25.32</v>
      </c>
      <c r="BZ3" s="20" t="n">
        <v>44.42</v>
      </c>
      <c r="CA3" s="21" t="n">
        <v>2018</v>
      </c>
      <c r="CB3" s="20" t="n">
        <v>-56.82</v>
      </c>
      <c r="CC3" s="20" t="n">
        <v>-31.34</v>
      </c>
      <c r="CD3" s="20" t="n">
        <v>-30.27</v>
      </c>
      <c r="CE3" s="20" t="n">
        <v>6.48</v>
      </c>
      <c r="CF3" s="20" t="n">
        <v>143.09</v>
      </c>
      <c r="CG3" s="20" t="n">
        <v>-2.46</v>
      </c>
      <c r="CH3" s="20" t="n">
        <v>-1.36</v>
      </c>
      <c r="CI3" s="20" t="n">
        <v>-1.31</v>
      </c>
      <c r="CJ3" s="20" t="n">
        <v>0.28</v>
      </c>
      <c r="CK3" s="20" t="n">
        <v>6.19</v>
      </c>
      <c r="CL3" s="20"/>
      <c r="CM3" s="20"/>
      <c r="CN3" s="20"/>
      <c r="CO3" s="20"/>
      <c r="CP3" s="20"/>
      <c r="CQ3" s="20"/>
      <c r="CR3" s="20"/>
      <c r="CS3" s="17" t="n">
        <v>-11.4</v>
      </c>
      <c r="CT3" s="18" t="n">
        <v>1100</v>
      </c>
      <c r="CU3" s="13" t="s">
        <v>210</v>
      </c>
      <c r="CV3" s="13" t="s">
        <v>211</v>
      </c>
      <c r="CW3" s="13" t="s">
        <v>212</v>
      </c>
      <c r="CX3" s="13" t="s">
        <v>213</v>
      </c>
      <c r="CY3" s="13" t="s">
        <v>214</v>
      </c>
      <c r="CZ3" s="13" t="s">
        <v>215</v>
      </c>
      <c r="DA3" s="14" t="s">
        <v>216</v>
      </c>
      <c r="DB3" s="13" t="s">
        <v>217</v>
      </c>
      <c r="DC3" s="21" t="n">
        <v>2011</v>
      </c>
      <c r="DD3" s="22" t="str">
        <f aca="false">HYPERLINK("http://www.fastly.com","www.fastly.com")</f>
        <v>www.fastly.com</v>
      </c>
      <c r="DE3" s="23" t="n">
        <v>325</v>
      </c>
      <c r="DF3" s="23" t="n">
        <v>69</v>
      </c>
      <c r="DG3" s="23" t="n">
        <v>258</v>
      </c>
      <c r="DH3" s="23" t="n">
        <v>3</v>
      </c>
      <c r="DI3" s="23" t="n">
        <v>64</v>
      </c>
      <c r="DJ3" s="23" t="n">
        <v>64</v>
      </c>
      <c r="DK3" s="13" t="s">
        <v>218</v>
      </c>
      <c r="DL3" s="13"/>
      <c r="DM3" s="14" t="n">
        <v>1.28</v>
      </c>
      <c r="DN3" s="14" t="n">
        <v>1.15</v>
      </c>
      <c r="DO3" s="13" t="s">
        <v>219</v>
      </c>
      <c r="DP3" s="13" t="s">
        <v>220</v>
      </c>
      <c r="DQ3" s="13" t="s">
        <v>221</v>
      </c>
      <c r="DR3" s="13" t="s">
        <v>220</v>
      </c>
      <c r="DS3" s="13" t="s">
        <v>220</v>
      </c>
      <c r="DT3" s="13" t="s">
        <v>222</v>
      </c>
      <c r="DU3" s="13" t="s">
        <v>223</v>
      </c>
      <c r="DV3" s="13"/>
      <c r="DW3" s="20"/>
      <c r="DX3" s="17"/>
      <c r="DY3" s="20"/>
      <c r="DZ3" s="20"/>
      <c r="EA3" s="20"/>
      <c r="EB3" s="20"/>
      <c r="EC3" s="20"/>
      <c r="ED3" s="20"/>
      <c r="EE3" s="20"/>
      <c r="EF3" s="17"/>
      <c r="EG3" s="16"/>
      <c r="EH3" s="16"/>
      <c r="EI3" s="20"/>
      <c r="EJ3" s="20"/>
      <c r="EK3" s="17"/>
      <c r="EL3" s="20"/>
      <c r="EM3" s="13"/>
      <c r="EN3" s="15"/>
      <c r="EO3" s="20"/>
      <c r="EP3" s="17"/>
      <c r="EQ3" s="17"/>
      <c r="ER3" s="20"/>
      <c r="ES3" s="13"/>
      <c r="ET3" s="20"/>
      <c r="EU3" s="20"/>
      <c r="EV3" s="20"/>
      <c r="EW3" s="20"/>
      <c r="EX3" s="20"/>
      <c r="EY3" s="20"/>
      <c r="EZ3" s="20"/>
      <c r="FA3" s="20"/>
      <c r="FB3" s="13" t="s">
        <v>200</v>
      </c>
      <c r="FC3" s="20"/>
      <c r="FD3" s="13"/>
      <c r="FE3" s="14"/>
      <c r="FF3" s="13"/>
      <c r="FG3" s="20"/>
      <c r="FH3" s="20"/>
      <c r="FI3" s="20"/>
      <c r="FJ3" s="20"/>
      <c r="FK3" s="20"/>
      <c r="FL3" s="20"/>
      <c r="FM3" s="20"/>
      <c r="FN3" s="20"/>
      <c r="FO3" s="20"/>
      <c r="FP3" s="20"/>
      <c r="FQ3" s="20"/>
      <c r="FR3" s="22" t="str">
        <f aca="false">HYPERLINK("https://my.pitchbook.com?c=109001-53T","View Company Online")</f>
        <v>View Company Online</v>
      </c>
    </row>
    <row r="4" customFormat="false" ht="14.25" hidden="false" customHeight="false" outlineLevel="0" collapsed="false">
      <c r="A4" s="2" t="s">
        <v>232</v>
      </c>
      <c r="B4" s="2" t="s">
        <v>175</v>
      </c>
      <c r="C4" s="2" t="s">
        <v>176</v>
      </c>
      <c r="D4" s="2"/>
      <c r="E4" s="2" t="s">
        <v>177</v>
      </c>
      <c r="F4" s="2" t="s">
        <v>178</v>
      </c>
      <c r="G4" s="2" t="s">
        <v>179</v>
      </c>
      <c r="H4" s="2" t="s">
        <v>180</v>
      </c>
      <c r="I4" s="2" t="s">
        <v>181</v>
      </c>
      <c r="J4" s="2" t="s">
        <v>182</v>
      </c>
      <c r="K4" s="2" t="s">
        <v>183</v>
      </c>
      <c r="L4" s="2" t="s">
        <v>184</v>
      </c>
      <c r="M4" s="2" t="s">
        <v>185</v>
      </c>
      <c r="N4" s="2" t="s">
        <v>186</v>
      </c>
      <c r="O4" s="2" t="s">
        <v>187</v>
      </c>
      <c r="P4" s="2" t="s">
        <v>188</v>
      </c>
      <c r="Q4" s="2" t="s">
        <v>189</v>
      </c>
      <c r="R4" s="3" t="s">
        <v>190</v>
      </c>
      <c r="S4" s="2" t="s">
        <v>191</v>
      </c>
      <c r="T4" s="2" t="s">
        <v>192</v>
      </c>
      <c r="U4" s="2"/>
      <c r="V4" s="3" t="n">
        <v>8</v>
      </c>
      <c r="W4" s="4" t="n">
        <v>43574</v>
      </c>
      <c r="X4" s="4" t="n">
        <v>43602</v>
      </c>
      <c r="Y4" s="5" t="n">
        <v>160.76</v>
      </c>
      <c r="Z4" s="2" t="s">
        <v>193</v>
      </c>
      <c r="AA4" s="5" t="n">
        <v>1135.18</v>
      </c>
      <c r="AB4" s="5" t="n">
        <v>1295.94</v>
      </c>
      <c r="AC4" s="2" t="s">
        <v>233</v>
      </c>
      <c r="AD4" s="6" t="n">
        <v>12.41</v>
      </c>
      <c r="AE4" s="5" t="n">
        <v>351.93</v>
      </c>
      <c r="AF4" s="3"/>
      <c r="AG4" s="3"/>
      <c r="AH4" s="5" t="n">
        <v>14.29</v>
      </c>
      <c r="AI4" s="3"/>
      <c r="AJ4" s="2" t="s">
        <v>234</v>
      </c>
      <c r="AK4" s="2"/>
      <c r="AL4" s="2"/>
      <c r="AM4" s="2" t="s">
        <v>235</v>
      </c>
      <c r="AN4" s="2" t="s">
        <v>236</v>
      </c>
      <c r="AO4" s="5" t="n">
        <v>160.76</v>
      </c>
      <c r="AP4" s="2" t="s">
        <v>200</v>
      </c>
      <c r="AQ4" s="2"/>
      <c r="AR4" s="2"/>
      <c r="AS4" s="2"/>
      <c r="AT4" s="5"/>
      <c r="AU4" s="5"/>
      <c r="AV4" s="5"/>
      <c r="AW4" s="2" t="s">
        <v>201</v>
      </c>
      <c r="AX4" s="2" t="s">
        <v>202</v>
      </c>
      <c r="AY4" s="2" t="s">
        <v>185</v>
      </c>
      <c r="AZ4" s="7"/>
      <c r="BA4" s="3"/>
      <c r="BB4" s="2"/>
      <c r="BC4" s="3"/>
      <c r="BD4" s="2"/>
      <c r="BE4" s="3"/>
      <c r="BF4" s="2"/>
      <c r="BG4" s="2"/>
      <c r="BH4" s="8"/>
      <c r="BI4" s="2"/>
      <c r="BJ4" s="2"/>
      <c r="BK4" s="2" t="s">
        <v>237</v>
      </c>
      <c r="BL4" s="2"/>
      <c r="BM4" s="2"/>
      <c r="BN4" s="2" t="s">
        <v>238</v>
      </c>
      <c r="BO4" s="2" t="s">
        <v>238</v>
      </c>
      <c r="BP4" s="2"/>
      <c r="BQ4" s="2"/>
      <c r="BR4" s="2"/>
      <c r="BS4" s="5"/>
      <c r="BT4" s="9" t="n">
        <v>136.15</v>
      </c>
      <c r="BU4" s="6" t="n">
        <v>9.03</v>
      </c>
      <c r="BV4" s="9" t="n">
        <v>75.83</v>
      </c>
      <c r="BW4" s="9" t="n">
        <v>-28</v>
      </c>
      <c r="BX4" s="9" t="n">
        <v>-13.48</v>
      </c>
      <c r="BY4" s="9" t="n">
        <v>-25.68</v>
      </c>
      <c r="BZ4" s="9" t="n">
        <v>46.51</v>
      </c>
      <c r="CA4" s="10" t="n">
        <v>2019</v>
      </c>
      <c r="CB4" s="9" t="n">
        <v>-96.16</v>
      </c>
      <c r="CC4" s="9" t="n">
        <v>-50.47</v>
      </c>
      <c r="CD4" s="9" t="n">
        <v>-47.85</v>
      </c>
      <c r="CE4" s="9" t="n">
        <v>9.52</v>
      </c>
      <c r="CF4" s="9" t="n">
        <v>-501.72</v>
      </c>
      <c r="CG4" s="9" t="n">
        <v>-11.93</v>
      </c>
      <c r="CH4" s="9" t="n">
        <v>-6.26</v>
      </c>
      <c r="CI4" s="9" t="n">
        <v>-5.94</v>
      </c>
      <c r="CJ4" s="9" t="n">
        <v>1.18</v>
      </c>
      <c r="CK4" s="9" t="n">
        <v>-62.24</v>
      </c>
      <c r="CL4" s="9"/>
      <c r="CM4" s="9"/>
      <c r="CN4" s="9"/>
      <c r="CO4" s="9"/>
      <c r="CP4" s="9"/>
      <c r="CQ4" s="9"/>
      <c r="CR4" s="9"/>
      <c r="CS4" s="6" t="n">
        <v>-9.9</v>
      </c>
      <c r="CT4" s="7" t="n">
        <v>1100</v>
      </c>
      <c r="CU4" s="2" t="s">
        <v>210</v>
      </c>
      <c r="CV4" s="2" t="s">
        <v>211</v>
      </c>
      <c r="CW4" s="2" t="s">
        <v>212</v>
      </c>
      <c r="CX4" s="2" t="s">
        <v>213</v>
      </c>
      <c r="CY4" s="2" t="s">
        <v>214</v>
      </c>
      <c r="CZ4" s="2" t="s">
        <v>215</v>
      </c>
      <c r="DA4" s="3" t="s">
        <v>216</v>
      </c>
      <c r="DB4" s="2" t="s">
        <v>217</v>
      </c>
      <c r="DC4" s="10" t="n">
        <v>2011</v>
      </c>
      <c r="DD4" s="11" t="str">
        <f aca="false">HYPERLINK("http://www.fastly.com","www.fastly.com")</f>
        <v>www.fastly.com</v>
      </c>
      <c r="DE4" s="12" t="n">
        <v>325</v>
      </c>
      <c r="DF4" s="12" t="n">
        <v>69</v>
      </c>
      <c r="DG4" s="12" t="n">
        <v>258</v>
      </c>
      <c r="DH4" s="12" t="n">
        <v>3</v>
      </c>
      <c r="DI4" s="12" t="n">
        <v>64</v>
      </c>
      <c r="DJ4" s="12" t="n">
        <v>64</v>
      </c>
      <c r="DK4" s="2" t="s">
        <v>218</v>
      </c>
      <c r="DL4" s="2"/>
      <c r="DM4" s="3"/>
      <c r="DN4" s="3"/>
      <c r="DO4" s="2"/>
      <c r="DP4" s="2"/>
      <c r="DQ4" s="2"/>
      <c r="DR4" s="2"/>
      <c r="DS4" s="2"/>
      <c r="DT4" s="2"/>
      <c r="DU4" s="2"/>
      <c r="DV4" s="2"/>
      <c r="DW4" s="9"/>
      <c r="DX4" s="6"/>
      <c r="DY4" s="9"/>
      <c r="DZ4" s="9"/>
      <c r="EA4" s="9"/>
      <c r="EB4" s="9"/>
      <c r="EC4" s="9"/>
      <c r="ED4" s="9"/>
      <c r="EE4" s="9"/>
      <c r="EF4" s="6"/>
      <c r="EG4" s="5"/>
      <c r="EH4" s="5"/>
      <c r="EI4" s="9"/>
      <c r="EJ4" s="9"/>
      <c r="EK4" s="6"/>
      <c r="EL4" s="9"/>
      <c r="EM4" s="2"/>
      <c r="EN4" s="4"/>
      <c r="EO4" s="9"/>
      <c r="EP4" s="6"/>
      <c r="EQ4" s="6"/>
      <c r="ER4" s="9"/>
      <c r="ES4" s="2"/>
      <c r="ET4" s="9"/>
      <c r="EU4" s="9"/>
      <c r="EV4" s="9"/>
      <c r="EW4" s="9"/>
      <c r="EX4" s="9"/>
      <c r="EY4" s="9"/>
      <c r="EZ4" s="9"/>
      <c r="FA4" s="9"/>
      <c r="FB4" s="2" t="s">
        <v>200</v>
      </c>
      <c r="FC4" s="9"/>
      <c r="FD4" s="2"/>
      <c r="FE4" s="3"/>
      <c r="FF4" s="2"/>
      <c r="FG4" s="9"/>
      <c r="FH4" s="9"/>
      <c r="FI4" s="9"/>
      <c r="FJ4" s="9"/>
      <c r="FK4" s="9"/>
      <c r="FL4" s="9"/>
      <c r="FM4" s="9"/>
      <c r="FN4" s="9"/>
      <c r="FO4" s="9"/>
      <c r="FP4" s="9"/>
      <c r="FQ4" s="9"/>
      <c r="FR4" s="11" t="str">
        <f aca="false">HYPERLINK("https://my.pitchbook.com?c=118287-91T","View Company Online")</f>
        <v>View Company Online</v>
      </c>
    </row>
    <row r="5" customFormat="false" ht="14.25" hidden="false" customHeight="false" outlineLevel="0" collapsed="false">
      <c r="A5" s="13" t="s">
        <v>239</v>
      </c>
      <c r="B5" s="13" t="s">
        <v>240</v>
      </c>
      <c r="C5" s="13" t="s">
        <v>241</v>
      </c>
      <c r="D5" s="13" t="s">
        <v>242</v>
      </c>
      <c r="E5" s="13" t="s">
        <v>243</v>
      </c>
      <c r="F5" s="13" t="s">
        <v>244</v>
      </c>
      <c r="G5" s="13" t="s">
        <v>245</v>
      </c>
      <c r="H5" s="13" t="s">
        <v>246</v>
      </c>
      <c r="I5" s="13" t="s">
        <v>247</v>
      </c>
      <c r="J5" s="13" t="s">
        <v>248</v>
      </c>
      <c r="K5" s="13" t="s">
        <v>249</v>
      </c>
      <c r="L5" s="13" t="s">
        <v>250</v>
      </c>
      <c r="M5" s="13" t="s">
        <v>185</v>
      </c>
      <c r="N5" s="13" t="s">
        <v>202</v>
      </c>
      <c r="O5" s="13" t="s">
        <v>251</v>
      </c>
      <c r="P5" s="13" t="s">
        <v>252</v>
      </c>
      <c r="Q5" s="13" t="s">
        <v>253</v>
      </c>
      <c r="R5" s="14" t="s">
        <v>254</v>
      </c>
      <c r="S5" s="13" t="s">
        <v>255</v>
      </c>
      <c r="T5" s="13" t="s">
        <v>256</v>
      </c>
      <c r="U5" s="13" t="s">
        <v>257</v>
      </c>
      <c r="V5" s="14" t="n">
        <v>7</v>
      </c>
      <c r="W5" s="15"/>
      <c r="X5" s="15" t="n">
        <v>42735</v>
      </c>
      <c r="Y5" s="16" t="n">
        <v>1.55</v>
      </c>
      <c r="Z5" s="13" t="s">
        <v>193</v>
      </c>
      <c r="AA5" s="16" t="n">
        <v>2.58</v>
      </c>
      <c r="AB5" s="16" t="n">
        <v>3.61</v>
      </c>
      <c r="AC5" s="13"/>
      <c r="AD5" s="17" t="n">
        <v>28.58</v>
      </c>
      <c r="AE5" s="16" t="n">
        <v>2.42</v>
      </c>
      <c r="AF5" s="14" t="s">
        <v>258</v>
      </c>
      <c r="AG5" s="14" t="s">
        <v>195</v>
      </c>
      <c r="AH5" s="16" t="n">
        <v>40.92</v>
      </c>
      <c r="AI5" s="14"/>
      <c r="AJ5" s="13" t="s">
        <v>259</v>
      </c>
      <c r="AK5" s="13"/>
      <c r="AL5" s="13"/>
      <c r="AM5" s="13" t="s">
        <v>198</v>
      </c>
      <c r="AN5" s="13" t="s">
        <v>260</v>
      </c>
      <c r="AO5" s="16" t="n">
        <v>1.03</v>
      </c>
      <c r="AP5" s="13" t="s">
        <v>200</v>
      </c>
      <c r="AQ5" s="13"/>
      <c r="AR5" s="13"/>
      <c r="AS5" s="13" t="s">
        <v>261</v>
      </c>
      <c r="AT5" s="16" t="n">
        <v>0.51</v>
      </c>
      <c r="AU5" s="16" t="n">
        <v>0.51</v>
      </c>
      <c r="AV5" s="16"/>
      <c r="AW5" s="13" t="s">
        <v>201</v>
      </c>
      <c r="AX5" s="13" t="s">
        <v>202</v>
      </c>
      <c r="AY5" s="13" t="s">
        <v>203</v>
      </c>
      <c r="AZ5" s="18"/>
      <c r="BA5" s="14" t="n">
        <v>2</v>
      </c>
      <c r="BB5" s="13" t="s">
        <v>262</v>
      </c>
      <c r="BC5" s="14" t="n">
        <v>2</v>
      </c>
      <c r="BD5" s="13"/>
      <c r="BE5" s="14"/>
      <c r="BF5" s="13"/>
      <c r="BG5" s="13" t="s">
        <v>263</v>
      </c>
      <c r="BH5" s="19" t="s">
        <v>262</v>
      </c>
      <c r="BI5" s="13"/>
      <c r="BJ5" s="13" t="s">
        <v>264</v>
      </c>
      <c r="BK5" s="13"/>
      <c r="BL5" s="13"/>
      <c r="BM5" s="13"/>
      <c r="BN5" s="13"/>
      <c r="BO5" s="13"/>
      <c r="BP5" s="13"/>
      <c r="BQ5" s="13"/>
      <c r="BR5" s="13"/>
      <c r="BS5" s="16"/>
      <c r="BT5" s="20" t="n">
        <v>0.24</v>
      </c>
      <c r="BU5" s="17"/>
      <c r="BV5" s="20" t="n">
        <v>-0.16</v>
      </c>
      <c r="BW5" s="20" t="n">
        <v>-1.26</v>
      </c>
      <c r="BX5" s="20" t="n">
        <v>-1.19</v>
      </c>
      <c r="BY5" s="20" t="n">
        <v>-1.19</v>
      </c>
      <c r="BZ5" s="20" t="n">
        <v>0.02</v>
      </c>
      <c r="CA5" s="21" t="n">
        <v>2016</v>
      </c>
      <c r="CB5" s="20" t="n">
        <v>-3.04</v>
      </c>
      <c r="CC5" s="20" t="n">
        <v>-3.03</v>
      </c>
      <c r="CD5" s="20" t="n">
        <v>-3</v>
      </c>
      <c r="CE5" s="20" t="n">
        <v>15.12</v>
      </c>
      <c r="CF5" s="20" t="n">
        <v>-8.93</v>
      </c>
      <c r="CG5" s="20" t="n">
        <v>-1.3</v>
      </c>
      <c r="CH5" s="20" t="n">
        <v>-1.3</v>
      </c>
      <c r="CI5" s="20" t="n">
        <v>-1.29</v>
      </c>
      <c r="CJ5" s="20" t="n">
        <v>6.48</v>
      </c>
      <c r="CK5" s="20" t="n">
        <v>-3.83</v>
      </c>
      <c r="CL5" s="20" t="n">
        <v>-0.43</v>
      </c>
      <c r="CM5" s="20" t="n">
        <v>0.5</v>
      </c>
      <c r="CN5" s="20"/>
      <c r="CO5" s="20"/>
      <c r="CP5" s="20"/>
      <c r="CQ5" s="20"/>
      <c r="CR5" s="20"/>
      <c r="CS5" s="17" t="n">
        <v>-496.82</v>
      </c>
      <c r="CT5" s="18" t="n">
        <v>81</v>
      </c>
      <c r="CU5" s="13" t="s">
        <v>265</v>
      </c>
      <c r="CV5" s="13" t="s">
        <v>266</v>
      </c>
      <c r="CW5" s="13" t="s">
        <v>267</v>
      </c>
      <c r="CX5" s="13" t="s">
        <v>268</v>
      </c>
      <c r="CY5" s="13" t="s">
        <v>269</v>
      </c>
      <c r="CZ5" s="13"/>
      <c r="DA5" s="14" t="s">
        <v>270</v>
      </c>
      <c r="DB5" s="13" t="s">
        <v>271</v>
      </c>
      <c r="DC5" s="21" t="n">
        <v>2010</v>
      </c>
      <c r="DD5" s="22" t="str">
        <f aca="false">HYPERLINK("http://www.ferroamp.com","www.ferroamp.com")</f>
        <v>www.ferroamp.com</v>
      </c>
      <c r="DE5" s="23" t="n">
        <v>11</v>
      </c>
      <c r="DF5" s="23" t="n">
        <v>3</v>
      </c>
      <c r="DG5" s="23" t="n">
        <v>11</v>
      </c>
      <c r="DH5" s="23"/>
      <c r="DI5" s="23"/>
      <c r="DJ5" s="23"/>
      <c r="DK5" s="13" t="s">
        <v>272</v>
      </c>
      <c r="DL5" s="13"/>
      <c r="DM5" s="14" t="n">
        <v>1.52</v>
      </c>
      <c r="DN5" s="14" t="n">
        <v>1</v>
      </c>
      <c r="DO5" s="13"/>
      <c r="DP5" s="13"/>
      <c r="DQ5" s="13"/>
      <c r="DR5" s="13"/>
      <c r="DS5" s="13"/>
      <c r="DT5" s="13"/>
      <c r="DU5" s="13"/>
      <c r="DV5" s="13"/>
      <c r="DW5" s="20"/>
      <c r="DX5" s="17"/>
      <c r="DY5" s="20"/>
      <c r="DZ5" s="20"/>
      <c r="EA5" s="20"/>
      <c r="EB5" s="20"/>
      <c r="EC5" s="20"/>
      <c r="ED5" s="20"/>
      <c r="EE5" s="20"/>
      <c r="EF5" s="17"/>
      <c r="EG5" s="16"/>
      <c r="EH5" s="16"/>
      <c r="EI5" s="20"/>
      <c r="EJ5" s="20"/>
      <c r="EK5" s="17"/>
      <c r="EL5" s="20"/>
      <c r="EM5" s="13"/>
      <c r="EN5" s="15"/>
      <c r="EO5" s="20"/>
      <c r="EP5" s="17"/>
      <c r="EQ5" s="17"/>
      <c r="ER5" s="20"/>
      <c r="ES5" s="13"/>
      <c r="ET5" s="20"/>
      <c r="EU5" s="20"/>
      <c r="EV5" s="20"/>
      <c r="EW5" s="20"/>
      <c r="EX5" s="20"/>
      <c r="EY5" s="20"/>
      <c r="EZ5" s="20"/>
      <c r="FA5" s="20"/>
      <c r="FB5" s="13" t="s">
        <v>200</v>
      </c>
      <c r="FC5" s="20"/>
      <c r="FD5" s="13" t="s">
        <v>200</v>
      </c>
      <c r="FE5" s="14"/>
      <c r="FF5" s="13"/>
      <c r="FG5" s="20"/>
      <c r="FH5" s="20"/>
      <c r="FI5" s="20"/>
      <c r="FJ5" s="20"/>
      <c r="FK5" s="20"/>
      <c r="FL5" s="20"/>
      <c r="FM5" s="20"/>
      <c r="FN5" s="20"/>
      <c r="FO5" s="20"/>
      <c r="FP5" s="20"/>
      <c r="FQ5" s="20"/>
      <c r="FR5" s="22" t="str">
        <f aca="false">HYPERLINK("https://my.pitchbook.com?c=66758-23T","View Company Online")</f>
        <v>View Company Online</v>
      </c>
    </row>
    <row r="6" customFormat="false" ht="14.25" hidden="false" customHeight="false" outlineLevel="0" collapsed="false">
      <c r="A6" s="2" t="s">
        <v>273</v>
      </c>
      <c r="B6" s="2" t="s">
        <v>240</v>
      </c>
      <c r="C6" s="2" t="s">
        <v>241</v>
      </c>
      <c r="D6" s="2" t="s">
        <v>242</v>
      </c>
      <c r="E6" s="2" t="s">
        <v>243</v>
      </c>
      <c r="F6" s="2" t="s">
        <v>244</v>
      </c>
      <c r="G6" s="2" t="s">
        <v>245</v>
      </c>
      <c r="H6" s="2" t="s">
        <v>246</v>
      </c>
      <c r="I6" s="2" t="s">
        <v>247</v>
      </c>
      <c r="J6" s="2" t="s">
        <v>248</v>
      </c>
      <c r="K6" s="2" t="s">
        <v>249</v>
      </c>
      <c r="L6" s="2" t="s">
        <v>250</v>
      </c>
      <c r="M6" s="2" t="s">
        <v>185</v>
      </c>
      <c r="N6" s="2" t="s">
        <v>202</v>
      </c>
      <c r="O6" s="2" t="s">
        <v>251</v>
      </c>
      <c r="P6" s="2" t="s">
        <v>252</v>
      </c>
      <c r="Q6" s="2" t="s">
        <v>253</v>
      </c>
      <c r="R6" s="3" t="s">
        <v>254</v>
      </c>
      <c r="S6" s="2" t="s">
        <v>255</v>
      </c>
      <c r="T6" s="2" t="s">
        <v>256</v>
      </c>
      <c r="U6" s="2" t="s">
        <v>257</v>
      </c>
      <c r="V6" s="3" t="n">
        <v>5</v>
      </c>
      <c r="W6" s="4"/>
      <c r="X6" s="4" t="n">
        <v>42369</v>
      </c>
      <c r="Y6" s="5" t="n">
        <v>0.18</v>
      </c>
      <c r="Z6" s="2" t="s">
        <v>193</v>
      </c>
      <c r="AA6" s="5" t="n">
        <v>1.51</v>
      </c>
      <c r="AB6" s="5" t="n">
        <v>1.69</v>
      </c>
      <c r="AC6" s="2" t="s">
        <v>193</v>
      </c>
      <c r="AD6" s="6" t="n">
        <v>10.83</v>
      </c>
      <c r="AE6" s="5" t="n">
        <v>0.87</v>
      </c>
      <c r="AF6" s="3" t="s">
        <v>274</v>
      </c>
      <c r="AG6" s="3"/>
      <c r="AH6" s="5" t="n">
        <v>25.69</v>
      </c>
      <c r="AI6" s="3"/>
      <c r="AJ6" s="2" t="s">
        <v>275</v>
      </c>
      <c r="AK6" s="2" t="s">
        <v>275</v>
      </c>
      <c r="AL6" s="2"/>
      <c r="AM6" s="2" t="s">
        <v>276</v>
      </c>
      <c r="AN6" s="2" t="s">
        <v>277</v>
      </c>
      <c r="AO6" s="5" t="n">
        <v>0.18</v>
      </c>
      <c r="AP6" s="2" t="s">
        <v>200</v>
      </c>
      <c r="AQ6" s="2"/>
      <c r="AR6" s="2"/>
      <c r="AS6" s="2"/>
      <c r="AT6" s="5"/>
      <c r="AU6" s="5"/>
      <c r="AV6" s="5"/>
      <c r="AW6" s="2" t="s">
        <v>201</v>
      </c>
      <c r="AX6" s="2" t="s">
        <v>202</v>
      </c>
      <c r="AY6" s="2" t="s">
        <v>278</v>
      </c>
      <c r="AZ6" s="7"/>
      <c r="BA6" s="3" t="n">
        <v>1</v>
      </c>
      <c r="BB6" s="2" t="s">
        <v>279</v>
      </c>
      <c r="BC6" s="3" t="n">
        <v>1</v>
      </c>
      <c r="BD6" s="2"/>
      <c r="BE6" s="3"/>
      <c r="BF6" s="2"/>
      <c r="BG6" s="2" t="s">
        <v>280</v>
      </c>
      <c r="BH6" s="8" t="s">
        <v>279</v>
      </c>
      <c r="BI6" s="2" t="s">
        <v>279</v>
      </c>
      <c r="BJ6" s="2"/>
      <c r="BK6" s="2"/>
      <c r="BL6" s="2"/>
      <c r="BM6" s="2"/>
      <c r="BN6" s="2"/>
      <c r="BO6" s="2"/>
      <c r="BP6" s="2"/>
      <c r="BQ6" s="2"/>
      <c r="BR6" s="2"/>
      <c r="BS6" s="5"/>
      <c r="BT6" s="9" t="n">
        <v>0.74</v>
      </c>
      <c r="BU6" s="6"/>
      <c r="BV6" s="9"/>
      <c r="BW6" s="9"/>
      <c r="BX6" s="9" t="n">
        <v>-0.17</v>
      </c>
      <c r="BY6" s="9" t="n">
        <v>-0.18</v>
      </c>
      <c r="BZ6" s="9" t="n">
        <v>0</v>
      </c>
      <c r="CA6" s="10" t="n">
        <v>2015</v>
      </c>
      <c r="CB6" s="9" t="n">
        <v>-9.9</v>
      </c>
      <c r="CC6" s="9" t="n">
        <v>-9.61</v>
      </c>
      <c r="CD6" s="9"/>
      <c r="CE6" s="9" t="n">
        <v>2.28</v>
      </c>
      <c r="CF6" s="9"/>
      <c r="CG6" s="9" t="n">
        <v>-1.07</v>
      </c>
      <c r="CH6" s="9" t="n">
        <v>-1.04</v>
      </c>
      <c r="CI6" s="9"/>
      <c r="CJ6" s="9" t="n">
        <v>0.25</v>
      </c>
      <c r="CK6" s="9"/>
      <c r="CL6" s="9"/>
      <c r="CM6" s="9"/>
      <c r="CN6" s="9"/>
      <c r="CO6" s="9"/>
      <c r="CP6" s="9"/>
      <c r="CQ6" s="9"/>
      <c r="CR6" s="9"/>
      <c r="CS6" s="6" t="n">
        <v>-23</v>
      </c>
      <c r="CT6" s="7" t="n">
        <v>81</v>
      </c>
      <c r="CU6" s="2" t="s">
        <v>265</v>
      </c>
      <c r="CV6" s="2" t="s">
        <v>266</v>
      </c>
      <c r="CW6" s="2" t="s">
        <v>267</v>
      </c>
      <c r="CX6" s="2" t="s">
        <v>268</v>
      </c>
      <c r="CY6" s="2" t="s">
        <v>269</v>
      </c>
      <c r="CZ6" s="2"/>
      <c r="DA6" s="3" t="s">
        <v>270</v>
      </c>
      <c r="DB6" s="2" t="s">
        <v>271</v>
      </c>
      <c r="DC6" s="10" t="n">
        <v>2010</v>
      </c>
      <c r="DD6" s="11" t="str">
        <f aca="false">HYPERLINK("http://www.ferroamp.com","www.ferroamp.com")</f>
        <v>www.ferroamp.com</v>
      </c>
      <c r="DE6" s="12" t="n">
        <v>11</v>
      </c>
      <c r="DF6" s="12" t="n">
        <v>3</v>
      </c>
      <c r="DG6" s="12" t="n">
        <v>11</v>
      </c>
      <c r="DH6" s="12"/>
      <c r="DI6" s="12"/>
      <c r="DJ6" s="12"/>
      <c r="DK6" s="2" t="s">
        <v>272</v>
      </c>
      <c r="DL6" s="2"/>
      <c r="DM6" s="3"/>
      <c r="DN6" s="3"/>
      <c r="DO6" s="2"/>
      <c r="DP6" s="2"/>
      <c r="DQ6" s="2"/>
      <c r="DR6" s="2"/>
      <c r="DS6" s="2"/>
      <c r="DT6" s="2"/>
      <c r="DU6" s="2"/>
      <c r="DV6" s="2"/>
      <c r="DW6" s="9"/>
      <c r="DX6" s="6"/>
      <c r="DY6" s="9"/>
      <c r="DZ6" s="9"/>
      <c r="EA6" s="9"/>
      <c r="EB6" s="9"/>
      <c r="EC6" s="9"/>
      <c r="ED6" s="9"/>
      <c r="EE6" s="9"/>
      <c r="EF6" s="6"/>
      <c r="EG6" s="5"/>
      <c r="EH6" s="5"/>
      <c r="EI6" s="9"/>
      <c r="EJ6" s="9"/>
      <c r="EK6" s="6"/>
      <c r="EL6" s="9"/>
      <c r="EM6" s="2"/>
      <c r="EN6" s="4"/>
      <c r="EO6" s="9"/>
      <c r="EP6" s="6"/>
      <c r="EQ6" s="6"/>
      <c r="ER6" s="9"/>
      <c r="ES6" s="2"/>
      <c r="ET6" s="9"/>
      <c r="EU6" s="9"/>
      <c r="EV6" s="9"/>
      <c r="EW6" s="9"/>
      <c r="EX6" s="9"/>
      <c r="EY6" s="9"/>
      <c r="EZ6" s="9"/>
      <c r="FA6" s="9"/>
      <c r="FB6" s="2" t="s">
        <v>200</v>
      </c>
      <c r="FC6" s="9"/>
      <c r="FD6" s="2"/>
      <c r="FE6" s="3"/>
      <c r="FF6" s="2"/>
      <c r="FG6" s="9"/>
      <c r="FH6" s="9"/>
      <c r="FI6" s="9"/>
      <c r="FJ6" s="9"/>
      <c r="FK6" s="9"/>
      <c r="FL6" s="9"/>
      <c r="FM6" s="9"/>
      <c r="FN6" s="9"/>
      <c r="FO6" s="9"/>
      <c r="FP6" s="9"/>
      <c r="FQ6" s="9"/>
      <c r="FR6" s="11" t="str">
        <f aca="false">HYPERLINK("https://my.pitchbook.com?c=66758-59T","View Company Online")</f>
        <v>View Company Online</v>
      </c>
    </row>
    <row r="7" customFormat="false" ht="14.25" hidden="false" customHeight="false" outlineLevel="0" collapsed="false">
      <c r="A7" s="13" t="s">
        <v>281</v>
      </c>
      <c r="B7" s="13" t="s">
        <v>240</v>
      </c>
      <c r="C7" s="13" t="s">
        <v>241</v>
      </c>
      <c r="D7" s="13" t="s">
        <v>242</v>
      </c>
      <c r="E7" s="13" t="s">
        <v>243</v>
      </c>
      <c r="F7" s="13" t="s">
        <v>244</v>
      </c>
      <c r="G7" s="13" t="s">
        <v>245</v>
      </c>
      <c r="H7" s="13" t="s">
        <v>246</v>
      </c>
      <c r="I7" s="13" t="s">
        <v>247</v>
      </c>
      <c r="J7" s="13" t="s">
        <v>248</v>
      </c>
      <c r="K7" s="13" t="s">
        <v>249</v>
      </c>
      <c r="L7" s="13" t="s">
        <v>250</v>
      </c>
      <c r="M7" s="13" t="s">
        <v>185</v>
      </c>
      <c r="N7" s="13" t="s">
        <v>202</v>
      </c>
      <c r="O7" s="13" t="s">
        <v>251</v>
      </c>
      <c r="P7" s="13" t="s">
        <v>282</v>
      </c>
      <c r="Q7" s="13" t="s">
        <v>283</v>
      </c>
      <c r="R7" s="14" t="s">
        <v>284</v>
      </c>
      <c r="S7" s="13"/>
      <c r="T7" s="13" t="s">
        <v>285</v>
      </c>
      <c r="U7" s="13"/>
      <c r="V7" s="14" t="n">
        <v>9</v>
      </c>
      <c r="W7" s="15"/>
      <c r="X7" s="15" t="n">
        <v>43546</v>
      </c>
      <c r="Y7" s="16" t="n">
        <v>531.32</v>
      </c>
      <c r="Z7" s="13" t="s">
        <v>233</v>
      </c>
      <c r="AA7" s="16" t="n">
        <v>8.98</v>
      </c>
      <c r="AB7" s="16" t="n">
        <v>540.3</v>
      </c>
      <c r="AC7" s="13" t="s">
        <v>233</v>
      </c>
      <c r="AD7" s="17"/>
      <c r="AE7" s="16" t="n">
        <v>534.55</v>
      </c>
      <c r="AF7" s="14"/>
      <c r="AG7" s="14"/>
      <c r="AH7" s="16" t="n">
        <v>1.52</v>
      </c>
      <c r="AI7" s="14"/>
      <c r="AJ7" s="13" t="s">
        <v>234</v>
      </c>
      <c r="AK7" s="13"/>
      <c r="AL7" s="13"/>
      <c r="AM7" s="13" t="s">
        <v>235</v>
      </c>
      <c r="AN7" s="13" t="s">
        <v>286</v>
      </c>
      <c r="AO7" s="16" t="n">
        <v>531.32</v>
      </c>
      <c r="AP7" s="13" t="s">
        <v>200</v>
      </c>
      <c r="AQ7" s="13"/>
      <c r="AR7" s="13"/>
      <c r="AS7" s="13"/>
      <c r="AT7" s="16"/>
      <c r="AU7" s="16"/>
      <c r="AV7" s="16"/>
      <c r="AW7" s="13" t="s">
        <v>201</v>
      </c>
      <c r="AX7" s="13" t="s">
        <v>202</v>
      </c>
      <c r="AY7" s="13" t="s">
        <v>185</v>
      </c>
      <c r="AZ7" s="18"/>
      <c r="BA7" s="14"/>
      <c r="BB7" s="13"/>
      <c r="BC7" s="14"/>
      <c r="BD7" s="13"/>
      <c r="BE7" s="14"/>
      <c r="BF7" s="13"/>
      <c r="BG7" s="13"/>
      <c r="BH7" s="19"/>
      <c r="BI7" s="13"/>
      <c r="BJ7" s="13"/>
      <c r="BK7" s="13" t="s">
        <v>287</v>
      </c>
      <c r="BL7" s="13"/>
      <c r="BM7" s="13"/>
      <c r="BN7" s="13" t="s">
        <v>288</v>
      </c>
      <c r="BO7" s="13" t="s">
        <v>288</v>
      </c>
      <c r="BP7" s="13" t="s">
        <v>288</v>
      </c>
      <c r="BQ7" s="13"/>
      <c r="BR7" s="13"/>
      <c r="BS7" s="16"/>
      <c r="BT7" s="20" t="n">
        <v>1.54</v>
      </c>
      <c r="BU7" s="17" t="n">
        <v>48.78</v>
      </c>
      <c r="BV7" s="20" t="n">
        <v>0.93</v>
      </c>
      <c r="BW7" s="20" t="n">
        <v>-1.19</v>
      </c>
      <c r="BX7" s="20" t="n">
        <v>-1.05</v>
      </c>
      <c r="BY7" s="20" t="n">
        <v>-1.13</v>
      </c>
      <c r="BZ7" s="20" t="n">
        <v>0.11</v>
      </c>
      <c r="CA7" s="21" t="n">
        <v>2018</v>
      </c>
      <c r="CB7" s="20" t="n">
        <v>-515.49</v>
      </c>
      <c r="CC7" s="20" t="n">
        <v>-477.13</v>
      </c>
      <c r="CD7" s="20" t="n">
        <v>-472.37</v>
      </c>
      <c r="CE7" s="20" t="n">
        <v>351.04</v>
      </c>
      <c r="CF7" s="20" t="n">
        <v>-7098.5</v>
      </c>
      <c r="CG7" s="20" t="n">
        <v>-506.92</v>
      </c>
      <c r="CH7" s="20" t="n">
        <v>-469.19</v>
      </c>
      <c r="CI7" s="20" t="n">
        <v>-464.51</v>
      </c>
      <c r="CJ7" s="20" t="n">
        <v>345.2</v>
      </c>
      <c r="CK7" s="20" t="n">
        <v>-6980.45</v>
      </c>
      <c r="CL7" s="20"/>
      <c r="CM7" s="20"/>
      <c r="CN7" s="20"/>
      <c r="CO7" s="20"/>
      <c r="CP7" s="20"/>
      <c r="CQ7" s="20"/>
      <c r="CR7" s="20"/>
      <c r="CS7" s="17" t="n">
        <v>-68.1</v>
      </c>
      <c r="CT7" s="18" t="n">
        <v>81</v>
      </c>
      <c r="CU7" s="13" t="s">
        <v>265</v>
      </c>
      <c r="CV7" s="13" t="s">
        <v>266</v>
      </c>
      <c r="CW7" s="13" t="s">
        <v>267</v>
      </c>
      <c r="CX7" s="13" t="s">
        <v>268</v>
      </c>
      <c r="CY7" s="13" t="s">
        <v>269</v>
      </c>
      <c r="CZ7" s="13"/>
      <c r="DA7" s="14" t="s">
        <v>270</v>
      </c>
      <c r="DB7" s="13" t="s">
        <v>271</v>
      </c>
      <c r="DC7" s="21" t="n">
        <v>2010</v>
      </c>
      <c r="DD7" s="22" t="str">
        <f aca="false">HYPERLINK("http://www.ferroamp.com","www.ferroamp.com")</f>
        <v>www.ferroamp.com</v>
      </c>
      <c r="DE7" s="23" t="n">
        <v>11</v>
      </c>
      <c r="DF7" s="23" t="n">
        <v>3</v>
      </c>
      <c r="DG7" s="23" t="n">
        <v>11</v>
      </c>
      <c r="DH7" s="23"/>
      <c r="DI7" s="23"/>
      <c r="DJ7" s="23"/>
      <c r="DK7" s="13" t="s">
        <v>272</v>
      </c>
      <c r="DL7" s="13"/>
      <c r="DM7" s="14"/>
      <c r="DN7" s="14"/>
      <c r="DO7" s="13"/>
      <c r="DP7" s="13"/>
      <c r="DQ7" s="13"/>
      <c r="DR7" s="13"/>
      <c r="DS7" s="13"/>
      <c r="DT7" s="13"/>
      <c r="DU7" s="13"/>
      <c r="DV7" s="13"/>
      <c r="DW7" s="20"/>
      <c r="DX7" s="17"/>
      <c r="DY7" s="20"/>
      <c r="DZ7" s="20"/>
      <c r="EA7" s="20"/>
      <c r="EB7" s="20"/>
      <c r="EC7" s="20"/>
      <c r="ED7" s="20"/>
      <c r="EE7" s="20"/>
      <c r="EF7" s="17"/>
      <c r="EG7" s="16"/>
      <c r="EH7" s="16"/>
      <c r="EI7" s="20"/>
      <c r="EJ7" s="20"/>
      <c r="EK7" s="17"/>
      <c r="EL7" s="20"/>
      <c r="EM7" s="13"/>
      <c r="EN7" s="15"/>
      <c r="EO7" s="20"/>
      <c r="EP7" s="17"/>
      <c r="EQ7" s="17"/>
      <c r="ER7" s="20"/>
      <c r="ES7" s="13"/>
      <c r="ET7" s="20"/>
      <c r="EU7" s="20"/>
      <c r="EV7" s="20"/>
      <c r="EW7" s="20"/>
      <c r="EX7" s="20"/>
      <c r="EY7" s="20"/>
      <c r="EZ7" s="20"/>
      <c r="FA7" s="20"/>
      <c r="FB7" s="13" t="s">
        <v>200</v>
      </c>
      <c r="FC7" s="20"/>
      <c r="FD7" s="13"/>
      <c r="FE7" s="14"/>
      <c r="FF7" s="13"/>
      <c r="FG7" s="20"/>
      <c r="FH7" s="20"/>
      <c r="FI7" s="20"/>
      <c r="FJ7" s="20"/>
      <c r="FK7" s="20"/>
      <c r="FL7" s="20"/>
      <c r="FM7" s="20"/>
      <c r="FN7" s="20"/>
      <c r="FO7" s="20"/>
      <c r="FP7" s="20"/>
      <c r="FQ7" s="20"/>
      <c r="FR7" s="22" t="str">
        <f aca="false">HYPERLINK("https://my.pitchbook.com?c=118302-31T","View Company Online")</f>
        <v>View Company Online</v>
      </c>
    </row>
    <row r="8" customFormat="false" ht="14.25" hidden="false" customHeight="false" outlineLevel="0" collapsed="false">
      <c r="A8" s="2" t="s">
        <v>289</v>
      </c>
      <c r="B8" s="2" t="s">
        <v>240</v>
      </c>
      <c r="C8" s="2" t="s">
        <v>241</v>
      </c>
      <c r="D8" s="2" t="s">
        <v>242</v>
      </c>
      <c r="E8" s="2" t="s">
        <v>243</v>
      </c>
      <c r="F8" s="2" t="s">
        <v>244</v>
      </c>
      <c r="G8" s="2" t="s">
        <v>245</v>
      </c>
      <c r="H8" s="2" t="s">
        <v>246</v>
      </c>
      <c r="I8" s="2" t="s">
        <v>247</v>
      </c>
      <c r="J8" s="2" t="s">
        <v>248</v>
      </c>
      <c r="K8" s="2" t="s">
        <v>249</v>
      </c>
      <c r="L8" s="2" t="s">
        <v>250</v>
      </c>
      <c r="M8" s="2" t="s">
        <v>185</v>
      </c>
      <c r="N8" s="2" t="s">
        <v>202</v>
      </c>
      <c r="O8" s="2" t="s">
        <v>251</v>
      </c>
      <c r="P8" s="2" t="s">
        <v>290</v>
      </c>
      <c r="Q8" s="2" t="s">
        <v>291</v>
      </c>
      <c r="R8" s="3"/>
      <c r="S8" s="2"/>
      <c r="T8" s="2" t="s">
        <v>292</v>
      </c>
      <c r="U8" s="2" t="s">
        <v>293</v>
      </c>
      <c r="V8" s="3" t="n">
        <v>12</v>
      </c>
      <c r="W8" s="4"/>
      <c r="X8" s="4" t="n">
        <v>44705</v>
      </c>
      <c r="Y8" s="5" t="n">
        <v>5.73</v>
      </c>
      <c r="Z8" s="2" t="s">
        <v>193</v>
      </c>
      <c r="AA8" s="5"/>
      <c r="AB8" s="5" t="n">
        <v>77.59</v>
      </c>
      <c r="AC8" s="2" t="s">
        <v>233</v>
      </c>
      <c r="AD8" s="6" t="n">
        <v>7.38</v>
      </c>
      <c r="AE8" s="5" t="n">
        <v>557.87</v>
      </c>
      <c r="AF8" s="3"/>
      <c r="AG8" s="3"/>
      <c r="AH8" s="5" t="n">
        <v>5.5</v>
      </c>
      <c r="AI8" s="3"/>
      <c r="AJ8" s="2" t="s">
        <v>294</v>
      </c>
      <c r="AK8" s="2"/>
      <c r="AL8" s="2"/>
      <c r="AM8" s="2" t="s">
        <v>295</v>
      </c>
      <c r="AN8" s="2" t="s">
        <v>296</v>
      </c>
      <c r="AO8" s="5" t="n">
        <v>5.73</v>
      </c>
      <c r="AP8" s="2" t="s">
        <v>200</v>
      </c>
      <c r="AQ8" s="2"/>
      <c r="AR8" s="2"/>
      <c r="AS8" s="2"/>
      <c r="AT8" s="5"/>
      <c r="AU8" s="5"/>
      <c r="AV8" s="5"/>
      <c r="AW8" s="2" t="s">
        <v>201</v>
      </c>
      <c r="AX8" s="2" t="s">
        <v>202</v>
      </c>
      <c r="AY8" s="2" t="s">
        <v>185</v>
      </c>
      <c r="AZ8" s="7"/>
      <c r="BA8" s="3"/>
      <c r="BB8" s="2"/>
      <c r="BC8" s="3"/>
      <c r="BD8" s="2"/>
      <c r="BE8" s="3"/>
      <c r="BF8" s="2"/>
      <c r="BG8" s="2"/>
      <c r="BH8" s="8"/>
      <c r="BI8" s="2"/>
      <c r="BJ8" s="2"/>
      <c r="BK8" s="2"/>
      <c r="BL8" s="2"/>
      <c r="BM8" s="2"/>
      <c r="BN8" s="2" t="s">
        <v>297</v>
      </c>
      <c r="BO8" s="2" t="s">
        <v>297</v>
      </c>
      <c r="BP8" s="2" t="s">
        <v>298</v>
      </c>
      <c r="BQ8" s="2"/>
      <c r="BR8" s="2"/>
      <c r="BS8" s="5"/>
      <c r="BT8" s="9" t="n">
        <v>12.72</v>
      </c>
      <c r="BU8" s="6" t="n">
        <v>16.53</v>
      </c>
      <c r="BV8" s="9" t="n">
        <v>5.32</v>
      </c>
      <c r="BW8" s="9" t="n">
        <v>-4.09</v>
      </c>
      <c r="BX8" s="9" t="n">
        <v>-3.13</v>
      </c>
      <c r="BY8" s="9" t="n">
        <v>-3.68</v>
      </c>
      <c r="BZ8" s="9" t="n">
        <v>0.22</v>
      </c>
      <c r="CA8" s="10" t="n">
        <v>2022</v>
      </c>
      <c r="CB8" s="9" t="n">
        <v>-24.81</v>
      </c>
      <c r="CC8" s="9" t="n">
        <v>-21.06</v>
      </c>
      <c r="CD8" s="9" t="n">
        <v>-20.91</v>
      </c>
      <c r="CE8" s="9" t="n">
        <v>6.1</v>
      </c>
      <c r="CF8" s="9" t="n">
        <v>720.08</v>
      </c>
      <c r="CG8" s="9" t="n">
        <v>-1.83</v>
      </c>
      <c r="CH8" s="9" t="n">
        <v>-1.55</v>
      </c>
      <c r="CI8" s="9" t="n">
        <v>-1.54</v>
      </c>
      <c r="CJ8" s="9" t="n">
        <v>0.45</v>
      </c>
      <c r="CK8" s="9" t="n">
        <v>53.14</v>
      </c>
      <c r="CL8" s="9"/>
      <c r="CM8" s="9"/>
      <c r="CN8" s="9"/>
      <c r="CO8" s="9"/>
      <c r="CP8" s="9"/>
      <c r="CQ8" s="9"/>
      <c r="CR8" s="9"/>
      <c r="CS8" s="6" t="n">
        <v>-24.59</v>
      </c>
      <c r="CT8" s="7" t="n">
        <v>81</v>
      </c>
      <c r="CU8" s="2" t="s">
        <v>265</v>
      </c>
      <c r="CV8" s="2" t="s">
        <v>266</v>
      </c>
      <c r="CW8" s="2" t="s">
        <v>267</v>
      </c>
      <c r="CX8" s="2" t="s">
        <v>268</v>
      </c>
      <c r="CY8" s="2" t="s">
        <v>269</v>
      </c>
      <c r="CZ8" s="2"/>
      <c r="DA8" s="3" t="s">
        <v>270</v>
      </c>
      <c r="DB8" s="2" t="s">
        <v>271</v>
      </c>
      <c r="DC8" s="10" t="n">
        <v>2010</v>
      </c>
      <c r="DD8" s="11" t="str">
        <f aca="false">HYPERLINK("http://www.ferroamp.com","www.ferroamp.com")</f>
        <v>www.ferroamp.com</v>
      </c>
      <c r="DE8" s="12" t="n">
        <v>11</v>
      </c>
      <c r="DF8" s="12" t="n">
        <v>3</v>
      </c>
      <c r="DG8" s="12" t="n">
        <v>11</v>
      </c>
      <c r="DH8" s="12"/>
      <c r="DI8" s="12"/>
      <c r="DJ8" s="12"/>
      <c r="DK8" s="2" t="s">
        <v>272</v>
      </c>
      <c r="DL8" s="2"/>
      <c r="DM8" s="3"/>
      <c r="DN8" s="3"/>
      <c r="DO8" s="2"/>
      <c r="DP8" s="2"/>
      <c r="DQ8" s="2"/>
      <c r="DR8" s="2"/>
      <c r="DS8" s="2"/>
      <c r="DT8" s="2"/>
      <c r="DU8" s="2"/>
      <c r="DV8" s="2"/>
      <c r="DW8" s="9"/>
      <c r="DX8" s="6"/>
      <c r="DY8" s="9"/>
      <c r="DZ8" s="9"/>
      <c r="EA8" s="9"/>
      <c r="EB8" s="9"/>
      <c r="EC8" s="9"/>
      <c r="ED8" s="9"/>
      <c r="EE8" s="9"/>
      <c r="EF8" s="6"/>
      <c r="EG8" s="5"/>
      <c r="EH8" s="5"/>
      <c r="EI8" s="9"/>
      <c r="EJ8" s="9"/>
      <c r="EK8" s="6"/>
      <c r="EL8" s="9"/>
      <c r="EM8" s="2"/>
      <c r="EN8" s="4"/>
      <c r="EO8" s="9"/>
      <c r="EP8" s="6"/>
      <c r="EQ8" s="6"/>
      <c r="ER8" s="9"/>
      <c r="ES8" s="2"/>
      <c r="ET8" s="9"/>
      <c r="EU8" s="9"/>
      <c r="EV8" s="9"/>
      <c r="EW8" s="9"/>
      <c r="EX8" s="9"/>
      <c r="EY8" s="9"/>
      <c r="EZ8" s="9"/>
      <c r="FA8" s="9"/>
      <c r="FB8" s="2" t="s">
        <v>200</v>
      </c>
      <c r="FC8" s="9"/>
      <c r="FD8" s="2"/>
      <c r="FE8" s="3"/>
      <c r="FF8" s="2"/>
      <c r="FG8" s="9"/>
      <c r="FH8" s="9"/>
      <c r="FI8" s="9"/>
      <c r="FJ8" s="9"/>
      <c r="FK8" s="9"/>
      <c r="FL8" s="9"/>
      <c r="FM8" s="9"/>
      <c r="FN8" s="9"/>
      <c r="FO8" s="9"/>
      <c r="FP8" s="9"/>
      <c r="FQ8" s="9"/>
      <c r="FR8" s="11" t="str">
        <f aca="false">HYPERLINK("https://my.pitchbook.com?c=195408-82T","View Company Online")</f>
        <v>View Company Online</v>
      </c>
    </row>
    <row r="9" customFormat="false" ht="14.25" hidden="false" customHeight="false" outlineLevel="0" collapsed="false">
      <c r="A9" s="13" t="s">
        <v>299</v>
      </c>
      <c r="B9" s="13" t="s">
        <v>240</v>
      </c>
      <c r="C9" s="13" t="s">
        <v>241</v>
      </c>
      <c r="D9" s="13" t="s">
        <v>242</v>
      </c>
      <c r="E9" s="13" t="s">
        <v>243</v>
      </c>
      <c r="F9" s="13" t="s">
        <v>244</v>
      </c>
      <c r="G9" s="13" t="s">
        <v>245</v>
      </c>
      <c r="H9" s="13" t="s">
        <v>246</v>
      </c>
      <c r="I9" s="13" t="s">
        <v>247</v>
      </c>
      <c r="J9" s="13" t="s">
        <v>248</v>
      </c>
      <c r="K9" s="13" t="s">
        <v>249</v>
      </c>
      <c r="L9" s="13" t="s">
        <v>250</v>
      </c>
      <c r="M9" s="13" t="s">
        <v>185</v>
      </c>
      <c r="N9" s="13" t="s">
        <v>202</v>
      </c>
      <c r="O9" s="13" t="s">
        <v>251</v>
      </c>
      <c r="P9" s="13" t="s">
        <v>252</v>
      </c>
      <c r="Q9" s="13" t="s">
        <v>253</v>
      </c>
      <c r="R9" s="14" t="s">
        <v>254</v>
      </c>
      <c r="S9" s="13" t="s">
        <v>255</v>
      </c>
      <c r="T9" s="13" t="s">
        <v>256</v>
      </c>
      <c r="U9" s="13" t="s">
        <v>257</v>
      </c>
      <c r="V9" s="14" t="n">
        <v>8</v>
      </c>
      <c r="W9" s="15"/>
      <c r="X9" s="15" t="n">
        <v>43100</v>
      </c>
      <c r="Y9" s="16" t="n">
        <v>0.81</v>
      </c>
      <c r="Z9" s="13" t="s">
        <v>193</v>
      </c>
      <c r="AA9" s="16" t="n">
        <v>4.54</v>
      </c>
      <c r="AB9" s="16" t="n">
        <v>5.35</v>
      </c>
      <c r="AC9" s="13" t="s">
        <v>193</v>
      </c>
      <c r="AD9" s="17" t="n">
        <v>15.13</v>
      </c>
      <c r="AE9" s="16" t="n">
        <v>3.23</v>
      </c>
      <c r="AF9" s="14" t="s">
        <v>300</v>
      </c>
      <c r="AG9" s="14" t="s">
        <v>195</v>
      </c>
      <c r="AH9" s="16" t="n">
        <v>52.66</v>
      </c>
      <c r="AI9" s="14"/>
      <c r="AJ9" s="13" t="s">
        <v>197</v>
      </c>
      <c r="AK9" s="13"/>
      <c r="AL9" s="13"/>
      <c r="AM9" s="13" t="s">
        <v>198</v>
      </c>
      <c r="AN9" s="13" t="s">
        <v>301</v>
      </c>
      <c r="AO9" s="16" t="n">
        <v>0.81</v>
      </c>
      <c r="AP9" s="13" t="s">
        <v>200</v>
      </c>
      <c r="AQ9" s="13"/>
      <c r="AR9" s="13"/>
      <c r="AS9" s="13"/>
      <c r="AT9" s="16"/>
      <c r="AU9" s="16"/>
      <c r="AV9" s="16"/>
      <c r="AW9" s="13" t="s">
        <v>201</v>
      </c>
      <c r="AX9" s="13" t="s">
        <v>202</v>
      </c>
      <c r="AY9" s="13" t="s">
        <v>203</v>
      </c>
      <c r="AZ9" s="18"/>
      <c r="BA9" s="14"/>
      <c r="BB9" s="13"/>
      <c r="BC9" s="14"/>
      <c r="BD9" s="13"/>
      <c r="BE9" s="14"/>
      <c r="BF9" s="13"/>
      <c r="BG9" s="13"/>
      <c r="BH9" s="19"/>
      <c r="BI9" s="13"/>
      <c r="BJ9" s="13"/>
      <c r="BK9" s="13"/>
      <c r="BL9" s="13"/>
      <c r="BM9" s="13"/>
      <c r="BN9" s="13"/>
      <c r="BO9" s="13"/>
      <c r="BP9" s="13"/>
      <c r="BQ9" s="13"/>
      <c r="BR9" s="13"/>
      <c r="BS9" s="16"/>
      <c r="BT9" s="20" t="n">
        <v>1.08</v>
      </c>
      <c r="BU9" s="17" t="n">
        <v>362.46</v>
      </c>
      <c r="BV9" s="20" t="n">
        <v>1</v>
      </c>
      <c r="BW9" s="20" t="n">
        <v>-0.75</v>
      </c>
      <c r="BX9" s="20" t="n">
        <v>-0.77</v>
      </c>
      <c r="BY9" s="20" t="n">
        <v>-0.78</v>
      </c>
      <c r="BZ9" s="20" t="n">
        <v>0.04</v>
      </c>
      <c r="CA9" s="21" t="n">
        <v>2017</v>
      </c>
      <c r="CB9" s="20" t="n">
        <v>-6.94</v>
      </c>
      <c r="CC9" s="20" t="n">
        <v>-6.89</v>
      </c>
      <c r="CD9" s="20" t="n">
        <v>-6.8</v>
      </c>
      <c r="CE9" s="20" t="n">
        <v>4.94</v>
      </c>
      <c r="CF9" s="20" t="n">
        <v>-24.89</v>
      </c>
      <c r="CG9" s="20" t="n">
        <v>-1.05</v>
      </c>
      <c r="CH9" s="20" t="n">
        <v>-1.04</v>
      </c>
      <c r="CI9" s="20" t="n">
        <v>-1.03</v>
      </c>
      <c r="CJ9" s="20" t="n">
        <v>0.75</v>
      </c>
      <c r="CK9" s="20" t="n">
        <v>-3.77</v>
      </c>
      <c r="CL9" s="20"/>
      <c r="CM9" s="20"/>
      <c r="CN9" s="20"/>
      <c r="CO9" s="20"/>
      <c r="CP9" s="20"/>
      <c r="CQ9" s="20"/>
      <c r="CR9" s="20"/>
      <c r="CS9" s="17" t="n">
        <v>-71.24</v>
      </c>
      <c r="CT9" s="18" t="n">
        <v>81</v>
      </c>
      <c r="CU9" s="13" t="s">
        <v>265</v>
      </c>
      <c r="CV9" s="13" t="s">
        <v>266</v>
      </c>
      <c r="CW9" s="13" t="s">
        <v>267</v>
      </c>
      <c r="CX9" s="13" t="s">
        <v>268</v>
      </c>
      <c r="CY9" s="13" t="s">
        <v>269</v>
      </c>
      <c r="CZ9" s="13"/>
      <c r="DA9" s="14" t="s">
        <v>270</v>
      </c>
      <c r="DB9" s="13" t="s">
        <v>271</v>
      </c>
      <c r="DC9" s="21" t="n">
        <v>2010</v>
      </c>
      <c r="DD9" s="22" t="str">
        <f aca="false">HYPERLINK("http://www.ferroamp.com","www.ferroamp.com")</f>
        <v>www.ferroamp.com</v>
      </c>
      <c r="DE9" s="23" t="n">
        <v>11</v>
      </c>
      <c r="DF9" s="23" t="n">
        <v>3</v>
      </c>
      <c r="DG9" s="23" t="n">
        <v>11</v>
      </c>
      <c r="DH9" s="23"/>
      <c r="DI9" s="23"/>
      <c r="DJ9" s="23"/>
      <c r="DK9" s="13" t="s">
        <v>272</v>
      </c>
      <c r="DL9" s="13"/>
      <c r="DM9" s="14" t="n">
        <v>1.26</v>
      </c>
      <c r="DN9" s="14" t="n">
        <v>1</v>
      </c>
      <c r="DO9" s="13"/>
      <c r="DP9" s="13"/>
      <c r="DQ9" s="13"/>
      <c r="DR9" s="13"/>
      <c r="DS9" s="13"/>
      <c r="DT9" s="13"/>
      <c r="DU9" s="13"/>
      <c r="DV9" s="13"/>
      <c r="DW9" s="20"/>
      <c r="DX9" s="17"/>
      <c r="DY9" s="20"/>
      <c r="DZ9" s="20"/>
      <c r="EA9" s="20"/>
      <c r="EB9" s="20"/>
      <c r="EC9" s="20"/>
      <c r="ED9" s="20"/>
      <c r="EE9" s="20"/>
      <c r="EF9" s="17"/>
      <c r="EG9" s="16"/>
      <c r="EH9" s="16"/>
      <c r="EI9" s="20"/>
      <c r="EJ9" s="20"/>
      <c r="EK9" s="17"/>
      <c r="EL9" s="20"/>
      <c r="EM9" s="13"/>
      <c r="EN9" s="15"/>
      <c r="EO9" s="20"/>
      <c r="EP9" s="17"/>
      <c r="EQ9" s="17"/>
      <c r="ER9" s="20"/>
      <c r="ES9" s="13"/>
      <c r="ET9" s="20"/>
      <c r="EU9" s="20"/>
      <c r="EV9" s="20"/>
      <c r="EW9" s="20"/>
      <c r="EX9" s="20"/>
      <c r="EY9" s="20"/>
      <c r="EZ9" s="20"/>
      <c r="FA9" s="20"/>
      <c r="FB9" s="13" t="s">
        <v>200</v>
      </c>
      <c r="FC9" s="20"/>
      <c r="FD9" s="13"/>
      <c r="FE9" s="14"/>
      <c r="FF9" s="13"/>
      <c r="FG9" s="20"/>
      <c r="FH9" s="20"/>
      <c r="FI9" s="20"/>
      <c r="FJ9" s="20"/>
      <c r="FK9" s="20"/>
      <c r="FL9" s="20"/>
      <c r="FM9" s="20"/>
      <c r="FN9" s="20"/>
      <c r="FO9" s="20"/>
      <c r="FP9" s="20"/>
      <c r="FQ9" s="20"/>
      <c r="FR9" s="22" t="str">
        <f aca="false">HYPERLINK("https://my.pitchbook.com?c=271773-73T","View Company Online")</f>
        <v>View Company Online</v>
      </c>
    </row>
    <row r="10" customFormat="false" ht="14.25" hidden="false" customHeight="false" outlineLevel="0" collapsed="false">
      <c r="A10" s="2" t="s">
        <v>302</v>
      </c>
      <c r="B10" s="2" t="s">
        <v>303</v>
      </c>
      <c r="C10" s="2" t="s">
        <v>304</v>
      </c>
      <c r="D10" s="2" t="s">
        <v>305</v>
      </c>
      <c r="E10" s="2" t="s">
        <v>306</v>
      </c>
      <c r="F10" s="2" t="s">
        <v>307</v>
      </c>
      <c r="G10" s="2" t="s">
        <v>179</v>
      </c>
      <c r="H10" s="2" t="s">
        <v>180</v>
      </c>
      <c r="I10" s="2" t="s">
        <v>308</v>
      </c>
      <c r="J10" s="2" t="s">
        <v>309</v>
      </c>
      <c r="K10" s="2" t="s">
        <v>310</v>
      </c>
      <c r="L10" s="2" t="s">
        <v>311</v>
      </c>
      <c r="M10" s="2" t="s">
        <v>185</v>
      </c>
      <c r="N10" s="2" t="s">
        <v>202</v>
      </c>
      <c r="O10" s="2" t="s">
        <v>187</v>
      </c>
      <c r="P10" s="2" t="s">
        <v>312</v>
      </c>
      <c r="Q10" s="2" t="s">
        <v>313</v>
      </c>
      <c r="R10" s="3" t="s">
        <v>314</v>
      </c>
      <c r="S10" s="2" t="s">
        <v>315</v>
      </c>
      <c r="T10" s="2" t="s">
        <v>316</v>
      </c>
      <c r="U10" s="2" t="s">
        <v>317</v>
      </c>
      <c r="V10" s="3" t="n">
        <v>5</v>
      </c>
      <c r="W10" s="4"/>
      <c r="X10" s="4" t="n">
        <v>43891</v>
      </c>
      <c r="Y10" s="5" t="n">
        <v>1.98</v>
      </c>
      <c r="Z10" s="2" t="s">
        <v>193</v>
      </c>
      <c r="AA10" s="5" t="n">
        <v>14.25</v>
      </c>
      <c r="AB10" s="5" t="n">
        <v>16.24</v>
      </c>
      <c r="AC10" s="2" t="s">
        <v>193</v>
      </c>
      <c r="AD10" s="6" t="n">
        <v>12.21</v>
      </c>
      <c r="AE10" s="5" t="n">
        <v>3.11</v>
      </c>
      <c r="AF10" s="3" t="s">
        <v>318</v>
      </c>
      <c r="AG10" s="3" t="s">
        <v>195</v>
      </c>
      <c r="AH10" s="5" t="n">
        <v>0.13</v>
      </c>
      <c r="AI10" s="3"/>
      <c r="AJ10" s="2" t="s">
        <v>319</v>
      </c>
      <c r="AK10" s="2" t="s">
        <v>319</v>
      </c>
      <c r="AL10" s="2"/>
      <c r="AM10" s="2" t="s">
        <v>198</v>
      </c>
      <c r="AN10" s="2" t="s">
        <v>320</v>
      </c>
      <c r="AO10" s="5" t="n">
        <v>1.98</v>
      </c>
      <c r="AP10" s="2" t="s">
        <v>200</v>
      </c>
      <c r="AQ10" s="2"/>
      <c r="AR10" s="2"/>
      <c r="AS10" s="2"/>
      <c r="AT10" s="5"/>
      <c r="AU10" s="5"/>
      <c r="AV10" s="5"/>
      <c r="AW10" s="2" t="s">
        <v>201</v>
      </c>
      <c r="AX10" s="2" t="s">
        <v>202</v>
      </c>
      <c r="AY10" s="2" t="s">
        <v>203</v>
      </c>
      <c r="AZ10" s="7" t="n">
        <v>9</v>
      </c>
      <c r="BA10" s="3" t="n">
        <v>1</v>
      </c>
      <c r="BB10" s="2" t="s">
        <v>321</v>
      </c>
      <c r="BC10" s="3" t="n">
        <v>1</v>
      </c>
      <c r="BD10" s="2"/>
      <c r="BE10" s="3"/>
      <c r="BF10" s="2"/>
      <c r="BG10" s="2" t="s">
        <v>322</v>
      </c>
      <c r="BH10" s="8" t="s">
        <v>323</v>
      </c>
      <c r="BI10" s="2" t="s">
        <v>323</v>
      </c>
      <c r="BJ10" s="2" t="s">
        <v>324</v>
      </c>
      <c r="BK10" s="2"/>
      <c r="BL10" s="2"/>
      <c r="BM10" s="2"/>
      <c r="BN10" s="2" t="s">
        <v>325</v>
      </c>
      <c r="BO10" s="2" t="s">
        <v>326</v>
      </c>
      <c r="BP10" s="2"/>
      <c r="BQ10" s="2" t="s">
        <v>327</v>
      </c>
      <c r="BR10" s="2"/>
      <c r="BS10" s="5"/>
      <c r="BT10" s="9" t="n">
        <v>0</v>
      </c>
      <c r="BU10" s="6"/>
      <c r="BV10" s="9"/>
      <c r="BW10" s="9" t="n">
        <v>-0.72</v>
      </c>
      <c r="BX10" s="9" t="n">
        <v>-0.78</v>
      </c>
      <c r="BY10" s="9" t="n">
        <v>-0.78</v>
      </c>
      <c r="BZ10" s="9" t="n">
        <v>0.2</v>
      </c>
      <c r="CA10" s="10" t="n">
        <v>2020</v>
      </c>
      <c r="CB10" s="9" t="n">
        <v>-20.86</v>
      </c>
      <c r="CC10" s="9" t="n">
        <v>-20.7</v>
      </c>
      <c r="CD10" s="9" t="n">
        <v>-23.01</v>
      </c>
      <c r="CE10" s="9"/>
      <c r="CF10" s="9" t="n">
        <v>11.94</v>
      </c>
      <c r="CG10" s="9" t="n">
        <v>-2.55</v>
      </c>
      <c r="CH10" s="9" t="n">
        <v>-2.53</v>
      </c>
      <c r="CI10" s="9" t="n">
        <v>-2.81</v>
      </c>
      <c r="CJ10" s="9"/>
      <c r="CK10" s="9" t="n">
        <v>1.46</v>
      </c>
      <c r="CL10" s="9"/>
      <c r="CM10" s="9"/>
      <c r="CN10" s="9"/>
      <c r="CO10" s="9"/>
      <c r="CP10" s="9"/>
      <c r="CQ10" s="9"/>
      <c r="CR10" s="9"/>
      <c r="CS10" s="6"/>
      <c r="CT10" s="7" t="n">
        <v>2</v>
      </c>
      <c r="CU10" s="2" t="s">
        <v>328</v>
      </c>
      <c r="CV10" s="2" t="s">
        <v>329</v>
      </c>
      <c r="CW10" s="2" t="s">
        <v>267</v>
      </c>
      <c r="CX10" s="2" t="s">
        <v>330</v>
      </c>
      <c r="CY10" s="2" t="s">
        <v>331</v>
      </c>
      <c r="CZ10" s="2" t="s">
        <v>332</v>
      </c>
      <c r="DA10" s="3" t="s">
        <v>333</v>
      </c>
      <c r="DB10" s="2" t="s">
        <v>334</v>
      </c>
      <c r="DC10" s="10" t="n">
        <v>2017</v>
      </c>
      <c r="DD10" s="11" t="str">
        <f aca="false">HYPERLINK("http://www.fiinuplc.com","www.fiinuplc.com")</f>
        <v>www.fiinuplc.com</v>
      </c>
      <c r="DE10" s="12"/>
      <c r="DF10" s="12"/>
      <c r="DG10" s="12"/>
      <c r="DH10" s="12"/>
      <c r="DI10" s="12"/>
      <c r="DJ10" s="12"/>
      <c r="DK10" s="2"/>
      <c r="DL10" s="2"/>
      <c r="DM10" s="3" t="n">
        <v>1.21</v>
      </c>
      <c r="DN10" s="3"/>
      <c r="DO10" s="2" t="s">
        <v>335</v>
      </c>
      <c r="DP10" s="2" t="s">
        <v>220</v>
      </c>
      <c r="DQ10" s="2"/>
      <c r="DR10" s="2" t="s">
        <v>220</v>
      </c>
      <c r="DS10" s="2" t="s">
        <v>220</v>
      </c>
      <c r="DT10" s="2" t="s">
        <v>336</v>
      </c>
      <c r="DU10" s="2" t="s">
        <v>337</v>
      </c>
      <c r="DV10" s="2"/>
      <c r="DW10" s="9"/>
      <c r="DX10" s="6"/>
      <c r="DY10" s="9"/>
      <c r="DZ10" s="9"/>
      <c r="EA10" s="9"/>
      <c r="EB10" s="9"/>
      <c r="EC10" s="9"/>
      <c r="ED10" s="9"/>
      <c r="EE10" s="9"/>
      <c r="EF10" s="6"/>
      <c r="EG10" s="5"/>
      <c r="EH10" s="5"/>
      <c r="EI10" s="9"/>
      <c r="EJ10" s="9"/>
      <c r="EK10" s="6"/>
      <c r="EL10" s="9"/>
      <c r="EM10" s="2"/>
      <c r="EN10" s="4"/>
      <c r="EO10" s="9"/>
      <c r="EP10" s="6"/>
      <c r="EQ10" s="6"/>
      <c r="ER10" s="9"/>
      <c r="ES10" s="2"/>
      <c r="ET10" s="9"/>
      <c r="EU10" s="9"/>
      <c r="EV10" s="9"/>
      <c r="EW10" s="9"/>
      <c r="EX10" s="9"/>
      <c r="EY10" s="9"/>
      <c r="EZ10" s="9"/>
      <c r="FA10" s="9"/>
      <c r="FB10" s="2" t="s">
        <v>200</v>
      </c>
      <c r="FC10" s="9"/>
      <c r="FD10" s="2"/>
      <c r="FE10" s="3"/>
      <c r="FF10" s="2"/>
      <c r="FG10" s="9"/>
      <c r="FH10" s="9"/>
      <c r="FI10" s="9"/>
      <c r="FJ10" s="9"/>
      <c r="FK10" s="9"/>
      <c r="FL10" s="9"/>
      <c r="FM10" s="9"/>
      <c r="FN10" s="9"/>
      <c r="FO10" s="9"/>
      <c r="FP10" s="9"/>
      <c r="FQ10" s="9"/>
      <c r="FR10" s="11" t="str">
        <f aca="false">HYPERLINK("https://my.pitchbook.com?c=134372-62T","View Company Online")</f>
        <v>View Company Online</v>
      </c>
    </row>
    <row r="11" customFormat="false" ht="14.25" hidden="false" customHeight="false" outlineLevel="0" collapsed="false">
      <c r="A11" s="13" t="s">
        <v>338</v>
      </c>
      <c r="B11" s="13" t="s">
        <v>303</v>
      </c>
      <c r="C11" s="13" t="s">
        <v>304</v>
      </c>
      <c r="D11" s="13" t="s">
        <v>305</v>
      </c>
      <c r="E11" s="13" t="s">
        <v>306</v>
      </c>
      <c r="F11" s="13" t="s">
        <v>307</v>
      </c>
      <c r="G11" s="13" t="s">
        <v>179</v>
      </c>
      <c r="H11" s="13" t="s">
        <v>180</v>
      </c>
      <c r="I11" s="13" t="s">
        <v>308</v>
      </c>
      <c r="J11" s="13" t="s">
        <v>309</v>
      </c>
      <c r="K11" s="13" t="s">
        <v>310</v>
      </c>
      <c r="L11" s="13" t="s">
        <v>311</v>
      </c>
      <c r="M11" s="13" t="s">
        <v>185</v>
      </c>
      <c r="N11" s="13" t="s">
        <v>202</v>
      </c>
      <c r="O11" s="13" t="s">
        <v>187</v>
      </c>
      <c r="P11" s="13" t="s">
        <v>312</v>
      </c>
      <c r="Q11" s="13" t="s">
        <v>313</v>
      </c>
      <c r="R11" s="14" t="s">
        <v>314</v>
      </c>
      <c r="S11" s="13" t="s">
        <v>315</v>
      </c>
      <c r="T11" s="13" t="s">
        <v>316</v>
      </c>
      <c r="U11" s="13" t="s">
        <v>317</v>
      </c>
      <c r="V11" s="14" t="n">
        <v>4</v>
      </c>
      <c r="W11" s="15"/>
      <c r="X11" s="15" t="n">
        <v>43636</v>
      </c>
      <c r="Y11" s="16" t="n">
        <v>0.49</v>
      </c>
      <c r="Z11" s="13" t="s">
        <v>193</v>
      </c>
      <c r="AA11" s="16" t="n">
        <v>11.31</v>
      </c>
      <c r="AB11" s="16" t="n">
        <v>11.79</v>
      </c>
      <c r="AC11" s="13" t="s">
        <v>193</v>
      </c>
      <c r="AD11" s="17" t="n">
        <v>4.12</v>
      </c>
      <c r="AE11" s="16" t="n">
        <v>1.13</v>
      </c>
      <c r="AF11" s="14" t="s">
        <v>300</v>
      </c>
      <c r="AG11" s="14"/>
      <c r="AH11" s="16" t="n">
        <v>0.11</v>
      </c>
      <c r="AI11" s="14"/>
      <c r="AJ11" s="13" t="s">
        <v>319</v>
      </c>
      <c r="AK11" s="13" t="s">
        <v>319</v>
      </c>
      <c r="AL11" s="13"/>
      <c r="AM11" s="13" t="s">
        <v>198</v>
      </c>
      <c r="AN11" s="13" t="s">
        <v>339</v>
      </c>
      <c r="AO11" s="16" t="n">
        <v>0.49</v>
      </c>
      <c r="AP11" s="13" t="s">
        <v>200</v>
      </c>
      <c r="AQ11" s="13"/>
      <c r="AR11" s="13"/>
      <c r="AS11" s="13"/>
      <c r="AT11" s="16"/>
      <c r="AU11" s="16"/>
      <c r="AV11" s="16"/>
      <c r="AW11" s="13" t="s">
        <v>201</v>
      </c>
      <c r="AX11" s="13" t="s">
        <v>202</v>
      </c>
      <c r="AY11" s="13" t="s">
        <v>203</v>
      </c>
      <c r="AZ11" s="18"/>
      <c r="BA11" s="14"/>
      <c r="BB11" s="13"/>
      <c r="BC11" s="14"/>
      <c r="BD11" s="13"/>
      <c r="BE11" s="14"/>
      <c r="BF11" s="13"/>
      <c r="BG11" s="13"/>
      <c r="BH11" s="19"/>
      <c r="BI11" s="13"/>
      <c r="BJ11" s="13"/>
      <c r="BK11" s="13"/>
      <c r="BL11" s="13"/>
      <c r="BM11" s="13"/>
      <c r="BN11" s="13" t="s">
        <v>340</v>
      </c>
      <c r="BO11" s="13" t="s">
        <v>340</v>
      </c>
      <c r="BP11" s="13"/>
      <c r="BQ11" s="13"/>
      <c r="BR11" s="13"/>
      <c r="BS11" s="16"/>
      <c r="BT11" s="20" t="n">
        <v>0</v>
      </c>
      <c r="BU11" s="17"/>
      <c r="BV11" s="20"/>
      <c r="BW11" s="20" t="n">
        <v>-0.31</v>
      </c>
      <c r="BX11" s="20" t="n">
        <v>-0.32</v>
      </c>
      <c r="BY11" s="20" t="n">
        <v>-0.33</v>
      </c>
      <c r="BZ11" s="20" t="n">
        <v>0.42</v>
      </c>
      <c r="CA11" s="21" t="n">
        <v>2019</v>
      </c>
      <c r="CB11" s="20" t="n">
        <v>-36.36</v>
      </c>
      <c r="CC11" s="20" t="n">
        <v>-35.74</v>
      </c>
      <c r="CD11" s="20" t="n">
        <v>-38.78</v>
      </c>
      <c r="CE11" s="20"/>
      <c r="CF11" s="20" t="n">
        <v>132.76</v>
      </c>
      <c r="CG11" s="20" t="n">
        <v>-1.5</v>
      </c>
      <c r="CH11" s="20" t="n">
        <v>-1.47</v>
      </c>
      <c r="CI11" s="20" t="n">
        <v>-1.6</v>
      </c>
      <c r="CJ11" s="20"/>
      <c r="CK11" s="20" t="n">
        <v>5.47</v>
      </c>
      <c r="CL11" s="20"/>
      <c r="CM11" s="20"/>
      <c r="CN11" s="20"/>
      <c r="CO11" s="20"/>
      <c r="CP11" s="20"/>
      <c r="CQ11" s="20"/>
      <c r="CR11" s="20"/>
      <c r="CS11" s="17"/>
      <c r="CT11" s="18" t="n">
        <v>2</v>
      </c>
      <c r="CU11" s="13" t="s">
        <v>328</v>
      </c>
      <c r="CV11" s="13" t="s">
        <v>329</v>
      </c>
      <c r="CW11" s="13" t="s">
        <v>267</v>
      </c>
      <c r="CX11" s="13" t="s">
        <v>330</v>
      </c>
      <c r="CY11" s="13" t="s">
        <v>331</v>
      </c>
      <c r="CZ11" s="13" t="s">
        <v>332</v>
      </c>
      <c r="DA11" s="14" t="s">
        <v>333</v>
      </c>
      <c r="DB11" s="13" t="s">
        <v>334</v>
      </c>
      <c r="DC11" s="21" t="n">
        <v>2017</v>
      </c>
      <c r="DD11" s="22" t="str">
        <f aca="false">HYPERLINK("http://www.fiinuplc.com","www.fiinuplc.com")</f>
        <v>www.fiinuplc.com</v>
      </c>
      <c r="DE11" s="23"/>
      <c r="DF11" s="23"/>
      <c r="DG11" s="23"/>
      <c r="DH11" s="23"/>
      <c r="DI11" s="23"/>
      <c r="DJ11" s="23"/>
      <c r="DK11" s="13"/>
      <c r="DL11" s="13"/>
      <c r="DM11" s="14"/>
      <c r="DN11" s="14"/>
      <c r="DO11" s="13" t="s">
        <v>335</v>
      </c>
      <c r="DP11" s="13" t="s">
        <v>220</v>
      </c>
      <c r="DQ11" s="13"/>
      <c r="DR11" s="13" t="s">
        <v>220</v>
      </c>
      <c r="DS11" s="13" t="s">
        <v>220</v>
      </c>
      <c r="DT11" s="13" t="s">
        <v>336</v>
      </c>
      <c r="DU11" s="13" t="s">
        <v>337</v>
      </c>
      <c r="DV11" s="13"/>
      <c r="DW11" s="20"/>
      <c r="DX11" s="17"/>
      <c r="DY11" s="20"/>
      <c r="DZ11" s="20"/>
      <c r="EA11" s="20"/>
      <c r="EB11" s="20"/>
      <c r="EC11" s="20"/>
      <c r="ED11" s="20"/>
      <c r="EE11" s="20"/>
      <c r="EF11" s="17"/>
      <c r="EG11" s="16"/>
      <c r="EH11" s="16"/>
      <c r="EI11" s="20"/>
      <c r="EJ11" s="20"/>
      <c r="EK11" s="17"/>
      <c r="EL11" s="20"/>
      <c r="EM11" s="13"/>
      <c r="EN11" s="15"/>
      <c r="EO11" s="20"/>
      <c r="EP11" s="17"/>
      <c r="EQ11" s="17"/>
      <c r="ER11" s="20"/>
      <c r="ES11" s="13"/>
      <c r="ET11" s="20"/>
      <c r="EU11" s="20"/>
      <c r="EV11" s="20"/>
      <c r="EW11" s="20"/>
      <c r="EX11" s="20"/>
      <c r="EY11" s="20"/>
      <c r="EZ11" s="20"/>
      <c r="FA11" s="20"/>
      <c r="FB11" s="13" t="s">
        <v>200</v>
      </c>
      <c r="FC11" s="20"/>
      <c r="FD11" s="13"/>
      <c r="FE11" s="14"/>
      <c r="FF11" s="13"/>
      <c r="FG11" s="20"/>
      <c r="FH11" s="20"/>
      <c r="FI11" s="20"/>
      <c r="FJ11" s="20"/>
      <c r="FK11" s="20"/>
      <c r="FL11" s="20"/>
      <c r="FM11" s="20"/>
      <c r="FN11" s="20"/>
      <c r="FO11" s="20"/>
      <c r="FP11" s="20"/>
      <c r="FQ11" s="20"/>
      <c r="FR11" s="22" t="str">
        <f aca="false">HYPERLINK("https://my.pitchbook.com?c=134406-64T","View Company Online")</f>
        <v>View Company Online</v>
      </c>
    </row>
    <row r="12" customFormat="false" ht="14.25" hidden="false" customHeight="false" outlineLevel="0" collapsed="false">
      <c r="A12" s="2" t="s">
        <v>341</v>
      </c>
      <c r="B12" s="2" t="s">
        <v>303</v>
      </c>
      <c r="C12" s="2" t="s">
        <v>304</v>
      </c>
      <c r="D12" s="2" t="s">
        <v>305</v>
      </c>
      <c r="E12" s="2" t="s">
        <v>306</v>
      </c>
      <c r="F12" s="2" t="s">
        <v>307</v>
      </c>
      <c r="G12" s="2" t="s">
        <v>179</v>
      </c>
      <c r="H12" s="2" t="s">
        <v>180</v>
      </c>
      <c r="I12" s="2" t="s">
        <v>308</v>
      </c>
      <c r="J12" s="2" t="s">
        <v>309</v>
      </c>
      <c r="K12" s="2" t="s">
        <v>310</v>
      </c>
      <c r="L12" s="2" t="s">
        <v>311</v>
      </c>
      <c r="M12" s="2" t="s">
        <v>185</v>
      </c>
      <c r="N12" s="2" t="s">
        <v>202</v>
      </c>
      <c r="O12" s="2" t="s">
        <v>187</v>
      </c>
      <c r="P12" s="2" t="s">
        <v>312</v>
      </c>
      <c r="Q12" s="2" t="s">
        <v>313</v>
      </c>
      <c r="R12" s="3" t="s">
        <v>314</v>
      </c>
      <c r="S12" s="2" t="s">
        <v>315</v>
      </c>
      <c r="T12" s="2" t="s">
        <v>316</v>
      </c>
      <c r="U12" s="2" t="s">
        <v>317</v>
      </c>
      <c r="V12" s="3" t="n">
        <v>6</v>
      </c>
      <c r="W12" s="4"/>
      <c r="X12" s="4" t="n">
        <v>44126</v>
      </c>
      <c r="Y12" s="5" t="n">
        <v>0.88</v>
      </c>
      <c r="Z12" s="2" t="s">
        <v>193</v>
      </c>
      <c r="AA12" s="5" t="n">
        <v>38.5</v>
      </c>
      <c r="AB12" s="5" t="n">
        <v>39.38</v>
      </c>
      <c r="AC12" s="2" t="s">
        <v>193</v>
      </c>
      <c r="AD12" s="6"/>
      <c r="AE12" s="5" t="n">
        <v>3.99</v>
      </c>
      <c r="AF12" s="3" t="s">
        <v>342</v>
      </c>
      <c r="AG12" s="3" t="s">
        <v>195</v>
      </c>
      <c r="AH12" s="5" t="n">
        <v>0.23</v>
      </c>
      <c r="AI12" s="3"/>
      <c r="AJ12" s="2" t="s">
        <v>319</v>
      </c>
      <c r="AK12" s="2" t="s">
        <v>319</v>
      </c>
      <c r="AL12" s="2"/>
      <c r="AM12" s="2" t="s">
        <v>198</v>
      </c>
      <c r="AN12" s="2" t="s">
        <v>343</v>
      </c>
      <c r="AO12" s="5" t="n">
        <v>0.88</v>
      </c>
      <c r="AP12" s="2" t="s">
        <v>200</v>
      </c>
      <c r="AQ12" s="2"/>
      <c r="AR12" s="2"/>
      <c r="AS12" s="2"/>
      <c r="AT12" s="5"/>
      <c r="AU12" s="5"/>
      <c r="AV12" s="5"/>
      <c r="AW12" s="2" t="s">
        <v>201</v>
      </c>
      <c r="AX12" s="2" t="s">
        <v>202</v>
      </c>
      <c r="AY12" s="2" t="s">
        <v>203</v>
      </c>
      <c r="AZ12" s="7" t="n">
        <v>12</v>
      </c>
      <c r="BA12" s="3"/>
      <c r="BB12" s="2"/>
      <c r="BC12" s="3"/>
      <c r="BD12" s="2"/>
      <c r="BE12" s="3"/>
      <c r="BF12" s="2"/>
      <c r="BG12" s="2"/>
      <c r="BH12" s="8"/>
      <c r="BI12" s="2"/>
      <c r="BJ12" s="2"/>
      <c r="BK12" s="2"/>
      <c r="BL12" s="2"/>
      <c r="BM12" s="2"/>
      <c r="BN12" s="2" t="s">
        <v>326</v>
      </c>
      <c r="BO12" s="2" t="s">
        <v>326</v>
      </c>
      <c r="BP12" s="2"/>
      <c r="BQ12" s="2"/>
      <c r="BR12" s="2"/>
      <c r="BS12" s="5"/>
      <c r="BT12" s="9" t="n">
        <v>0</v>
      </c>
      <c r="BU12" s="6"/>
      <c r="BV12" s="9"/>
      <c r="BW12" s="9" t="n">
        <v>-1.21</v>
      </c>
      <c r="BX12" s="9" t="n">
        <v>-1.32</v>
      </c>
      <c r="BY12" s="9" t="n">
        <v>-1.33</v>
      </c>
      <c r="BZ12" s="9" t="n">
        <v>0.01</v>
      </c>
      <c r="CA12" s="10" t="n">
        <v>2021</v>
      </c>
      <c r="CB12" s="9" t="n">
        <v>-29.81</v>
      </c>
      <c r="CC12" s="9" t="n">
        <v>-29.67</v>
      </c>
      <c r="CD12" s="9" t="n">
        <v>-32.22</v>
      </c>
      <c r="CE12" s="9"/>
      <c r="CF12" s="9" t="n">
        <v>-53.77</v>
      </c>
      <c r="CG12" s="9" t="n">
        <v>-0.67</v>
      </c>
      <c r="CH12" s="9" t="n">
        <v>-0.66</v>
      </c>
      <c r="CI12" s="9" t="n">
        <v>-0.72</v>
      </c>
      <c r="CJ12" s="9"/>
      <c r="CK12" s="9" t="n">
        <v>-1.2</v>
      </c>
      <c r="CL12" s="9"/>
      <c r="CM12" s="9"/>
      <c r="CN12" s="9"/>
      <c r="CO12" s="9"/>
      <c r="CP12" s="9"/>
      <c r="CQ12" s="9"/>
      <c r="CR12" s="9"/>
      <c r="CS12" s="6"/>
      <c r="CT12" s="7" t="n">
        <v>2</v>
      </c>
      <c r="CU12" s="2" t="s">
        <v>328</v>
      </c>
      <c r="CV12" s="2" t="s">
        <v>329</v>
      </c>
      <c r="CW12" s="2" t="s">
        <v>267</v>
      </c>
      <c r="CX12" s="2" t="s">
        <v>330</v>
      </c>
      <c r="CY12" s="2" t="s">
        <v>331</v>
      </c>
      <c r="CZ12" s="2" t="s">
        <v>332</v>
      </c>
      <c r="DA12" s="3" t="s">
        <v>333</v>
      </c>
      <c r="DB12" s="2" t="s">
        <v>334</v>
      </c>
      <c r="DC12" s="10" t="n">
        <v>2017</v>
      </c>
      <c r="DD12" s="11" t="str">
        <f aca="false">HYPERLINK("http://www.fiinuplc.com","www.fiinuplc.com")</f>
        <v>www.fiinuplc.com</v>
      </c>
      <c r="DE12" s="12"/>
      <c r="DF12" s="12"/>
      <c r="DG12" s="12"/>
      <c r="DH12" s="12"/>
      <c r="DI12" s="12"/>
      <c r="DJ12" s="12"/>
      <c r="DK12" s="2"/>
      <c r="DL12" s="2"/>
      <c r="DM12" s="3" t="n">
        <v>2.37</v>
      </c>
      <c r="DN12" s="3"/>
      <c r="DO12" s="2" t="s">
        <v>335</v>
      </c>
      <c r="DP12" s="2" t="s">
        <v>220</v>
      </c>
      <c r="DQ12" s="2"/>
      <c r="DR12" s="2" t="s">
        <v>220</v>
      </c>
      <c r="DS12" s="2" t="s">
        <v>220</v>
      </c>
      <c r="DT12" s="2" t="s">
        <v>336</v>
      </c>
      <c r="DU12" s="2" t="s">
        <v>337</v>
      </c>
      <c r="DV12" s="2"/>
      <c r="DW12" s="9"/>
      <c r="DX12" s="6"/>
      <c r="DY12" s="9"/>
      <c r="DZ12" s="9"/>
      <c r="EA12" s="9"/>
      <c r="EB12" s="9"/>
      <c r="EC12" s="9"/>
      <c r="ED12" s="9"/>
      <c r="EE12" s="9"/>
      <c r="EF12" s="6"/>
      <c r="EG12" s="5"/>
      <c r="EH12" s="5"/>
      <c r="EI12" s="9"/>
      <c r="EJ12" s="9"/>
      <c r="EK12" s="6"/>
      <c r="EL12" s="9"/>
      <c r="EM12" s="2"/>
      <c r="EN12" s="4"/>
      <c r="EO12" s="9"/>
      <c r="EP12" s="6"/>
      <c r="EQ12" s="6"/>
      <c r="ER12" s="9"/>
      <c r="ES12" s="2"/>
      <c r="ET12" s="9"/>
      <c r="EU12" s="9"/>
      <c r="EV12" s="9"/>
      <c r="EW12" s="9"/>
      <c r="EX12" s="9"/>
      <c r="EY12" s="9"/>
      <c r="EZ12" s="9"/>
      <c r="FA12" s="9"/>
      <c r="FB12" s="2" t="s">
        <v>200</v>
      </c>
      <c r="FC12" s="9"/>
      <c r="FD12" s="2"/>
      <c r="FE12" s="3"/>
      <c r="FF12" s="2"/>
      <c r="FG12" s="9"/>
      <c r="FH12" s="9"/>
      <c r="FI12" s="9"/>
      <c r="FJ12" s="9"/>
      <c r="FK12" s="9"/>
      <c r="FL12" s="9"/>
      <c r="FM12" s="9"/>
      <c r="FN12" s="9"/>
      <c r="FO12" s="9"/>
      <c r="FP12" s="9"/>
      <c r="FQ12" s="9"/>
      <c r="FR12" s="11" t="str">
        <f aca="false">HYPERLINK("https://my.pitchbook.com?c=136086-13T","View Company Online")</f>
        <v>View Company Online</v>
      </c>
    </row>
    <row r="13" customFormat="false" ht="14.25" hidden="false" customHeight="false" outlineLevel="0" collapsed="false">
      <c r="A13" s="13" t="s">
        <v>344</v>
      </c>
      <c r="B13" s="13" t="s">
        <v>303</v>
      </c>
      <c r="C13" s="13" t="s">
        <v>304</v>
      </c>
      <c r="D13" s="13" t="s">
        <v>305</v>
      </c>
      <c r="E13" s="13" t="s">
        <v>306</v>
      </c>
      <c r="F13" s="13" t="s">
        <v>307</v>
      </c>
      <c r="G13" s="13" t="s">
        <v>179</v>
      </c>
      <c r="H13" s="13" t="s">
        <v>180</v>
      </c>
      <c r="I13" s="13" t="s">
        <v>308</v>
      </c>
      <c r="J13" s="13" t="s">
        <v>309</v>
      </c>
      <c r="K13" s="13" t="s">
        <v>310</v>
      </c>
      <c r="L13" s="13" t="s">
        <v>311</v>
      </c>
      <c r="M13" s="13" t="s">
        <v>185</v>
      </c>
      <c r="N13" s="13" t="s">
        <v>202</v>
      </c>
      <c r="O13" s="13" t="s">
        <v>187</v>
      </c>
      <c r="P13" s="13" t="s">
        <v>345</v>
      </c>
      <c r="Q13" s="13" t="s">
        <v>346</v>
      </c>
      <c r="R13" s="14"/>
      <c r="S13" s="13"/>
      <c r="T13" s="13" t="s">
        <v>347</v>
      </c>
      <c r="U13" s="13" t="s">
        <v>348</v>
      </c>
      <c r="V13" s="14" t="n">
        <v>7</v>
      </c>
      <c r="W13" s="15" t="n">
        <v>44727</v>
      </c>
      <c r="X13" s="15" t="n">
        <v>44750</v>
      </c>
      <c r="Y13" s="16" t="n">
        <v>16.31</v>
      </c>
      <c r="Z13" s="13" t="s">
        <v>233</v>
      </c>
      <c r="AA13" s="16"/>
      <c r="AB13" s="16" t="n">
        <v>61.75</v>
      </c>
      <c r="AC13" s="13" t="s">
        <v>193</v>
      </c>
      <c r="AD13" s="17"/>
      <c r="AE13" s="16" t="n">
        <v>3.99</v>
      </c>
      <c r="AF13" s="14"/>
      <c r="AG13" s="14"/>
      <c r="AH13" s="16"/>
      <c r="AI13" s="14"/>
      <c r="AJ13" s="13" t="s">
        <v>349</v>
      </c>
      <c r="AK13" s="13"/>
      <c r="AL13" s="13"/>
      <c r="AM13" s="13" t="s">
        <v>295</v>
      </c>
      <c r="AN13" s="13" t="s">
        <v>350</v>
      </c>
      <c r="AO13" s="16"/>
      <c r="AP13" s="13" t="s">
        <v>200</v>
      </c>
      <c r="AQ13" s="13"/>
      <c r="AR13" s="13"/>
      <c r="AS13" s="13"/>
      <c r="AT13" s="16"/>
      <c r="AU13" s="16"/>
      <c r="AV13" s="16"/>
      <c r="AW13" s="13" t="s">
        <v>201</v>
      </c>
      <c r="AX13" s="13" t="s">
        <v>202</v>
      </c>
      <c r="AY13" s="13" t="s">
        <v>185</v>
      </c>
      <c r="AZ13" s="18"/>
      <c r="BA13" s="14" t="n">
        <v>1</v>
      </c>
      <c r="BB13" s="13" t="s">
        <v>351</v>
      </c>
      <c r="BC13" s="14" t="n">
        <v>1</v>
      </c>
      <c r="BD13" s="13"/>
      <c r="BE13" s="14"/>
      <c r="BF13" s="13"/>
      <c r="BG13" s="13" t="s">
        <v>352</v>
      </c>
      <c r="BH13" s="19" t="s">
        <v>351</v>
      </c>
      <c r="BI13" s="13" t="s">
        <v>351</v>
      </c>
      <c r="BJ13" s="13"/>
      <c r="BK13" s="13" t="s">
        <v>353</v>
      </c>
      <c r="BL13" s="13"/>
      <c r="BM13" s="13"/>
      <c r="BN13" s="13" t="s">
        <v>354</v>
      </c>
      <c r="BO13" s="13" t="s">
        <v>354</v>
      </c>
      <c r="BP13" s="13" t="s">
        <v>354</v>
      </c>
      <c r="BQ13" s="13"/>
      <c r="BR13" s="13"/>
      <c r="BS13" s="16"/>
      <c r="BT13" s="20" t="n">
        <v>0</v>
      </c>
      <c r="BU13" s="17"/>
      <c r="BV13" s="20"/>
      <c r="BW13" s="20" t="n">
        <v>-9.22</v>
      </c>
      <c r="BX13" s="20" t="n">
        <v>-9.58</v>
      </c>
      <c r="BY13" s="20" t="n">
        <v>-9.63</v>
      </c>
      <c r="BZ13" s="20" t="n">
        <v>0.26</v>
      </c>
      <c r="CA13" s="21" t="n">
        <v>2022</v>
      </c>
      <c r="CB13" s="20" t="n">
        <v>-6.45</v>
      </c>
      <c r="CC13" s="20" t="n">
        <v>-6.41</v>
      </c>
      <c r="CD13" s="20" t="n">
        <v>-6.72</v>
      </c>
      <c r="CE13" s="20"/>
      <c r="CF13" s="20" t="n">
        <v>7.4</v>
      </c>
      <c r="CG13" s="20" t="n">
        <v>-1.7</v>
      </c>
      <c r="CH13" s="20" t="n">
        <v>-1.69</v>
      </c>
      <c r="CI13" s="20" t="n">
        <v>-1.77</v>
      </c>
      <c r="CJ13" s="20"/>
      <c r="CK13" s="20" t="n">
        <v>1.95</v>
      </c>
      <c r="CL13" s="20"/>
      <c r="CM13" s="20"/>
      <c r="CN13" s="20"/>
      <c r="CO13" s="20"/>
      <c r="CP13" s="20"/>
      <c r="CQ13" s="20"/>
      <c r="CR13" s="20"/>
      <c r="CS13" s="17"/>
      <c r="CT13" s="18" t="n">
        <v>2</v>
      </c>
      <c r="CU13" s="13" t="s">
        <v>328</v>
      </c>
      <c r="CV13" s="13" t="s">
        <v>329</v>
      </c>
      <c r="CW13" s="13" t="s">
        <v>267</v>
      </c>
      <c r="CX13" s="13" t="s">
        <v>330</v>
      </c>
      <c r="CY13" s="13" t="s">
        <v>331</v>
      </c>
      <c r="CZ13" s="13" t="s">
        <v>332</v>
      </c>
      <c r="DA13" s="14" t="s">
        <v>333</v>
      </c>
      <c r="DB13" s="13" t="s">
        <v>334</v>
      </c>
      <c r="DC13" s="21" t="n">
        <v>2017</v>
      </c>
      <c r="DD13" s="22" t="str">
        <f aca="false">HYPERLINK("http://www.fiinuplc.com","www.fiinuplc.com")</f>
        <v>www.fiinuplc.com</v>
      </c>
      <c r="DE13" s="23"/>
      <c r="DF13" s="23"/>
      <c r="DG13" s="23"/>
      <c r="DH13" s="23"/>
      <c r="DI13" s="23"/>
      <c r="DJ13" s="23"/>
      <c r="DK13" s="13"/>
      <c r="DL13" s="13"/>
      <c r="DM13" s="14"/>
      <c r="DN13" s="14"/>
      <c r="DO13" s="13"/>
      <c r="DP13" s="13"/>
      <c r="DQ13" s="13"/>
      <c r="DR13" s="13"/>
      <c r="DS13" s="13"/>
      <c r="DT13" s="13"/>
      <c r="DU13" s="13"/>
      <c r="DV13" s="13"/>
      <c r="DW13" s="20"/>
      <c r="DX13" s="17"/>
      <c r="DY13" s="20"/>
      <c r="DZ13" s="20"/>
      <c r="EA13" s="20"/>
      <c r="EB13" s="20"/>
      <c r="EC13" s="20"/>
      <c r="ED13" s="20"/>
      <c r="EE13" s="20"/>
      <c r="EF13" s="17"/>
      <c r="EG13" s="16"/>
      <c r="EH13" s="16"/>
      <c r="EI13" s="20"/>
      <c r="EJ13" s="20"/>
      <c r="EK13" s="17"/>
      <c r="EL13" s="20"/>
      <c r="EM13" s="13"/>
      <c r="EN13" s="15"/>
      <c r="EO13" s="20"/>
      <c r="EP13" s="17"/>
      <c r="EQ13" s="17"/>
      <c r="ER13" s="20"/>
      <c r="ES13" s="13"/>
      <c r="ET13" s="20"/>
      <c r="EU13" s="20"/>
      <c r="EV13" s="20"/>
      <c r="EW13" s="20"/>
      <c r="EX13" s="20"/>
      <c r="EY13" s="20"/>
      <c r="EZ13" s="20"/>
      <c r="FA13" s="20"/>
      <c r="FB13" s="13" t="s">
        <v>200</v>
      </c>
      <c r="FC13" s="20"/>
      <c r="FD13" s="13"/>
      <c r="FE13" s="14"/>
      <c r="FF13" s="13"/>
      <c r="FG13" s="20"/>
      <c r="FH13" s="20"/>
      <c r="FI13" s="20"/>
      <c r="FJ13" s="20"/>
      <c r="FK13" s="20"/>
      <c r="FL13" s="20"/>
      <c r="FM13" s="20"/>
      <c r="FN13" s="20"/>
      <c r="FO13" s="20"/>
      <c r="FP13" s="20"/>
      <c r="FQ13" s="20"/>
      <c r="FR13" s="22" t="str">
        <f aca="false">HYPERLINK("https://my.pitchbook.com?c=196400-89T","View Company Online")</f>
        <v>View Company Online</v>
      </c>
    </row>
    <row r="14" customFormat="false" ht="14.25" hidden="false" customHeight="false" outlineLevel="0" collapsed="false">
      <c r="A14" s="2" t="s">
        <v>355</v>
      </c>
      <c r="B14" s="2" t="s">
        <v>356</v>
      </c>
      <c r="C14" s="2" t="s">
        <v>357</v>
      </c>
      <c r="D14" s="2"/>
      <c r="E14" s="2" t="s">
        <v>358</v>
      </c>
      <c r="F14" s="2" t="s">
        <v>359</v>
      </c>
      <c r="G14" s="2" t="s">
        <v>360</v>
      </c>
      <c r="H14" s="2" t="s">
        <v>361</v>
      </c>
      <c r="I14" s="2" t="s">
        <v>362</v>
      </c>
      <c r="J14" s="2" t="s">
        <v>363</v>
      </c>
      <c r="K14" s="2"/>
      <c r="L14" s="2" t="s">
        <v>364</v>
      </c>
      <c r="M14" s="2" t="s">
        <v>365</v>
      </c>
      <c r="N14" s="2" t="s">
        <v>366</v>
      </c>
      <c r="O14" s="2" t="s">
        <v>367</v>
      </c>
      <c r="P14" s="2" t="s">
        <v>368</v>
      </c>
      <c r="Q14" s="2" t="s">
        <v>369</v>
      </c>
      <c r="R14" s="3"/>
      <c r="S14" s="2"/>
      <c r="T14" s="2" t="s">
        <v>370</v>
      </c>
      <c r="U14" s="2" t="s">
        <v>371</v>
      </c>
      <c r="V14" s="3" t="n">
        <v>3</v>
      </c>
      <c r="W14" s="4" t="n">
        <v>44117</v>
      </c>
      <c r="X14" s="4" t="n">
        <v>44291</v>
      </c>
      <c r="Y14" s="5" t="n">
        <v>242.76</v>
      </c>
      <c r="Z14" s="2" t="s">
        <v>193</v>
      </c>
      <c r="AA14" s="5" t="n">
        <v>1368.92</v>
      </c>
      <c r="AB14" s="5" t="n">
        <v>1611.68</v>
      </c>
      <c r="AC14" s="2" t="s">
        <v>233</v>
      </c>
      <c r="AD14" s="6"/>
      <c r="AE14" s="5"/>
      <c r="AF14" s="3"/>
      <c r="AG14" s="3"/>
      <c r="AH14" s="5"/>
      <c r="AI14" s="3"/>
      <c r="AJ14" s="2" t="s">
        <v>349</v>
      </c>
      <c r="AK14" s="2"/>
      <c r="AL14" s="2"/>
      <c r="AM14" s="2" t="s">
        <v>295</v>
      </c>
      <c r="AN14" s="2" t="s">
        <v>372</v>
      </c>
      <c r="AO14" s="5" t="n">
        <v>242.76</v>
      </c>
      <c r="AP14" s="2" t="s">
        <v>200</v>
      </c>
      <c r="AQ14" s="2"/>
      <c r="AR14" s="2"/>
      <c r="AS14" s="2"/>
      <c r="AT14" s="5"/>
      <c r="AU14" s="5"/>
      <c r="AV14" s="5"/>
      <c r="AW14" s="2" t="s">
        <v>201</v>
      </c>
      <c r="AX14" s="2" t="s">
        <v>202</v>
      </c>
      <c r="AY14" s="2" t="s">
        <v>373</v>
      </c>
      <c r="AZ14" s="7" t="n">
        <v>5000</v>
      </c>
      <c r="BA14" s="3" t="n">
        <v>1</v>
      </c>
      <c r="BB14" s="2" t="s">
        <v>374</v>
      </c>
      <c r="BC14" s="3" t="n">
        <v>1</v>
      </c>
      <c r="BD14" s="2"/>
      <c r="BE14" s="3"/>
      <c r="BF14" s="2"/>
      <c r="BG14" s="2" t="s">
        <v>375</v>
      </c>
      <c r="BH14" s="8" t="s">
        <v>376</v>
      </c>
      <c r="BI14" s="2"/>
      <c r="BJ14" s="2"/>
      <c r="BK14" s="2" t="s">
        <v>377</v>
      </c>
      <c r="BL14" s="2"/>
      <c r="BM14" s="2"/>
      <c r="BN14" s="2" t="s">
        <v>378</v>
      </c>
      <c r="BO14" s="2" t="s">
        <v>379</v>
      </c>
      <c r="BP14" s="2" t="s">
        <v>380</v>
      </c>
      <c r="BQ14" s="2" t="s">
        <v>381</v>
      </c>
      <c r="BR14" s="2"/>
      <c r="BS14" s="5"/>
      <c r="BT14" s="9" t="n">
        <v>1784.51</v>
      </c>
      <c r="BU14" s="6" t="n">
        <v>66.32</v>
      </c>
      <c r="BV14" s="9"/>
      <c r="BW14" s="9" t="n">
        <v>560.97</v>
      </c>
      <c r="BX14" s="9"/>
      <c r="BY14" s="9"/>
      <c r="BZ14" s="9" t="n">
        <v>16063.17</v>
      </c>
      <c r="CA14" s="10" t="n">
        <v>2021</v>
      </c>
      <c r="CB14" s="9"/>
      <c r="CC14" s="9"/>
      <c r="CD14" s="9" t="n">
        <v>2.82</v>
      </c>
      <c r="CE14" s="9" t="n">
        <v>0.9</v>
      </c>
      <c r="CF14" s="9"/>
      <c r="CG14" s="9"/>
      <c r="CH14" s="9"/>
      <c r="CI14" s="9" t="n">
        <v>0.42</v>
      </c>
      <c r="CJ14" s="9" t="n">
        <v>0.14</v>
      </c>
      <c r="CK14" s="9"/>
      <c r="CL14" s="9"/>
      <c r="CM14" s="9"/>
      <c r="CN14" s="9"/>
      <c r="CO14" s="9"/>
      <c r="CP14" s="9"/>
      <c r="CQ14" s="9"/>
      <c r="CR14" s="9"/>
      <c r="CS14" s="6"/>
      <c r="CT14" s="7" t="n">
        <v>747</v>
      </c>
      <c r="CU14" s="2" t="s">
        <v>210</v>
      </c>
      <c r="CV14" s="2" t="s">
        <v>382</v>
      </c>
      <c r="CW14" s="2" t="s">
        <v>212</v>
      </c>
      <c r="CX14" s="2" t="s">
        <v>213</v>
      </c>
      <c r="CY14" s="2" t="s">
        <v>383</v>
      </c>
      <c r="CZ14" s="2" t="s">
        <v>384</v>
      </c>
      <c r="DA14" s="3" t="s">
        <v>385</v>
      </c>
      <c r="DB14" s="2" t="s">
        <v>217</v>
      </c>
      <c r="DC14" s="10" t="n">
        <v>2020</v>
      </c>
      <c r="DD14" s="11" t="str">
        <f aca="false">HYPERLINK("http://www.financeofamerica.com","www.financeofamerica.com")</f>
        <v>www.financeofamerica.com</v>
      </c>
      <c r="DE14" s="12" t="n">
        <v>1</v>
      </c>
      <c r="DF14" s="12" t="n">
        <v>1</v>
      </c>
      <c r="DG14" s="12"/>
      <c r="DH14" s="12" t="n">
        <v>1</v>
      </c>
      <c r="DI14" s="12"/>
      <c r="DJ14" s="12"/>
      <c r="DK14" s="2" t="s">
        <v>386</v>
      </c>
      <c r="DL14" s="2"/>
      <c r="DM14" s="3"/>
      <c r="DN14" s="3"/>
      <c r="DO14" s="2"/>
      <c r="DP14" s="2"/>
      <c r="DQ14" s="2"/>
      <c r="DR14" s="2"/>
      <c r="DS14" s="2"/>
      <c r="DT14" s="2"/>
      <c r="DU14" s="2"/>
      <c r="DV14" s="2" t="n">
        <v>27801</v>
      </c>
      <c r="DW14" s="9"/>
      <c r="DX14" s="6"/>
      <c r="DY14" s="9"/>
      <c r="DZ14" s="9"/>
      <c r="EA14" s="9"/>
      <c r="EB14" s="9"/>
      <c r="EC14" s="9"/>
      <c r="ED14" s="9"/>
      <c r="EE14" s="9"/>
      <c r="EF14" s="6"/>
      <c r="EG14" s="5"/>
      <c r="EH14" s="5"/>
      <c r="EI14" s="9"/>
      <c r="EJ14" s="9"/>
      <c r="EK14" s="6"/>
      <c r="EL14" s="9"/>
      <c r="EM14" s="2"/>
      <c r="EN14" s="4"/>
      <c r="EO14" s="9"/>
      <c r="EP14" s="6"/>
      <c r="EQ14" s="6"/>
      <c r="ER14" s="9"/>
      <c r="ES14" s="2"/>
      <c r="ET14" s="9"/>
      <c r="EU14" s="9"/>
      <c r="EV14" s="9"/>
      <c r="EW14" s="9"/>
      <c r="EX14" s="9"/>
      <c r="EY14" s="9"/>
      <c r="EZ14" s="9"/>
      <c r="FA14" s="9"/>
      <c r="FB14" s="2" t="s">
        <v>200</v>
      </c>
      <c r="FC14" s="9"/>
      <c r="FD14" s="2"/>
      <c r="FE14" s="3"/>
      <c r="FF14" s="2"/>
      <c r="FG14" s="9"/>
      <c r="FH14" s="9"/>
      <c r="FI14" s="9"/>
      <c r="FJ14" s="9"/>
      <c r="FK14" s="9"/>
      <c r="FL14" s="9"/>
      <c r="FM14" s="9"/>
      <c r="FN14" s="9"/>
      <c r="FO14" s="9"/>
      <c r="FP14" s="9"/>
      <c r="FQ14" s="9"/>
      <c r="FR14" s="11" t="str">
        <f aca="false">HYPERLINK("https://my.pitchbook.com?c=157487-68T","View Company Online")</f>
        <v>View Company Online</v>
      </c>
    </row>
    <row r="15" customFormat="false" ht="14.25" hidden="false" customHeight="false" outlineLevel="0" collapsed="false">
      <c r="A15" s="13" t="s">
        <v>387</v>
      </c>
      <c r="B15" s="13" t="s">
        <v>356</v>
      </c>
      <c r="C15" s="13" t="s">
        <v>357</v>
      </c>
      <c r="D15" s="13"/>
      <c r="E15" s="13" t="s">
        <v>358</v>
      </c>
      <c r="F15" s="13" t="s">
        <v>359</v>
      </c>
      <c r="G15" s="13" t="s">
        <v>360</v>
      </c>
      <c r="H15" s="13" t="s">
        <v>361</v>
      </c>
      <c r="I15" s="13" t="s">
        <v>362</v>
      </c>
      <c r="J15" s="13" t="s">
        <v>363</v>
      </c>
      <c r="K15" s="13"/>
      <c r="L15" s="13" t="s">
        <v>364</v>
      </c>
      <c r="M15" s="13" t="s">
        <v>365</v>
      </c>
      <c r="N15" s="13" t="s">
        <v>366</v>
      </c>
      <c r="O15" s="13" t="s">
        <v>367</v>
      </c>
      <c r="P15" s="13" t="s">
        <v>368</v>
      </c>
      <c r="Q15" s="13" t="s">
        <v>369</v>
      </c>
      <c r="R15" s="14"/>
      <c r="S15" s="13"/>
      <c r="T15" s="13" t="s">
        <v>370</v>
      </c>
      <c r="U15" s="13" t="s">
        <v>371</v>
      </c>
      <c r="V15" s="14" t="n">
        <v>4</v>
      </c>
      <c r="W15" s="15" t="n">
        <v>44117</v>
      </c>
      <c r="X15" s="15" t="n">
        <v>44291</v>
      </c>
      <c r="Y15" s="16" t="n">
        <v>210.73</v>
      </c>
      <c r="Z15" s="13" t="s">
        <v>193</v>
      </c>
      <c r="AA15" s="16"/>
      <c r="AB15" s="16" t="n">
        <v>1611.72</v>
      </c>
      <c r="AC15" s="13" t="s">
        <v>233</v>
      </c>
      <c r="AD15" s="17" t="n">
        <v>13.08</v>
      </c>
      <c r="AE15" s="16" t="n">
        <v>210.73</v>
      </c>
      <c r="AF15" s="14"/>
      <c r="AG15" s="14"/>
      <c r="AH15" s="16" t="n">
        <v>8.85</v>
      </c>
      <c r="AI15" s="14"/>
      <c r="AJ15" s="13" t="s">
        <v>294</v>
      </c>
      <c r="AK15" s="13"/>
      <c r="AL15" s="13"/>
      <c r="AM15" s="13" t="s">
        <v>295</v>
      </c>
      <c r="AN15" s="13" t="s">
        <v>388</v>
      </c>
      <c r="AO15" s="16" t="n">
        <v>210.73</v>
      </c>
      <c r="AP15" s="13" t="s">
        <v>200</v>
      </c>
      <c r="AQ15" s="13"/>
      <c r="AR15" s="13"/>
      <c r="AS15" s="13"/>
      <c r="AT15" s="16"/>
      <c r="AU15" s="16"/>
      <c r="AV15" s="16"/>
      <c r="AW15" s="13" t="s">
        <v>201</v>
      </c>
      <c r="AX15" s="13" t="s">
        <v>202</v>
      </c>
      <c r="AY15" s="13" t="s">
        <v>365</v>
      </c>
      <c r="AZ15" s="18" t="n">
        <v>5000</v>
      </c>
      <c r="BA15" s="14"/>
      <c r="BB15" s="13"/>
      <c r="BC15" s="14"/>
      <c r="BD15" s="13"/>
      <c r="BE15" s="14"/>
      <c r="BF15" s="13"/>
      <c r="BG15" s="13"/>
      <c r="BH15" s="19"/>
      <c r="BI15" s="13"/>
      <c r="BJ15" s="13"/>
      <c r="BK15" s="13"/>
      <c r="BL15" s="13"/>
      <c r="BM15" s="13"/>
      <c r="BN15" s="13" t="s">
        <v>389</v>
      </c>
      <c r="BO15" s="13" t="s">
        <v>389</v>
      </c>
      <c r="BP15" s="13" t="s">
        <v>390</v>
      </c>
      <c r="BQ15" s="13"/>
      <c r="BR15" s="13"/>
      <c r="BS15" s="16"/>
      <c r="BT15" s="20" t="n">
        <v>1784.51</v>
      </c>
      <c r="BU15" s="17"/>
      <c r="BV15" s="20"/>
      <c r="BW15" s="20" t="n">
        <v>560.97</v>
      </c>
      <c r="BX15" s="20"/>
      <c r="BY15" s="20"/>
      <c r="BZ15" s="20" t="n">
        <v>16063.17</v>
      </c>
      <c r="CA15" s="21" t="n">
        <v>2021</v>
      </c>
      <c r="CB15" s="20"/>
      <c r="CC15" s="20"/>
      <c r="CD15" s="20" t="n">
        <v>2.82</v>
      </c>
      <c r="CE15" s="20" t="n">
        <v>0.9</v>
      </c>
      <c r="CF15" s="20"/>
      <c r="CG15" s="20"/>
      <c r="CH15" s="20"/>
      <c r="CI15" s="20" t="n">
        <v>0.37</v>
      </c>
      <c r="CJ15" s="20" t="n">
        <v>0.12</v>
      </c>
      <c r="CK15" s="20"/>
      <c r="CL15" s="20"/>
      <c r="CM15" s="20"/>
      <c r="CN15" s="20"/>
      <c r="CO15" s="20"/>
      <c r="CP15" s="20"/>
      <c r="CQ15" s="20"/>
      <c r="CR15" s="20"/>
      <c r="CS15" s="17"/>
      <c r="CT15" s="18" t="n">
        <v>747</v>
      </c>
      <c r="CU15" s="13" t="s">
        <v>210</v>
      </c>
      <c r="CV15" s="13" t="s">
        <v>382</v>
      </c>
      <c r="CW15" s="13" t="s">
        <v>212</v>
      </c>
      <c r="CX15" s="13" t="s">
        <v>213</v>
      </c>
      <c r="CY15" s="13" t="s">
        <v>383</v>
      </c>
      <c r="CZ15" s="13" t="s">
        <v>384</v>
      </c>
      <c r="DA15" s="14" t="s">
        <v>385</v>
      </c>
      <c r="DB15" s="13" t="s">
        <v>217</v>
      </c>
      <c r="DC15" s="21" t="n">
        <v>2020</v>
      </c>
      <c r="DD15" s="22" t="str">
        <f aca="false">HYPERLINK("http://www.financeofamerica.com","www.financeofamerica.com")</f>
        <v>www.financeofamerica.com</v>
      </c>
      <c r="DE15" s="23" t="n">
        <v>1</v>
      </c>
      <c r="DF15" s="23" t="n">
        <v>1</v>
      </c>
      <c r="DG15" s="23"/>
      <c r="DH15" s="23" t="n">
        <v>1</v>
      </c>
      <c r="DI15" s="23"/>
      <c r="DJ15" s="23"/>
      <c r="DK15" s="13" t="s">
        <v>386</v>
      </c>
      <c r="DL15" s="13"/>
      <c r="DM15" s="14"/>
      <c r="DN15" s="14"/>
      <c r="DO15" s="13"/>
      <c r="DP15" s="13"/>
      <c r="DQ15" s="13"/>
      <c r="DR15" s="13"/>
      <c r="DS15" s="13"/>
      <c r="DT15" s="13"/>
      <c r="DU15" s="13"/>
      <c r="DV15" s="13" t="n">
        <v>27801</v>
      </c>
      <c r="DW15" s="20"/>
      <c r="DX15" s="17"/>
      <c r="DY15" s="20"/>
      <c r="DZ15" s="20"/>
      <c r="EA15" s="20"/>
      <c r="EB15" s="20"/>
      <c r="EC15" s="20"/>
      <c r="ED15" s="20"/>
      <c r="EE15" s="20"/>
      <c r="EF15" s="17"/>
      <c r="EG15" s="16"/>
      <c r="EH15" s="16"/>
      <c r="EI15" s="20"/>
      <c r="EJ15" s="20"/>
      <c r="EK15" s="17"/>
      <c r="EL15" s="20"/>
      <c r="EM15" s="13"/>
      <c r="EN15" s="15"/>
      <c r="EO15" s="20"/>
      <c r="EP15" s="17"/>
      <c r="EQ15" s="17"/>
      <c r="ER15" s="20"/>
      <c r="ES15" s="13"/>
      <c r="ET15" s="20"/>
      <c r="EU15" s="20"/>
      <c r="EV15" s="20"/>
      <c r="EW15" s="20"/>
      <c r="EX15" s="20"/>
      <c r="EY15" s="20"/>
      <c r="EZ15" s="20"/>
      <c r="FA15" s="20"/>
      <c r="FB15" s="13" t="s">
        <v>200</v>
      </c>
      <c r="FC15" s="20"/>
      <c r="FD15" s="13"/>
      <c r="FE15" s="14"/>
      <c r="FF15" s="13"/>
      <c r="FG15" s="20"/>
      <c r="FH15" s="20"/>
      <c r="FI15" s="20"/>
      <c r="FJ15" s="20"/>
      <c r="FK15" s="20"/>
      <c r="FL15" s="20"/>
      <c r="FM15" s="20"/>
      <c r="FN15" s="20"/>
      <c r="FO15" s="20"/>
      <c r="FP15" s="20"/>
      <c r="FQ15" s="20"/>
      <c r="FR15" s="22" t="str">
        <f aca="false">HYPERLINK("https://my.pitchbook.com?c=157673-08T","View Company Online")</f>
        <v>View Company Online</v>
      </c>
    </row>
    <row r="16" customFormat="false" ht="14.25" hidden="false" customHeight="false" outlineLevel="0" collapsed="false">
      <c r="A16" s="2" t="s">
        <v>391</v>
      </c>
      <c r="B16" s="2" t="s">
        <v>392</v>
      </c>
      <c r="C16" s="2" t="s">
        <v>393</v>
      </c>
      <c r="D16" s="2" t="s">
        <v>394</v>
      </c>
      <c r="E16" s="2" t="s">
        <v>395</v>
      </c>
      <c r="F16" s="2" t="s">
        <v>396</v>
      </c>
      <c r="G16" s="2" t="s">
        <v>179</v>
      </c>
      <c r="H16" s="2" t="s">
        <v>180</v>
      </c>
      <c r="I16" s="2" t="s">
        <v>308</v>
      </c>
      <c r="J16" s="2" t="s">
        <v>397</v>
      </c>
      <c r="K16" s="2" t="s">
        <v>398</v>
      </c>
      <c r="L16" s="2" t="s">
        <v>399</v>
      </c>
      <c r="M16" s="2" t="s">
        <v>400</v>
      </c>
      <c r="N16" s="2" t="s">
        <v>366</v>
      </c>
      <c r="O16" s="2" t="s">
        <v>251</v>
      </c>
      <c r="P16" s="2" t="s">
        <v>401</v>
      </c>
      <c r="Q16" s="2" t="s">
        <v>402</v>
      </c>
      <c r="R16" s="3"/>
      <c r="S16" s="2" t="s">
        <v>403</v>
      </c>
      <c r="T16" s="2" t="s">
        <v>404</v>
      </c>
      <c r="U16" s="2" t="s">
        <v>405</v>
      </c>
      <c r="V16" s="3" t="n">
        <v>2</v>
      </c>
      <c r="W16" s="4" t="n">
        <v>44281</v>
      </c>
      <c r="X16" s="4" t="n">
        <v>44292</v>
      </c>
      <c r="Y16" s="5" t="n">
        <v>2.61</v>
      </c>
      <c r="Z16" s="2" t="s">
        <v>193</v>
      </c>
      <c r="AA16" s="5" t="n">
        <v>11.83</v>
      </c>
      <c r="AB16" s="5" t="n">
        <v>14.44</v>
      </c>
      <c r="AC16" s="2" t="s">
        <v>233</v>
      </c>
      <c r="AD16" s="6" t="n">
        <v>18.07</v>
      </c>
      <c r="AE16" s="5" t="n">
        <v>2.94</v>
      </c>
      <c r="AF16" s="3"/>
      <c r="AG16" s="3"/>
      <c r="AH16" s="5" t="n">
        <v>0.71</v>
      </c>
      <c r="AI16" s="3"/>
      <c r="AJ16" s="2" t="s">
        <v>234</v>
      </c>
      <c r="AK16" s="2"/>
      <c r="AL16" s="2"/>
      <c r="AM16" s="2" t="s">
        <v>235</v>
      </c>
      <c r="AN16" s="2" t="s">
        <v>406</v>
      </c>
      <c r="AO16" s="5" t="n">
        <v>2.61</v>
      </c>
      <c r="AP16" s="2" t="s">
        <v>200</v>
      </c>
      <c r="AQ16" s="2"/>
      <c r="AR16" s="2"/>
      <c r="AS16" s="2"/>
      <c r="AT16" s="5"/>
      <c r="AU16" s="5"/>
      <c r="AV16" s="5"/>
      <c r="AW16" s="2" t="s">
        <v>201</v>
      </c>
      <c r="AX16" s="2" t="s">
        <v>202</v>
      </c>
      <c r="AY16" s="2" t="s">
        <v>400</v>
      </c>
      <c r="AZ16" s="7"/>
      <c r="BA16" s="3" t="n">
        <v>1</v>
      </c>
      <c r="BB16" s="2" t="s">
        <v>407</v>
      </c>
      <c r="BC16" s="3" t="n">
        <v>1</v>
      </c>
      <c r="BD16" s="2"/>
      <c r="BE16" s="3"/>
      <c r="BF16" s="2"/>
      <c r="BG16" s="2" t="s">
        <v>408</v>
      </c>
      <c r="BH16" s="8" t="s">
        <v>409</v>
      </c>
      <c r="BI16" s="2"/>
      <c r="BJ16" s="2"/>
      <c r="BK16" s="2" t="s">
        <v>410</v>
      </c>
      <c r="BL16" s="2"/>
      <c r="BM16" s="2"/>
      <c r="BN16" s="2" t="s">
        <v>411</v>
      </c>
      <c r="BO16" s="2" t="s">
        <v>411</v>
      </c>
      <c r="BP16" s="2" t="s">
        <v>412</v>
      </c>
      <c r="BQ16" s="2"/>
      <c r="BR16" s="2"/>
      <c r="BS16" s="5"/>
      <c r="BT16" s="9" t="n">
        <v>1.84</v>
      </c>
      <c r="BU16" s="6" t="n">
        <v>2.66</v>
      </c>
      <c r="BV16" s="9" t="n">
        <v>0.66</v>
      </c>
      <c r="BW16" s="9" t="n">
        <v>-3.18</v>
      </c>
      <c r="BX16" s="9" t="n">
        <v>-3.07</v>
      </c>
      <c r="BY16" s="9" t="n">
        <v>-3.16</v>
      </c>
      <c r="BZ16" s="9" t="n">
        <v>0.48</v>
      </c>
      <c r="CA16" s="10" t="n">
        <v>2021</v>
      </c>
      <c r="CB16" s="9" t="n">
        <v>-4.7</v>
      </c>
      <c r="CC16" s="9" t="n">
        <v>-4.57</v>
      </c>
      <c r="CD16" s="9" t="n">
        <v>-4.57</v>
      </c>
      <c r="CE16" s="9" t="n">
        <v>7.86</v>
      </c>
      <c r="CF16" s="9" t="n">
        <v>14.82</v>
      </c>
      <c r="CG16" s="9" t="n">
        <v>-0.85</v>
      </c>
      <c r="CH16" s="9" t="n">
        <v>-0.83</v>
      </c>
      <c r="CI16" s="9" t="n">
        <v>-0.83</v>
      </c>
      <c r="CJ16" s="9" t="n">
        <v>1.42</v>
      </c>
      <c r="CK16" s="9" t="n">
        <v>2.68</v>
      </c>
      <c r="CL16" s="9"/>
      <c r="CM16" s="9"/>
      <c r="CN16" s="9"/>
      <c r="CO16" s="9"/>
      <c r="CP16" s="9"/>
      <c r="CQ16" s="9"/>
      <c r="CR16" s="9"/>
      <c r="CS16" s="6" t="n">
        <v>-167.33</v>
      </c>
      <c r="CT16" s="7" t="n">
        <v>28</v>
      </c>
      <c r="CU16" s="2" t="s">
        <v>328</v>
      </c>
      <c r="CV16" s="2" t="s">
        <v>413</v>
      </c>
      <c r="CW16" s="2" t="s">
        <v>267</v>
      </c>
      <c r="CX16" s="2" t="s">
        <v>330</v>
      </c>
      <c r="CY16" s="2" t="s">
        <v>414</v>
      </c>
      <c r="CZ16" s="2" t="s">
        <v>332</v>
      </c>
      <c r="DA16" s="3" t="s">
        <v>415</v>
      </c>
      <c r="DB16" s="2" t="s">
        <v>334</v>
      </c>
      <c r="DC16" s="10" t="n">
        <v>2010</v>
      </c>
      <c r="DD16" s="11" t="str">
        <f aca="false">HYPERLINK("http://finseta.com","finseta.com")</f>
        <v>finseta.com</v>
      </c>
      <c r="DE16" s="12"/>
      <c r="DF16" s="12"/>
      <c r="DG16" s="12"/>
      <c r="DH16" s="12"/>
      <c r="DI16" s="12"/>
      <c r="DJ16" s="12"/>
      <c r="DK16" s="2"/>
      <c r="DL16" s="2"/>
      <c r="DM16" s="3"/>
      <c r="DN16" s="3"/>
      <c r="DO16" s="2"/>
      <c r="DP16" s="2"/>
      <c r="DQ16" s="2"/>
      <c r="DR16" s="2"/>
      <c r="DS16" s="2"/>
      <c r="DT16" s="2"/>
      <c r="DU16" s="2"/>
      <c r="DV16" s="2"/>
      <c r="DW16" s="9"/>
      <c r="DX16" s="6"/>
      <c r="DY16" s="9"/>
      <c r="DZ16" s="9"/>
      <c r="EA16" s="9"/>
      <c r="EB16" s="9"/>
      <c r="EC16" s="9"/>
      <c r="ED16" s="9"/>
      <c r="EE16" s="9"/>
      <c r="EF16" s="6"/>
      <c r="EG16" s="5"/>
      <c r="EH16" s="5"/>
      <c r="EI16" s="9"/>
      <c r="EJ16" s="9"/>
      <c r="EK16" s="6"/>
      <c r="EL16" s="9"/>
      <c r="EM16" s="2"/>
      <c r="EN16" s="4"/>
      <c r="EO16" s="9"/>
      <c r="EP16" s="6"/>
      <c r="EQ16" s="6"/>
      <c r="ER16" s="9"/>
      <c r="ES16" s="2"/>
      <c r="ET16" s="9"/>
      <c r="EU16" s="9"/>
      <c r="EV16" s="9"/>
      <c r="EW16" s="9"/>
      <c r="EX16" s="9"/>
      <c r="EY16" s="9"/>
      <c r="EZ16" s="9"/>
      <c r="FA16" s="9"/>
      <c r="FB16" s="2" t="s">
        <v>200</v>
      </c>
      <c r="FC16" s="9"/>
      <c r="FD16" s="2"/>
      <c r="FE16" s="3"/>
      <c r="FF16" s="2"/>
      <c r="FG16" s="9"/>
      <c r="FH16" s="9"/>
      <c r="FI16" s="9"/>
      <c r="FJ16" s="9"/>
      <c r="FK16" s="9"/>
      <c r="FL16" s="9"/>
      <c r="FM16" s="9"/>
      <c r="FN16" s="9"/>
      <c r="FO16" s="9"/>
      <c r="FP16" s="9"/>
      <c r="FQ16" s="9"/>
      <c r="FR16" s="11" t="str">
        <f aca="false">HYPERLINK("https://my.pitchbook.com?c=169948-09T","View Company Online")</f>
        <v>View Company Online</v>
      </c>
    </row>
    <row r="17" customFormat="false" ht="14.25" hidden="false" customHeight="false" outlineLevel="0" collapsed="false">
      <c r="A17" s="13" t="s">
        <v>416</v>
      </c>
      <c r="B17" s="13" t="s">
        <v>392</v>
      </c>
      <c r="C17" s="13" t="s">
        <v>393</v>
      </c>
      <c r="D17" s="13" t="s">
        <v>394</v>
      </c>
      <c r="E17" s="13" t="s">
        <v>395</v>
      </c>
      <c r="F17" s="13" t="s">
        <v>396</v>
      </c>
      <c r="G17" s="13" t="s">
        <v>179</v>
      </c>
      <c r="H17" s="13" t="s">
        <v>180</v>
      </c>
      <c r="I17" s="13" t="s">
        <v>308</v>
      </c>
      <c r="J17" s="13" t="s">
        <v>397</v>
      </c>
      <c r="K17" s="13" t="s">
        <v>398</v>
      </c>
      <c r="L17" s="13" t="s">
        <v>399</v>
      </c>
      <c r="M17" s="13" t="s">
        <v>400</v>
      </c>
      <c r="N17" s="13" t="s">
        <v>366</v>
      </c>
      <c r="O17" s="13" t="s">
        <v>251</v>
      </c>
      <c r="P17" s="13" t="s">
        <v>401</v>
      </c>
      <c r="Q17" s="13" t="s">
        <v>402</v>
      </c>
      <c r="R17" s="14"/>
      <c r="S17" s="13" t="s">
        <v>403</v>
      </c>
      <c r="T17" s="13" t="s">
        <v>404</v>
      </c>
      <c r="U17" s="13" t="s">
        <v>405</v>
      </c>
      <c r="V17" s="14" t="n">
        <v>1</v>
      </c>
      <c r="W17" s="15"/>
      <c r="X17" s="15" t="n">
        <v>44154</v>
      </c>
      <c r="Y17" s="16" t="n">
        <v>0.33</v>
      </c>
      <c r="Z17" s="13" t="s">
        <v>193</v>
      </c>
      <c r="AA17" s="16"/>
      <c r="AB17" s="16" t="n">
        <v>9.12</v>
      </c>
      <c r="AC17" s="13" t="s">
        <v>233</v>
      </c>
      <c r="AD17" s="17" t="n">
        <v>3.65</v>
      </c>
      <c r="AE17" s="16" t="n">
        <v>0.33</v>
      </c>
      <c r="AF17" s="14"/>
      <c r="AG17" s="14"/>
      <c r="AH17" s="16" t="n">
        <v>0.59</v>
      </c>
      <c r="AI17" s="14"/>
      <c r="AJ17" s="13" t="s">
        <v>295</v>
      </c>
      <c r="AK17" s="13" t="s">
        <v>295</v>
      </c>
      <c r="AL17" s="13"/>
      <c r="AM17" s="13" t="s">
        <v>295</v>
      </c>
      <c r="AN17" s="13" t="s">
        <v>417</v>
      </c>
      <c r="AO17" s="16" t="n">
        <v>0.33</v>
      </c>
      <c r="AP17" s="13" t="s">
        <v>200</v>
      </c>
      <c r="AQ17" s="13"/>
      <c r="AR17" s="13"/>
      <c r="AS17" s="13"/>
      <c r="AT17" s="16"/>
      <c r="AU17" s="16"/>
      <c r="AV17" s="16"/>
      <c r="AW17" s="13" t="s">
        <v>201</v>
      </c>
      <c r="AX17" s="13" t="s">
        <v>202</v>
      </c>
      <c r="AY17" s="13" t="s">
        <v>418</v>
      </c>
      <c r="AZ17" s="18"/>
      <c r="BA17" s="14" t="n">
        <v>1</v>
      </c>
      <c r="BB17" s="13" t="s">
        <v>410</v>
      </c>
      <c r="BC17" s="14" t="n">
        <v>1</v>
      </c>
      <c r="BD17" s="13"/>
      <c r="BE17" s="14"/>
      <c r="BF17" s="13"/>
      <c r="BG17" s="13" t="s">
        <v>419</v>
      </c>
      <c r="BH17" s="19" t="s">
        <v>420</v>
      </c>
      <c r="BI17" s="13"/>
      <c r="BJ17" s="13"/>
      <c r="BK17" s="13"/>
      <c r="BL17" s="13"/>
      <c r="BM17" s="13"/>
      <c r="BN17" s="13"/>
      <c r="BO17" s="13"/>
      <c r="BP17" s="13"/>
      <c r="BQ17" s="13"/>
      <c r="BR17" s="13"/>
      <c r="BS17" s="16"/>
      <c r="BT17" s="20" t="n">
        <v>1.87</v>
      </c>
      <c r="BU17" s="17"/>
      <c r="BV17" s="20" t="n">
        <v>0.56</v>
      </c>
      <c r="BW17" s="20" t="n">
        <v>-2.34</v>
      </c>
      <c r="BX17" s="20" t="n">
        <v>-2.4</v>
      </c>
      <c r="BY17" s="20" t="n">
        <v>-2.42</v>
      </c>
      <c r="BZ17" s="20" t="n">
        <v>0</v>
      </c>
      <c r="CA17" s="21" t="n">
        <v>2020</v>
      </c>
      <c r="CB17" s="20" t="n">
        <v>-3.8</v>
      </c>
      <c r="CC17" s="20" t="n">
        <v>-3.76</v>
      </c>
      <c r="CD17" s="20" t="n">
        <v>-3.76</v>
      </c>
      <c r="CE17" s="20" t="n">
        <v>4.87</v>
      </c>
      <c r="CF17" s="20" t="n">
        <v>67.49</v>
      </c>
      <c r="CG17" s="20" t="n">
        <v>-0.14</v>
      </c>
      <c r="CH17" s="20" t="n">
        <v>-0.14</v>
      </c>
      <c r="CI17" s="20" t="n">
        <v>-0.14</v>
      </c>
      <c r="CJ17" s="20" t="n">
        <v>0.18</v>
      </c>
      <c r="CK17" s="20" t="n">
        <v>2.46</v>
      </c>
      <c r="CL17" s="20"/>
      <c r="CM17" s="20"/>
      <c r="CN17" s="20"/>
      <c r="CO17" s="20"/>
      <c r="CP17" s="20"/>
      <c r="CQ17" s="20"/>
      <c r="CR17" s="20"/>
      <c r="CS17" s="17" t="n">
        <v>-128.17</v>
      </c>
      <c r="CT17" s="18" t="n">
        <v>28</v>
      </c>
      <c r="CU17" s="13" t="s">
        <v>328</v>
      </c>
      <c r="CV17" s="13" t="s">
        <v>413</v>
      </c>
      <c r="CW17" s="13" t="s">
        <v>267</v>
      </c>
      <c r="CX17" s="13" t="s">
        <v>330</v>
      </c>
      <c r="CY17" s="13" t="s">
        <v>414</v>
      </c>
      <c r="CZ17" s="13" t="s">
        <v>332</v>
      </c>
      <c r="DA17" s="14" t="s">
        <v>415</v>
      </c>
      <c r="DB17" s="13" t="s">
        <v>334</v>
      </c>
      <c r="DC17" s="21" t="n">
        <v>2010</v>
      </c>
      <c r="DD17" s="22" t="str">
        <f aca="false">HYPERLINK("http://finseta.com","finseta.com")</f>
        <v>finseta.com</v>
      </c>
      <c r="DE17" s="23"/>
      <c r="DF17" s="23"/>
      <c r="DG17" s="23"/>
      <c r="DH17" s="23"/>
      <c r="DI17" s="23"/>
      <c r="DJ17" s="23"/>
      <c r="DK17" s="13"/>
      <c r="DL17" s="13"/>
      <c r="DM17" s="14"/>
      <c r="DN17" s="14"/>
      <c r="DO17" s="13"/>
      <c r="DP17" s="13"/>
      <c r="DQ17" s="13"/>
      <c r="DR17" s="13"/>
      <c r="DS17" s="13"/>
      <c r="DT17" s="13"/>
      <c r="DU17" s="13"/>
      <c r="DV17" s="13"/>
      <c r="DW17" s="20"/>
      <c r="DX17" s="17"/>
      <c r="DY17" s="20"/>
      <c r="DZ17" s="20"/>
      <c r="EA17" s="20"/>
      <c r="EB17" s="20"/>
      <c r="EC17" s="20"/>
      <c r="ED17" s="20"/>
      <c r="EE17" s="20"/>
      <c r="EF17" s="17"/>
      <c r="EG17" s="16"/>
      <c r="EH17" s="16"/>
      <c r="EI17" s="20"/>
      <c r="EJ17" s="20"/>
      <c r="EK17" s="17"/>
      <c r="EL17" s="20"/>
      <c r="EM17" s="13"/>
      <c r="EN17" s="15"/>
      <c r="EO17" s="20"/>
      <c r="EP17" s="17"/>
      <c r="EQ17" s="17"/>
      <c r="ER17" s="20"/>
      <c r="ES17" s="13"/>
      <c r="ET17" s="20"/>
      <c r="EU17" s="20"/>
      <c r="EV17" s="20"/>
      <c r="EW17" s="20"/>
      <c r="EX17" s="20"/>
      <c r="EY17" s="20"/>
      <c r="EZ17" s="20"/>
      <c r="FA17" s="20"/>
      <c r="FB17" s="13" t="s">
        <v>200</v>
      </c>
      <c r="FC17" s="20"/>
      <c r="FD17" s="13"/>
      <c r="FE17" s="14"/>
      <c r="FF17" s="13"/>
      <c r="FG17" s="20"/>
      <c r="FH17" s="20"/>
      <c r="FI17" s="20"/>
      <c r="FJ17" s="20"/>
      <c r="FK17" s="20"/>
      <c r="FL17" s="20"/>
      <c r="FM17" s="20"/>
      <c r="FN17" s="20"/>
      <c r="FO17" s="20"/>
      <c r="FP17" s="20"/>
      <c r="FQ17" s="20"/>
      <c r="FR17" s="22" t="str">
        <f aca="false">HYPERLINK("https://my.pitchbook.com?c=256374-01T","View Company Online")</f>
        <v>View Company Online</v>
      </c>
    </row>
    <row r="18" customFormat="false" ht="14.25" hidden="false" customHeight="false" outlineLevel="0" collapsed="false">
      <c r="A18" s="2" t="s">
        <v>421</v>
      </c>
      <c r="B18" s="2" t="s">
        <v>422</v>
      </c>
      <c r="C18" s="2" t="s">
        <v>423</v>
      </c>
      <c r="D18" s="2"/>
      <c r="E18" s="2" t="s">
        <v>424</v>
      </c>
      <c r="F18" s="2" t="s">
        <v>425</v>
      </c>
      <c r="G18" s="2" t="s">
        <v>245</v>
      </c>
      <c r="H18" s="2" t="s">
        <v>426</v>
      </c>
      <c r="I18" s="2" t="s">
        <v>427</v>
      </c>
      <c r="J18" s="2" t="s">
        <v>428</v>
      </c>
      <c r="K18" s="2"/>
      <c r="L18" s="2" t="s">
        <v>429</v>
      </c>
      <c r="M18" s="2" t="s">
        <v>365</v>
      </c>
      <c r="N18" s="2" t="s">
        <v>366</v>
      </c>
      <c r="O18" s="2" t="s">
        <v>430</v>
      </c>
      <c r="P18" s="2" t="s">
        <v>431</v>
      </c>
      <c r="Q18" s="2" t="s">
        <v>432</v>
      </c>
      <c r="R18" s="3"/>
      <c r="S18" s="2"/>
      <c r="T18" s="2" t="s">
        <v>433</v>
      </c>
      <c r="U18" s="2" t="s">
        <v>434</v>
      </c>
      <c r="V18" s="3" t="n">
        <v>2</v>
      </c>
      <c r="W18" s="4"/>
      <c r="X18" s="4" t="n">
        <v>44195</v>
      </c>
      <c r="Y18" s="5" t="n">
        <v>102.83</v>
      </c>
      <c r="Z18" s="2" t="s">
        <v>193</v>
      </c>
      <c r="AA18" s="5" t="n">
        <v>754.1</v>
      </c>
      <c r="AB18" s="5" t="n">
        <v>856.93</v>
      </c>
      <c r="AC18" s="2" t="s">
        <v>233</v>
      </c>
      <c r="AD18" s="6" t="n">
        <v>12</v>
      </c>
      <c r="AE18" s="5" t="n">
        <v>102.83</v>
      </c>
      <c r="AF18" s="3"/>
      <c r="AG18" s="3"/>
      <c r="AH18" s="5"/>
      <c r="AI18" s="3"/>
      <c r="AJ18" s="2" t="s">
        <v>435</v>
      </c>
      <c r="AK18" s="2"/>
      <c r="AL18" s="2"/>
      <c r="AM18" s="2" t="s">
        <v>436</v>
      </c>
      <c r="AN18" s="2" t="s">
        <v>437</v>
      </c>
      <c r="AO18" s="5" t="n">
        <v>102.83</v>
      </c>
      <c r="AP18" s="2" t="s">
        <v>200</v>
      </c>
      <c r="AQ18" s="2"/>
      <c r="AR18" s="2"/>
      <c r="AS18" s="2"/>
      <c r="AT18" s="5"/>
      <c r="AU18" s="5"/>
      <c r="AV18" s="5"/>
      <c r="AW18" s="2" t="s">
        <v>201</v>
      </c>
      <c r="AX18" s="2" t="s">
        <v>186</v>
      </c>
      <c r="AY18" s="2" t="s">
        <v>373</v>
      </c>
      <c r="AZ18" s="7"/>
      <c r="BA18" s="3" t="n">
        <v>1</v>
      </c>
      <c r="BB18" s="2" t="s">
        <v>438</v>
      </c>
      <c r="BC18" s="3" t="n">
        <v>1</v>
      </c>
      <c r="BD18" s="2"/>
      <c r="BE18" s="3"/>
      <c r="BF18" s="2"/>
      <c r="BG18" s="2" t="s">
        <v>439</v>
      </c>
      <c r="BH18" s="8" t="s">
        <v>438</v>
      </c>
      <c r="BI18" s="2" t="s">
        <v>438</v>
      </c>
      <c r="BJ18" s="2"/>
      <c r="BK18" s="2"/>
      <c r="BL18" s="2"/>
      <c r="BM18" s="2"/>
      <c r="BN18" s="2" t="s">
        <v>440</v>
      </c>
      <c r="BO18" s="2" t="s">
        <v>441</v>
      </c>
      <c r="BP18" s="2"/>
      <c r="BQ18" s="2" t="s">
        <v>442</v>
      </c>
      <c r="BR18" s="2"/>
      <c r="BS18" s="5"/>
      <c r="BT18" s="9" t="n">
        <v>501.52</v>
      </c>
      <c r="BU18" s="6"/>
      <c r="BV18" s="9" t="n">
        <v>7.08</v>
      </c>
      <c r="BW18" s="9" t="n">
        <v>0</v>
      </c>
      <c r="BX18" s="9" t="n">
        <v>-33.19</v>
      </c>
      <c r="BY18" s="9" t="n">
        <v>-35.88</v>
      </c>
      <c r="BZ18" s="9" t="n">
        <v>0</v>
      </c>
      <c r="CA18" s="10" t="n">
        <v>2020</v>
      </c>
      <c r="CB18" s="9" t="n">
        <v>-25.82</v>
      </c>
      <c r="CC18" s="9" t="n">
        <v>-23.88</v>
      </c>
      <c r="CD18" s="9"/>
      <c r="CE18" s="9" t="n">
        <v>1.71</v>
      </c>
      <c r="CF18" s="9" t="n">
        <v>127.82</v>
      </c>
      <c r="CG18" s="9" t="n">
        <v>-3.1</v>
      </c>
      <c r="CH18" s="9" t="n">
        <v>-2.87</v>
      </c>
      <c r="CI18" s="9"/>
      <c r="CJ18" s="9" t="n">
        <v>0.21</v>
      </c>
      <c r="CK18" s="9" t="n">
        <v>15.34</v>
      </c>
      <c r="CL18" s="9"/>
      <c r="CM18" s="9"/>
      <c r="CN18" s="9"/>
      <c r="CO18" s="9"/>
      <c r="CP18" s="9"/>
      <c r="CQ18" s="9"/>
      <c r="CR18" s="9"/>
      <c r="CS18" s="6" t="n">
        <v>-6.62</v>
      </c>
      <c r="CT18" s="7" t="n">
        <v>1595</v>
      </c>
      <c r="CU18" s="2" t="s">
        <v>210</v>
      </c>
      <c r="CV18" s="2" t="s">
        <v>443</v>
      </c>
      <c r="CW18" s="2" t="s">
        <v>212</v>
      </c>
      <c r="CX18" s="2" t="s">
        <v>213</v>
      </c>
      <c r="CY18" s="2" t="s">
        <v>444</v>
      </c>
      <c r="CZ18" s="2" t="s">
        <v>445</v>
      </c>
      <c r="DA18" s="3" t="s">
        <v>446</v>
      </c>
      <c r="DB18" s="2" t="s">
        <v>217</v>
      </c>
      <c r="DC18" s="10" t="n">
        <v>2018</v>
      </c>
      <c r="DD18" s="11" t="str">
        <f aca="false">HYPERLINK("http://www.fluenceenergy.com","www.fluenceenergy.com")</f>
        <v>www.fluenceenergy.com</v>
      </c>
      <c r="DE18" s="12" t="n">
        <v>65</v>
      </c>
      <c r="DF18" s="12" t="n">
        <v>24</v>
      </c>
      <c r="DG18" s="12" t="n">
        <v>41</v>
      </c>
      <c r="DH18" s="12" t="n">
        <v>22</v>
      </c>
      <c r="DI18" s="12" t="n">
        <v>2</v>
      </c>
      <c r="DJ18" s="12" t="n">
        <v>2</v>
      </c>
      <c r="DK18" s="2" t="s">
        <v>447</v>
      </c>
      <c r="DL18" s="2"/>
      <c r="DM18" s="3"/>
      <c r="DN18" s="3"/>
      <c r="DO18" s="2"/>
      <c r="DP18" s="2"/>
      <c r="DQ18" s="2"/>
      <c r="DR18" s="2"/>
      <c r="DS18" s="2"/>
      <c r="DT18" s="2"/>
      <c r="DU18" s="2"/>
      <c r="DV18" s="2"/>
      <c r="DW18" s="9"/>
      <c r="DX18" s="6"/>
      <c r="DY18" s="9"/>
      <c r="DZ18" s="9"/>
      <c r="EA18" s="9"/>
      <c r="EB18" s="9"/>
      <c r="EC18" s="9"/>
      <c r="ED18" s="9"/>
      <c r="EE18" s="9"/>
      <c r="EF18" s="6"/>
      <c r="EG18" s="5"/>
      <c r="EH18" s="5"/>
      <c r="EI18" s="9"/>
      <c r="EJ18" s="9"/>
      <c r="EK18" s="6"/>
      <c r="EL18" s="9"/>
      <c r="EM18" s="2"/>
      <c r="EN18" s="4"/>
      <c r="EO18" s="9"/>
      <c r="EP18" s="6"/>
      <c r="EQ18" s="6"/>
      <c r="ER18" s="9"/>
      <c r="ES18" s="2"/>
      <c r="ET18" s="9"/>
      <c r="EU18" s="9"/>
      <c r="EV18" s="9"/>
      <c r="EW18" s="9"/>
      <c r="EX18" s="9"/>
      <c r="EY18" s="9"/>
      <c r="EZ18" s="9"/>
      <c r="FA18" s="9"/>
      <c r="FB18" s="2" t="s">
        <v>200</v>
      </c>
      <c r="FC18" s="9"/>
      <c r="FD18" s="2"/>
      <c r="FE18" s="3"/>
      <c r="FF18" s="2"/>
      <c r="FG18" s="9"/>
      <c r="FH18" s="9"/>
      <c r="FI18" s="9"/>
      <c r="FJ18" s="9"/>
      <c r="FK18" s="9"/>
      <c r="FL18" s="9"/>
      <c r="FM18" s="9"/>
      <c r="FN18" s="9"/>
      <c r="FO18" s="9"/>
      <c r="FP18" s="9"/>
      <c r="FQ18" s="9"/>
      <c r="FR18" s="11" t="str">
        <f aca="false">HYPERLINK("https://my.pitchbook.com?c=164243-35T","View Company Online")</f>
        <v>View Company Online</v>
      </c>
    </row>
    <row r="19" customFormat="false" ht="14.25" hidden="false" customHeight="false" outlineLevel="0" collapsed="false">
      <c r="A19" s="13" t="s">
        <v>448</v>
      </c>
      <c r="B19" s="13" t="s">
        <v>422</v>
      </c>
      <c r="C19" s="13" t="s">
        <v>423</v>
      </c>
      <c r="D19" s="13"/>
      <c r="E19" s="13" t="s">
        <v>424</v>
      </c>
      <c r="F19" s="13" t="s">
        <v>425</v>
      </c>
      <c r="G19" s="13" t="s">
        <v>245</v>
      </c>
      <c r="H19" s="13" t="s">
        <v>426</v>
      </c>
      <c r="I19" s="13" t="s">
        <v>427</v>
      </c>
      <c r="J19" s="13" t="s">
        <v>428</v>
      </c>
      <c r="K19" s="13"/>
      <c r="L19" s="13" t="s">
        <v>429</v>
      </c>
      <c r="M19" s="13" t="s">
        <v>365</v>
      </c>
      <c r="N19" s="13" t="s">
        <v>366</v>
      </c>
      <c r="O19" s="13" t="s">
        <v>430</v>
      </c>
      <c r="P19" s="13" t="s">
        <v>431</v>
      </c>
      <c r="Q19" s="13" t="s">
        <v>432</v>
      </c>
      <c r="R19" s="14"/>
      <c r="S19" s="13"/>
      <c r="T19" s="13" t="s">
        <v>433</v>
      </c>
      <c r="U19" s="13" t="s">
        <v>434</v>
      </c>
      <c r="V19" s="14" t="n">
        <v>3</v>
      </c>
      <c r="W19" s="15" t="n">
        <v>44467</v>
      </c>
      <c r="X19" s="15" t="n">
        <v>44497</v>
      </c>
      <c r="Y19" s="16" t="n">
        <v>748.32</v>
      </c>
      <c r="Z19" s="13" t="s">
        <v>233</v>
      </c>
      <c r="AA19" s="16" t="n">
        <v>3274.89</v>
      </c>
      <c r="AB19" s="16" t="n">
        <v>4023.2</v>
      </c>
      <c r="AC19" s="13" t="s">
        <v>233</v>
      </c>
      <c r="AD19" s="17" t="n">
        <v>18.6</v>
      </c>
      <c r="AE19" s="16" t="n">
        <v>851.15</v>
      </c>
      <c r="AF19" s="14"/>
      <c r="AG19" s="14"/>
      <c r="AH19" s="16" t="n">
        <v>24.14</v>
      </c>
      <c r="AI19" s="14"/>
      <c r="AJ19" s="13" t="s">
        <v>234</v>
      </c>
      <c r="AK19" s="13"/>
      <c r="AL19" s="13"/>
      <c r="AM19" s="13" t="s">
        <v>235</v>
      </c>
      <c r="AN19" s="13" t="s">
        <v>449</v>
      </c>
      <c r="AO19" s="16" t="n">
        <v>748.32</v>
      </c>
      <c r="AP19" s="13" t="s">
        <v>200</v>
      </c>
      <c r="AQ19" s="13"/>
      <c r="AR19" s="13"/>
      <c r="AS19" s="13"/>
      <c r="AT19" s="16"/>
      <c r="AU19" s="16"/>
      <c r="AV19" s="16"/>
      <c r="AW19" s="13" t="s">
        <v>201</v>
      </c>
      <c r="AX19" s="13" t="s">
        <v>186</v>
      </c>
      <c r="AY19" s="13" t="s">
        <v>373</v>
      </c>
      <c r="AZ19" s="18"/>
      <c r="BA19" s="14"/>
      <c r="BB19" s="13"/>
      <c r="BC19" s="14"/>
      <c r="BD19" s="13"/>
      <c r="BE19" s="14"/>
      <c r="BF19" s="13"/>
      <c r="BG19" s="13"/>
      <c r="BH19" s="19"/>
      <c r="BI19" s="13"/>
      <c r="BJ19" s="13"/>
      <c r="BK19" s="13" t="s">
        <v>450</v>
      </c>
      <c r="BL19" s="13"/>
      <c r="BM19" s="13"/>
      <c r="BN19" s="13" t="s">
        <v>451</v>
      </c>
      <c r="BO19" s="13" t="s">
        <v>451</v>
      </c>
      <c r="BP19" s="13" t="s">
        <v>452</v>
      </c>
      <c r="BQ19" s="13"/>
      <c r="BR19" s="13"/>
      <c r="BS19" s="16"/>
      <c r="BT19" s="20" t="n">
        <v>569.7</v>
      </c>
      <c r="BU19" s="17" t="n">
        <v>21.28</v>
      </c>
      <c r="BV19" s="20" t="n">
        <v>-57.86</v>
      </c>
      <c r="BW19" s="20" t="n">
        <v>0</v>
      </c>
      <c r="BX19" s="20" t="n">
        <v>-128.56</v>
      </c>
      <c r="BY19" s="20" t="n">
        <v>-132.84</v>
      </c>
      <c r="BZ19" s="20" t="n">
        <v>86.21</v>
      </c>
      <c r="CA19" s="21" t="n">
        <v>2021</v>
      </c>
      <c r="CB19" s="20" t="n">
        <v>-31.29</v>
      </c>
      <c r="CC19" s="20" t="n">
        <v>-30.29</v>
      </c>
      <c r="CD19" s="20"/>
      <c r="CE19" s="20" t="n">
        <v>7.06</v>
      </c>
      <c r="CF19" s="20" t="n">
        <v>-71.29</v>
      </c>
      <c r="CG19" s="20" t="n">
        <v>-5.82</v>
      </c>
      <c r="CH19" s="20" t="n">
        <v>-5.63</v>
      </c>
      <c r="CI19" s="20"/>
      <c r="CJ19" s="20" t="n">
        <v>1.31</v>
      </c>
      <c r="CK19" s="20" t="n">
        <v>-13.26</v>
      </c>
      <c r="CL19" s="20"/>
      <c r="CM19" s="20"/>
      <c r="CN19" s="20"/>
      <c r="CO19" s="20"/>
      <c r="CP19" s="20"/>
      <c r="CQ19" s="20"/>
      <c r="CR19" s="20"/>
      <c r="CS19" s="17" t="n">
        <v>-22.57</v>
      </c>
      <c r="CT19" s="18" t="n">
        <v>1595</v>
      </c>
      <c r="CU19" s="13" t="s">
        <v>210</v>
      </c>
      <c r="CV19" s="13" t="s">
        <v>443</v>
      </c>
      <c r="CW19" s="13" t="s">
        <v>212</v>
      </c>
      <c r="CX19" s="13" t="s">
        <v>213</v>
      </c>
      <c r="CY19" s="13" t="s">
        <v>444</v>
      </c>
      <c r="CZ19" s="13" t="s">
        <v>445</v>
      </c>
      <c r="DA19" s="14" t="s">
        <v>446</v>
      </c>
      <c r="DB19" s="13" t="s">
        <v>217</v>
      </c>
      <c r="DC19" s="21" t="n">
        <v>2018</v>
      </c>
      <c r="DD19" s="22" t="str">
        <f aca="false">HYPERLINK("http://www.fluenceenergy.com","www.fluenceenergy.com")</f>
        <v>www.fluenceenergy.com</v>
      </c>
      <c r="DE19" s="23" t="n">
        <v>65</v>
      </c>
      <c r="DF19" s="23" t="n">
        <v>24</v>
      </c>
      <c r="DG19" s="23" t="n">
        <v>41</v>
      </c>
      <c r="DH19" s="23" t="n">
        <v>22</v>
      </c>
      <c r="DI19" s="23" t="n">
        <v>2</v>
      </c>
      <c r="DJ19" s="23" t="n">
        <v>2</v>
      </c>
      <c r="DK19" s="13" t="s">
        <v>447</v>
      </c>
      <c r="DL19" s="13"/>
      <c r="DM19" s="14"/>
      <c r="DN19" s="14"/>
      <c r="DO19" s="13"/>
      <c r="DP19" s="13"/>
      <c r="DQ19" s="13"/>
      <c r="DR19" s="13"/>
      <c r="DS19" s="13"/>
      <c r="DT19" s="13"/>
      <c r="DU19" s="13"/>
      <c r="DV19" s="13"/>
      <c r="DW19" s="20"/>
      <c r="DX19" s="17"/>
      <c r="DY19" s="20"/>
      <c r="DZ19" s="20"/>
      <c r="EA19" s="20"/>
      <c r="EB19" s="20"/>
      <c r="EC19" s="20"/>
      <c r="ED19" s="20"/>
      <c r="EE19" s="20"/>
      <c r="EF19" s="17"/>
      <c r="EG19" s="16"/>
      <c r="EH19" s="16"/>
      <c r="EI19" s="20"/>
      <c r="EJ19" s="20"/>
      <c r="EK19" s="17"/>
      <c r="EL19" s="20"/>
      <c r="EM19" s="13"/>
      <c r="EN19" s="15"/>
      <c r="EO19" s="20"/>
      <c r="EP19" s="17"/>
      <c r="EQ19" s="17"/>
      <c r="ER19" s="20"/>
      <c r="ES19" s="13"/>
      <c r="ET19" s="20"/>
      <c r="EU19" s="20"/>
      <c r="EV19" s="20"/>
      <c r="EW19" s="20"/>
      <c r="EX19" s="20"/>
      <c r="EY19" s="20"/>
      <c r="EZ19" s="20"/>
      <c r="FA19" s="20"/>
      <c r="FB19" s="13" t="s">
        <v>200</v>
      </c>
      <c r="FC19" s="20"/>
      <c r="FD19" s="13"/>
      <c r="FE19" s="14"/>
      <c r="FF19" s="13"/>
      <c r="FG19" s="20"/>
      <c r="FH19" s="20"/>
      <c r="FI19" s="20"/>
      <c r="FJ19" s="20"/>
      <c r="FK19" s="20"/>
      <c r="FL19" s="20"/>
      <c r="FM19" s="20"/>
      <c r="FN19" s="20"/>
      <c r="FO19" s="20"/>
      <c r="FP19" s="20"/>
      <c r="FQ19" s="20"/>
      <c r="FR19" s="22" t="str">
        <f aca="false">HYPERLINK("https://my.pitchbook.com?c=180828-28T","View Company Online")</f>
        <v>View Company Online</v>
      </c>
    </row>
    <row r="20" customFormat="false" ht="14.25" hidden="false" customHeight="false" outlineLevel="0" collapsed="false">
      <c r="A20" s="2" t="s">
        <v>453</v>
      </c>
      <c r="B20" s="2" t="s">
        <v>454</v>
      </c>
      <c r="C20" s="2" t="s">
        <v>455</v>
      </c>
      <c r="D20" s="2" t="s">
        <v>456</v>
      </c>
      <c r="E20" s="2" t="s">
        <v>457</v>
      </c>
      <c r="F20" s="2" t="s">
        <v>458</v>
      </c>
      <c r="G20" s="2" t="s">
        <v>360</v>
      </c>
      <c r="H20" s="2" t="s">
        <v>459</v>
      </c>
      <c r="I20" s="2" t="s">
        <v>460</v>
      </c>
      <c r="J20" s="2" t="s">
        <v>461</v>
      </c>
      <c r="K20" s="2"/>
      <c r="L20" s="2" t="s">
        <v>462</v>
      </c>
      <c r="M20" s="2" t="s">
        <v>400</v>
      </c>
      <c r="N20" s="2" t="s">
        <v>366</v>
      </c>
      <c r="O20" s="2" t="s">
        <v>463</v>
      </c>
      <c r="P20" s="2"/>
      <c r="Q20" s="2"/>
      <c r="R20" s="3"/>
      <c r="S20" s="2"/>
      <c r="T20" s="2"/>
      <c r="U20" s="2"/>
      <c r="V20" s="3" t="n">
        <v>3</v>
      </c>
      <c r="W20" s="4"/>
      <c r="X20" s="4" t="n">
        <v>43888</v>
      </c>
      <c r="Y20" s="5" t="n">
        <v>68</v>
      </c>
      <c r="Z20" s="2" t="s">
        <v>233</v>
      </c>
      <c r="AA20" s="5"/>
      <c r="AB20" s="5" t="n">
        <v>748.1</v>
      </c>
      <c r="AC20" s="2" t="s">
        <v>233</v>
      </c>
      <c r="AD20" s="6" t="n">
        <v>9.09</v>
      </c>
      <c r="AE20" s="5" t="n">
        <v>305.87</v>
      </c>
      <c r="AF20" s="3"/>
      <c r="AG20" s="3"/>
      <c r="AH20" s="5" t="n">
        <v>1.37</v>
      </c>
      <c r="AI20" s="3"/>
      <c r="AJ20" s="2" t="s">
        <v>464</v>
      </c>
      <c r="AK20" s="2"/>
      <c r="AL20" s="2"/>
      <c r="AM20" s="2" t="s">
        <v>235</v>
      </c>
      <c r="AN20" s="2" t="s">
        <v>465</v>
      </c>
      <c r="AO20" s="5" t="n">
        <v>68</v>
      </c>
      <c r="AP20" s="2" t="s">
        <v>200</v>
      </c>
      <c r="AQ20" s="2"/>
      <c r="AR20" s="2"/>
      <c r="AS20" s="2"/>
      <c r="AT20" s="5"/>
      <c r="AU20" s="5"/>
      <c r="AV20" s="5"/>
      <c r="AW20" s="2" t="s">
        <v>201</v>
      </c>
      <c r="AX20" s="2" t="s">
        <v>366</v>
      </c>
      <c r="AY20" s="2" t="s">
        <v>373</v>
      </c>
      <c r="AZ20" s="7"/>
      <c r="BA20" s="3"/>
      <c r="BB20" s="2"/>
      <c r="BC20" s="3"/>
      <c r="BD20" s="2"/>
      <c r="BE20" s="3"/>
      <c r="BF20" s="2"/>
      <c r="BG20" s="2"/>
      <c r="BH20" s="8"/>
      <c r="BI20" s="2"/>
      <c r="BJ20" s="2"/>
      <c r="BK20" s="2"/>
      <c r="BL20" s="2"/>
      <c r="BM20" s="2"/>
      <c r="BN20" s="2" t="s">
        <v>466</v>
      </c>
      <c r="BO20" s="2" t="s">
        <v>466</v>
      </c>
      <c r="BP20" s="2"/>
      <c r="BQ20" s="2"/>
      <c r="BR20" s="2"/>
      <c r="BS20" s="5"/>
      <c r="BT20" s="9" t="n">
        <v>-4.79</v>
      </c>
      <c r="BU20" s="6" t="n">
        <v>-116.72</v>
      </c>
      <c r="BV20" s="9"/>
      <c r="BW20" s="9" t="n">
        <v>-12.43</v>
      </c>
      <c r="BX20" s="9"/>
      <c r="BY20" s="9"/>
      <c r="BZ20" s="9"/>
      <c r="CA20" s="10" t="n">
        <v>2020</v>
      </c>
      <c r="CB20" s="9"/>
      <c r="CC20" s="9"/>
      <c r="CD20" s="9" t="n">
        <v>-61.26</v>
      </c>
      <c r="CE20" s="9" t="n">
        <v>-156.19</v>
      </c>
      <c r="CF20" s="9" t="n">
        <v>-6768.11</v>
      </c>
      <c r="CG20" s="9"/>
      <c r="CH20" s="9"/>
      <c r="CI20" s="9" t="n">
        <v>-5.57</v>
      </c>
      <c r="CJ20" s="9" t="n">
        <v>-14.2</v>
      </c>
      <c r="CK20" s="9" t="n">
        <v>-615.22</v>
      </c>
      <c r="CL20" s="9"/>
      <c r="CM20" s="9"/>
      <c r="CN20" s="9"/>
      <c r="CO20" s="9"/>
      <c r="CP20" s="9"/>
      <c r="CQ20" s="9"/>
      <c r="CR20" s="9"/>
      <c r="CS20" s="6"/>
      <c r="CT20" s="7" t="n">
        <v>105</v>
      </c>
      <c r="CU20" s="2" t="s">
        <v>328</v>
      </c>
      <c r="CV20" s="2" t="s">
        <v>467</v>
      </c>
      <c r="CW20" s="2" t="s">
        <v>267</v>
      </c>
      <c r="CX20" s="2" t="s">
        <v>330</v>
      </c>
      <c r="CY20" s="2" t="s">
        <v>468</v>
      </c>
      <c r="CZ20" s="2" t="s">
        <v>469</v>
      </c>
      <c r="DA20" s="3" t="s">
        <v>470</v>
      </c>
      <c r="DB20" s="2" t="s">
        <v>334</v>
      </c>
      <c r="DC20" s="10" t="n">
        <v>2014</v>
      </c>
      <c r="DD20" s="11" t="str">
        <f aca="false">HYPERLINK("http://www.fgen.com","www.fgen.com")</f>
        <v>www.fgen.com</v>
      </c>
      <c r="DE20" s="12"/>
      <c r="DF20" s="12"/>
      <c r="DG20" s="12"/>
      <c r="DH20" s="12"/>
      <c r="DI20" s="12"/>
      <c r="DJ20" s="12"/>
      <c r="DK20" s="2"/>
      <c r="DL20" s="2"/>
      <c r="DM20" s="3"/>
      <c r="DN20" s="3"/>
      <c r="DO20" s="2"/>
      <c r="DP20" s="2"/>
      <c r="DQ20" s="2"/>
      <c r="DR20" s="2"/>
      <c r="DS20" s="2"/>
      <c r="DT20" s="2"/>
      <c r="DU20" s="2"/>
      <c r="DV20" s="2"/>
      <c r="DW20" s="9"/>
      <c r="DX20" s="6"/>
      <c r="DY20" s="9"/>
      <c r="DZ20" s="9"/>
      <c r="EA20" s="9"/>
      <c r="EB20" s="9"/>
      <c r="EC20" s="9"/>
      <c r="ED20" s="9"/>
      <c r="EE20" s="9"/>
      <c r="EF20" s="6"/>
      <c r="EG20" s="5"/>
      <c r="EH20" s="5"/>
      <c r="EI20" s="9"/>
      <c r="EJ20" s="9"/>
      <c r="EK20" s="6"/>
      <c r="EL20" s="9"/>
      <c r="EM20" s="2"/>
      <c r="EN20" s="4"/>
      <c r="EO20" s="9"/>
      <c r="EP20" s="6"/>
      <c r="EQ20" s="6"/>
      <c r="ER20" s="9"/>
      <c r="ES20" s="2"/>
      <c r="ET20" s="9"/>
      <c r="EU20" s="9"/>
      <c r="EV20" s="9"/>
      <c r="EW20" s="9"/>
      <c r="EX20" s="9"/>
      <c r="EY20" s="9"/>
      <c r="EZ20" s="9"/>
      <c r="FA20" s="9"/>
      <c r="FB20" s="2" t="s">
        <v>200</v>
      </c>
      <c r="FC20" s="9"/>
      <c r="FD20" s="2"/>
      <c r="FE20" s="3"/>
      <c r="FF20" s="2"/>
      <c r="FG20" s="9"/>
      <c r="FH20" s="9"/>
      <c r="FI20" s="9"/>
      <c r="FJ20" s="9"/>
      <c r="FK20" s="9"/>
      <c r="FL20" s="9"/>
      <c r="FM20" s="9"/>
      <c r="FN20" s="9"/>
      <c r="FO20" s="9"/>
      <c r="FP20" s="9"/>
      <c r="FQ20" s="9"/>
      <c r="FR20" s="11" t="str">
        <f aca="false">HYPERLINK("https://my.pitchbook.com?c=134975-53T","View Company Online")</f>
        <v>View Company Online</v>
      </c>
    </row>
    <row r="21" customFormat="false" ht="14.25" hidden="false" customHeight="false" outlineLevel="0" collapsed="false">
      <c r="A21" s="13" t="s">
        <v>471</v>
      </c>
      <c r="B21" s="13" t="s">
        <v>454</v>
      </c>
      <c r="C21" s="13" t="s">
        <v>455</v>
      </c>
      <c r="D21" s="13" t="s">
        <v>456</v>
      </c>
      <c r="E21" s="13" t="s">
        <v>457</v>
      </c>
      <c r="F21" s="13" t="s">
        <v>458</v>
      </c>
      <c r="G21" s="13" t="s">
        <v>360</v>
      </c>
      <c r="H21" s="13" t="s">
        <v>459</v>
      </c>
      <c r="I21" s="13" t="s">
        <v>460</v>
      </c>
      <c r="J21" s="13" t="s">
        <v>461</v>
      </c>
      <c r="K21" s="13"/>
      <c r="L21" s="13" t="s">
        <v>462</v>
      </c>
      <c r="M21" s="13" t="s">
        <v>400</v>
      </c>
      <c r="N21" s="13" t="s">
        <v>366</v>
      </c>
      <c r="O21" s="13" t="s">
        <v>463</v>
      </c>
      <c r="P21" s="13" t="s">
        <v>472</v>
      </c>
      <c r="Q21" s="13" t="s">
        <v>473</v>
      </c>
      <c r="R21" s="14" t="s">
        <v>474</v>
      </c>
      <c r="S21" s="13" t="s">
        <v>475</v>
      </c>
      <c r="T21" s="13" t="s">
        <v>476</v>
      </c>
      <c r="U21" s="13" t="s">
        <v>477</v>
      </c>
      <c r="V21" s="14" t="n">
        <v>4</v>
      </c>
      <c r="W21" s="15" t="n">
        <v>44321</v>
      </c>
      <c r="X21" s="15" t="n">
        <v>44329</v>
      </c>
      <c r="Y21" s="16" t="n">
        <v>65.62</v>
      </c>
      <c r="Z21" s="13" t="s">
        <v>193</v>
      </c>
      <c r="AA21" s="16"/>
      <c r="AB21" s="16" t="n">
        <v>656.2</v>
      </c>
      <c r="AC21" s="13" t="s">
        <v>233</v>
      </c>
      <c r="AD21" s="17" t="n">
        <v>10</v>
      </c>
      <c r="AE21" s="16" t="n">
        <v>371.49</v>
      </c>
      <c r="AF21" s="14"/>
      <c r="AG21" s="14"/>
      <c r="AH21" s="16" t="n">
        <v>1.24</v>
      </c>
      <c r="AI21" s="14"/>
      <c r="AJ21" s="13" t="s">
        <v>294</v>
      </c>
      <c r="AK21" s="13"/>
      <c r="AL21" s="13"/>
      <c r="AM21" s="13" t="s">
        <v>295</v>
      </c>
      <c r="AN21" s="13" t="s">
        <v>458</v>
      </c>
      <c r="AO21" s="16" t="n">
        <v>65.62</v>
      </c>
      <c r="AP21" s="13" t="s">
        <v>200</v>
      </c>
      <c r="AQ21" s="13"/>
      <c r="AR21" s="13"/>
      <c r="AS21" s="13"/>
      <c r="AT21" s="16"/>
      <c r="AU21" s="16"/>
      <c r="AV21" s="16"/>
      <c r="AW21" s="13" t="s">
        <v>201</v>
      </c>
      <c r="AX21" s="13" t="s">
        <v>366</v>
      </c>
      <c r="AY21" s="13" t="s">
        <v>400</v>
      </c>
      <c r="AZ21" s="18"/>
      <c r="BA21" s="14"/>
      <c r="BB21" s="13"/>
      <c r="BC21" s="14"/>
      <c r="BD21" s="13"/>
      <c r="BE21" s="14"/>
      <c r="BF21" s="13"/>
      <c r="BG21" s="13"/>
      <c r="BH21" s="19"/>
      <c r="BI21" s="13"/>
      <c r="BJ21" s="13"/>
      <c r="BK21" s="13"/>
      <c r="BL21" s="13"/>
      <c r="BM21" s="13"/>
      <c r="BN21" s="13" t="s">
        <v>478</v>
      </c>
      <c r="BO21" s="13" t="s">
        <v>478</v>
      </c>
      <c r="BP21" s="13"/>
      <c r="BQ21" s="13"/>
      <c r="BR21" s="13"/>
      <c r="BS21" s="16"/>
      <c r="BT21" s="20" t="n">
        <v>16.53</v>
      </c>
      <c r="BU21" s="17" t="n">
        <v>-461.66</v>
      </c>
      <c r="BV21" s="20"/>
      <c r="BW21" s="20" t="n">
        <v>8.77</v>
      </c>
      <c r="BX21" s="20"/>
      <c r="BY21" s="20"/>
      <c r="BZ21" s="20"/>
      <c r="CA21" s="21" t="n">
        <v>2021</v>
      </c>
      <c r="CB21" s="20"/>
      <c r="CC21" s="20"/>
      <c r="CD21" s="20" t="n">
        <v>72.29</v>
      </c>
      <c r="CE21" s="20" t="n">
        <v>39.71</v>
      </c>
      <c r="CF21" s="20" t="n">
        <v>4489.55</v>
      </c>
      <c r="CG21" s="20"/>
      <c r="CH21" s="20"/>
      <c r="CI21" s="20" t="n">
        <v>7.23</v>
      </c>
      <c r="CJ21" s="20" t="n">
        <v>3.97</v>
      </c>
      <c r="CK21" s="20" t="n">
        <v>448.96</v>
      </c>
      <c r="CL21" s="20"/>
      <c r="CM21" s="20"/>
      <c r="CN21" s="20"/>
      <c r="CO21" s="20"/>
      <c r="CP21" s="20"/>
      <c r="CQ21" s="20"/>
      <c r="CR21" s="20"/>
      <c r="CS21" s="17"/>
      <c r="CT21" s="18" t="n">
        <v>105</v>
      </c>
      <c r="CU21" s="13" t="s">
        <v>328</v>
      </c>
      <c r="CV21" s="13" t="s">
        <v>467</v>
      </c>
      <c r="CW21" s="13" t="s">
        <v>267</v>
      </c>
      <c r="CX21" s="13" t="s">
        <v>330</v>
      </c>
      <c r="CY21" s="13" t="s">
        <v>468</v>
      </c>
      <c r="CZ21" s="13" t="s">
        <v>469</v>
      </c>
      <c r="DA21" s="14" t="s">
        <v>470</v>
      </c>
      <c r="DB21" s="13" t="s">
        <v>334</v>
      </c>
      <c r="DC21" s="21" t="n">
        <v>2014</v>
      </c>
      <c r="DD21" s="22" t="str">
        <f aca="false">HYPERLINK("http://www.fgen.com","www.fgen.com")</f>
        <v>www.fgen.com</v>
      </c>
      <c r="DE21" s="23"/>
      <c r="DF21" s="23"/>
      <c r="DG21" s="23"/>
      <c r="DH21" s="23"/>
      <c r="DI21" s="23"/>
      <c r="DJ21" s="23"/>
      <c r="DK21" s="13"/>
      <c r="DL21" s="13"/>
      <c r="DM21" s="14"/>
      <c r="DN21" s="14"/>
      <c r="DO21" s="13"/>
      <c r="DP21" s="13"/>
      <c r="DQ21" s="13"/>
      <c r="DR21" s="13"/>
      <c r="DS21" s="13"/>
      <c r="DT21" s="13"/>
      <c r="DU21" s="13"/>
      <c r="DV21" s="13"/>
      <c r="DW21" s="20"/>
      <c r="DX21" s="17"/>
      <c r="DY21" s="20"/>
      <c r="DZ21" s="20"/>
      <c r="EA21" s="20"/>
      <c r="EB21" s="20"/>
      <c r="EC21" s="20"/>
      <c r="ED21" s="20"/>
      <c r="EE21" s="20"/>
      <c r="EF21" s="17"/>
      <c r="EG21" s="16"/>
      <c r="EH21" s="16"/>
      <c r="EI21" s="20"/>
      <c r="EJ21" s="20"/>
      <c r="EK21" s="17"/>
      <c r="EL21" s="20"/>
      <c r="EM21" s="13"/>
      <c r="EN21" s="15"/>
      <c r="EO21" s="20"/>
      <c r="EP21" s="17"/>
      <c r="EQ21" s="17"/>
      <c r="ER21" s="20"/>
      <c r="ES21" s="13"/>
      <c r="ET21" s="20"/>
      <c r="EU21" s="20"/>
      <c r="EV21" s="20"/>
      <c r="EW21" s="20"/>
      <c r="EX21" s="20"/>
      <c r="EY21" s="20"/>
      <c r="EZ21" s="20"/>
      <c r="FA21" s="20"/>
      <c r="FB21" s="13" t="s">
        <v>200</v>
      </c>
      <c r="FC21" s="20"/>
      <c r="FD21" s="13"/>
      <c r="FE21" s="14"/>
      <c r="FF21" s="13"/>
      <c r="FG21" s="20"/>
      <c r="FH21" s="20"/>
      <c r="FI21" s="20"/>
      <c r="FJ21" s="20"/>
      <c r="FK21" s="20"/>
      <c r="FL21" s="20"/>
      <c r="FM21" s="20"/>
      <c r="FN21" s="20"/>
      <c r="FO21" s="20"/>
      <c r="FP21" s="20"/>
      <c r="FQ21" s="20"/>
      <c r="FR21" s="22" t="str">
        <f aca="false">HYPERLINK("https://my.pitchbook.com?c=201399-76T","View Company Online")</f>
        <v>View Company Online</v>
      </c>
    </row>
    <row r="22" customFormat="false" ht="14.25" hidden="false" customHeight="false" outlineLevel="0" collapsed="false">
      <c r="A22" s="2" t="s">
        <v>479</v>
      </c>
      <c r="B22" s="2" t="s">
        <v>480</v>
      </c>
      <c r="C22" s="2" t="s">
        <v>481</v>
      </c>
      <c r="D22" s="2"/>
      <c r="E22" s="2" t="s">
        <v>482</v>
      </c>
      <c r="F22" s="2" t="s">
        <v>483</v>
      </c>
      <c r="G22" s="2" t="s">
        <v>360</v>
      </c>
      <c r="H22" s="2" t="s">
        <v>459</v>
      </c>
      <c r="I22" s="2" t="s">
        <v>484</v>
      </c>
      <c r="J22" s="2" t="s">
        <v>485</v>
      </c>
      <c r="K22" s="2" t="s">
        <v>310</v>
      </c>
      <c r="L22" s="2" t="s">
        <v>486</v>
      </c>
      <c r="M22" s="2" t="s">
        <v>185</v>
      </c>
      <c r="N22" s="2" t="s">
        <v>186</v>
      </c>
      <c r="O22" s="2" t="s">
        <v>187</v>
      </c>
      <c r="P22" s="2" t="s">
        <v>487</v>
      </c>
      <c r="Q22" s="2" t="s">
        <v>488</v>
      </c>
      <c r="R22" s="3" t="s">
        <v>489</v>
      </c>
      <c r="S22" s="2" t="s">
        <v>490</v>
      </c>
      <c r="T22" s="2" t="s">
        <v>491</v>
      </c>
      <c r="U22" s="2" t="s">
        <v>492</v>
      </c>
      <c r="V22" s="3" t="n">
        <v>5</v>
      </c>
      <c r="W22" s="4"/>
      <c r="X22" s="4" t="n">
        <v>44139</v>
      </c>
      <c r="Y22" s="5" t="n">
        <v>110.09</v>
      </c>
      <c r="Z22" s="2" t="s">
        <v>233</v>
      </c>
      <c r="AA22" s="5" t="n">
        <v>340.06</v>
      </c>
      <c r="AB22" s="5" t="n">
        <v>450.15</v>
      </c>
      <c r="AC22" s="2" t="s">
        <v>233</v>
      </c>
      <c r="AD22" s="6" t="n">
        <v>24.46</v>
      </c>
      <c r="AE22" s="5" t="n">
        <v>156.84</v>
      </c>
      <c r="AF22" s="3" t="s">
        <v>194</v>
      </c>
      <c r="AG22" s="3" t="s">
        <v>195</v>
      </c>
      <c r="AH22" s="5" t="n">
        <v>10.99</v>
      </c>
      <c r="AI22" s="3"/>
      <c r="AJ22" s="2" t="s">
        <v>197</v>
      </c>
      <c r="AK22" s="2"/>
      <c r="AL22" s="2"/>
      <c r="AM22" s="2" t="s">
        <v>198</v>
      </c>
      <c r="AN22" s="2" t="s">
        <v>493</v>
      </c>
      <c r="AO22" s="5" t="n">
        <v>110.09</v>
      </c>
      <c r="AP22" s="2" t="s">
        <v>200</v>
      </c>
      <c r="AQ22" s="2"/>
      <c r="AR22" s="2"/>
      <c r="AS22" s="2"/>
      <c r="AT22" s="5"/>
      <c r="AU22" s="5"/>
      <c r="AV22" s="5"/>
      <c r="AW22" s="2" t="s">
        <v>201</v>
      </c>
      <c r="AX22" s="2" t="s">
        <v>202</v>
      </c>
      <c r="AY22" s="2" t="s">
        <v>203</v>
      </c>
      <c r="AZ22" s="7"/>
      <c r="BA22" s="3" t="n">
        <v>1</v>
      </c>
      <c r="BB22" s="2" t="s">
        <v>494</v>
      </c>
      <c r="BC22" s="3" t="n">
        <v>1</v>
      </c>
      <c r="BD22" s="2"/>
      <c r="BE22" s="3"/>
      <c r="BF22" s="2"/>
      <c r="BG22" s="2" t="s">
        <v>495</v>
      </c>
      <c r="BH22" s="8" t="s">
        <v>494</v>
      </c>
      <c r="BI22" s="2"/>
      <c r="BJ22" s="2" t="s">
        <v>496</v>
      </c>
      <c r="BK22" s="2"/>
      <c r="BL22" s="2"/>
      <c r="BM22" s="2"/>
      <c r="BN22" s="2"/>
      <c r="BO22" s="2"/>
      <c r="BP22" s="2"/>
      <c r="BQ22" s="2"/>
      <c r="BR22" s="2"/>
      <c r="BS22" s="5"/>
      <c r="BT22" s="9" t="n">
        <v>45.31</v>
      </c>
      <c r="BU22" s="6" t="n">
        <v>86.37</v>
      </c>
      <c r="BV22" s="9" t="n">
        <v>9.15</v>
      </c>
      <c r="BW22" s="9" t="n">
        <v>-8.26</v>
      </c>
      <c r="BX22" s="9" t="n">
        <v>-3.57</v>
      </c>
      <c r="BY22" s="9" t="n">
        <v>-7.11</v>
      </c>
      <c r="BZ22" s="9" t="n">
        <v>36.61</v>
      </c>
      <c r="CA22" s="10" t="n">
        <v>2020</v>
      </c>
      <c r="CB22" s="9" t="n">
        <v>-126.2</v>
      </c>
      <c r="CC22" s="9" t="n">
        <v>-63.27</v>
      </c>
      <c r="CD22" s="9" t="n">
        <v>-52.83</v>
      </c>
      <c r="CE22" s="9" t="n">
        <v>9.94</v>
      </c>
      <c r="CF22" s="9" t="n">
        <v>33.4</v>
      </c>
      <c r="CG22" s="9" t="n">
        <v>-30.86</v>
      </c>
      <c r="CH22" s="9" t="n">
        <v>-15.47</v>
      </c>
      <c r="CI22" s="9" t="n">
        <v>-12.92</v>
      </c>
      <c r="CJ22" s="9" t="n">
        <v>2.43</v>
      </c>
      <c r="CK22" s="9" t="n">
        <v>8.17</v>
      </c>
      <c r="CL22" s="9"/>
      <c r="CM22" s="9"/>
      <c r="CN22" s="9"/>
      <c r="CO22" s="9"/>
      <c r="CP22" s="9"/>
      <c r="CQ22" s="9"/>
      <c r="CR22" s="9"/>
      <c r="CS22" s="6" t="n">
        <v>-7.87</v>
      </c>
      <c r="CT22" s="7" t="n">
        <v>344</v>
      </c>
      <c r="CU22" s="2" t="s">
        <v>210</v>
      </c>
      <c r="CV22" s="2" t="s">
        <v>211</v>
      </c>
      <c r="CW22" s="2" t="s">
        <v>212</v>
      </c>
      <c r="CX22" s="2" t="s">
        <v>213</v>
      </c>
      <c r="CY22" s="2" t="s">
        <v>214</v>
      </c>
      <c r="CZ22" s="2" t="s">
        <v>215</v>
      </c>
      <c r="DA22" s="3" t="s">
        <v>497</v>
      </c>
      <c r="DB22" s="2" t="s">
        <v>217</v>
      </c>
      <c r="DC22" s="10" t="n">
        <v>2014</v>
      </c>
      <c r="DD22" s="11" t="str">
        <f aca="false">HYPERLINK("http://www.forgeglobal.com","www.forgeglobal.com")</f>
        <v>www.forgeglobal.com</v>
      </c>
      <c r="DE22" s="12" t="n">
        <v>21</v>
      </c>
      <c r="DF22" s="12" t="n">
        <v>5</v>
      </c>
      <c r="DG22" s="12" t="n">
        <v>16</v>
      </c>
      <c r="DH22" s="12" t="n">
        <v>4</v>
      </c>
      <c r="DI22" s="12" t="n">
        <v>1</v>
      </c>
      <c r="DJ22" s="12" t="n">
        <v>1</v>
      </c>
      <c r="DK22" s="2" t="s">
        <v>498</v>
      </c>
      <c r="DL22" s="2"/>
      <c r="DM22" s="3" t="n">
        <v>1.77</v>
      </c>
      <c r="DN22" s="3" t="n">
        <v>1.04</v>
      </c>
      <c r="DO22" s="2" t="s">
        <v>219</v>
      </c>
      <c r="DP22" s="2" t="s">
        <v>220</v>
      </c>
      <c r="DQ22" s="2" t="s">
        <v>221</v>
      </c>
      <c r="DR22" s="2" t="s">
        <v>220</v>
      </c>
      <c r="DS22" s="2" t="s">
        <v>220</v>
      </c>
      <c r="DT22" s="2" t="s">
        <v>336</v>
      </c>
      <c r="DU22" s="2" t="s">
        <v>337</v>
      </c>
      <c r="DV22" s="2"/>
      <c r="DW22" s="9"/>
      <c r="DX22" s="6"/>
      <c r="DY22" s="9"/>
      <c r="DZ22" s="9"/>
      <c r="EA22" s="9"/>
      <c r="EB22" s="9"/>
      <c r="EC22" s="9"/>
      <c r="ED22" s="9"/>
      <c r="EE22" s="9"/>
      <c r="EF22" s="6"/>
      <c r="EG22" s="5"/>
      <c r="EH22" s="5"/>
      <c r="EI22" s="9"/>
      <c r="EJ22" s="9"/>
      <c r="EK22" s="6"/>
      <c r="EL22" s="9"/>
      <c r="EM22" s="2"/>
      <c r="EN22" s="4"/>
      <c r="EO22" s="9"/>
      <c r="EP22" s="6"/>
      <c r="EQ22" s="6"/>
      <c r="ER22" s="9"/>
      <c r="ES22" s="2"/>
      <c r="ET22" s="9"/>
      <c r="EU22" s="9"/>
      <c r="EV22" s="9"/>
      <c r="EW22" s="9"/>
      <c r="EX22" s="9"/>
      <c r="EY22" s="9"/>
      <c r="EZ22" s="9"/>
      <c r="FA22" s="9"/>
      <c r="FB22" s="2" t="s">
        <v>200</v>
      </c>
      <c r="FC22" s="9"/>
      <c r="FD22" s="2"/>
      <c r="FE22" s="3"/>
      <c r="FF22" s="2"/>
      <c r="FG22" s="9"/>
      <c r="FH22" s="9"/>
      <c r="FI22" s="9"/>
      <c r="FJ22" s="9"/>
      <c r="FK22" s="9"/>
      <c r="FL22" s="9"/>
      <c r="FM22" s="9"/>
      <c r="FN22" s="9"/>
      <c r="FO22" s="9"/>
      <c r="FP22" s="9"/>
      <c r="FQ22" s="9"/>
      <c r="FR22" s="11" t="str">
        <f aca="false">HYPERLINK("https://my.pitchbook.com?c=165310-66T","View Company Online")</f>
        <v>View Company Online</v>
      </c>
    </row>
    <row r="23" customFormat="false" ht="14.25" hidden="false" customHeight="false" outlineLevel="0" collapsed="false">
      <c r="A23" s="13" t="s">
        <v>499</v>
      </c>
      <c r="B23" s="13" t="s">
        <v>480</v>
      </c>
      <c r="C23" s="13" t="s">
        <v>481</v>
      </c>
      <c r="D23" s="13"/>
      <c r="E23" s="13" t="s">
        <v>482</v>
      </c>
      <c r="F23" s="13" t="s">
        <v>483</v>
      </c>
      <c r="G23" s="13" t="s">
        <v>360</v>
      </c>
      <c r="H23" s="13" t="s">
        <v>459</v>
      </c>
      <c r="I23" s="13" t="s">
        <v>484</v>
      </c>
      <c r="J23" s="13" t="s">
        <v>485</v>
      </c>
      <c r="K23" s="13" t="s">
        <v>310</v>
      </c>
      <c r="L23" s="13" t="s">
        <v>486</v>
      </c>
      <c r="M23" s="13" t="s">
        <v>185</v>
      </c>
      <c r="N23" s="13" t="s">
        <v>186</v>
      </c>
      <c r="O23" s="13" t="s">
        <v>187</v>
      </c>
      <c r="P23" s="13" t="s">
        <v>487</v>
      </c>
      <c r="Q23" s="13" t="s">
        <v>488</v>
      </c>
      <c r="R23" s="14" t="s">
        <v>489</v>
      </c>
      <c r="S23" s="13" t="s">
        <v>490</v>
      </c>
      <c r="T23" s="13" t="s">
        <v>491</v>
      </c>
      <c r="U23" s="13" t="s">
        <v>492</v>
      </c>
      <c r="V23" s="14" t="n">
        <v>6</v>
      </c>
      <c r="W23" s="15"/>
      <c r="X23" s="15" t="n">
        <v>44320</v>
      </c>
      <c r="Y23" s="16" t="n">
        <v>125.13</v>
      </c>
      <c r="Z23" s="13" t="s">
        <v>233</v>
      </c>
      <c r="AA23" s="16" t="n">
        <v>458.82</v>
      </c>
      <c r="AB23" s="16" t="n">
        <v>583.95</v>
      </c>
      <c r="AC23" s="13" t="s">
        <v>233</v>
      </c>
      <c r="AD23" s="17" t="n">
        <v>21.42</v>
      </c>
      <c r="AE23" s="16" t="n">
        <v>281.98</v>
      </c>
      <c r="AF23" s="14" t="s">
        <v>500</v>
      </c>
      <c r="AG23" s="14" t="s">
        <v>501</v>
      </c>
      <c r="AH23" s="16"/>
      <c r="AI23" s="14" t="s">
        <v>502</v>
      </c>
      <c r="AJ23" s="13" t="s">
        <v>197</v>
      </c>
      <c r="AK23" s="13" t="s">
        <v>502</v>
      </c>
      <c r="AL23" s="13"/>
      <c r="AM23" s="13" t="s">
        <v>198</v>
      </c>
      <c r="AN23" s="13" t="s">
        <v>503</v>
      </c>
      <c r="AO23" s="16" t="n">
        <v>125.13</v>
      </c>
      <c r="AP23" s="13" t="s">
        <v>200</v>
      </c>
      <c r="AQ23" s="13"/>
      <c r="AR23" s="13"/>
      <c r="AS23" s="13"/>
      <c r="AT23" s="16"/>
      <c r="AU23" s="16"/>
      <c r="AV23" s="16"/>
      <c r="AW23" s="13" t="s">
        <v>201</v>
      </c>
      <c r="AX23" s="13" t="s">
        <v>202</v>
      </c>
      <c r="AY23" s="13" t="s">
        <v>203</v>
      </c>
      <c r="AZ23" s="18"/>
      <c r="BA23" s="14" t="n">
        <v>15</v>
      </c>
      <c r="BB23" s="13" t="s">
        <v>504</v>
      </c>
      <c r="BC23" s="14" t="n">
        <v>14</v>
      </c>
      <c r="BD23" s="13" t="s">
        <v>505</v>
      </c>
      <c r="BE23" s="14" t="n">
        <v>1</v>
      </c>
      <c r="BF23" s="13"/>
      <c r="BG23" s="13" t="s">
        <v>506</v>
      </c>
      <c r="BH23" s="19" t="s">
        <v>507</v>
      </c>
      <c r="BI23" s="13"/>
      <c r="BJ23" s="13" t="s">
        <v>508</v>
      </c>
      <c r="BK23" s="13"/>
      <c r="BL23" s="13"/>
      <c r="BM23" s="13"/>
      <c r="BN23" s="13"/>
      <c r="BO23" s="13"/>
      <c r="BP23" s="13"/>
      <c r="BQ23" s="13"/>
      <c r="BR23" s="13"/>
      <c r="BS23" s="16"/>
      <c r="BT23" s="20" t="n">
        <v>45.31</v>
      </c>
      <c r="BU23" s="17"/>
      <c r="BV23" s="20" t="n">
        <v>9.15</v>
      </c>
      <c r="BW23" s="20" t="n">
        <v>-8.1</v>
      </c>
      <c r="BX23" s="20" t="n">
        <v>-3.57</v>
      </c>
      <c r="BY23" s="20" t="n">
        <v>-7.11</v>
      </c>
      <c r="BZ23" s="20" t="n">
        <v>36.61</v>
      </c>
      <c r="CA23" s="21" t="n">
        <v>2020</v>
      </c>
      <c r="CB23" s="20" t="n">
        <v>-163.71</v>
      </c>
      <c r="CC23" s="20" t="n">
        <v>-82.08</v>
      </c>
      <c r="CD23" s="20" t="n">
        <v>-68.54</v>
      </c>
      <c r="CE23" s="20" t="n">
        <v>12.89</v>
      </c>
      <c r="CF23" s="20" t="n">
        <v>43.32</v>
      </c>
      <c r="CG23" s="20" t="n">
        <v>-35.08</v>
      </c>
      <c r="CH23" s="20" t="n">
        <v>-17.59</v>
      </c>
      <c r="CI23" s="20" t="n">
        <v>-14.69</v>
      </c>
      <c r="CJ23" s="20" t="n">
        <v>2.76</v>
      </c>
      <c r="CK23" s="20" t="n">
        <v>9.28</v>
      </c>
      <c r="CL23" s="20"/>
      <c r="CM23" s="20"/>
      <c r="CN23" s="20"/>
      <c r="CO23" s="20"/>
      <c r="CP23" s="20"/>
      <c r="CQ23" s="20"/>
      <c r="CR23" s="20"/>
      <c r="CS23" s="17" t="n">
        <v>-7.87</v>
      </c>
      <c r="CT23" s="18" t="n">
        <v>344</v>
      </c>
      <c r="CU23" s="13" t="s">
        <v>210</v>
      </c>
      <c r="CV23" s="13" t="s">
        <v>211</v>
      </c>
      <c r="CW23" s="13" t="s">
        <v>212</v>
      </c>
      <c r="CX23" s="13" t="s">
        <v>213</v>
      </c>
      <c r="CY23" s="13" t="s">
        <v>214</v>
      </c>
      <c r="CZ23" s="13" t="s">
        <v>215</v>
      </c>
      <c r="DA23" s="14" t="s">
        <v>497</v>
      </c>
      <c r="DB23" s="13" t="s">
        <v>217</v>
      </c>
      <c r="DC23" s="21" t="n">
        <v>2014</v>
      </c>
      <c r="DD23" s="22" t="str">
        <f aca="false">HYPERLINK("http://www.forgeglobal.com","www.forgeglobal.com")</f>
        <v>www.forgeglobal.com</v>
      </c>
      <c r="DE23" s="23" t="n">
        <v>21</v>
      </c>
      <c r="DF23" s="23" t="n">
        <v>5</v>
      </c>
      <c r="DG23" s="23" t="n">
        <v>16</v>
      </c>
      <c r="DH23" s="23" t="n">
        <v>4</v>
      </c>
      <c r="DI23" s="23" t="n">
        <v>1</v>
      </c>
      <c r="DJ23" s="23" t="n">
        <v>1</v>
      </c>
      <c r="DK23" s="13" t="s">
        <v>498</v>
      </c>
      <c r="DL23" s="13"/>
      <c r="DM23" s="14" t="n">
        <v>1.02</v>
      </c>
      <c r="DN23" s="14" t="n">
        <v>0.5</v>
      </c>
      <c r="DO23" s="13" t="s">
        <v>219</v>
      </c>
      <c r="DP23" s="13" t="s">
        <v>220</v>
      </c>
      <c r="DQ23" s="13" t="s">
        <v>221</v>
      </c>
      <c r="DR23" s="13" t="s">
        <v>220</v>
      </c>
      <c r="DS23" s="13" t="s">
        <v>220</v>
      </c>
      <c r="DT23" s="13" t="s">
        <v>336</v>
      </c>
      <c r="DU23" s="13" t="s">
        <v>337</v>
      </c>
      <c r="DV23" s="13"/>
      <c r="DW23" s="20"/>
      <c r="DX23" s="17"/>
      <c r="DY23" s="20"/>
      <c r="DZ23" s="20"/>
      <c r="EA23" s="20"/>
      <c r="EB23" s="20"/>
      <c r="EC23" s="20"/>
      <c r="ED23" s="20"/>
      <c r="EE23" s="20"/>
      <c r="EF23" s="17"/>
      <c r="EG23" s="16"/>
      <c r="EH23" s="16"/>
      <c r="EI23" s="20"/>
      <c r="EJ23" s="20"/>
      <c r="EK23" s="17"/>
      <c r="EL23" s="20"/>
      <c r="EM23" s="13"/>
      <c r="EN23" s="15"/>
      <c r="EO23" s="20"/>
      <c r="EP23" s="17"/>
      <c r="EQ23" s="17"/>
      <c r="ER23" s="20"/>
      <c r="ES23" s="13"/>
      <c r="ET23" s="20"/>
      <c r="EU23" s="20"/>
      <c r="EV23" s="20"/>
      <c r="EW23" s="20"/>
      <c r="EX23" s="20"/>
      <c r="EY23" s="20"/>
      <c r="EZ23" s="20"/>
      <c r="FA23" s="20"/>
      <c r="FB23" s="13" t="s">
        <v>200</v>
      </c>
      <c r="FC23" s="20"/>
      <c r="FD23" s="13"/>
      <c r="FE23" s="14"/>
      <c r="FF23" s="13"/>
      <c r="FG23" s="20"/>
      <c r="FH23" s="20"/>
      <c r="FI23" s="20"/>
      <c r="FJ23" s="20"/>
      <c r="FK23" s="20"/>
      <c r="FL23" s="20"/>
      <c r="FM23" s="20"/>
      <c r="FN23" s="20"/>
      <c r="FO23" s="20"/>
      <c r="FP23" s="20"/>
      <c r="FQ23" s="20"/>
      <c r="FR23" s="22" t="str">
        <f aca="false">HYPERLINK("https://my.pitchbook.com?c=171570-61T","View Company Online")</f>
        <v>View Company Online</v>
      </c>
    </row>
    <row r="24" customFormat="false" ht="14.25" hidden="false" customHeight="false" outlineLevel="0" collapsed="false">
      <c r="A24" s="2" t="s">
        <v>509</v>
      </c>
      <c r="B24" s="2" t="s">
        <v>480</v>
      </c>
      <c r="C24" s="2" t="s">
        <v>481</v>
      </c>
      <c r="D24" s="2"/>
      <c r="E24" s="2" t="s">
        <v>482</v>
      </c>
      <c r="F24" s="2" t="s">
        <v>483</v>
      </c>
      <c r="G24" s="2" t="s">
        <v>360</v>
      </c>
      <c r="H24" s="2" t="s">
        <v>459</v>
      </c>
      <c r="I24" s="2" t="s">
        <v>484</v>
      </c>
      <c r="J24" s="2" t="s">
        <v>485</v>
      </c>
      <c r="K24" s="2" t="s">
        <v>310</v>
      </c>
      <c r="L24" s="2" t="s">
        <v>486</v>
      </c>
      <c r="M24" s="2" t="s">
        <v>185</v>
      </c>
      <c r="N24" s="2" t="s">
        <v>186</v>
      </c>
      <c r="O24" s="2" t="s">
        <v>187</v>
      </c>
      <c r="P24" s="2" t="s">
        <v>487</v>
      </c>
      <c r="Q24" s="2" t="s">
        <v>488</v>
      </c>
      <c r="R24" s="3" t="s">
        <v>489</v>
      </c>
      <c r="S24" s="2" t="s">
        <v>490</v>
      </c>
      <c r="T24" s="2" t="s">
        <v>491</v>
      </c>
      <c r="U24" s="2" t="s">
        <v>492</v>
      </c>
      <c r="V24" s="3" t="n">
        <v>7</v>
      </c>
      <c r="W24" s="4" t="n">
        <v>44452</v>
      </c>
      <c r="X24" s="4" t="n">
        <v>44642</v>
      </c>
      <c r="Y24" s="5" t="n">
        <v>480.89</v>
      </c>
      <c r="Z24" s="2" t="s">
        <v>233</v>
      </c>
      <c r="AA24" s="5"/>
      <c r="AB24" s="5" t="n">
        <v>1528.01</v>
      </c>
      <c r="AC24" s="2" t="s">
        <v>233</v>
      </c>
      <c r="AD24" s="6"/>
      <c r="AE24" s="5" t="n">
        <v>281.98</v>
      </c>
      <c r="AF24" s="3"/>
      <c r="AG24" s="3"/>
      <c r="AH24" s="5"/>
      <c r="AI24" s="3"/>
      <c r="AJ24" s="2" t="s">
        <v>349</v>
      </c>
      <c r="AK24" s="2"/>
      <c r="AL24" s="2"/>
      <c r="AM24" s="2" t="s">
        <v>295</v>
      </c>
      <c r="AN24" s="2" t="s">
        <v>510</v>
      </c>
      <c r="AO24" s="5" t="n">
        <v>480.89</v>
      </c>
      <c r="AP24" s="2" t="s">
        <v>200</v>
      </c>
      <c r="AQ24" s="2"/>
      <c r="AR24" s="2"/>
      <c r="AS24" s="2"/>
      <c r="AT24" s="5"/>
      <c r="AU24" s="5"/>
      <c r="AV24" s="5"/>
      <c r="AW24" s="2" t="s">
        <v>201</v>
      </c>
      <c r="AX24" s="2" t="s">
        <v>202</v>
      </c>
      <c r="AY24" s="2" t="s">
        <v>185</v>
      </c>
      <c r="AZ24" s="7"/>
      <c r="BA24" s="3" t="n">
        <v>1</v>
      </c>
      <c r="BB24" s="2" t="s">
        <v>511</v>
      </c>
      <c r="BC24" s="3" t="n">
        <v>1</v>
      </c>
      <c r="BD24" s="2"/>
      <c r="BE24" s="3"/>
      <c r="BF24" s="2"/>
      <c r="BG24" s="2" t="s">
        <v>512</v>
      </c>
      <c r="BH24" s="8" t="s">
        <v>513</v>
      </c>
      <c r="BI24" s="2"/>
      <c r="BJ24" s="2"/>
      <c r="BK24" s="2" t="s">
        <v>514</v>
      </c>
      <c r="BL24" s="2"/>
      <c r="BM24" s="2"/>
      <c r="BN24" s="2" t="s">
        <v>515</v>
      </c>
      <c r="BO24" s="2" t="s">
        <v>516</v>
      </c>
      <c r="BP24" s="2" t="s">
        <v>517</v>
      </c>
      <c r="BQ24" s="2" t="s">
        <v>518</v>
      </c>
      <c r="BR24" s="2"/>
      <c r="BS24" s="5"/>
      <c r="BT24" s="9" t="n">
        <v>108.31</v>
      </c>
      <c r="BU24" s="6" t="n">
        <v>147.96</v>
      </c>
      <c r="BV24" s="9" t="n">
        <v>25.69</v>
      </c>
      <c r="BW24" s="9" t="n">
        <v>-16.71</v>
      </c>
      <c r="BX24" s="9" t="n">
        <v>-6.44</v>
      </c>
      <c r="BY24" s="9" t="n">
        <v>-13.37</v>
      </c>
      <c r="BZ24" s="9" t="n">
        <v>21.18</v>
      </c>
      <c r="CA24" s="10" t="n">
        <v>2021</v>
      </c>
      <c r="CB24" s="9" t="n">
        <v>-237.33</v>
      </c>
      <c r="CC24" s="9" t="n">
        <v>-114.3</v>
      </c>
      <c r="CD24" s="9" t="n">
        <v>-97.66</v>
      </c>
      <c r="CE24" s="9" t="n">
        <v>14.11</v>
      </c>
      <c r="CF24" s="9" t="n">
        <v>44.64</v>
      </c>
      <c r="CG24" s="9" t="n">
        <v>-74.69</v>
      </c>
      <c r="CH24" s="9" t="n">
        <v>-35.97</v>
      </c>
      <c r="CI24" s="9" t="n">
        <v>-30.73</v>
      </c>
      <c r="CJ24" s="9" t="n">
        <v>4.44</v>
      </c>
      <c r="CK24" s="9" t="n">
        <v>14.05</v>
      </c>
      <c r="CL24" s="9"/>
      <c r="CM24" s="9"/>
      <c r="CN24" s="9"/>
      <c r="CO24" s="9"/>
      <c r="CP24" s="9"/>
      <c r="CQ24" s="9"/>
      <c r="CR24" s="9"/>
      <c r="CS24" s="6" t="n">
        <v>-5.94</v>
      </c>
      <c r="CT24" s="7" t="n">
        <v>344</v>
      </c>
      <c r="CU24" s="2" t="s">
        <v>210</v>
      </c>
      <c r="CV24" s="2" t="s">
        <v>211</v>
      </c>
      <c r="CW24" s="2" t="s">
        <v>212</v>
      </c>
      <c r="CX24" s="2" t="s">
        <v>213</v>
      </c>
      <c r="CY24" s="2" t="s">
        <v>214</v>
      </c>
      <c r="CZ24" s="2" t="s">
        <v>215</v>
      </c>
      <c r="DA24" s="3" t="s">
        <v>497</v>
      </c>
      <c r="DB24" s="2" t="s">
        <v>217</v>
      </c>
      <c r="DC24" s="10" t="n">
        <v>2014</v>
      </c>
      <c r="DD24" s="11" t="str">
        <f aca="false">HYPERLINK("http://www.forgeglobal.com","www.forgeglobal.com")</f>
        <v>www.forgeglobal.com</v>
      </c>
      <c r="DE24" s="12" t="n">
        <v>21</v>
      </c>
      <c r="DF24" s="12" t="n">
        <v>5</v>
      </c>
      <c r="DG24" s="12" t="n">
        <v>16</v>
      </c>
      <c r="DH24" s="12" t="n">
        <v>4</v>
      </c>
      <c r="DI24" s="12" t="n">
        <v>1</v>
      </c>
      <c r="DJ24" s="12" t="n">
        <v>1</v>
      </c>
      <c r="DK24" s="2" t="s">
        <v>498</v>
      </c>
      <c r="DL24" s="2"/>
      <c r="DM24" s="3"/>
      <c r="DN24" s="3"/>
      <c r="DO24" s="2"/>
      <c r="DP24" s="2"/>
      <c r="DQ24" s="2"/>
      <c r="DR24" s="2"/>
      <c r="DS24" s="2"/>
      <c r="DT24" s="2"/>
      <c r="DU24" s="2"/>
      <c r="DV24" s="2"/>
      <c r="DW24" s="9"/>
      <c r="DX24" s="6"/>
      <c r="DY24" s="9"/>
      <c r="DZ24" s="9"/>
      <c r="EA24" s="9"/>
      <c r="EB24" s="9"/>
      <c r="EC24" s="9"/>
      <c r="ED24" s="9"/>
      <c r="EE24" s="9"/>
      <c r="EF24" s="6"/>
      <c r="EG24" s="5"/>
      <c r="EH24" s="5"/>
      <c r="EI24" s="9"/>
      <c r="EJ24" s="9"/>
      <c r="EK24" s="6"/>
      <c r="EL24" s="9"/>
      <c r="EM24" s="2"/>
      <c r="EN24" s="4"/>
      <c r="EO24" s="9"/>
      <c r="EP24" s="6"/>
      <c r="EQ24" s="6"/>
      <c r="ER24" s="9"/>
      <c r="ES24" s="2"/>
      <c r="ET24" s="9"/>
      <c r="EU24" s="9"/>
      <c r="EV24" s="9"/>
      <c r="EW24" s="9"/>
      <c r="EX24" s="9"/>
      <c r="EY24" s="9"/>
      <c r="EZ24" s="9"/>
      <c r="FA24" s="9"/>
      <c r="FB24" s="2" t="s">
        <v>200</v>
      </c>
      <c r="FC24" s="9"/>
      <c r="FD24" s="2"/>
      <c r="FE24" s="3"/>
      <c r="FF24" s="2"/>
      <c r="FG24" s="9"/>
      <c r="FH24" s="9"/>
      <c r="FI24" s="9"/>
      <c r="FJ24" s="9"/>
      <c r="FK24" s="9"/>
      <c r="FL24" s="9"/>
      <c r="FM24" s="9"/>
      <c r="FN24" s="9"/>
      <c r="FO24" s="9"/>
      <c r="FP24" s="9"/>
      <c r="FQ24" s="9"/>
      <c r="FR24" s="11" t="str">
        <f aca="false">HYPERLINK("https://my.pitchbook.com?c=179951-41T","View Company Online")</f>
        <v>View Company Online</v>
      </c>
    </row>
    <row r="25" customFormat="false" ht="14.25" hidden="false" customHeight="false" outlineLevel="0" collapsed="false">
      <c r="A25" s="13" t="s">
        <v>519</v>
      </c>
      <c r="B25" s="13" t="s">
        <v>520</v>
      </c>
      <c r="C25" s="13" t="s">
        <v>521</v>
      </c>
      <c r="D25" s="13" t="s">
        <v>522</v>
      </c>
      <c r="E25" s="13" t="s">
        <v>523</v>
      </c>
      <c r="F25" s="13" t="s">
        <v>524</v>
      </c>
      <c r="G25" s="13" t="s">
        <v>179</v>
      </c>
      <c r="H25" s="13" t="s">
        <v>525</v>
      </c>
      <c r="I25" s="13" t="s">
        <v>526</v>
      </c>
      <c r="J25" s="13" t="s">
        <v>527</v>
      </c>
      <c r="K25" s="13" t="s">
        <v>528</v>
      </c>
      <c r="L25" s="13" t="s">
        <v>529</v>
      </c>
      <c r="M25" s="13" t="s">
        <v>365</v>
      </c>
      <c r="N25" s="13" t="s">
        <v>366</v>
      </c>
      <c r="O25" s="13" t="s">
        <v>530</v>
      </c>
      <c r="P25" s="13"/>
      <c r="Q25" s="13"/>
      <c r="R25" s="14"/>
      <c r="S25" s="13"/>
      <c r="T25" s="13"/>
      <c r="U25" s="13"/>
      <c r="V25" s="14" t="n">
        <v>2</v>
      </c>
      <c r="W25" s="15" t="n">
        <v>44221</v>
      </c>
      <c r="X25" s="15" t="n">
        <v>44238</v>
      </c>
      <c r="Y25" s="16" t="n">
        <v>54.38</v>
      </c>
      <c r="Z25" s="13" t="s">
        <v>233</v>
      </c>
      <c r="AA25" s="16" t="n">
        <v>118.02</v>
      </c>
      <c r="AB25" s="16" t="n">
        <v>118.02</v>
      </c>
      <c r="AC25" s="13" t="s">
        <v>233</v>
      </c>
      <c r="AD25" s="17" t="n">
        <v>46.1</v>
      </c>
      <c r="AE25" s="16"/>
      <c r="AF25" s="14"/>
      <c r="AG25" s="14"/>
      <c r="AH25" s="16" t="n">
        <v>4.05</v>
      </c>
      <c r="AI25" s="14"/>
      <c r="AJ25" s="13" t="s">
        <v>234</v>
      </c>
      <c r="AK25" s="13"/>
      <c r="AL25" s="13"/>
      <c r="AM25" s="13" t="s">
        <v>235</v>
      </c>
      <c r="AN25" s="13" t="s">
        <v>531</v>
      </c>
      <c r="AO25" s="16"/>
      <c r="AP25" s="13" t="s">
        <v>200</v>
      </c>
      <c r="AQ25" s="13"/>
      <c r="AR25" s="13"/>
      <c r="AS25" s="13"/>
      <c r="AT25" s="16"/>
      <c r="AU25" s="16"/>
      <c r="AV25" s="16"/>
      <c r="AW25" s="13" t="s">
        <v>201</v>
      </c>
      <c r="AX25" s="13" t="s">
        <v>366</v>
      </c>
      <c r="AY25" s="13" t="s">
        <v>365</v>
      </c>
      <c r="AZ25" s="18"/>
      <c r="BA25" s="14"/>
      <c r="BB25" s="13"/>
      <c r="BC25" s="14"/>
      <c r="BD25" s="13"/>
      <c r="BE25" s="14"/>
      <c r="BF25" s="13"/>
      <c r="BG25" s="13"/>
      <c r="BH25" s="19"/>
      <c r="BI25" s="13"/>
      <c r="BJ25" s="13"/>
      <c r="BK25" s="13" t="s">
        <v>532</v>
      </c>
      <c r="BL25" s="13"/>
      <c r="BM25" s="13"/>
      <c r="BN25" s="13" t="s">
        <v>533</v>
      </c>
      <c r="BO25" s="13" t="s">
        <v>533</v>
      </c>
      <c r="BP25" s="13" t="s">
        <v>534</v>
      </c>
      <c r="BQ25" s="13"/>
      <c r="BR25" s="13"/>
      <c r="BS25" s="16"/>
      <c r="BT25" s="20" t="n">
        <v>60.48</v>
      </c>
      <c r="BU25" s="17" t="n">
        <v>114.83</v>
      </c>
      <c r="BV25" s="20" t="n">
        <v>23.44</v>
      </c>
      <c r="BW25" s="20" t="n">
        <v>7.51</v>
      </c>
      <c r="BX25" s="20" t="n">
        <v>11.77</v>
      </c>
      <c r="BY25" s="20" t="n">
        <v>10.61</v>
      </c>
      <c r="BZ25" s="20" t="n">
        <v>6.53</v>
      </c>
      <c r="CA25" s="21" t="n">
        <v>2020</v>
      </c>
      <c r="CB25" s="20" t="n">
        <v>10.03</v>
      </c>
      <c r="CC25" s="20" t="n">
        <v>11.12</v>
      </c>
      <c r="CD25" s="20" t="n">
        <v>14.81</v>
      </c>
      <c r="CE25" s="20" t="n">
        <v>1.95</v>
      </c>
      <c r="CF25" s="20" t="n">
        <v>669.67</v>
      </c>
      <c r="CG25" s="20" t="n">
        <v>4.62</v>
      </c>
      <c r="CH25" s="20" t="n">
        <v>5.12</v>
      </c>
      <c r="CI25" s="20" t="n">
        <v>6.83</v>
      </c>
      <c r="CJ25" s="20" t="n">
        <v>0.9</v>
      </c>
      <c r="CK25" s="20" t="n">
        <v>308.58</v>
      </c>
      <c r="CL25" s="20"/>
      <c r="CM25" s="20"/>
      <c r="CN25" s="20"/>
      <c r="CO25" s="20"/>
      <c r="CP25" s="20"/>
      <c r="CQ25" s="20"/>
      <c r="CR25" s="20"/>
      <c r="CS25" s="17" t="n">
        <v>19.46</v>
      </c>
      <c r="CT25" s="18" t="n">
        <v>107</v>
      </c>
      <c r="CU25" s="13" t="s">
        <v>265</v>
      </c>
      <c r="CV25" s="13" t="s">
        <v>535</v>
      </c>
      <c r="CW25" s="13" t="s">
        <v>267</v>
      </c>
      <c r="CX25" s="13" t="s">
        <v>268</v>
      </c>
      <c r="CY25" s="13" t="s">
        <v>536</v>
      </c>
      <c r="CZ25" s="13"/>
      <c r="DA25" s="14" t="s">
        <v>537</v>
      </c>
      <c r="DB25" s="13" t="s">
        <v>271</v>
      </c>
      <c r="DC25" s="21" t="n">
        <v>2010</v>
      </c>
      <c r="DD25" s="22" t="str">
        <f aca="false">HYPERLINK("http://www.fractal-design.com","www.fractal-design.com")</f>
        <v>www.fractal-design.com</v>
      </c>
      <c r="DE25" s="23"/>
      <c r="DF25" s="23"/>
      <c r="DG25" s="23"/>
      <c r="DH25" s="23"/>
      <c r="DI25" s="23"/>
      <c r="DJ25" s="23"/>
      <c r="DK25" s="13"/>
      <c r="DL25" s="13"/>
      <c r="DM25" s="14"/>
      <c r="DN25" s="14"/>
      <c r="DO25" s="13"/>
      <c r="DP25" s="13"/>
      <c r="DQ25" s="13"/>
      <c r="DR25" s="13"/>
      <c r="DS25" s="13"/>
      <c r="DT25" s="13"/>
      <c r="DU25" s="13"/>
      <c r="DV25" s="13"/>
      <c r="DW25" s="20"/>
      <c r="DX25" s="17"/>
      <c r="DY25" s="20"/>
      <c r="DZ25" s="20"/>
      <c r="EA25" s="20"/>
      <c r="EB25" s="20"/>
      <c r="EC25" s="20"/>
      <c r="ED25" s="20"/>
      <c r="EE25" s="20"/>
      <c r="EF25" s="17"/>
      <c r="EG25" s="16"/>
      <c r="EH25" s="16"/>
      <c r="EI25" s="20"/>
      <c r="EJ25" s="20"/>
      <c r="EK25" s="17"/>
      <c r="EL25" s="20"/>
      <c r="EM25" s="13"/>
      <c r="EN25" s="15"/>
      <c r="EO25" s="20"/>
      <c r="EP25" s="17"/>
      <c r="EQ25" s="17"/>
      <c r="ER25" s="20"/>
      <c r="ES25" s="13"/>
      <c r="ET25" s="20"/>
      <c r="EU25" s="20"/>
      <c r="EV25" s="20"/>
      <c r="EW25" s="20"/>
      <c r="EX25" s="20"/>
      <c r="EY25" s="20"/>
      <c r="EZ25" s="20"/>
      <c r="FA25" s="20"/>
      <c r="FB25" s="13" t="s">
        <v>200</v>
      </c>
      <c r="FC25" s="20"/>
      <c r="FD25" s="13"/>
      <c r="FE25" s="14"/>
      <c r="FF25" s="13"/>
      <c r="FG25" s="20"/>
      <c r="FH25" s="20"/>
      <c r="FI25" s="20"/>
      <c r="FJ25" s="20"/>
      <c r="FK25" s="20"/>
      <c r="FL25" s="20"/>
      <c r="FM25" s="20"/>
      <c r="FN25" s="20"/>
      <c r="FO25" s="20"/>
      <c r="FP25" s="20"/>
      <c r="FQ25" s="20"/>
      <c r="FR25" s="22" t="str">
        <f aca="false">HYPERLINK("https://my.pitchbook.com?c=166455-82T","View Company Online")</f>
        <v>View Company Online</v>
      </c>
    </row>
    <row r="26" customFormat="false" ht="14.25" hidden="false" customHeight="false" outlineLevel="0" collapsed="false">
      <c r="A26" s="2" t="s">
        <v>538</v>
      </c>
      <c r="B26" s="2" t="s">
        <v>520</v>
      </c>
      <c r="C26" s="2" t="s">
        <v>521</v>
      </c>
      <c r="D26" s="2" t="s">
        <v>522</v>
      </c>
      <c r="E26" s="2" t="s">
        <v>523</v>
      </c>
      <c r="F26" s="2" t="s">
        <v>524</v>
      </c>
      <c r="G26" s="2" t="s">
        <v>179</v>
      </c>
      <c r="H26" s="2" t="s">
        <v>525</v>
      </c>
      <c r="I26" s="2" t="s">
        <v>526</v>
      </c>
      <c r="J26" s="2" t="s">
        <v>527</v>
      </c>
      <c r="K26" s="2" t="s">
        <v>528</v>
      </c>
      <c r="L26" s="2" t="s">
        <v>529</v>
      </c>
      <c r="M26" s="2" t="s">
        <v>365</v>
      </c>
      <c r="N26" s="2" t="s">
        <v>366</v>
      </c>
      <c r="O26" s="2" t="s">
        <v>530</v>
      </c>
      <c r="P26" s="2" t="s">
        <v>539</v>
      </c>
      <c r="Q26" s="2" t="s">
        <v>540</v>
      </c>
      <c r="R26" s="3" t="s">
        <v>541</v>
      </c>
      <c r="S26" s="2" t="s">
        <v>542</v>
      </c>
      <c r="T26" s="2" t="s">
        <v>543</v>
      </c>
      <c r="U26" s="2"/>
      <c r="V26" s="3" t="n">
        <v>3</v>
      </c>
      <c r="W26" s="4"/>
      <c r="X26" s="4" t="n">
        <v>45275</v>
      </c>
      <c r="Y26" s="5" t="n">
        <v>10.8</v>
      </c>
      <c r="Z26" s="2" t="s">
        <v>233</v>
      </c>
      <c r="AA26" s="5"/>
      <c r="AB26" s="5" t="n">
        <v>81.85</v>
      </c>
      <c r="AC26" s="2" t="s">
        <v>233</v>
      </c>
      <c r="AD26" s="6" t="n">
        <v>13.2</v>
      </c>
      <c r="AE26" s="5"/>
      <c r="AF26" s="3"/>
      <c r="AG26" s="3"/>
      <c r="AH26" s="5" t="n">
        <v>2.94</v>
      </c>
      <c r="AI26" s="3"/>
      <c r="AJ26" s="2" t="s">
        <v>544</v>
      </c>
      <c r="AK26" s="2"/>
      <c r="AL26" s="2"/>
      <c r="AM26" s="2" t="s">
        <v>295</v>
      </c>
      <c r="AN26" s="2" t="s">
        <v>524</v>
      </c>
      <c r="AO26" s="5"/>
      <c r="AP26" s="2" t="s">
        <v>200</v>
      </c>
      <c r="AQ26" s="2"/>
      <c r="AR26" s="2"/>
      <c r="AS26" s="2"/>
      <c r="AT26" s="5"/>
      <c r="AU26" s="5"/>
      <c r="AV26" s="5"/>
      <c r="AW26" s="2" t="s">
        <v>201</v>
      </c>
      <c r="AX26" s="2" t="s">
        <v>366</v>
      </c>
      <c r="AY26" s="2" t="s">
        <v>365</v>
      </c>
      <c r="AZ26" s="7"/>
      <c r="BA26" s="3"/>
      <c r="BB26" s="2"/>
      <c r="BC26" s="3"/>
      <c r="BD26" s="2"/>
      <c r="BE26" s="3"/>
      <c r="BF26" s="2"/>
      <c r="BG26" s="2"/>
      <c r="BH26" s="8"/>
      <c r="BI26" s="2"/>
      <c r="BJ26" s="2"/>
      <c r="BK26" s="2" t="s">
        <v>532</v>
      </c>
      <c r="BL26" s="2"/>
      <c r="BM26" s="2"/>
      <c r="BN26" s="2" t="s">
        <v>545</v>
      </c>
      <c r="BO26" s="2" t="s">
        <v>545</v>
      </c>
      <c r="BP26" s="2" t="s">
        <v>545</v>
      </c>
      <c r="BQ26" s="2"/>
      <c r="BR26" s="2"/>
      <c r="BS26" s="5"/>
      <c r="BT26" s="9" t="n">
        <v>67.95</v>
      </c>
      <c r="BU26" s="6" t="n">
        <v>5.15</v>
      </c>
      <c r="BV26" s="9" t="n">
        <v>27.1</v>
      </c>
      <c r="BW26" s="9" t="n">
        <v>7.73</v>
      </c>
      <c r="BX26" s="9" t="n">
        <v>12.62</v>
      </c>
      <c r="BY26" s="9" t="n">
        <v>10.78</v>
      </c>
      <c r="BZ26" s="9" t="n">
        <v>2.69</v>
      </c>
      <c r="CA26" s="10" t="n">
        <v>2023</v>
      </c>
      <c r="CB26" s="9" t="n">
        <v>6.49</v>
      </c>
      <c r="CC26" s="9" t="n">
        <v>7.59</v>
      </c>
      <c r="CD26" s="9" t="n">
        <v>10.38</v>
      </c>
      <c r="CE26" s="9" t="n">
        <v>1.2</v>
      </c>
      <c r="CF26" s="9" t="n">
        <v>10.08</v>
      </c>
      <c r="CG26" s="9" t="n">
        <v>0.86</v>
      </c>
      <c r="CH26" s="9" t="n">
        <v>1</v>
      </c>
      <c r="CI26" s="9" t="n">
        <v>1.37</v>
      </c>
      <c r="CJ26" s="9" t="n">
        <v>0.16</v>
      </c>
      <c r="CK26" s="9" t="n">
        <v>1.33</v>
      </c>
      <c r="CL26" s="9"/>
      <c r="CM26" s="9"/>
      <c r="CN26" s="9"/>
      <c r="CO26" s="9"/>
      <c r="CP26" s="9"/>
      <c r="CQ26" s="9"/>
      <c r="CR26" s="9"/>
      <c r="CS26" s="6" t="n">
        <v>18.58</v>
      </c>
      <c r="CT26" s="7" t="n">
        <v>107</v>
      </c>
      <c r="CU26" s="2" t="s">
        <v>265</v>
      </c>
      <c r="CV26" s="2" t="s">
        <v>535</v>
      </c>
      <c r="CW26" s="2" t="s">
        <v>267</v>
      </c>
      <c r="CX26" s="2" t="s">
        <v>268</v>
      </c>
      <c r="CY26" s="2" t="s">
        <v>536</v>
      </c>
      <c r="CZ26" s="2"/>
      <c r="DA26" s="3" t="s">
        <v>537</v>
      </c>
      <c r="DB26" s="2" t="s">
        <v>271</v>
      </c>
      <c r="DC26" s="10" t="n">
        <v>2010</v>
      </c>
      <c r="DD26" s="11" t="str">
        <f aca="false">HYPERLINK("http://www.fractal-design.com","www.fractal-design.com")</f>
        <v>www.fractal-design.com</v>
      </c>
      <c r="DE26" s="12"/>
      <c r="DF26" s="12"/>
      <c r="DG26" s="12"/>
      <c r="DH26" s="12"/>
      <c r="DI26" s="12"/>
      <c r="DJ26" s="12"/>
      <c r="DK26" s="2"/>
      <c r="DL26" s="2"/>
      <c r="DM26" s="3"/>
      <c r="DN26" s="3"/>
      <c r="DO26" s="2"/>
      <c r="DP26" s="2"/>
      <c r="DQ26" s="2"/>
      <c r="DR26" s="2"/>
      <c r="DS26" s="2"/>
      <c r="DT26" s="2"/>
      <c r="DU26" s="2"/>
      <c r="DV26" s="2"/>
      <c r="DW26" s="9"/>
      <c r="DX26" s="6"/>
      <c r="DY26" s="9"/>
      <c r="DZ26" s="9"/>
      <c r="EA26" s="9"/>
      <c r="EB26" s="9"/>
      <c r="EC26" s="9"/>
      <c r="ED26" s="9"/>
      <c r="EE26" s="9"/>
      <c r="EF26" s="6"/>
      <c r="EG26" s="5"/>
      <c r="EH26" s="5"/>
      <c r="EI26" s="9"/>
      <c r="EJ26" s="9"/>
      <c r="EK26" s="6"/>
      <c r="EL26" s="9"/>
      <c r="EM26" s="2"/>
      <c r="EN26" s="4"/>
      <c r="EO26" s="9"/>
      <c r="EP26" s="6"/>
      <c r="EQ26" s="6"/>
      <c r="ER26" s="9"/>
      <c r="ES26" s="2"/>
      <c r="ET26" s="9"/>
      <c r="EU26" s="9"/>
      <c r="EV26" s="9"/>
      <c r="EW26" s="9"/>
      <c r="EX26" s="9"/>
      <c r="EY26" s="9"/>
      <c r="EZ26" s="9"/>
      <c r="FA26" s="9"/>
      <c r="FB26" s="2" t="s">
        <v>200</v>
      </c>
      <c r="FC26" s="9"/>
      <c r="FD26" s="2"/>
      <c r="FE26" s="3"/>
      <c r="FF26" s="2"/>
      <c r="FG26" s="9"/>
      <c r="FH26" s="9"/>
      <c r="FI26" s="9"/>
      <c r="FJ26" s="9"/>
      <c r="FK26" s="9"/>
      <c r="FL26" s="9"/>
      <c r="FM26" s="9"/>
      <c r="FN26" s="9"/>
      <c r="FO26" s="9"/>
      <c r="FP26" s="9"/>
      <c r="FQ26" s="9"/>
      <c r="FR26" s="11" t="str">
        <f aca="false">HYPERLINK("https://my.pitchbook.com?c=247953-16T","View Company Online")</f>
        <v>View Company Online</v>
      </c>
    </row>
    <row r="27" customFormat="false" ht="14.25" hidden="false" customHeight="false" outlineLevel="0" collapsed="false">
      <c r="A27" s="13" t="s">
        <v>546</v>
      </c>
      <c r="B27" s="13" t="s">
        <v>547</v>
      </c>
      <c r="C27" s="13" t="s">
        <v>548</v>
      </c>
      <c r="D27" s="13" t="s">
        <v>549</v>
      </c>
      <c r="E27" s="13" t="s">
        <v>550</v>
      </c>
      <c r="F27" s="13" t="s">
        <v>551</v>
      </c>
      <c r="G27" s="13" t="s">
        <v>179</v>
      </c>
      <c r="H27" s="13" t="s">
        <v>525</v>
      </c>
      <c r="I27" s="13" t="s">
        <v>552</v>
      </c>
      <c r="J27" s="13" t="s">
        <v>553</v>
      </c>
      <c r="K27" s="13" t="s">
        <v>554</v>
      </c>
      <c r="L27" s="13" t="s">
        <v>555</v>
      </c>
      <c r="M27" s="13" t="s">
        <v>185</v>
      </c>
      <c r="N27" s="13" t="s">
        <v>186</v>
      </c>
      <c r="O27" s="13" t="s">
        <v>187</v>
      </c>
      <c r="P27" s="13" t="s">
        <v>556</v>
      </c>
      <c r="Q27" s="13" t="s">
        <v>557</v>
      </c>
      <c r="R27" s="14" t="s">
        <v>558</v>
      </c>
      <c r="S27" s="13" t="s">
        <v>559</v>
      </c>
      <c r="T27" s="13" t="s">
        <v>560</v>
      </c>
      <c r="U27" s="13" t="s">
        <v>561</v>
      </c>
      <c r="V27" s="14" t="n">
        <v>1</v>
      </c>
      <c r="W27" s="15"/>
      <c r="X27" s="15" t="n">
        <v>43465</v>
      </c>
      <c r="Y27" s="16" t="n">
        <v>0.78</v>
      </c>
      <c r="Z27" s="13" t="s">
        <v>193</v>
      </c>
      <c r="AA27" s="16" t="n">
        <v>2.09</v>
      </c>
      <c r="AB27" s="16" t="n">
        <v>2.87</v>
      </c>
      <c r="AC27" s="13" t="s">
        <v>193</v>
      </c>
      <c r="AD27" s="17" t="n">
        <v>27.08</v>
      </c>
      <c r="AE27" s="16" t="n">
        <v>0.78</v>
      </c>
      <c r="AF27" s="14" t="s">
        <v>258</v>
      </c>
      <c r="AG27" s="14"/>
      <c r="AH27" s="16" t="n">
        <v>28.23</v>
      </c>
      <c r="AI27" s="14"/>
      <c r="AJ27" s="13" t="s">
        <v>259</v>
      </c>
      <c r="AK27" s="13"/>
      <c r="AL27" s="13"/>
      <c r="AM27" s="13" t="s">
        <v>198</v>
      </c>
      <c r="AN27" s="13" t="s">
        <v>562</v>
      </c>
      <c r="AO27" s="16" t="n">
        <v>0.78</v>
      </c>
      <c r="AP27" s="13" t="s">
        <v>200</v>
      </c>
      <c r="AQ27" s="13"/>
      <c r="AR27" s="13"/>
      <c r="AS27" s="13"/>
      <c r="AT27" s="16"/>
      <c r="AU27" s="16"/>
      <c r="AV27" s="16"/>
      <c r="AW27" s="13" t="s">
        <v>201</v>
      </c>
      <c r="AX27" s="13" t="s">
        <v>563</v>
      </c>
      <c r="AY27" s="13" t="s">
        <v>278</v>
      </c>
      <c r="AZ27" s="18"/>
      <c r="BA27" s="14"/>
      <c r="BB27" s="13"/>
      <c r="BC27" s="14"/>
      <c r="BD27" s="13"/>
      <c r="BE27" s="14"/>
      <c r="BF27" s="13"/>
      <c r="BG27" s="13"/>
      <c r="BH27" s="19"/>
      <c r="BI27" s="13"/>
      <c r="BJ27" s="13"/>
      <c r="BK27" s="13"/>
      <c r="BL27" s="13"/>
      <c r="BM27" s="13"/>
      <c r="BN27" s="13"/>
      <c r="BO27" s="13"/>
      <c r="BP27" s="13"/>
      <c r="BQ27" s="13"/>
      <c r="BR27" s="13"/>
      <c r="BS27" s="16"/>
      <c r="BT27" s="20" t="n">
        <v>0.58</v>
      </c>
      <c r="BU27" s="17"/>
      <c r="BV27" s="20"/>
      <c r="BW27" s="20" t="n">
        <v>-0.05</v>
      </c>
      <c r="BX27" s="20"/>
      <c r="BY27" s="20" t="n">
        <v>-0.06</v>
      </c>
      <c r="BZ27" s="20" t="n">
        <v>0</v>
      </c>
      <c r="CA27" s="21" t="n">
        <v>2018</v>
      </c>
      <c r="CB27" s="20"/>
      <c r="CC27" s="20" t="n">
        <v>-45.28</v>
      </c>
      <c r="CD27" s="20" t="n">
        <v>-60.04</v>
      </c>
      <c r="CE27" s="20" t="n">
        <v>4.92</v>
      </c>
      <c r="CF27" s="20"/>
      <c r="CG27" s="20"/>
      <c r="CH27" s="20" t="n">
        <v>-12.26</v>
      </c>
      <c r="CI27" s="20" t="n">
        <v>-16.26</v>
      </c>
      <c r="CJ27" s="20" t="n">
        <v>1.33</v>
      </c>
      <c r="CK27" s="20"/>
      <c r="CL27" s="20"/>
      <c r="CM27" s="20"/>
      <c r="CN27" s="20"/>
      <c r="CO27" s="20"/>
      <c r="CP27" s="20"/>
      <c r="CQ27" s="20"/>
      <c r="CR27" s="20"/>
      <c r="CS27" s="17"/>
      <c r="CT27" s="18" t="n">
        <v>42</v>
      </c>
      <c r="CU27" s="13" t="s">
        <v>265</v>
      </c>
      <c r="CV27" s="13" t="s">
        <v>535</v>
      </c>
      <c r="CW27" s="13" t="s">
        <v>267</v>
      </c>
      <c r="CX27" s="13" t="s">
        <v>268</v>
      </c>
      <c r="CY27" s="13" t="s">
        <v>536</v>
      </c>
      <c r="CZ27" s="13"/>
      <c r="DA27" s="14" t="s">
        <v>564</v>
      </c>
      <c r="DB27" s="13" t="s">
        <v>271</v>
      </c>
      <c r="DC27" s="21" t="n">
        <v>2017</v>
      </c>
      <c r="DD27" s="22" t="str">
        <f aca="false">HYPERLINK("http://www.freemelt.com","www.freemelt.com")</f>
        <v>www.freemelt.com</v>
      </c>
      <c r="DE27" s="23" t="n">
        <v>40</v>
      </c>
      <c r="DF27" s="23" t="n">
        <v>12</v>
      </c>
      <c r="DG27" s="23" t="n">
        <v>20</v>
      </c>
      <c r="DH27" s="23" t="n">
        <v>18</v>
      </c>
      <c r="DI27" s="23" t="n">
        <v>2</v>
      </c>
      <c r="DJ27" s="23" t="n">
        <v>2</v>
      </c>
      <c r="DK27" s="13" t="s">
        <v>565</v>
      </c>
      <c r="DL27" s="13"/>
      <c r="DM27" s="14"/>
      <c r="DN27" s="14"/>
      <c r="DO27" s="13"/>
      <c r="DP27" s="13"/>
      <c r="DQ27" s="13"/>
      <c r="DR27" s="13"/>
      <c r="DS27" s="13"/>
      <c r="DT27" s="13"/>
      <c r="DU27" s="13"/>
      <c r="DV27" s="13"/>
      <c r="DW27" s="20"/>
      <c r="DX27" s="17"/>
      <c r="DY27" s="20"/>
      <c r="DZ27" s="20"/>
      <c r="EA27" s="20"/>
      <c r="EB27" s="20"/>
      <c r="EC27" s="20"/>
      <c r="ED27" s="20"/>
      <c r="EE27" s="20"/>
      <c r="EF27" s="17"/>
      <c r="EG27" s="16"/>
      <c r="EH27" s="16"/>
      <c r="EI27" s="20"/>
      <c r="EJ27" s="20"/>
      <c r="EK27" s="17"/>
      <c r="EL27" s="20"/>
      <c r="EM27" s="13"/>
      <c r="EN27" s="15"/>
      <c r="EO27" s="20"/>
      <c r="EP27" s="17"/>
      <c r="EQ27" s="17"/>
      <c r="ER27" s="20"/>
      <c r="ES27" s="13"/>
      <c r="ET27" s="20"/>
      <c r="EU27" s="20"/>
      <c r="EV27" s="20"/>
      <c r="EW27" s="20"/>
      <c r="EX27" s="20"/>
      <c r="EY27" s="20"/>
      <c r="EZ27" s="20"/>
      <c r="FA27" s="20"/>
      <c r="FB27" s="13" t="s">
        <v>200</v>
      </c>
      <c r="FC27" s="20"/>
      <c r="FD27" s="13"/>
      <c r="FE27" s="14"/>
      <c r="FF27" s="13"/>
      <c r="FG27" s="20"/>
      <c r="FH27" s="20"/>
      <c r="FI27" s="20"/>
      <c r="FJ27" s="20"/>
      <c r="FK27" s="20"/>
      <c r="FL27" s="20"/>
      <c r="FM27" s="20"/>
      <c r="FN27" s="20"/>
      <c r="FO27" s="20"/>
      <c r="FP27" s="20"/>
      <c r="FQ27" s="20"/>
      <c r="FR27" s="22" t="str">
        <f aca="false">HYPERLINK("https://my.pitchbook.com?c=111603-52T","View Company Online")</f>
        <v>View Company Online</v>
      </c>
    </row>
    <row r="28" customFormat="false" ht="14.25" hidden="false" customHeight="false" outlineLevel="0" collapsed="false">
      <c r="A28" s="2" t="s">
        <v>566</v>
      </c>
      <c r="B28" s="2" t="s">
        <v>547</v>
      </c>
      <c r="C28" s="2" t="s">
        <v>548</v>
      </c>
      <c r="D28" s="2" t="s">
        <v>549</v>
      </c>
      <c r="E28" s="2" t="s">
        <v>550</v>
      </c>
      <c r="F28" s="2" t="s">
        <v>551</v>
      </c>
      <c r="G28" s="2" t="s">
        <v>179</v>
      </c>
      <c r="H28" s="2" t="s">
        <v>525</v>
      </c>
      <c r="I28" s="2" t="s">
        <v>552</v>
      </c>
      <c r="J28" s="2" t="s">
        <v>553</v>
      </c>
      <c r="K28" s="2" t="s">
        <v>554</v>
      </c>
      <c r="L28" s="2" t="s">
        <v>555</v>
      </c>
      <c r="M28" s="2" t="s">
        <v>185</v>
      </c>
      <c r="N28" s="2" t="s">
        <v>186</v>
      </c>
      <c r="O28" s="2" t="s">
        <v>187</v>
      </c>
      <c r="P28" s="2" t="s">
        <v>556</v>
      </c>
      <c r="Q28" s="2" t="s">
        <v>557</v>
      </c>
      <c r="R28" s="3" t="s">
        <v>558</v>
      </c>
      <c r="S28" s="2" t="s">
        <v>559</v>
      </c>
      <c r="T28" s="2" t="s">
        <v>560</v>
      </c>
      <c r="U28" s="2" t="s">
        <v>561</v>
      </c>
      <c r="V28" s="3" t="n">
        <v>2</v>
      </c>
      <c r="W28" s="4"/>
      <c r="X28" s="4" t="n">
        <v>43714</v>
      </c>
      <c r="Y28" s="5" t="n">
        <v>1.42</v>
      </c>
      <c r="Z28" s="2" t="s">
        <v>193</v>
      </c>
      <c r="AA28" s="5" t="n">
        <v>6.35</v>
      </c>
      <c r="AB28" s="5" t="n">
        <v>7.77</v>
      </c>
      <c r="AC28" s="2" t="s">
        <v>193</v>
      </c>
      <c r="AD28" s="6" t="n">
        <v>18.29</v>
      </c>
      <c r="AE28" s="5" t="n">
        <v>2.2</v>
      </c>
      <c r="AF28" s="3" t="s">
        <v>300</v>
      </c>
      <c r="AG28" s="3" t="s">
        <v>195</v>
      </c>
      <c r="AH28" s="5" t="n">
        <v>65.12</v>
      </c>
      <c r="AI28" s="3"/>
      <c r="AJ28" s="2" t="s">
        <v>259</v>
      </c>
      <c r="AK28" s="2"/>
      <c r="AL28" s="2"/>
      <c r="AM28" s="2" t="s">
        <v>198</v>
      </c>
      <c r="AN28" s="2" t="s">
        <v>567</v>
      </c>
      <c r="AO28" s="5" t="n">
        <v>1.42</v>
      </c>
      <c r="AP28" s="2" t="s">
        <v>200</v>
      </c>
      <c r="AQ28" s="2"/>
      <c r="AR28" s="2"/>
      <c r="AS28" s="2"/>
      <c r="AT28" s="5"/>
      <c r="AU28" s="5"/>
      <c r="AV28" s="5"/>
      <c r="AW28" s="2" t="s">
        <v>201</v>
      </c>
      <c r="AX28" s="2" t="s">
        <v>202</v>
      </c>
      <c r="AY28" s="2" t="s">
        <v>203</v>
      </c>
      <c r="AZ28" s="7"/>
      <c r="BA28" s="3" t="n">
        <v>1</v>
      </c>
      <c r="BB28" s="2" t="s">
        <v>568</v>
      </c>
      <c r="BC28" s="3" t="n">
        <v>1</v>
      </c>
      <c r="BD28" s="2"/>
      <c r="BE28" s="3"/>
      <c r="BF28" s="2"/>
      <c r="BG28" s="2" t="s">
        <v>569</v>
      </c>
      <c r="BH28" s="8" t="s">
        <v>570</v>
      </c>
      <c r="BI28" s="2" t="s">
        <v>570</v>
      </c>
      <c r="BJ28" s="2" t="s">
        <v>571</v>
      </c>
      <c r="BK28" s="2"/>
      <c r="BL28" s="2"/>
      <c r="BM28" s="2"/>
      <c r="BN28" s="2"/>
      <c r="BO28" s="2"/>
      <c r="BP28" s="2"/>
      <c r="BQ28" s="2"/>
      <c r="BR28" s="2"/>
      <c r="BS28" s="5"/>
      <c r="BT28" s="9" t="n">
        <v>1</v>
      </c>
      <c r="BU28" s="6" t="n">
        <v>62.18</v>
      </c>
      <c r="BV28" s="9"/>
      <c r="BW28" s="9" t="n">
        <v>0.03</v>
      </c>
      <c r="BX28" s="9" t="n">
        <v>0.21</v>
      </c>
      <c r="BY28" s="9" t="n">
        <v>0.05</v>
      </c>
      <c r="BZ28" s="9" t="n">
        <v>0</v>
      </c>
      <c r="CA28" s="10" t="n">
        <v>2019</v>
      </c>
      <c r="CB28" s="9" t="n">
        <v>37.63</v>
      </c>
      <c r="CC28" s="9" t="n">
        <v>165.77</v>
      </c>
      <c r="CD28" s="9" t="n">
        <v>229.86</v>
      </c>
      <c r="CE28" s="9" t="n">
        <v>7.78</v>
      </c>
      <c r="CF28" s="9" t="n">
        <v>9.93</v>
      </c>
      <c r="CG28" s="9" t="n">
        <v>6.88</v>
      </c>
      <c r="CH28" s="9" t="n">
        <v>30.31</v>
      </c>
      <c r="CI28" s="9" t="n">
        <v>42.03</v>
      </c>
      <c r="CJ28" s="9" t="n">
        <v>1.42</v>
      </c>
      <c r="CK28" s="9" t="n">
        <v>1.82</v>
      </c>
      <c r="CL28" s="9"/>
      <c r="CM28" s="9"/>
      <c r="CN28" s="9"/>
      <c r="CO28" s="9"/>
      <c r="CP28" s="9"/>
      <c r="CQ28" s="9"/>
      <c r="CR28" s="9"/>
      <c r="CS28" s="6" t="n">
        <v>20.68</v>
      </c>
      <c r="CT28" s="7" t="n">
        <v>42</v>
      </c>
      <c r="CU28" s="2" t="s">
        <v>265</v>
      </c>
      <c r="CV28" s="2" t="s">
        <v>535</v>
      </c>
      <c r="CW28" s="2" t="s">
        <v>267</v>
      </c>
      <c r="CX28" s="2" t="s">
        <v>268</v>
      </c>
      <c r="CY28" s="2" t="s">
        <v>536</v>
      </c>
      <c r="CZ28" s="2"/>
      <c r="DA28" s="3" t="s">
        <v>564</v>
      </c>
      <c r="DB28" s="2" t="s">
        <v>271</v>
      </c>
      <c r="DC28" s="10" t="n">
        <v>2017</v>
      </c>
      <c r="DD28" s="11" t="str">
        <f aca="false">HYPERLINK("http://www.freemelt.com","www.freemelt.com")</f>
        <v>www.freemelt.com</v>
      </c>
      <c r="DE28" s="12" t="n">
        <v>40</v>
      </c>
      <c r="DF28" s="12" t="n">
        <v>12</v>
      </c>
      <c r="DG28" s="12" t="n">
        <v>20</v>
      </c>
      <c r="DH28" s="12" t="n">
        <v>18</v>
      </c>
      <c r="DI28" s="12" t="n">
        <v>2</v>
      </c>
      <c r="DJ28" s="12" t="n">
        <v>2</v>
      </c>
      <c r="DK28" s="2" t="s">
        <v>565</v>
      </c>
      <c r="DL28" s="2"/>
      <c r="DM28" s="3" t="n">
        <v>2.21</v>
      </c>
      <c r="DN28" s="3" t="n">
        <v>0.68</v>
      </c>
      <c r="DO28" s="2"/>
      <c r="DP28" s="2"/>
      <c r="DQ28" s="2"/>
      <c r="DR28" s="2"/>
      <c r="DS28" s="2"/>
      <c r="DT28" s="2"/>
      <c r="DU28" s="2"/>
      <c r="DV28" s="2"/>
      <c r="DW28" s="9"/>
      <c r="DX28" s="6"/>
      <c r="DY28" s="9"/>
      <c r="DZ28" s="9"/>
      <c r="EA28" s="9"/>
      <c r="EB28" s="9"/>
      <c r="EC28" s="9"/>
      <c r="ED28" s="9"/>
      <c r="EE28" s="9"/>
      <c r="EF28" s="6"/>
      <c r="EG28" s="5"/>
      <c r="EH28" s="5"/>
      <c r="EI28" s="9"/>
      <c r="EJ28" s="9"/>
      <c r="EK28" s="6"/>
      <c r="EL28" s="9"/>
      <c r="EM28" s="2"/>
      <c r="EN28" s="4"/>
      <c r="EO28" s="9"/>
      <c r="EP28" s="6"/>
      <c r="EQ28" s="6"/>
      <c r="ER28" s="9"/>
      <c r="ES28" s="2"/>
      <c r="ET28" s="9"/>
      <c r="EU28" s="9"/>
      <c r="EV28" s="9"/>
      <c r="EW28" s="9"/>
      <c r="EX28" s="9"/>
      <c r="EY28" s="9"/>
      <c r="EZ28" s="9"/>
      <c r="FA28" s="9"/>
      <c r="FB28" s="2" t="s">
        <v>200</v>
      </c>
      <c r="FC28" s="9"/>
      <c r="FD28" s="2"/>
      <c r="FE28" s="3"/>
      <c r="FF28" s="2"/>
      <c r="FG28" s="9"/>
      <c r="FH28" s="9"/>
      <c r="FI28" s="9"/>
      <c r="FJ28" s="9"/>
      <c r="FK28" s="9"/>
      <c r="FL28" s="9"/>
      <c r="FM28" s="9"/>
      <c r="FN28" s="9"/>
      <c r="FO28" s="9"/>
      <c r="FP28" s="9"/>
      <c r="FQ28" s="9"/>
      <c r="FR28" s="11" t="str">
        <f aca="false">HYPERLINK("https://my.pitchbook.com?c=131572-90T","View Company Online")</f>
        <v>View Company Online</v>
      </c>
    </row>
    <row r="29" customFormat="false" ht="14.25" hidden="false" customHeight="false" outlineLevel="0" collapsed="false">
      <c r="A29" s="13" t="s">
        <v>572</v>
      </c>
      <c r="B29" s="13" t="s">
        <v>547</v>
      </c>
      <c r="C29" s="13" t="s">
        <v>548</v>
      </c>
      <c r="D29" s="13" t="s">
        <v>549</v>
      </c>
      <c r="E29" s="13" t="s">
        <v>550</v>
      </c>
      <c r="F29" s="13" t="s">
        <v>551</v>
      </c>
      <c r="G29" s="13" t="s">
        <v>179</v>
      </c>
      <c r="H29" s="13" t="s">
        <v>525</v>
      </c>
      <c r="I29" s="13" t="s">
        <v>552</v>
      </c>
      <c r="J29" s="13" t="s">
        <v>553</v>
      </c>
      <c r="K29" s="13" t="s">
        <v>554</v>
      </c>
      <c r="L29" s="13" t="s">
        <v>555</v>
      </c>
      <c r="M29" s="13" t="s">
        <v>185</v>
      </c>
      <c r="N29" s="13" t="s">
        <v>186</v>
      </c>
      <c r="O29" s="13" t="s">
        <v>187</v>
      </c>
      <c r="P29" s="13" t="s">
        <v>573</v>
      </c>
      <c r="Q29" s="13" t="s">
        <v>574</v>
      </c>
      <c r="R29" s="14" t="s">
        <v>558</v>
      </c>
      <c r="S29" s="13" t="s">
        <v>575</v>
      </c>
      <c r="T29" s="13" t="s">
        <v>576</v>
      </c>
      <c r="U29" s="13" t="s">
        <v>577</v>
      </c>
      <c r="V29" s="14" t="n">
        <v>4</v>
      </c>
      <c r="W29" s="15" t="n">
        <v>44287</v>
      </c>
      <c r="X29" s="15" t="n">
        <v>44384</v>
      </c>
      <c r="Y29" s="16" t="n">
        <v>0.18</v>
      </c>
      <c r="Z29" s="13" t="s">
        <v>193</v>
      </c>
      <c r="AA29" s="16" t="n">
        <v>52.03</v>
      </c>
      <c r="AB29" s="16" t="n">
        <v>52.21</v>
      </c>
      <c r="AC29" s="13" t="s">
        <v>233</v>
      </c>
      <c r="AD29" s="17" t="n">
        <v>0.35</v>
      </c>
      <c r="AE29" s="16" t="n">
        <v>10.74</v>
      </c>
      <c r="AF29" s="14"/>
      <c r="AG29" s="14"/>
      <c r="AH29" s="16" t="n">
        <v>0.01</v>
      </c>
      <c r="AI29" s="14"/>
      <c r="AJ29" s="13" t="s">
        <v>234</v>
      </c>
      <c r="AK29" s="13"/>
      <c r="AL29" s="13"/>
      <c r="AM29" s="13" t="s">
        <v>235</v>
      </c>
      <c r="AN29" s="13" t="s">
        <v>578</v>
      </c>
      <c r="AO29" s="16" t="n">
        <v>0.18</v>
      </c>
      <c r="AP29" s="13" t="s">
        <v>200</v>
      </c>
      <c r="AQ29" s="13"/>
      <c r="AR29" s="13"/>
      <c r="AS29" s="13"/>
      <c r="AT29" s="16"/>
      <c r="AU29" s="16"/>
      <c r="AV29" s="16"/>
      <c r="AW29" s="13" t="s">
        <v>201</v>
      </c>
      <c r="AX29" s="13" t="s">
        <v>202</v>
      </c>
      <c r="AY29" s="13" t="s">
        <v>185</v>
      </c>
      <c r="AZ29" s="18"/>
      <c r="BA29" s="14"/>
      <c r="BB29" s="13"/>
      <c r="BC29" s="14"/>
      <c r="BD29" s="13"/>
      <c r="BE29" s="14"/>
      <c r="BF29" s="13"/>
      <c r="BG29" s="13"/>
      <c r="BH29" s="19"/>
      <c r="BI29" s="13"/>
      <c r="BJ29" s="13"/>
      <c r="BK29" s="13" t="s">
        <v>579</v>
      </c>
      <c r="BL29" s="13"/>
      <c r="BM29" s="13"/>
      <c r="BN29" s="13" t="s">
        <v>580</v>
      </c>
      <c r="BO29" s="13" t="s">
        <v>580</v>
      </c>
      <c r="BP29" s="13" t="s">
        <v>581</v>
      </c>
      <c r="BQ29" s="13"/>
      <c r="BR29" s="13"/>
      <c r="BS29" s="16"/>
      <c r="BT29" s="20" t="n">
        <v>0.63</v>
      </c>
      <c r="BU29" s="17" t="n">
        <v>7.42</v>
      </c>
      <c r="BV29" s="20"/>
      <c r="BW29" s="20" t="n">
        <v>-0.63</v>
      </c>
      <c r="BX29" s="20" t="n">
        <v>-0.4</v>
      </c>
      <c r="BY29" s="20" t="n">
        <v>-0.74</v>
      </c>
      <c r="BZ29" s="20" t="n">
        <v>0</v>
      </c>
      <c r="CA29" s="21" t="n">
        <v>2021</v>
      </c>
      <c r="CB29" s="20" t="n">
        <v>-130.62</v>
      </c>
      <c r="CC29" s="20" t="n">
        <v>-70.13</v>
      </c>
      <c r="CD29" s="20" t="n">
        <v>-82.89</v>
      </c>
      <c r="CE29" s="20" t="n">
        <v>83.38</v>
      </c>
      <c r="CF29" s="20" t="n">
        <v>5.87</v>
      </c>
      <c r="CG29" s="20" t="n">
        <v>-0.45</v>
      </c>
      <c r="CH29" s="20" t="n">
        <v>-0.24</v>
      </c>
      <c r="CI29" s="20" t="n">
        <v>-0.29</v>
      </c>
      <c r="CJ29" s="20" t="n">
        <v>0.29</v>
      </c>
      <c r="CK29" s="20" t="n">
        <v>0.02</v>
      </c>
      <c r="CL29" s="20"/>
      <c r="CM29" s="20"/>
      <c r="CN29" s="20"/>
      <c r="CO29" s="20"/>
      <c r="CP29" s="20"/>
      <c r="CQ29" s="20"/>
      <c r="CR29" s="20"/>
      <c r="CS29" s="17" t="n">
        <v>-63.83</v>
      </c>
      <c r="CT29" s="18" t="n">
        <v>42</v>
      </c>
      <c r="CU29" s="13" t="s">
        <v>265</v>
      </c>
      <c r="CV29" s="13" t="s">
        <v>535</v>
      </c>
      <c r="CW29" s="13" t="s">
        <v>267</v>
      </c>
      <c r="CX29" s="13" t="s">
        <v>268</v>
      </c>
      <c r="CY29" s="13" t="s">
        <v>536</v>
      </c>
      <c r="CZ29" s="13"/>
      <c r="DA29" s="14" t="s">
        <v>564</v>
      </c>
      <c r="DB29" s="13" t="s">
        <v>271</v>
      </c>
      <c r="DC29" s="21" t="n">
        <v>2017</v>
      </c>
      <c r="DD29" s="22" t="str">
        <f aca="false">HYPERLINK("http://www.freemelt.com","www.freemelt.com")</f>
        <v>www.freemelt.com</v>
      </c>
      <c r="DE29" s="23" t="n">
        <v>40</v>
      </c>
      <c r="DF29" s="23" t="n">
        <v>12</v>
      </c>
      <c r="DG29" s="23" t="n">
        <v>20</v>
      </c>
      <c r="DH29" s="23" t="n">
        <v>18</v>
      </c>
      <c r="DI29" s="23" t="n">
        <v>2</v>
      </c>
      <c r="DJ29" s="23" t="n">
        <v>2</v>
      </c>
      <c r="DK29" s="13" t="s">
        <v>565</v>
      </c>
      <c r="DL29" s="13"/>
      <c r="DM29" s="14"/>
      <c r="DN29" s="14"/>
      <c r="DO29" s="13"/>
      <c r="DP29" s="13"/>
      <c r="DQ29" s="13"/>
      <c r="DR29" s="13"/>
      <c r="DS29" s="13"/>
      <c r="DT29" s="13"/>
      <c r="DU29" s="13"/>
      <c r="DV29" s="13"/>
      <c r="DW29" s="20"/>
      <c r="DX29" s="17"/>
      <c r="DY29" s="20"/>
      <c r="DZ29" s="20"/>
      <c r="EA29" s="20"/>
      <c r="EB29" s="20"/>
      <c r="EC29" s="20"/>
      <c r="ED29" s="20"/>
      <c r="EE29" s="20"/>
      <c r="EF29" s="17"/>
      <c r="EG29" s="16"/>
      <c r="EH29" s="16"/>
      <c r="EI29" s="20"/>
      <c r="EJ29" s="20"/>
      <c r="EK29" s="17"/>
      <c r="EL29" s="20"/>
      <c r="EM29" s="13"/>
      <c r="EN29" s="15"/>
      <c r="EO29" s="20"/>
      <c r="EP29" s="17"/>
      <c r="EQ29" s="17"/>
      <c r="ER29" s="20"/>
      <c r="ES29" s="13"/>
      <c r="ET29" s="20"/>
      <c r="EU29" s="20"/>
      <c r="EV29" s="20"/>
      <c r="EW29" s="20"/>
      <c r="EX29" s="20"/>
      <c r="EY29" s="20"/>
      <c r="EZ29" s="20"/>
      <c r="FA29" s="20"/>
      <c r="FB29" s="13" t="s">
        <v>200</v>
      </c>
      <c r="FC29" s="20"/>
      <c r="FD29" s="13"/>
      <c r="FE29" s="14"/>
      <c r="FF29" s="13"/>
      <c r="FG29" s="20"/>
      <c r="FH29" s="20"/>
      <c r="FI29" s="20"/>
      <c r="FJ29" s="20"/>
      <c r="FK29" s="20"/>
      <c r="FL29" s="20"/>
      <c r="FM29" s="20"/>
      <c r="FN29" s="20"/>
      <c r="FO29" s="20"/>
      <c r="FP29" s="20"/>
      <c r="FQ29" s="20"/>
      <c r="FR29" s="22" t="str">
        <f aca="false">HYPERLINK("https://my.pitchbook.com?c=175801-51T","View Company Online")</f>
        <v>View Company Online</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zeroHeight="false" outlineLevelRow="0" outlineLevelCol="0"/>
  <cols>
    <col collapsed="false" customWidth="true" hidden="false" outlineLevel="0" max="1" min="1" style="0" width="10.6"/>
    <col collapsed="false" customWidth="true" hidden="false" outlineLevel="0" max="2" min="2" style="0" width="49.13"/>
    <col collapsed="false" customWidth="true" hidden="false" outlineLevel="0" max="3" min="3" style="0" width="27.73"/>
    <col collapsed="false" customWidth="true" hidden="false" outlineLevel="0" max="4" min="4" style="0" width="4.6"/>
    <col collapsed="false" customWidth="true" hidden="false" outlineLevel="0" max="5" min="5" style="0" width="22.13"/>
    <col collapsed="false" customWidth="true" hidden="false" outlineLevel="0" max="1025" min="6" style="0" width="8.53"/>
  </cols>
  <sheetData>
    <row r="1" customFormat="false" ht="20.65" hidden="false" customHeight="false" outlineLevel="0" collapsed="false">
      <c r="A1" s="24" t="s">
        <v>582</v>
      </c>
    </row>
    <row r="3" customFormat="false" ht="15" hidden="false" customHeight="false" outlineLevel="0" collapsed="false">
      <c r="A3" s="25" t="s">
        <v>583</v>
      </c>
    </row>
    <row r="4" customFormat="false" ht="15" hidden="false" customHeight="false" outlineLevel="0" collapsed="false">
      <c r="A4" s="26" t="s">
        <v>584</v>
      </c>
    </row>
    <row r="6" customFormat="false" ht="15" hidden="false" customHeight="false" outlineLevel="0" collapsed="false">
      <c r="A6" s="25" t="s">
        <v>585</v>
      </c>
      <c r="C6" s="26" t="s">
        <v>586</v>
      </c>
      <c r="E6" s="25" t="s">
        <v>587</v>
      </c>
    </row>
    <row r="8" customFormat="false" ht="15" hidden="false" customHeight="false" outlineLevel="0" collapsed="false">
      <c r="A8" s="25" t="s">
        <v>588</v>
      </c>
    </row>
    <row r="9" customFormat="false" ht="15" hidden="false" customHeight="false" outlineLevel="0" collapsed="false">
      <c r="A9" s="27" t="s">
        <v>589</v>
      </c>
      <c r="B9" s="25" t="s">
        <v>590</v>
      </c>
    </row>
    <row r="10" customFormat="false" ht="15" hidden="false" customHeight="false" outlineLevel="0" collapsed="false">
      <c r="A10" s="27" t="s">
        <v>591</v>
      </c>
      <c r="B10" s="25" t="s">
        <v>592</v>
      </c>
    </row>
    <row r="11" customFormat="false" ht="15" hidden="false" customHeight="false" outlineLevel="0" collapsed="false">
      <c r="A11" s="27" t="s">
        <v>593</v>
      </c>
      <c r="B11" s="25" t="s">
        <v>594</v>
      </c>
    </row>
    <row r="13" customFormat="false" ht="15" hidden="false" customHeight="false" outlineLevel="0" collapsed="false">
      <c r="A13" s="25" t="s">
        <v>595</v>
      </c>
      <c r="B13" s="26" t="s">
        <v>584</v>
      </c>
    </row>
    <row r="15" customFormat="false" ht="14.25" hidden="false" customHeight="false" outlineLevel="0" collapsed="false">
      <c r="A15" s="28" t="s">
        <v>596</v>
      </c>
    </row>
  </sheetData>
  <sheetProtection sheet="true" objects="true" scenarios="true"/>
  <hyperlinks>
    <hyperlink ref="A4" r:id="rId1" display="support@pitchbook.com"/>
    <hyperlink ref="C6" r:id="rId2" display="the PitchBook subscription agreement."/>
    <hyperlink ref="B13" r:id="rId3" display="support@pitchboo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2025-06-10T07:45:08Z</dcterms:created>
  <dc:creator>Priyanka Hongal</dc:creator>
  <dc:description/>
  <dc:language>en-US</dc:language>
  <cp:lastModifiedBy/>
  <dcterms:modified xsi:type="dcterms:W3CDTF">2025-06-11T14:37:03Z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