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isclaimer"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<sst xmlns="http://schemas.openxmlformats.org/spreadsheetml/2006/main" count="1426" uniqueCount="618">
  <si>
    <t xml:space="preserve">Deal ID</t>
  </si>
  <si>
    <t xml:space="preserve">Companies</t>
  </si>
  <si>
    <t xml:space="preserve">Company ID</t>
  </si>
  <si>
    <t xml:space="preserve">Registration Number</t>
  </si>
  <si>
    <t xml:space="preserve">Description</t>
  </si>
  <si>
    <t xml:space="preserve">Financing Status Note</t>
  </si>
  <si>
    <t xml:space="preserve">Primary Industry Sector</t>
  </si>
  <si>
    <t xml:space="preserve">Primary Industry Group</t>
  </si>
  <si>
    <t xml:space="preserve">Primary Industry Code</t>
  </si>
  <si>
    <t xml:space="preserve">All Industries</t>
  </si>
  <si>
    <t xml:space="preserve">Verticals</t>
  </si>
  <si>
    <t xml:space="preserve">Keywords</t>
  </si>
  <si>
    <t xml:space="preserve">Current Financing Status</t>
  </si>
  <si>
    <t xml:space="preserve">Current Business Status</t>
  </si>
  <si>
    <t xml:space="preserve">Universe</t>
  </si>
  <si>
    <t xml:space="preserve">CEO (at time of deal)</t>
  </si>
  <si>
    <t xml:space="preserve">CEO PBId</t>
  </si>
  <si>
    <t xml:space="preserve">CEO Phone</t>
  </si>
  <si>
    <t xml:space="preserve">CEO Email</t>
  </si>
  <si>
    <t xml:space="preserve">CEO Biography</t>
  </si>
  <si>
    <t xml:space="preserve">CEO Education</t>
  </si>
  <si>
    <t xml:space="preserve">Deal No.</t>
  </si>
  <si>
    <t xml:space="preserve">Announced Date</t>
  </si>
  <si>
    <t xml:space="preserve">Deal Date</t>
  </si>
  <si>
    <t xml:space="preserve">Deal Size</t>
  </si>
  <si>
    <t xml:space="preserve">Deal Size Status</t>
  </si>
  <si>
    <t xml:space="preserve">Pre-money Valuation</t>
  </si>
  <si>
    <t xml:space="preserve">Post Valuation</t>
  </si>
  <si>
    <t xml:space="preserve">Post Valuation Status</t>
  </si>
  <si>
    <t xml:space="preserve">% Acquired</t>
  </si>
  <si>
    <t xml:space="preserve">Raised to Date</t>
  </si>
  <si>
    <t xml:space="preserve">VC Round</t>
  </si>
  <si>
    <t xml:space="preserve">VC Round Up/Down/Flat</t>
  </si>
  <si>
    <t xml:space="preserve">Price per Share</t>
  </si>
  <si>
    <t xml:space="preserve">Series</t>
  </si>
  <si>
    <t xml:space="preserve">Deal Type</t>
  </si>
  <si>
    <t xml:space="preserve">Deal Type 2</t>
  </si>
  <si>
    <t xml:space="preserve">Deal Type 3</t>
  </si>
  <si>
    <t xml:space="preserve">Deal Class</t>
  </si>
  <si>
    <t xml:space="preserve">Deal Synopsis</t>
  </si>
  <si>
    <t xml:space="preserve">Total Invested Equity</t>
  </si>
  <si>
    <t xml:space="preserve">Add-on</t>
  </si>
  <si>
    <t xml:space="preserve">Add-on Sponsors</t>
  </si>
  <si>
    <t xml:space="preserve">Add-on Platform</t>
  </si>
  <si>
    <t xml:space="preserve">Debts</t>
  </si>
  <si>
    <t xml:space="preserve">Total New Debt</t>
  </si>
  <si>
    <t xml:space="preserve">Debt Raised in Round</t>
  </si>
  <si>
    <t xml:space="preserve">Contingent Payout</t>
  </si>
  <si>
    <t xml:space="preserve">Deal Status</t>
  </si>
  <si>
    <t xml:space="preserve">Business Status</t>
  </si>
  <si>
    <t xml:space="preserve">Financing Status</t>
  </si>
  <si>
    <t xml:space="preserve">Employees</t>
  </si>
  <si>
    <t xml:space="preserve"># Investors</t>
  </si>
  <si>
    <t xml:space="preserve">New Investors</t>
  </si>
  <si>
    <t xml:space="preserve"># New Investors</t>
  </si>
  <si>
    <t xml:space="preserve">Follow-on Investors</t>
  </si>
  <si>
    <t xml:space="preserve"># Follow-on Investors</t>
  </si>
  <si>
    <t xml:space="preserve">Lenders</t>
  </si>
  <si>
    <t xml:space="preserve">Investors Websites</t>
  </si>
  <si>
    <t xml:space="preserve">Investors</t>
  </si>
  <si>
    <t xml:space="preserve">Lead/Sole Investors</t>
  </si>
  <si>
    <t xml:space="preserve">Investor Funds</t>
  </si>
  <si>
    <t xml:space="preserve">Sellers</t>
  </si>
  <si>
    <t xml:space="preserve">Exiters with no Proceeds</t>
  </si>
  <si>
    <t xml:space="preserve">Dividend/Distribution Beneficiaries</t>
  </si>
  <si>
    <t xml:space="preserve">Service Providers (All)</t>
  </si>
  <si>
    <t xml:space="preserve">Service Providers (Sell-side)</t>
  </si>
  <si>
    <t xml:space="preserve">Service Providers (Sell-side Intermediaries)</t>
  </si>
  <si>
    <t xml:space="preserve">Service Providers (Buy-side)</t>
  </si>
  <si>
    <t xml:space="preserve">Debt &amp; Lenders</t>
  </si>
  <si>
    <t xml:space="preserve">Implied EV</t>
  </si>
  <si>
    <t xml:space="preserve">Revenue</t>
  </si>
  <si>
    <t xml:space="preserve">Revenue Growth since last debt deal</t>
  </si>
  <si>
    <t xml:space="preserve">Gross Profit</t>
  </si>
  <si>
    <t xml:space="preserve">Net Income</t>
  </si>
  <si>
    <t xml:space="preserve">EBITDA</t>
  </si>
  <si>
    <t xml:space="preserve">EBIT</t>
  </si>
  <si>
    <t xml:space="preserve">Total Debt (from financials)</t>
  </si>
  <si>
    <t xml:space="preserve">Fiscal Year</t>
  </si>
  <si>
    <t xml:space="preserve">Valuation/EBITDA</t>
  </si>
  <si>
    <t xml:space="preserve">Valuation/EBIT</t>
  </si>
  <si>
    <t xml:space="preserve">Valuation/Net Income</t>
  </si>
  <si>
    <t xml:space="preserve">Valuation/Revenue</t>
  </si>
  <si>
    <t xml:space="preserve">Valuation/Cash Flow</t>
  </si>
  <si>
    <t xml:space="preserve">Deal Size/EBITDA</t>
  </si>
  <si>
    <t xml:space="preserve">Deal Size/EBIT</t>
  </si>
  <si>
    <t xml:space="preserve">Deal Size/Net Income</t>
  </si>
  <si>
    <t xml:space="preserve">Deal Size/Revenue</t>
  </si>
  <si>
    <t xml:space="preserve">Deal Size/Cash Flow</t>
  </si>
  <si>
    <t xml:space="preserve">Debt/EBITDA</t>
  </si>
  <si>
    <t xml:space="preserve">Debt/Equity</t>
  </si>
  <si>
    <t xml:space="preserve">Implied EV/EBITDA</t>
  </si>
  <si>
    <t xml:space="preserve">Implied EV/EBIT</t>
  </si>
  <si>
    <t xml:space="preserve">Implied EV/Net Income</t>
  </si>
  <si>
    <t xml:space="preserve">Implied EV/Revenue</t>
  </si>
  <si>
    <t xml:space="preserve">Implied EV/Cash Flow</t>
  </si>
  <si>
    <t xml:space="preserve">EBITDA Margin %</t>
  </si>
  <si>
    <t xml:space="preserve">Current Employees</t>
  </si>
  <si>
    <t xml:space="preserve">Native Currency of Deal</t>
  </si>
  <si>
    <t xml:space="preserve">HQ Location</t>
  </si>
  <si>
    <t xml:space="preserve">HQ Global Region</t>
  </si>
  <si>
    <t xml:space="preserve">HQ Global Sub Region</t>
  </si>
  <si>
    <t xml:space="preserve">Company City</t>
  </si>
  <si>
    <t xml:space="preserve">Company State/Province</t>
  </si>
  <si>
    <t xml:space="preserve">Company Post Code</t>
  </si>
  <si>
    <t xml:space="preserve">Company Country/Territory/Region</t>
  </si>
  <si>
    <t xml:space="preserve">Year Founded</t>
  </si>
  <si>
    <t xml:space="preserve">Company Website</t>
  </si>
  <si>
    <t xml:space="preserve">Total Patent Documents</t>
  </si>
  <si>
    <t xml:space="preserve">Total Patent Families</t>
  </si>
  <si>
    <t xml:space="preserve">Active Patent Documents</t>
  </si>
  <si>
    <t xml:space="preserve">Pending Patent Documents</t>
  </si>
  <si>
    <t xml:space="preserve">Patents Expiring the Next Year</t>
  </si>
  <si>
    <t xml:space="preserve">Inactive Family Documents</t>
  </si>
  <si>
    <t xml:space="preserve">Top CPC Codes</t>
  </si>
  <si>
    <t xml:space="preserve">Emerging Spaces</t>
  </si>
  <si>
    <t xml:space="preserve">Valuation Step-Up</t>
  </si>
  <si>
    <t xml:space="preserve">Time Between VC Rounds</t>
  </si>
  <si>
    <t xml:space="preserve">Participating vs Non-participating</t>
  </si>
  <si>
    <t xml:space="preserve">Dividend Rights</t>
  </si>
  <si>
    <t xml:space="preserve">Anti-Dilution Provisions</t>
  </si>
  <si>
    <t xml:space="preserve">Board Voting Rights</t>
  </si>
  <si>
    <t xml:space="preserve">General Voting Rights</t>
  </si>
  <si>
    <t xml:space="preserve">Cumulative Dividends</t>
  </si>
  <si>
    <t xml:space="preserve">Liquidation Preferences</t>
  </si>
  <si>
    <t xml:space="preserve">LCD Issuer ID</t>
  </si>
  <si>
    <t xml:space="preserve">Second Lien OID</t>
  </si>
  <si>
    <t xml:space="preserve">Second Lien Floor</t>
  </si>
  <si>
    <t xml:space="preserve">HG Loan Amount</t>
  </si>
  <si>
    <t xml:space="preserve">USD Amount</t>
  </si>
  <si>
    <t xml:space="preserve">EUR Amount</t>
  </si>
  <si>
    <t xml:space="preserve">DDTL Amount</t>
  </si>
  <si>
    <t xml:space="preserve">Club Amount</t>
  </si>
  <si>
    <t xml:space="preserve">Placed Debt Amount</t>
  </si>
  <si>
    <t xml:space="preserve">Other Amount</t>
  </si>
  <si>
    <t xml:space="preserve">Second Lien YTM Primary</t>
  </si>
  <si>
    <t xml:space="preserve">Pro Forma Revenue (Reported)</t>
  </si>
  <si>
    <t xml:space="preserve">Pro Forma EBITDA (Reported)</t>
  </si>
  <si>
    <t xml:space="preserve">Pro Forma Leverage (Reported)</t>
  </si>
  <si>
    <t xml:space="preserve">Pro Forma Sr. Leverage (Reported)</t>
  </si>
  <si>
    <t xml:space="preserve">Equity on LBO (Reported)</t>
  </si>
  <si>
    <t xml:space="preserve">PPM on LBO (Reported)</t>
  </si>
  <si>
    <t xml:space="preserve">Priced</t>
  </si>
  <si>
    <t xml:space="preserve">Launch Date</t>
  </si>
  <si>
    <t xml:space="preserve">First Lien OID</t>
  </si>
  <si>
    <t xml:space="preserve">First Lien Floor</t>
  </si>
  <si>
    <t xml:space="preserve">First Lien Ytm Primary</t>
  </si>
  <si>
    <t xml:space="preserve">New Institutional Amount</t>
  </si>
  <si>
    <t xml:space="preserve">LCD Super Transaction ID</t>
  </si>
  <si>
    <t xml:space="preserve">1st Lien Amount</t>
  </si>
  <si>
    <t xml:space="preserve">2nd Lien Amount</t>
  </si>
  <si>
    <t xml:space="preserve">Mezzanine Amount</t>
  </si>
  <si>
    <t xml:space="preserve">HY Bond Amount</t>
  </si>
  <si>
    <t xml:space="preserve">RC Amount</t>
  </si>
  <si>
    <t xml:space="preserve">TLA Amount</t>
  </si>
  <si>
    <t xml:space="preserve">TLB Amount</t>
  </si>
  <si>
    <t xml:space="preserve">TLC Amount</t>
  </si>
  <si>
    <t xml:space="preserve">Contains Cross Border</t>
  </si>
  <si>
    <t xml:space="preserve">Cov-Lite Amount</t>
  </si>
  <si>
    <t xml:space="preserve">Contains Cov-Lite</t>
  </si>
  <si>
    <t xml:space="preserve">Includes Amended Debts</t>
  </si>
  <si>
    <t xml:space="preserve">Sponsor</t>
  </si>
  <si>
    <t xml:space="preserve">USD Total Institutional New Money</t>
  </si>
  <si>
    <t xml:space="preserve">USD First-Lien New Money</t>
  </si>
  <si>
    <t xml:space="preserve">USD First-Lien Institutional New Money</t>
  </si>
  <si>
    <t xml:space="preserve">USD Second-Lien New Money</t>
  </si>
  <si>
    <t xml:space="preserve">EUR Total Institutional New Money</t>
  </si>
  <si>
    <t xml:space="preserve">EUR First-Lien New Money</t>
  </si>
  <si>
    <t xml:space="preserve">EUR First-Lien Institutional New Money</t>
  </si>
  <si>
    <t xml:space="preserve">EUR Second-Lien New Money</t>
  </si>
  <si>
    <t xml:space="preserve">Total First-Lien Institutional New Money</t>
  </si>
  <si>
    <t xml:space="preserve">Total New Money</t>
  </si>
  <si>
    <t xml:space="preserve">Total New Inst Amount</t>
  </si>
  <si>
    <t xml:space="preserve">View Company Online</t>
  </si>
  <si>
    <t xml:space="preserve">114336-91T</t>
  </si>
  <si>
    <t xml:space="preserve">Freight Technologies (NAS: FRGT)</t>
  </si>
  <si>
    <t xml:space="preserve">226644-94</t>
  </si>
  <si>
    <t xml:space="preserve">Freight Technologies Inc is a technology company developing solutions to optimize and automate the supply chain process. Along with its subsidiary, Freight App, Inc, the group is focused on making shipping transparent and efficient. Fr8App provides carriers with increased growth opportunities and shippers with flexibility, visibility, and simplicity for the once-complex process of international over-the-road (OTR) shipping. The company uses its proprietary technology platform to connect carriers and shippers and significantly improve matching and operation efficiency via technologies such as live pricing and real-time tracking, digital freight marketplace, broker, transportation management, fleet management, and committed capacity solutions.</t>
  </si>
  <si>
    <t xml:space="preserve">The company (NAS: FRGT) received $3 million of development capital from undisclosed investors on February 3, 2025 through a private placement. This financing provides the company with additional capital to advance its operating and strategic growth initiatives, as it continues to enhance and scale its product and service offerings.</t>
  </si>
  <si>
    <t xml:space="preserve">Information Technology</t>
  </si>
  <si>
    <t xml:space="preserve">Software</t>
  </si>
  <si>
    <t xml:space="preserve">Business/Productivity Software</t>
  </si>
  <si>
    <t xml:space="preserve">Business/Productivity Software*, Logistics, Media and Information Services (B2B)</t>
  </si>
  <si>
    <t xml:space="preserve">Industrials, Mobile, SaaS, Supply Chain Tech, TMT</t>
  </si>
  <si>
    <t xml:space="preserve">carrier platform, cross-border shipping, freight technology, freight tracking, marketplace for shippers, shippers connect, shippers platform, trucking logistics</t>
  </si>
  <si>
    <t xml:space="preserve">Formerly VC-backed</t>
  </si>
  <si>
    <t xml:space="preserve">Generating Revenue/Not Profitable</t>
  </si>
  <si>
    <t xml:space="preserve">Debt Financed, Publicly Listed, Venture Capital</t>
  </si>
  <si>
    <t xml:space="preserve">Ohad Axelrod</t>
  </si>
  <si>
    <t xml:space="preserve">182275-57P</t>
  </si>
  <si>
    <t xml:space="preserve">Mr. Ohad Axelrod co-founded and served as Chief Executive Officer at Fr8Hub.</t>
  </si>
  <si>
    <t xml:space="preserve">Actual</t>
  </si>
  <si>
    <t xml:space="preserve">Estimated</t>
  </si>
  <si>
    <t xml:space="preserve">PIPE</t>
  </si>
  <si>
    <t xml:space="preserve">Corporate</t>
  </si>
  <si>
    <t xml:space="preserve">ATW Partners acquired a 13% stake in the company (NAS:FRGT) for $ 4.267 million on December 4, 2018 through a private placement.</t>
  </si>
  <si>
    <t xml:space="preserve">No</t>
  </si>
  <si>
    <t xml:space="preserve">Completed</t>
  </si>
  <si>
    <t xml:space="preserve">Generating Revenue</t>
  </si>
  <si>
    <t xml:space="preserve">Venture Capital-Backed</t>
  </si>
  <si>
    <t xml:space="preserve">ATW Partners</t>
  </si>
  <si>
    <t xml:space="preserve">ATW Partners (www.atwpartners.com)</t>
  </si>
  <si>
    <t xml:space="preserve">US Dollars (USD)</t>
  </si>
  <si>
    <t xml:space="preserve">Houston, TX</t>
  </si>
  <si>
    <t xml:space="preserve">Americas</t>
  </si>
  <si>
    <t xml:space="preserve">North America</t>
  </si>
  <si>
    <t xml:space="preserve">Houston</t>
  </si>
  <si>
    <t xml:space="preserve">Texas</t>
  </si>
  <si>
    <t xml:space="preserve">77380</t>
  </si>
  <si>
    <t xml:space="preserve">United States</t>
  </si>
  <si>
    <t xml:space="preserve">Digital Freight Brokerage</t>
  </si>
  <si>
    <t xml:space="preserve">114369-76T</t>
  </si>
  <si>
    <t xml:space="preserve">ATW Partners, Miller Rose, Columbus Nova Technology Partners and Kli Capital acquired a 9% stake in the company (NAS:FRGT) for $ 399,991 million on November 15, 2018 through a private placement.</t>
  </si>
  <si>
    <t xml:space="preserve">ATW Partners, Columbus Nova Technology Partners, Kli Capital, Miller Rose</t>
  </si>
  <si>
    <t xml:space="preserve">ATW Partners (www.atwpartners.com), Columbus Nova Technology Partners (www.cntp.com), Kli Capital (www.klicapital.vc), Miller Rose (www.millerandrose.com)</t>
  </si>
  <si>
    <t xml:space="preserve">48691-36T</t>
  </si>
  <si>
    <t xml:space="preserve">Freshworks (NAS: FRSH)</t>
  </si>
  <si>
    <t xml:space="preserve">53432-65</t>
  </si>
  <si>
    <t xml:space="preserve">Freshworks Inc provides software as a service platform that enables small and medium-sized businesses to support customers through e-mail, phone, website, and social networks. It offers solutions that serve the needs of users in the CS and ITSM categories and has also expanded its offering with Sales and Marketing automation products. These product offerings enable organizations to acquire, engage, and serve their customers and employees. The group derives revenue from North America, Europe, the Middle East and Africa, Asia Pacific, and Other regions.</t>
  </si>
  <si>
    <t xml:space="preserve">The company raised $1.13 billion in its initial public offering on the Nasdaq stock exchange under the ticker symbol of FRSH on September 22, 2021. A total of 31,350,000 class A shares (including the over-allotment option) were sold at a price of $36 per share. After the offering, there was a total of 284,283,200 outstanding shares (including the over-allotment option) priced at $36 per share, valuing the company at $10.23 billion. The underwriters were granted an option to purchase up to an additional 2,850,000 class A shares from the company to cover over-allotments, if any. The over-allotment option was fully exercised by the underwriters.</t>
  </si>
  <si>
    <t xml:space="preserve">Business/Productivity Software*</t>
  </si>
  <si>
    <t xml:space="preserve">HR Tech, Marketing Tech, SaaS, TMT</t>
  </si>
  <si>
    <t xml:space="preserve">business efficiency application, business efficiency platform, business efficiency tools, community software, crm, customer engagement platform, customer relationship management, knowledge sharing app, support platform, teaching software</t>
  </si>
  <si>
    <t xml:space="preserve">Publicly Listed, Venture Capital</t>
  </si>
  <si>
    <t xml:space="preserve">Girish Mathrubootham</t>
  </si>
  <si>
    <t xml:space="preserve">39470-86P</t>
  </si>
  <si>
    <t xml:space="preserve">+1 (877) 485-0317</t>
  </si>
  <si>
    <t xml:space="preserve">girish@together.fund</t>
  </si>
  <si>
    <t xml:space="preserve">Mr. Girish Mathrubootham is the Co-Founder &amp; also serves as Advisor at Together Fund. He serves as Advisor at Scalekit and PALGenie. He is also the Co-Founder of Freshworks where he serves as Executive Chairman. He also serves as Advisor at SignEasy. He served as an Advisor and Board Member of Whatfix. He served as Vice-President of Product Management at ZOHO Corporation. In 10 years, with backing from leading investors including Accel, Sequoia, Tiger Global Management, and CapitalG, he has taken Freshworks from an idea to a leading software company empowering businesses to delight their customers and employees. Under his leadership, Freshworks has expanded its operations to 13 global locations to serve over 50,000 customers throughout the world. He is also a prominent venture capital investor and adviser to over 60 companies, and a founding member of SaaSBOOMi, Asia's largest community of founders and product builders.</t>
  </si>
  <si>
    <t xml:space="preserve">BE (Bachelor of Engineering), 1996, Electrical and Electronics Engineering, University of Madras, MBA (Master of Business Administration), 1998, Marketing</t>
  </si>
  <si>
    <t xml:space="preserve">5th Round</t>
  </si>
  <si>
    <t xml:space="preserve">Up Round</t>
  </si>
  <si>
    <t xml:space="preserve">Series E</t>
  </si>
  <si>
    <t xml:space="preserve">Later Stage VC</t>
  </si>
  <si>
    <t xml:space="preserve">Venture Capital</t>
  </si>
  <si>
    <t xml:space="preserve">The company raised $50.00 million of Series E venture funding in a deal led by Tiger Global Management on April 20, 2015, putting the company's pre-money valuation at $425 million. CapitalG and Accel also participated in the round.</t>
  </si>
  <si>
    <t xml:space="preserve">Accel, CapitalG, Tiger Global Management</t>
  </si>
  <si>
    <t xml:space="preserve">Accel (www.accel.com), CapitalG (www.capitalg.com), Tiger Global Management (www.tigerglobal.com)</t>
  </si>
  <si>
    <t xml:space="preserve">Accel(Shekhar Kirani), CapitalG(Gene Frantz), Tiger Global Management(Lee Fixel)</t>
  </si>
  <si>
    <t xml:space="preserve">Tiger Global Management(Lee Fixel)</t>
  </si>
  <si>
    <t xml:space="preserve">CapitalG(CapitalG), IDG-Accel China Capital Fund II(Accel), Tiger Global Private Investment Partners IX(Tiger Global Management)</t>
  </si>
  <si>
    <t xml:space="preserve">Gunderson Dettmer (Legal Advisor to Tiger Global Management), Pillsbury Winthrop Shaw Pittman (Legal Advisor to Company)</t>
  </si>
  <si>
    <t xml:space="preserve">Pillsbury Winthrop Shaw Pittman (Legal Advisor to Company)</t>
  </si>
  <si>
    <t xml:space="preserve">Gunderson Dettmer (Legal Advisor to Tiger Global Management)</t>
  </si>
  <si>
    <t xml:space="preserve">San Mateo, CA</t>
  </si>
  <si>
    <t xml:space="preserve">San Mateo</t>
  </si>
  <si>
    <t xml:space="preserve">California</t>
  </si>
  <si>
    <t xml:space="preserve">94403</t>
  </si>
  <si>
    <t xml:space="preserve">Computing arrangements based on specific computational models, Electric digital data processing, Information and communication technology [ict] specially adapted for administrative, commercial, financial, managerial or supervisory purposes, Transmission of digital information</t>
  </si>
  <si>
    <t xml:space="preserve">Non-participating</t>
  </si>
  <si>
    <t xml:space="preserve">Yes</t>
  </si>
  <si>
    <t xml:space="preserve">Weighted Average</t>
  </si>
  <si>
    <t xml:space="preserve">Non-Cumulative</t>
  </si>
  <si>
    <t xml:space="preserve">Pari Passu</t>
  </si>
  <si>
    <t xml:space="preserve">77766-94T</t>
  </si>
  <si>
    <t xml:space="preserve">6th Round</t>
  </si>
  <si>
    <t xml:space="preserve">Series F</t>
  </si>
  <si>
    <t xml:space="preserve">The company raised $55 million through the combination of debt and Series F venture funding in a deal led by Accel and Peak XV Partners on November 1, 2016, putting the company's pre-money valuation at $650 million. The company intends to use the funds to accelerate the growth of its product offering as well as to expand its regional teams across the globe.</t>
  </si>
  <si>
    <t xml:space="preserve">Other - 24,96M €</t>
  </si>
  <si>
    <t xml:space="preserve">Peak XV Partners</t>
  </si>
  <si>
    <t xml:space="preserve">Accel</t>
  </si>
  <si>
    <t xml:space="preserve">Accel (www.accel.com), Peak XV Partners (www.peakxv.com)</t>
  </si>
  <si>
    <t xml:space="preserve">Accel(Shekhar Kirani), Peak XV Partners(Mohit Bhatnagar)</t>
  </si>
  <si>
    <t xml:space="preserve">Freshdesk Future Fund(Accel)</t>
  </si>
  <si>
    <t xml:space="preserve">Roberts Foster (Legal Advisor to Company)</t>
  </si>
  <si>
    <t xml:space="preserve">99437-14T</t>
  </si>
  <si>
    <t xml:space="preserve">7th Round</t>
  </si>
  <si>
    <t xml:space="preserve">Series G</t>
  </si>
  <si>
    <t xml:space="preserve">The company raised $100 million through the combination of debt and Series G venture funding in a deal led by Accel and Sequoia Capital India on July 31, 2018, putting the company's pre-money valuation at $1.45 billion. CapitalG and Steadview Capital Management also participated in the round. The company intends to use the funds to further expand worldwide as well as continue investment in their integrated SaaS platform.</t>
  </si>
  <si>
    <t xml:space="preserve">Other - 38,50M €</t>
  </si>
  <si>
    <t xml:space="preserve">Steadview Capital Management</t>
  </si>
  <si>
    <t xml:space="preserve">Accel, CapitalG, Peak XV Partners</t>
  </si>
  <si>
    <t xml:space="preserve">Accel (www.accel.com), CapitalG (www.capitalg.com), Peak XV Partners (www.peakxv.com), Steadview Capital Management (www.steadview.com)</t>
  </si>
  <si>
    <t xml:space="preserve">Accel(Sameer Gandhi), CapitalG(Gene Frantz), Peak XV Partners(Mohit Bhatnagar), Steadview Capital Management(Ravi Mehta)</t>
  </si>
  <si>
    <t xml:space="preserve">Accel(Sameer Gandhi), Peak XV Partners(Mohit Bhatnagar)</t>
  </si>
  <si>
    <t xml:space="preserve">Accel India IV(Accel), CapitalG(CapitalG), Steadview Capital Master Fund(Steadview Capital Management)</t>
  </si>
  <si>
    <t xml:space="preserve">Goodwin Procter (Legal Advisor to Accel, Scott Joachim JD), Gunderson Dettmer (Legal Advisor to Company), Roberts Foster (Legal Advisor to Company)</t>
  </si>
  <si>
    <t xml:space="preserve">Gunderson Dettmer (Legal Advisor to Company), Roberts Foster (Legal Advisor to Company)</t>
  </si>
  <si>
    <t xml:space="preserve">Goodwin Procter (Legal Advisor to Accel, Scott Joachim JD)</t>
  </si>
  <si>
    <t xml:space="preserve">124974-64T</t>
  </si>
  <si>
    <t xml:space="preserve">8th Round</t>
  </si>
  <si>
    <t xml:space="preserve">Series H</t>
  </si>
  <si>
    <t xml:space="preserve">The company raised $150 million of Series H venture funding in a deal led by CapitalG, Sequoia Capital India and Accel on November 4, 2019, putting the company's pre-money valuation at $3.35 billion. WestBridge Capital (San Mateo) and other undisclosed investors also participated in this round. The funds will be used for the company's worldwide expansion as well as investment in the company's integrated SaaS platform. It is assumed that ADS Ventures and Spur Capital Partners also participated in this round.</t>
  </si>
  <si>
    <t xml:space="preserve">ADS Ventures, Spur Capital Partners, WestBridge Capital (San Mateo)</t>
  </si>
  <si>
    <t xml:space="preserve">Accel (www.accel.com), ADS Ventures (www.ads-ventures.com), CapitalG (www.capitalg.com), Peak XV Partners (www.peakxv.com), Spur Capital Partners (www.spurcapital.com), WestBridge Capital (San Mateo) (www.westbridgecap.com)</t>
  </si>
  <si>
    <t xml:space="preserve">Accel(Shekhar Kirani), ADS Ventures, CapitalG(Gene Frantz), Peak XV Partners(Mohit Bhatnagar), Spur Capital Partners, WestBridge Capital (San Mateo)</t>
  </si>
  <si>
    <t xml:space="preserve">Accel(Shekhar Kirani), CapitalG(Gene Frantz), Peak XV Partners(Mohit Bhatnagar)</t>
  </si>
  <si>
    <t xml:space="preserve">Accel London V(Accel), CapitalG(CapitalG)</t>
  </si>
  <si>
    <t xml:space="preserve">Cooley (Legal Advisor to Company), Roberts Foster (Legal Advisor to Company)</t>
  </si>
  <si>
    <t xml:space="preserve">179173-54T</t>
  </si>
  <si>
    <t xml:space="preserve">IPO</t>
  </si>
  <si>
    <t xml:space="preserve">Public Investment</t>
  </si>
  <si>
    <t xml:space="preserve">Accel, ADS Ventures, CapitalG, Lee Fixel, Peak XV Partners, Rajesh Rajasekar, Ravi Raman, Spur Capital Partners, Steadview Capital Management, TechSparks Accelerator, Tiger Global Management, WestBridge Capital (San Mateo)</t>
  </si>
  <si>
    <t xml:space="preserve">Amerivet Securities (Underwriter to Company), Barclays (Underwriter to Company), BofA Securities (Underwriter to Company), Canaccord Genuity (Underwriter to Company), CastleOak Securities (Underwriter to Company), Citizens JMP (Underwriter to Company), Deloitte Touche Tohmatsu (Auditor to Company), Gunderson Dettmer (Legal Advisor to Tiger Global Management), J.P. Morgan Securities (Underwriter to Company), Jefferies Financial Group (Underwriter to Company), Morgan Stanley (Underwriter to Company), Needham &amp; Company (Underwriter to Company), Nomura Holdings (Underwriter to Company), Oppenheimer &amp; Company (Underwriter to Company), Piper Sandler (Underwriter to Company), R. Seelaus &amp; Co. (Underwriter to Company), Raymond James Financial (Underwriter to Company), Robert W. Baird &amp; Co. (Underwriter to Company), Samuel A. Ramirez &amp; Company, Inc. (Underwriter to Company), Shardul Amarchand Mangaldas &amp; Company (Legal Advisor to Company), Tigress Financial Partners (Advisor: General to Company)</t>
  </si>
  <si>
    <t xml:space="preserve">Tigress Financial Partners (Advisor: General to Company)</t>
  </si>
  <si>
    <t xml:space="preserve">71400-61T</t>
  </si>
  <si>
    <t xml:space="preserve">Fundamental Global (NAS: FGF)</t>
  </si>
  <si>
    <t xml:space="preserve">61969-06</t>
  </si>
  <si>
    <t xml:space="preserve">Fundamental Global Inc through its subsidiaries operates as diversified insurance, reinsurance, and investment management holding company. The company's segments includes Insurance and Asset Management. It generates maximum revenue from the Insurance segment.</t>
  </si>
  <si>
    <t xml:space="preserve">The company raised $2.58 million in its second public offering on the Nasdaq stock exchange under the ticker symbol of FGF on November 3, 2022. A total of 1,198,128 shares were sold at $2.15 per share.</t>
  </si>
  <si>
    <t xml:space="preserve">Financial Services</t>
  </si>
  <si>
    <t xml:space="preserve">Capital Markets/Institutions</t>
  </si>
  <si>
    <t xml:space="preserve">Asset Management</t>
  </si>
  <si>
    <t xml:space="preserve">Asset Management*, Re-Insurance</t>
  </si>
  <si>
    <t xml:space="preserve">flood insurance, health insurance, home insurance, insurance, property flood insurance, reinsurance</t>
  </si>
  <si>
    <t xml:space="preserve">Corporation</t>
  </si>
  <si>
    <t xml:space="preserve">Publicly Listed</t>
  </si>
  <si>
    <t xml:space="preserve">Douglas Raucy</t>
  </si>
  <si>
    <t xml:space="preserve">87348-16P</t>
  </si>
  <si>
    <t xml:space="preserve">draucy@maisonins.com</t>
  </si>
  <si>
    <t xml:space="preserve">Mr. Douglas Raucy is the Founder and serves as President and Chief Executive Officer of Maison Insurance Company. Doug was also the founder, director, President and Chief Executive Officer of Access Home Insurance a Louisiana company, launched in October 2011. Access began with a take-out from Louisiana Citizens and is now entrenched in the voluntary market. Doug was director, founder, Chief Executive Officer/President of Prepared Holdings LLC, Prepared Insurance Company, Prepared Manager LLC. Prepared is a Florida based company. Prior to Prepared, Doug served as the Chief Operating Officer of the Institute of Business and Home Safety, a property mitigation firm that focuses on disaster-resistant structure research education. For twenty years, Doug was employed by Allstate Insurance Company. Doug's most recent time was spend as Director and Founder of the National Catastrophe Team and National Catastrophe Center.</t>
  </si>
  <si>
    <t xml:space="preserve">The company raised $15.1 million in its initial public offering on the NASDAQ stock exchange under the ticker symbol of PIH on April 1, 2014. A total of 1,887,500 shares were sold at a price of $8 per share. After the offering, there was a total of 3,266,066 outstanding shares (excluding the over-allotment option) priced at $8 per share, valuing the company at $26.1 million. The total proceeds, before expenses, to the company was $15.1 million. The underwriters were granted an option to purchase up to an additional 283,125 shares from the company to cover over-allotments, if any.</t>
  </si>
  <si>
    <t xml:space="preserve">Mooresville, NC</t>
  </si>
  <si>
    <t xml:space="preserve">Mooresville</t>
  </si>
  <si>
    <t xml:space="preserve">North Carolina</t>
  </si>
  <si>
    <t xml:space="preserve">177777-73T</t>
  </si>
  <si>
    <t xml:space="preserve">Larry Swets</t>
  </si>
  <si>
    <t xml:space="preserve">159167-26P</t>
  </si>
  <si>
    <t xml:space="preserve">+1 (630) 626-4391</t>
  </si>
  <si>
    <t xml:space="preserve">Mr. Larry Swets serves on the Board of Directors at GreenFirst Forest Products. Mr. Swets is a Co-Founder &amp; serves as a Partner at Fundamental Global. He also serves as Chief Executive Officer and Director at FG Acquisition and a manager of FGAC Investors LLC. He served as Chief Executive Officer and Board Member at FG Financial Group. He served as Chief Executive Officer at FG New America Acquisition. Mr. Swets has over 25 years of experience within financial services encompassing both non-executive and executive roles. Mr. Swets founded Itasca Financial LLC, an advisory and investment firm, in 2005 and has served as its managing member since its inception. Mr. Swets also founded and is the President of Itasca Golf Managers, Inc., a management services and advisory firm focused on the real estate and hospitality industries, in August 2018. He has served as the Chief Executive Officer of FG Financial Group, Inc. (Nasdaq: FGF) (formerly 1347 Property Insurance Holdings, Inc.), which has been operating as a diversified reinsurance, investment management, and real estate holding company, since November 2020, after having served as Interim CEO from June 2020 to November 2020. Mr. Swets also served as Senior Advisor to Aldel Financial Inc. (NYSE: ADF), a special purpose acquisition company from March 2021 to December 2021, and as Chief Executive Officer of FG New America Acquisition II Corp., a special purpose acquisition company in the process of going public and focused on merging with a company in the InsureTech, FinTech, broader financial services and insurance sectors since February 2021. Mr. Swets has been a member of the board of directors of FG Financial Group, Inc. (Nasdaq: FGF) since November 2013; GreenFirst Forest Products Inc. (TSX: GFP), a public company focused on investments in the forest products industry since June 2016; Harbor Custom Development, Inc. (Nasdaq: HCDI) since February 2020; FG Group Holdings Inc. (NYSE American: FGH) (formerly Ballantyne Strong, Inc.) since October 2021; Insurance Income Strategies Ltd. from October 2017 to December 2021; Alexian Brothers Foundation since March 2018; and Unbounded Media Corporation since June 2019. Since March 2022, Mr. Swets has served as the Chairman of FG Merger Corp. (Nasdaq: FGMCU), a United States special-purpose acquisition company focused on merging with one or more companies in the financial services sector.</t>
  </si>
  <si>
    <t xml:space="preserve">DePaul University, Master's, 1999, Finance, Valparaiso University, Bachelor's, 1997</t>
  </si>
  <si>
    <t xml:space="preserve">Public Investment 2nd Offering</t>
  </si>
  <si>
    <t xml:space="preserve">The company raised $2.6 million in its second public offering on the Nasdaq stock exchange under the ticker symbol of FGF on October 26, 2021. A total of 652,174 shares were sold at a price of $4 per share. The underwriters were granted an option to purchase up to an additional 97,826 shares from the company to cover over-allotments, if any.</t>
  </si>
  <si>
    <t xml:space="preserve">Harbert Management</t>
  </si>
  <si>
    <t xml:space="preserve">193624-30T</t>
  </si>
  <si>
    <t xml:space="preserve">The company raised $4.345 million in its second public offering on the Nasdaq stock exchange under the ticker symbol of FGF on June 17, 2022. A total of 2,750,000 shares were sold at $1.58 per share. The underwriters were granted an option to purchase up to an additional 412,500 shares from the company to cover over-allotments, if any.</t>
  </si>
  <si>
    <t xml:space="preserve">155142-55T</t>
  </si>
  <si>
    <t xml:space="preserve">GENinCode (LON: GENI)</t>
  </si>
  <si>
    <t xml:space="preserve">438545-08</t>
  </si>
  <si>
    <t xml:space="preserve">11556598</t>
  </si>
  <si>
    <t xml:space="preserve">GENinCode PLC is engaged in the genetic risk assessment, prediction, and prevention of cardiovascular diseases including coronary artery diseases such as angina and myocardial infarction (heart attack), stroke, heart failure, hypertension, and other vascular heart diseases. The company's current product portfolio comprises Cardio inCode, LiPID inCode, SuDD inCode, and Thrombo inCode. The company has only one reportable segment the sale of kits and the provision of support services. The Geographic Markets of the group are Chile, France, Italy, Sweden, Mexico, Spain, and the United Kingdom.</t>
  </si>
  <si>
    <t xml:space="preserve">The company (LON: GENI) is in talks to receive approximately GBP 4 million of development capital from undisclosed investors through a private placement as of February 14, 2025. The gross proceeds will be used to fund the completion of the company's US regulatory and reimbursement program whilst driving commercialization in the US, expanding its activities in the UK and Europe whilst positioning the company on a pathway to breakeven/profitability over the medium term. Previously, the company received GBP 4 million of development capital from undisclosed investors on December 21, 2023, through a private placement. The company is being actively tracked by PitchBook.</t>
  </si>
  <si>
    <t xml:space="preserve">Healthcare</t>
  </si>
  <si>
    <t xml:space="preserve">Healthcare Devices and Supplies</t>
  </si>
  <si>
    <t xml:space="preserve">Diagnostic Equipment</t>
  </si>
  <si>
    <t xml:space="preserve">Diagnostic Equipment*</t>
  </si>
  <si>
    <t xml:space="preserve">Digital Health, Life Sciences</t>
  </si>
  <si>
    <t xml:space="preserve">cardio care, cardiovascular monitor, enterprise resource planning, erp, genetic testing, genetic testing product, genomic products, genomics health</t>
  </si>
  <si>
    <t xml:space="preserve">M&amp;A, Publicly Listed, Venture Capital</t>
  </si>
  <si>
    <t xml:space="preserve">Matthew Walls</t>
  </si>
  <si>
    <t xml:space="preserve">56559-70P</t>
  </si>
  <si>
    <t xml:space="preserve">+44 (0)18 6567 6125</t>
  </si>
  <si>
    <t xml:space="preserve">mwalls@genincode.com</t>
  </si>
  <si>
    <t xml:space="preserve">Mr. Matthew Walls is a Co-Founder and serves as Chief Executive Officer and Board Member at GENinCode. He served as Chairman at BioBeats. He also served as Chief Executive Officer and Chairman at Atlantis Healthcare. He served as Chief Executive Officer and Board Member at Epistem Holdings. He is an experienced Chief Executive Officer most recently with Oxford BioSignals Limited, where he led the strategic collaboration with Rolls Royce and Covance. He spent the early part of his career with ICI, progressing through to AstraZeneca Plc prior to its plant crop biotechnology group merger with Novartis to form Syngenta. He has led the growth of several technologies and biotechnology companies as Chief Executive Officer, including Internexus Limited and Zylepsis Limited. He holds a non-executive post at Continuum Limited and Riyada Oxford Investments Limited and is a chartered accountant and a member of CIMA.</t>
  </si>
  <si>
    <t xml:space="preserve">Manchester University, Degree</t>
  </si>
  <si>
    <t xml:space="preserve">1st Round</t>
  </si>
  <si>
    <t xml:space="preserve">Flat Round</t>
  </si>
  <si>
    <t xml:space="preserve">Early Stage VC</t>
  </si>
  <si>
    <t xml:space="preserve">The company raised GBP 3.00 million of venture funding in a deal led by Downing Ventures, Bioscience Managers and Maven Capital Partners UK on July 1, 2020, putting the company's pre-money valuation at GBP 6.05 million. Other undisclosed investors also participated in the round. The company will use the funding to scale it's products and technology internationally.</t>
  </si>
  <si>
    <t xml:space="preserve">Bioscience Managers, Downing Ventures, Maven Capital Partners (Glasgow)</t>
  </si>
  <si>
    <t xml:space="preserve">Bioscience Managers (www.biosciencemanagers.com), Maven Capital Partners (Glasgow) (www.mavencp.com)</t>
  </si>
  <si>
    <t xml:space="preserve">Bioscience Managers, Downing Ventures, Maven Capital Partners (Glasgow)(Stella Panu)</t>
  </si>
  <si>
    <t xml:space="preserve">Downing Ventures, Maven Capital Partners (Glasgow)(Stella Panu)</t>
  </si>
  <si>
    <t xml:space="preserve">Downing Ventures EIS(Downing Ventures), Maven UK Regional Buyout Fund(Maven Capital Partners (Glasgow))</t>
  </si>
  <si>
    <t xml:space="preserve">Addleshaw Goddard (Legal Advisor to Company), Marriott Harrison (Legal Advisor to Downing Ventures, Ben Devons), Marriott Harrison (Legal Advisor to Maven Capital Partners (Glasgow), Ben Devons), SP Angel Corporate Finance (Placement Agent to Company)</t>
  </si>
  <si>
    <t xml:space="preserve">Addleshaw Goddard (Legal Advisor to Company), SP Angel Corporate Finance (Placement Agent to Company)</t>
  </si>
  <si>
    <t xml:space="preserve">SP Angel Corporate Finance (Placement Agent to Company)</t>
  </si>
  <si>
    <t xml:space="preserve">Marriott Harrison (Legal Advisor to Downing Ventures, Ben Devons), Marriott Harrison (Legal Advisor to Maven Capital Partners (Glasgow), Ben Devons)</t>
  </si>
  <si>
    <t xml:space="preserve">British Pounds (GBP)</t>
  </si>
  <si>
    <t xml:space="preserve">Manchester, United Kingdom</t>
  </si>
  <si>
    <t xml:space="preserve">Europe</t>
  </si>
  <si>
    <t xml:space="preserve">Western Europe</t>
  </si>
  <si>
    <t xml:space="preserve">Manchester</t>
  </si>
  <si>
    <t xml:space="preserve">England</t>
  </si>
  <si>
    <t xml:space="preserve">M2 3DE</t>
  </si>
  <si>
    <t xml:space="preserve">United Kingdom</t>
  </si>
  <si>
    <t xml:space="preserve">Bioinformatics, Healthcare informatics, Measuring or testing processes involving enzymes, nucleic acids or microorganisms</t>
  </si>
  <si>
    <t xml:space="preserve">176357-35T</t>
  </si>
  <si>
    <t xml:space="preserve">The company raised GBP 17 million in its initial public offering on the London Stock Exchange under the ticker symbol of GENI on July 22, 2021. A total of 38,636,366 shares were sold at a price of GBP 0.44 per share. After the offering, there was a total of 95,816,866 outstanding shares at GBP 0.44 per share, valuing the company at GBP 25.16 million.</t>
  </si>
  <si>
    <t xml:space="preserve">Addleshaw Goddard (Legal Advisor to Company), Cenkos Securities (Underwriter to Company), Crowe U.K. (Accounting to Company, Mitesh Patelia), Gravita (Auditor to Company), LGB &amp; Co (Debt Financing to Company), Perivan (Advisor: General to Company), Stifel Financial (Underwriter to Company, Alex Price)</t>
  </si>
  <si>
    <t xml:space="preserve">Perivan (Advisor: General to Company)</t>
  </si>
  <si>
    <t xml:space="preserve">123441-94T</t>
  </si>
  <si>
    <t xml:space="preserve">GitLab (NAS: GTLB)</t>
  </si>
  <si>
    <t xml:space="preserve">84804-13</t>
  </si>
  <si>
    <t xml:space="preserve">GitLab Inc operates on an all-remote model. GitLab, a complete DevSecOps platform delivered as a single application. It operates in two competitive landscapes: DevOps point solutions and DevOps platforms. In terms of point solutions that are stitched together, GitLab's offering is substantially different in that it is one platform, one codebase, one interface, and a unified data model that spans the entire DevSecOps lifecycle. DevOps platforms, the principal competitor is Microsoft Corporation following their acquisition of GitHub. GitLab is offered on both self-managed and software-as-a-service (SaaS) models. It is located in the United States, Europe, and Asia Pacific. It focused on accelerating innovation and broadening the distribution of its platform to companies across the world.</t>
  </si>
  <si>
    <t xml:space="preserve">The company raised $800.8 million in its initial public offering on the Nasdaq stock exchange under the ticker symbol of GTLB on October 14, 2021. A total of 10,400,000 Class A shares were sold at $77 per Class A share. After the offering, there was a total of 143,014,821 outstanding shares (excluding the over-allotment option) priced at $77 per share, valuing the company at $11.01 billion. The total proceeds, before expenses, to the company was $648.34 million and to the selling shareholders was $152.46 million. In the offering, the company sold 8,420,000 Class A shares and the selling shareholders sold 1,980,000 Class A shares. The underwriters were granted an option to purchase up to an additional 10,40,000 class A shares from the company and sell shareholders to cover over-allotments, if any. Previously, the company raised an undisclosed amount of venture funding in a deal led by GV, Ram Shriram, Max Beauchemin, and Matthew Mullenweg on June 30, 2021. Franklin Venture Partners, MSD Partners, Factorial Funds, West Coast Equity Partners, Bling Capital, FinSight Ventures, ADS Ventures, Joystar Capital and other undisclosed investors also participated in the round. The funds will be used to support more tools and make them accessible to more organizations.</t>
  </si>
  <si>
    <t xml:space="preserve">Software Development Applications</t>
  </si>
  <si>
    <t xml:space="preserve">Business/Productivity Software, Software Development Applications*</t>
  </si>
  <si>
    <t xml:space="preserve">CloudTech &amp; DevOps, SaaS</t>
  </si>
  <si>
    <t xml:space="preserve">cloud native, cloudtech and devops, collaboration software, devops, devsecops, full service devops, one user interface, on-premises software development, software development lifecycle</t>
  </si>
  <si>
    <t xml:space="preserve">Sytse Sijbrandij</t>
  </si>
  <si>
    <t xml:space="preserve">90034-66P</t>
  </si>
  <si>
    <t xml:space="preserve">Mr. Sid Sijbrandij is the Co-Founder and serves as Chief Executive Officer and Chairman at GitLab. Mr. Sijbrandij is an Angel Investor. His career path has been anything but traditional. He spent four years building recreational submarines for U-Boat Worx. While at Ministerie van Justitie en Veiligheid, he worked on the Legis project, which developed several innovative web applications to aid lawmaking. He first saw Ruby code in 2007 and loved it so much that he taught himself how to program. In 2012, as a Ruby programmer, he encountered GitLab and discovered his passion for open source. Soon after, he commercialized GitLab, and by 2015 he led the company through Y Combinator's Winter 2015 batch. Under his leadership, the company has grown with an estimated 30 million+ registered users from startups to global enterprises. He studied at the University of Twente in the Netherlands where he received an M.S. in Management Science. He was named one of the greatest minds of the pandemic by Forbes for spreading the gospel of remote work.</t>
  </si>
  <si>
    <t xml:space="preserve">University of Twente, MS (Master of Science), 2003, Management Science</t>
  </si>
  <si>
    <t xml:space="preserve">The company raised $268 million of Series E venture funding in a deal led by ICONIQ Growth and Goldman Sachs Growth Equity on September 17, 2019, putting the company's pre-money valuation at $2.48 billion. The Capital Group Companies, Spur Capital Partners, Two Sigma Ventures, Altimeter Capital Management, Founders Circle Capital, General Catalyst, Y Combinator, Adage Capital Management, BlackRock, Franklin Templeton Investments, Light Street Capital Management, Alkeon Capital Management, Tiger Global Management, Coatue Management, and D1 Capital Partners also participated in the round. The funds will be used to further invest in the product to advance security, monitoring, and other capabilities to also be the best available in the industry.</t>
  </si>
  <si>
    <t xml:space="preserve">Adage Capital Management, Alkeon Capital Management, Altimeter Capital Management, BlackRock, Coatue Management, D1 Capital Partners, Founders Circle Capital, Franklin Templeton (San Mateo), General Catalyst, Light Street Capital Management, Spur Capital Partners, The Capital Group Companies, Tiger Global Management, Two Sigma Ventures</t>
  </si>
  <si>
    <t xml:space="preserve">Goldman Sachs Growth Equity, ICONIQ Growth, Y Combinator</t>
  </si>
  <si>
    <t xml:space="preserve">Adage Capital Management (www.adagecapital.com), Alkeon Capital Management (www.alkeoncapital.com), Altimeter Capital Management (www.altimeter.com), BlackRock (NYS: BLK) (www.blackrock.com), Coatue Management (www.coatue.com), D1 Capital Partners (d1capital.com), Founders Circle Capital (www.founderscircle.com), Franklin Templeton (San Mateo) (NYS: BEN) (www.franklinresources.com), General Catalyst (www.generalcatalyst.com), Goldman Sachs Growth Equity (www.growth.gs.com), ICONIQ Growth (iconiqgrowth.com), Light Street Capital Management (www.lightstreet.com), Spur Capital Partners (www.spurcapital.com), The Capital Group Companies (www.capitalgroup.com), Tiger Global Management (www.tigerglobal.com), Two Sigma Ventures (twosigmaventures.com), Y Combinator (www.ycombinator.com)</t>
  </si>
  <si>
    <t xml:space="preserve">Adage Capital Management, Alkeon Capital Management(Abhi Arun), Altimeter Capital Management, BlackRock (NYS: BLK), Coatue Management, D1 Capital Partners, Founders Circle Capital(Andrew Boston), Franklin Templeton (San Mateo) (NYS: BEN), General Catalyst, Goldman Sachs Growth Equity, ICONIQ Growth(Matthew Jacobson), Light Street Capital Management, Spur Capital Partners, The Capital Group Companies, Tiger Global Management, Two Sigma Ventures, Y Combinator</t>
  </si>
  <si>
    <t xml:space="preserve">Goldman Sachs Growth Equity, ICONIQ Growth(Matthew Jacobson)</t>
  </si>
  <si>
    <t xml:space="preserve">Alkeon Growth Master Fund(Alkeon Capital Management), Altimeter Capital Growth Partners Fund III(Altimeter Capital Management), Founders Circle Capital I(Founders Circle Capital), Founders Circle Capital III(Founders Circle Capital), Franklin Templeton Private Real Estate Fund II(Franklin Templeton (San Mateo)), GC Venture LH(General Catalyst), Global Credit Opportunities Fund(BlackRock), Internet Fund III(Tiger Global Management), Light Street Beacon I(Light Street Capital Management), Two Sigma Ventures III(Two Sigma Ventures), Y Combinator Continuity Fund II(Y Combinator)</t>
  </si>
  <si>
    <t xml:space="preserve">Fenwick &amp; West (Legal Advisor to Company), Goodwin Procter (Legal Advisor to Alkeon Capital Management, John Casnocha JD), Gunderson Dettmer (Legal Advisor to Coatue Management), Gunderson Dettmer (Legal Advisor to D1 Capital Partners)</t>
  </si>
  <si>
    <t xml:space="preserve">Fenwick &amp; West (Legal Advisor to Company)</t>
  </si>
  <si>
    <t xml:space="preserve">Goodwin Procter (Legal Advisor to Alkeon Capital Management, John Casnocha JD), Gunderson Dettmer (Legal Advisor to Coatue Management), Gunderson Dettmer (Legal Advisor to D1 Capital Partners)</t>
  </si>
  <si>
    <t xml:space="preserve">San Francisco, CA</t>
  </si>
  <si>
    <t xml:space="preserve">San Francisco</t>
  </si>
  <si>
    <t xml:space="preserve">94104-3503</t>
  </si>
  <si>
    <t xml:space="preserve">Electric digital data processing</t>
  </si>
  <si>
    <t xml:space="preserve">DevSecOps</t>
  </si>
  <si>
    <t xml:space="preserve">Senior</t>
  </si>
  <si>
    <t xml:space="preserve">165043-00T</t>
  </si>
  <si>
    <t xml:space="preserve">Secondary Transaction - Private</t>
  </si>
  <si>
    <t xml:space="preserve">An undisclosed investor sold a stake in the company to Alta Park Capital, OMERS Growth Equity, TCV, Verition Fund Management and HMI Capital for $195 million on January 15, 2021.</t>
  </si>
  <si>
    <t xml:space="preserve">Alta Park Capital, HMI Capital, OMERS Growth Equity, TCV, Verition Fund Management</t>
  </si>
  <si>
    <t xml:space="preserve">Alta Park Capital (www.altaparkcapital.com), HMI Capital (www.hmicapital.com), OMERS Growth Equity (omersgrowthequity.com), TCV (www.tcv.com), Verition Fund Management (www.verition.com)</t>
  </si>
  <si>
    <t xml:space="preserve">Alta Park Opportunities Fund I(Alta Park Capital), TCV X(TCV)</t>
  </si>
  <si>
    <t xml:space="preserve">180325-27T</t>
  </si>
  <si>
    <t xml:space="preserve">The company raised $800.8 million in its initial public offering on the Nasdaq stock exchange under the ticker symbol of GTLB on October 14, 2021. A total of 10,400,000 class A shares were sold at $77 per Class A share. After the offering, there was a total of 143,014,821 outstanding shares (excluding the over-allotment option) priced at $77 per share, valuing the company at $11.01 billion. The total proceeds, before expenses, to the company was $648.34 million and to the selling shareholders was $152.46 million. In the offering, the company sold 8,420,000 Class A shares and the selling shareholders sold 1,980,000 Class A shares. The underwriters were granted an option to purchase up to an additional 10,40,000 class A shares from the company and selling shareholders to cover over-allotments, if any.</t>
  </si>
  <si>
    <t xml:space="preserve">500 Global, Adage Capital Management, ADS Ventures, Alkeon Capital Management, Alta Park Capital, Altimeter Capital Management, August Capital, BlackRock, Bling Capital, Capital Factory, Coatue Management, D1 Capital Partners, DFO Management, ESO Fund, Factorial Funds, FinSight Ventures, Founders Circle Capital, Franklin Templeton (San Mateo), Franklin Venture Partners, FundersClub, General Catalyst, Goldman Sachs Growth Equity, GV, HMI Capital, ICONIQ Growth, Ilya Sukhar, Inkef, In-Q-Tel, Khosla Ventures, Light Street Capital Management, Liquid 2 Ventures, Liyuan Venture Capital, Matthew Mullenweg, Maxime Beauchemin, MSD Partners, OMERS Growth Equity, Paul Holliman, Ram Shriram, Seth Flowerman, Sound Ventures, Spur Capital Partners, TCV, The Capital Group Companies, Tiger Global Management, Titanium Ventures, Tuesday Capital, Two Sigma Ventures, Utrechtinc, Verition Fund Management, West Coast Equity Partners, Y Combinator</t>
  </si>
  <si>
    <t xml:space="preserve">BofA Securities (Underwriter to Company), Fenwick &amp; West (Legal Advisor to Company, Cynthia Hess JD), Gunderson Dettmer (Legal Advisor to D1 Capital Partners), Gunderson Dettmer (Legal Advisor to Tiger Global Management), J.P. Morgan (Underwriter to Company), KeyBanc Capital Markets (Underwriter to Company), KPMG (Auditor to Company), Piper Sandler (Underwriter to Company), RBC Capital Markets (Underwriter to Company), TD Cowen (Underwriter to Company), The Goldman Sachs Group (Underwriter to Company), Truist Securities (Underwriter to Company), UBS Group (Underwriter to Company), William Blair &amp; Company (Underwriter to Company)</t>
  </si>
  <si>
    <t xml:space="preserve">109264-69T</t>
  </si>
  <si>
    <t xml:space="preserve">Glass to Power (PAR: MLGL)</t>
  </si>
  <si>
    <t xml:space="preserve">231158-71</t>
  </si>
  <si>
    <t xml:space="preserve">09640920964</t>
  </si>
  <si>
    <t xml:space="preserve">Glass To Power SpA specializes in the development, manufacturing and marketing of window modules and facades with transparent photovoltaic panels that can be integrated without any aesthetic impact in the architecture of buildings. The company is based on the technology of luminescent solar hubs that maximize the efficiency of energy conversion.</t>
  </si>
  <si>
    <t xml:space="preserve">The company completed its direct listing on the Euronext Paris Stock Exchange under the ticker symbol of MLGLA on February 16, 2022. After the offering, there was a total of 528,812 outstanding shares. At a reference price of EUR 48 per share, the company was valued at EUR 25.38 million.</t>
  </si>
  <si>
    <t xml:space="preserve">Energy</t>
  </si>
  <si>
    <t xml:space="preserve">Energy Equipment</t>
  </si>
  <si>
    <t xml:space="preserve">Other Equipment</t>
  </si>
  <si>
    <t xml:space="preserve">Other Equipment*</t>
  </si>
  <si>
    <t xml:space="preserve">CleanTech, Climate Tech, Manufacturing, TMT</t>
  </si>
  <si>
    <t xml:space="preserve">climate tech company, energy generation, intermittent renewable energy, photovoltaic glass, photovoltaic panels, solar energy, solar panels, solar photovoltaic</t>
  </si>
  <si>
    <t xml:space="preserve">Formerly Angel backed</t>
  </si>
  <si>
    <t xml:space="preserve">Profitable</t>
  </si>
  <si>
    <t xml:space="preserve">Pre-venture, Publicly Listed</t>
  </si>
  <si>
    <t xml:space="preserve">Emilio Corsi</t>
  </si>
  <si>
    <t xml:space="preserve">119096-20P</t>
  </si>
  <si>
    <t xml:space="preserve">+39 06 940 6339</t>
  </si>
  <si>
    <t xml:space="preserve">esc@managementinnovation.it</t>
  </si>
  <si>
    <t xml:space="preserve">Mr. Emilio Corsi is the Founder &amp; serves as Chief Executive Officer at Management Innovation.. He is a Co-Founder and serves as President &amp; Board Member at Sidereus Space Dynamics. He is also a Co-Founder and served as Chief Executive Officer and Board Member at Glass to Power. He serves as Board Member at Blebricks. He served as Board Member at Green Energy Storage. Graduated with honors in Physics with a Cybernetic specialization in Naples, he has thirty years of experience in management in ICT. During his career, he has worked at the national and international levels. His experiences range from technology management to the administration of companies and customers within the complex mainly banking, government, and the European Commission. In addition to experience in the management of complex clients, he has a natural curiosity for new technologies and new business challenges. He has a natural technology visionary leadership that has allowed him to gain significant experience in the field of Research and Innovation in cooperation with research structures and Universities in Italy and Europe implementing innovative projects in ICT, Energy, Environment, and Construction. In 2008 he founded Management Innovation, an Innovation Consulting and Technology Scouting firm.</t>
  </si>
  <si>
    <t xml:space="preserve">Honours Degree, Physics Cybernetics, University of Naples Federico II, Degree, 1979, Physics</t>
  </si>
  <si>
    <t xml:space="preserve">Equity Crowdfunding</t>
  </si>
  <si>
    <t xml:space="preserve">Individual</t>
  </si>
  <si>
    <t xml:space="preserve">The company raised EUR 2.25 million of equity crowdfunding via CrowdFundMe in July 2018.</t>
  </si>
  <si>
    <t xml:space="preserve">Angel-Backed</t>
  </si>
  <si>
    <t xml:space="preserve">CrowdFundMe (Lead Manager or Arranger to Company)</t>
  </si>
  <si>
    <t xml:space="preserve">Euros (EUR)</t>
  </si>
  <si>
    <t xml:space="preserve">Milan, Italy</t>
  </si>
  <si>
    <t xml:space="preserve">Southern Europe</t>
  </si>
  <si>
    <t xml:space="preserve">Milan</t>
  </si>
  <si>
    <t xml:space="preserve">20125</t>
  </si>
  <si>
    <t xml:space="preserve">Italy</t>
  </si>
  <si>
    <t xml:space="preserve">Fixed or movable closures for openings in buildings, vehicles, fences or like enclosures in general, Measurement of nuclear or x-radiation, Techniques for handling particles or ionising radiation not otherwise provided for</t>
  </si>
  <si>
    <t xml:space="preserve">166991-23T</t>
  </si>
  <si>
    <t xml:space="preserve">The company raised EUR 2.3 million of equity crowdfunding via Opstart on May 17, 2021, putting the company's pre-money valuation at EUR 22.82 million.</t>
  </si>
  <si>
    <t xml:space="preserve">Opstart (Financial Software) (Lead Manager or Arranger to Company)</t>
  </si>
  <si>
    <t xml:space="preserve">68519-44T</t>
  </si>
  <si>
    <t xml:space="preserve">Global Medical REIT (NYS: GMRE)</t>
  </si>
  <si>
    <t xml:space="preserve">55755-91</t>
  </si>
  <si>
    <t xml:space="preserve">Global Medical REIT Inc is engaged predominantly in the acquisition of purpose-built healthcare facilities and the leasing of those facilities to physician groups and regional and national healthcare systems. The company's principal business objective is to provide attractive, risk-adjusted returns to its stockholders through a combination of reliable dividends and long-term capital appreciation. Its healthcare facilities are located in secondary markets and suburbs of primary markets and are typically leased to single-tenants under triple-net leases.</t>
  </si>
  <si>
    <t xml:space="preserve">The company raised $99.75 million in its second public offering on the New York stock exchange under the ticker symbol of GMRE on March 17, 2021. A total of 7,500,000 shares were sold at $13.3 per share. The underwriters were granted an option to purchase up to an additional 1,125,000 shares from the company to cover over-allotments, if any.</t>
  </si>
  <si>
    <t xml:space="preserve">Other Financial Services</t>
  </si>
  <si>
    <t xml:space="preserve">Real Estate Investment Trusts (REITs)</t>
  </si>
  <si>
    <t xml:space="preserve">Real Estate Investment Trusts (REITs)*</t>
  </si>
  <si>
    <t xml:space="preserve">clinical operators, healthcare facility, investment strategy, real estate investment</t>
  </si>
  <si>
    <t xml:space="preserve">Corporate Backed or Acquired</t>
  </si>
  <si>
    <t xml:space="preserve">Debt Financed, M&amp;A, Publicly Listed</t>
  </si>
  <si>
    <t xml:space="preserve">Awais Khan</t>
  </si>
  <si>
    <t xml:space="preserve">132152-68P</t>
  </si>
  <si>
    <t xml:space="preserve">Mr. Awais Khan has served as the President, the Chief Executive Officer, the Chief Financial Officer, the Secretary, the Treasurer &amp; a Director at Global Medical REIT. He obtained a diploma in commerce at Dawson College in Montreal in 1993. From September 2000 to April 2010, he worked for The Standard Life Assurance Company in Montreal, Canada. He worked in the Corporate Accounting department where his main duties included protecting the Company from financial losses. He investigated, monitored and reconciled general ledger product related accounts. The product related accounts he worked on, included Registered Retirement Income Funds; RRSP's and Annuities. He was also responsible for balancing control (cash) accounts.</t>
  </si>
  <si>
    <t xml:space="preserve">The company raised $0.1 million in its initial public offering on the OTC Market under the ticker symbol of SOOP on March 2, 2012. A total of 10,000,000 shares were sold at a price of $0.01 per share. After the offering, there was a total of 15,500,000 outstanding shares (excluding the over-allotment option) priced at $0.01 per share, valuing the company at $0.155 million. The total proceeds, before expenses, to the company was $0.1 million.</t>
  </si>
  <si>
    <t xml:space="preserve">Anslow &amp; Jaclin (Legal Advisor to Company), MaloneBailey (Auditor to Company), Vinson &amp; Elkins (Legal Advisor to Company)</t>
  </si>
  <si>
    <t xml:space="preserve">Bethesda, MD</t>
  </si>
  <si>
    <t xml:space="preserve">Bethesda</t>
  </si>
  <si>
    <t xml:space="preserve">Maryland</t>
  </si>
  <si>
    <t xml:space="preserve">20814</t>
  </si>
  <si>
    <t xml:space="preserve">169244-29T</t>
  </si>
  <si>
    <t xml:space="preserve">Jeffrey Busch</t>
  </si>
  <si>
    <t xml:space="preserve">173348-65P</t>
  </si>
  <si>
    <t xml:space="preserve">+1 (202) 524-6851</t>
  </si>
  <si>
    <t xml:space="preserve">jb@globalmedicalreit.com</t>
  </si>
  <si>
    <t xml:space="preserve">Mr. Jeffrey Busch serves as Chairman, President &amp; Chief Executive Officer at Global Medical REIT. He has been an active investor in the real estate industry since 1985. Since 2013, Mr. Busch has served as President of our advisor. Mr. Busch also has served as a director of our Company since September 2014 and served as Chairman and President of our Company from August 2015 to the present. From October 2014 to the present, Mr. Busch has served as Director and Vice Chairman of American Housing REIT Inc. (f/k/a On Target 360), which is also externally managed by our advisor, and from October 2014 to the present has served as its Chairman. His experience includes developing numerous properties in various asset classes, owning and managing real estate in several states, including rental housing, and a wide variety of commercial real estate. Since 2001, Mr. Busch has also served as President of Safe Blood International Foundation, where he oversees the establishment of medical facilities in 35 developing nations, funded by the CDC and USAID, Exxon Mobil, and the Gates Foundation. Mr. Busch has had presidential appointments in two presidential administrations, one in the Department of Housing and Urban Affairs and the other at the United Nations in Geneva, where he served as a United States delegate. Mr. Busch is a graduate of the New York University Stern School of Business, holds a Masters of Public Administration from New York University, and a Doctor of Jurisprudence from Emory University.</t>
  </si>
  <si>
    <t xml:space="preserve">Emory University, JD (Doctor of Law), Graduate, New York University, Master's, Public Administration</t>
  </si>
  <si>
    <t xml:space="preserve">B. Riley Securities (Underwriter to Company), Berenberg Bank (Underwriter to Company), BMO Capital Markets (Underwriter to Company), Compass Point (Underwriter to Company), D.A. Davidson Companies (Underwriter to Company), Drexel Hamilton (Advisor: General to Company), J.P. Morgan Securities (Underwriter to Company), Janney (Underwriter to Company), KeyBanc Capital Markets (Underwriter to Company), MaloneBailey (Auditor to Company), Robert W. Baird &amp; Co. (Underwriter to Company, Sandy Walter), Samuel A. Ramirez &amp; Company, Inc. (Underwriter to Company), Stifel Financial (Underwriter to Company, Chad Gorsuch), Tigress Financial Partners (Advisor: General to Company), Truist Securities (Underwriter to Company), Venable (Legal Advisor to Company), Vinson &amp; Elkins (Legal Advisor to Company, Daniel LeBey JD), Wells Fargo (Underwriter to Company)</t>
  </si>
  <si>
    <t xml:space="preserve">B. Riley Securities (Underwriter to Company), Compass Point (Underwriter to Company), D.A. Davidson Companies (Underwriter to Company), Drexel Hamilton (Advisor: General to Company), Janney (Underwriter to Company), Tigress Financial Partners (Advisor: General to Company)</t>
  </si>
  <si>
    <t xml:space="preserve">87573-70T</t>
  </si>
  <si>
    <t xml:space="preserve">Guardant Health (NAS: GH)</t>
  </si>
  <si>
    <t xml:space="preserve">61434-55</t>
  </si>
  <si>
    <t xml:space="preserve">Guardant Health, Inc, based in Redwood City, California, is a leader in liquid-based cancer tests for clinical and research use. The company offers Guardant360 LDT, a liquid biopsy test for treatment selection in advanced stage cancer, Guardant360 CDx, an FDA-approved companion diagnostic for several targeted therapies, and Guardant OMNI, a broader gene panel for immuno-oncology research. In 2021, Guardant launched Reveal, a tumor-agnostic molecular residual disease, or MRD, test. In 2024, the company received US FDA approval for Shield, a liquid biopsy for colorectal cancer, or CRC, screening. Additionally, Guardant offers research development services such as regulatory approval consultancy and clinical trial referrals.</t>
  </si>
  <si>
    <t xml:space="preserve">The company filed for a second public offering on the Nasdaq stock exchange under the ticker symbol of GH on May 22, 2023. The expected offering amount is up to $400 million. Previously the company (NAS: GH) sold a 3% stake to undisclosed investors for $90.6 million on December 20, 2023, through a private placement. The company currently expects to use the net proceeds from the offering primarily for general corporate purposes, including working capital, operating expenses and capital expenditures. The company is being actively tracked by PitchBook.</t>
  </si>
  <si>
    <t xml:space="preserve">Biotechnology, Diagnostic Equipment*, Laboratory Services (Healthcare)</t>
  </si>
  <si>
    <t xml:space="preserve">Digital Health, Life Sciences, Oncology, TMT</t>
  </si>
  <si>
    <t xml:space="preserve">biopsy, biopsy device, biopsy test, blood test, cancer diagnostics, health diagnostics, liquid biopsy, pharmaceutical</t>
  </si>
  <si>
    <t xml:space="preserve">Helmy Eltoukhy</t>
  </si>
  <si>
    <t xml:space="preserve">48627-10P</t>
  </si>
  <si>
    <t xml:space="preserve">+1 (855) 698-8887</t>
  </si>
  <si>
    <t xml:space="preserve">helmy@guardanthealth.com</t>
  </si>
  <si>
    <t xml:space="preserve">Dr. Helmy Eltoukhy is a Co-Founder and serves as Co-Chief Executive Officer &amp; Chairman of the Board at Guardant Health. He also serves as Advisor and Equity Partner at Transform VC. He also serves as Partner of Life Science Investments at Green Sands Equity. He is an American scientist, entrepreneur, and investor best known for his contributions to genomics, semiconductor DNA sequencing, and personalized medicine. The co-founder of startups Avantome and Guardant Health, Dr. Eltoukhy was named to Time Magazine's inaugural 50 Most Influential People in Healthcare (2018) and Fortune's 40 under 40 (2017). Acquired by Illumina in 2008, Avantome was founded to develop and commercialize semiconductor-based DNA sequencing, during the race for the $1,000 genome. Guardant Health was founded to pioneer non-invasive liquid biopsy approaches for cancer diagnosis, monitoring, personalized medicine treatment, and research. He studied electrical engineering at Stanford University, completing an accelerated Bachelor of Science (BS) in two years, followed by Master of Science (MS) and Doctorate (Ph.D.) degrees. His doctoral thesis, "An integrated system for de novo DNA sequencing" combined genomics and sensor engineering. He discovered that low-cost CMOS image sensors coupled with light-emitting DNA sequencing reactions could form the basis for building a less expensive, portable DNA sequencer. He is passionate about healthcare and impact and serves on the Cancer Leadership Council of UCSF Cancer Center. He serves as Board Member at Paradromics.</t>
  </si>
  <si>
    <t xml:space="preserve">Stanford University, BS (Bachelor of Science), 2000, Electrical Engineering, Stanford University, MS (Master of Science), 2001, Electrical Engineering, Stanford University, Ph.D. (Doctor of Philosophy), 2006, Electrical Engineering</t>
  </si>
  <si>
    <t xml:space="preserve">The company raised $360 million of Series E venture funding in a deal led by SoftBank Investment Advisers on May 11, 2017, putting the company's pre-money valuation at $600 million. Associates First Capital, Musea Ventures, SGH Capital, Green Sands Equity, Sequoia Capital, Khosla Ventures, Industry Ventures, Lightspeed Venture Partners, OrbiMed, 8VC, Temasek Holdings, Acquisition Group, Lotus Capital Ventures, and T. Rowe Price also participated in the round. The company will use the funds to expand Project LUNAR, the company's early cancer detection efforts announced in 2016 and to sequence the tumor DNA of more than one million cancer patients within the next five years. Of the total amount, $30 million was raised via debt financing. The company brings total funding to $550 million till date.</t>
  </si>
  <si>
    <t xml:space="preserve">Other - 27,71M €</t>
  </si>
  <si>
    <t xml:space="preserve">8VC, Acquisition Group, Associates First Capital, Green Sands Equity, Industry Ventures, Lotus Capital Ventures, Musea Ventures, SchindlerAM Ventures, SGH Capital, SoftBank Investment Advisers, T. Rowe Price Group, Temasek Holdings</t>
  </si>
  <si>
    <t xml:space="preserve">Khosla Ventures, Lightspeed Venture Partners, OrbiMed, Sequoia Capital</t>
  </si>
  <si>
    <t xml:space="preserve">8VC (www.8vc.com), Acquisition Group (www.agusa.net), Associates First Capital (www.theassociates.com), Green Sands Equity (www.greensandsequity.com), Industry Ventures (www.industryventures.com), Khosla Ventures (www.khoslaventures.com), Lightspeed Venture Partners (www.lsvp.com), Lotus Capital Ventures (www.thelotuscapital.com), Musea Ventures (www.museaventures.com), OrbiMed (www.orbimed.com), SchindlerAM Ventures (www.sam-ventures.com), Sequoia Capital (sequoiacap.com), SGH Capital (www.sghcapital.com), SoftBank Investment Advisers (visionfund.com), T. Rowe Price Group (NAS: TROW) (www.troweprice.com), Temasek Holdings (www.temasek.com.sg)</t>
  </si>
  <si>
    <t xml:space="preserve">8VC, Acquisition Group, Associates First Capital, Green Sands Equity, Industry Ventures, Khosla Ventures(Samir Kaul), Lightspeed Venture Partners(Christopher Schaepe), Lotus Capital Ventures, Musea Ventures, OrbiMed(Tadd Wessel), SchindlerAM Ventures, Sequoia Capital(Warren Hogarth), SGH Capital(Alexandre Azoulay), SoftBank Investment Advisers, T. Rowe Price Group (NAS: TROW), Temasek Holdings</t>
  </si>
  <si>
    <t xml:space="preserve">SoftBank Investment Advisers</t>
  </si>
  <si>
    <t xml:space="preserve">Green Sands Fund A-Z(Green Sands Equity), Khosla Ventures V(Khosla Ventures), Lightspeed Venture Partners Select Fund II(Lightspeed Venture Partners), Lightspeed Venture Partners XI(Lightspeed Venture Partners), OrbiMed Royalty Opportunities Fund II(OrbiMed), Sequoia Capital U.S. Venture Fund XIV(Sequoia Capital), SGH Alpha(SGH Capital), SoftBank Vision Fund(SoftBank Investment Advisers)</t>
  </si>
  <si>
    <t xml:space="preserve">DLA Piper (Legal Advisor to SoftBank Investment Advisers, Louis Lehot JD), DLA Piper (Legal Advisor to T. Rowe Price Group), Latham &amp; Watkins (Legal Advisor to Company, Charles Ruck JD)</t>
  </si>
  <si>
    <t xml:space="preserve">Latham &amp; Watkins (Legal Advisor to Company, Charles Ruck JD)</t>
  </si>
  <si>
    <t xml:space="preserve">DLA Piper (Legal Advisor to SoftBank Investment Advisers, Louis Lehot JD), DLA Piper (Legal Advisor to T. Rowe Price Group)</t>
  </si>
  <si>
    <t xml:space="preserve">Palo Alto, CA</t>
  </si>
  <si>
    <t xml:space="preserve">Palo Alto</t>
  </si>
  <si>
    <t xml:space="preserve">94304</t>
  </si>
  <si>
    <t xml:space="preserve">Bioinformatics, Diagnosis, Healthcare informatics, Measuring or testing processes involving enzymes, nucleic acids or microorganisms, Microorganisms or enzymes</t>
  </si>
  <si>
    <t xml:space="preserve">111468-52T</t>
  </si>
  <si>
    <t xml:space="preserve">The company raised $238 million in its initial public offering on the Nasdaq stock exchange under the ticker symbol of GH on October 4, 2018. A total of 12,500,000 shares were sold at $19 per share. After the offering, there was a total of 83,557,281 outstanding shares at $19 per share, valuing the company at $1.59 billion. The underwriters were granted an option to purchase up to an additional 1,875,000 shares from the company to cover over-allotments, if any.</t>
  </si>
  <si>
    <t xml:space="preserve">8VC, Acquisition Group, Associates First Capital, Babak Yazdani, CLI Ventures, Cota Capital, David Lee, Farzad Nazem, Felicis, Formation 8, Frank Malek, Haroon Mokhtarzada, Heritage Provider Network, Highbury Group, Hone Capital, Idris Mokhtarzada, Kensington Capital Holdings, Khosla Ventures, Lightspeed Venture Partners, Lotus Capital Ventures, Musea Ventures, OrbiMed, Osage University Partners, Pear (California), Plug and Play Tech Center, SchindlerAM Ventures, Sequoia Capital, SGH Capital, Signatures Capital, SoftBank Investment Advisers, T. Rowe Price Group, Temasek Holdings</t>
  </si>
  <si>
    <t xml:space="preserve">BofA Securities (Underwriter to Company), Ernst &amp; Young Global (Auditor to Company), J.P. Morgan (Underwriter to Company), Latham &amp; Watkins (Legal Advisor to Company, Charles Ruck JD), Leerink Partners (Underwriter to Company), TD Cowen (Underwriter to Company), The Goldman Sachs Group (Advisor: General to Company), William Blair &amp; Company (Underwriter to Company)</t>
  </si>
  <si>
    <t xml:space="preserve">The Goldman Sachs Group (Advisor: General to Company)</t>
  </si>
  <si>
    <t xml:space="preserve">248216-14T</t>
  </si>
  <si>
    <t xml:space="preserve">AmirAli Talasaz</t>
  </si>
  <si>
    <t xml:space="preserve">61152-13P</t>
  </si>
  <si>
    <t xml:space="preserve">amirali@guardanthealth.com</t>
  </si>
  <si>
    <t xml:space="preserve">Dr. Amir Ali Talasaz is a Co-Founder and serves as Co-Chief Executive Officer at Guardant Health. He served as a Board Member at Whiterabbit.ai. He is an entrepreneur in the rare genomics and clinical diagnostics fields. Prior to co-founding Guardant, he was Senior Director of Diagnostics Research at Illumina and led the efforts for emerging clinical applications of next-generation genomic analysis. During that time, he developed different genomic technologies suitable for clinical applications. Before Illumina, he founded Auriphex Biosciences, which focused on the purification and genetic analysis of circulating tumor cells for cancer management. The technology was acquired by Illumina in 2009. During his academic years, he led the Technology Development group at Stanford Genome Technology Center. He received his Ph.D. in electrical engineering and MSc in management science from Stanford University.</t>
  </si>
  <si>
    <t xml:space="preserve">Stanford University, MS (Master of Science), 2000, Management Science, Stanford University, Ph.D. (Doctor of Philosophy), 2007, Electrical Engineering</t>
  </si>
  <si>
    <t xml:space="preserve">The company (NAS: GH) sold a 3% stake to undisclosed investors for $90.6 million on December 20, 2023, through a private placement. The company currently expects to use the net proceeds from the offering primarily for general corporate purposes, including working capital, operating expenses and capital expenditures.</t>
  </si>
  <si>
    <t xml:space="preserve">Ernst &amp; Young Global (Auditor to Company), Gunderson Dettmer (Legal Advisor to Company)</t>
  </si>
  <si>
    <t xml:space="preserve">165104-20T</t>
  </si>
  <si>
    <t xml:space="preserve">Heliogen (PINX: HLGN)</t>
  </si>
  <si>
    <t xml:space="preserve">97707-16</t>
  </si>
  <si>
    <t xml:space="preserve">Heliogen Inc is a renewable energy technology company focused on delivering round-the-clock, low-carbon energy production, using concentrated sunlight and thermal energy storage to deliver cost-effective, load-following, high-capacity factor thermal and electric energy.</t>
  </si>
  <si>
    <t xml:space="preserve">The company reached a definitive agreement to be acquired by Zeo Energy (NAS: ZEO) for $10 million on May 29, 2025. Through this acquisition, Zeo will be able to accelerate our vision of serving energy consumers across the spectrum - from residential rooftops to larger-scale industrial solar and storage applications to build an energy platform at scale. Previously, the company (NYS: HLGN) was in talks with Continuum Renewables to be acquired for an undisclosed amount on April 24, 2023. The acquisition is an important step in Continuum Renewables' growth strategy. Subsequently, the deal was cancelled. Previously, the company (NYS: HLGN) received an undisclosed amount of development capital from ArcelorMittal, Counterpoint Global, Salient Partners and Saba Capital Management on December 30, 2021, through a private placement.</t>
  </si>
  <si>
    <t xml:space="preserve">Alternative Energy Equipment</t>
  </si>
  <si>
    <t xml:space="preserve">Alternative Energy Equipment*</t>
  </si>
  <si>
    <t xml:space="preserve">CleanTech, Climate Tech, LOHAS &amp; Wellness</t>
  </si>
  <si>
    <t xml:space="preserve">alternative energy, alternative energy asset, concentrated solar power, fossil fuel alternative, fossil fuel replacement, intermittent renewable energy, solar power, solar power systems, solar thermal</t>
  </si>
  <si>
    <t xml:space="preserve">William Gross</t>
  </si>
  <si>
    <t xml:space="preserve">32640-31P</t>
  </si>
  <si>
    <t xml:space="preserve">+1 (800) 219-7212</t>
  </si>
  <si>
    <t xml:space="preserve">william@branchapp.com</t>
  </si>
  <si>
    <t xml:space="preserve">Mr. William Gross is a Co-Founder of Branch (Financial Software). Mr. Gross is a Co-Founder of Flowing Energy. He is a Co-Founder of Elementary. Mr. Gross is a Co-Founder &amp; serves as Chairman at CarbonCapture. Mr. Gross is a Co-Founder of Launchpad. He is the Founder &amp; serves as Chief Executive Officer at IdeaLab Studio. He co-founded &amp; served as Chief Executive Officer at Suntech Energy Solutions. He served as Chief Executive Officer at Naan Studio. He is a Co-Founder and serves as Director at Energy Vault. He co-founded LCC and has been its Chairman and Chief Executive Officer since 2018. He is the Co-Founder of BlastOff. He is a Co-Founder and serves as the Chairman of Camino. He is the Founder and serves as the Chairman of Carbon Capture. He holds an MBA (Master of Business Administration) from UCLA (Anderson) and a BS (Bachelor of Science) in Mechanical Engineering from the California Institute of Technology. He served as Chairman at New Matter.</t>
  </si>
  <si>
    <t xml:space="preserve">Duke University, BS (Bachelor of Science), 1981, Mechanical Engineering, UCLA (Anderson), MBA (Master of Business Administration)</t>
  </si>
  <si>
    <t xml:space="preserve">Series A2</t>
  </si>
  <si>
    <t xml:space="preserve">The company raised $27 million of Series A2 venture funding from Shanda Group, White Buffalo Capital and Urania Ventures on March 30, 2020, putting the company's pre-money valuation at $80 million. GRIDS Capital, Reform Ventures and MUUS Climate Partners also participated in the round</t>
  </si>
  <si>
    <t xml:space="preserve">GRIDS Capital, MUUS Climate Partners, Reform Ventures, Shanda Group, Urania Ventures, White Buffalo Capital</t>
  </si>
  <si>
    <t xml:space="preserve">GRIDS Capital (www.gridscapital.com), MUUS Climate Partners (www.muusclimate.com), Reform Ventures (www.reformventures.com), Shanda Group (www.shanda.com), Urania Ventures (urania.vc), White Buffalo Capital (www.whitebuffalo.capital)</t>
  </si>
  <si>
    <t xml:space="preserve">Pasadena, CA</t>
  </si>
  <si>
    <t xml:space="preserve">Pasadena</t>
  </si>
  <si>
    <t xml:space="preserve">91103</t>
  </si>
  <si>
    <t xml:space="preserve">Generation of electric power by conversion of infrared radiation, visible light or ultraviolet light, Radio direction-finding, Toys</t>
  </si>
  <si>
    <t xml:space="preserve">Thermal Batteries, Concentrated Solar Power</t>
  </si>
  <si>
    <t xml:space="preserve">175912-66T</t>
  </si>
  <si>
    <t xml:space="preserve">Reverse Merger</t>
  </si>
  <si>
    <t xml:space="preserve">The company acquired Athena Technology Acquisition through a reverse merger, resulting in the combined entity trading on the New York Stock Exchange under the ticker symbol HLGN on December 31, 2021, putting the company's post-money valuation at $1.8 billion.</t>
  </si>
  <si>
    <t xml:space="preserve">Athena Technology Acquisition (www.athena1.com)</t>
  </si>
  <si>
    <t xml:space="preserve">Athena Technology Acquisition(Phyllis Newhouse)</t>
  </si>
  <si>
    <t xml:space="preserve">8090 Partners, 93 Ventures, A.T. Gekko, Alan Braverman, Altpoint Capital, Andrew Wilkinson, ArcelorMittal, Bradly Feld, Broad St Ventures, Climate Collective, Counterpoint Global, Edison International, Elemental Impact, Gates Ventures, Gordon Crawford, GRIDS Capital, Helena Special Investments, Idealab, Idealabx, Jared Kopf, Jérémie Berrebi, Joshua Baer, Kima Ventures, Marc Bell Capital Partners, MD Pham, MUUS Climate Partners, NantVentures, Neotribe Ventures, New Ground Ventures, NRG Energy, Ocgrow Ventures, Prime Movers Lab, Rashaun Williams, Reform Ventures, Revolution (Washington DC), Saba Capital Management, Salient Partners, Shanda Group, Stan Miroshnik, Sumit Gupta, Sunmeet Jolly, U.S. Department of Energy, Urania Ventures, White Buffalo Capital</t>
  </si>
  <si>
    <t xml:space="preserve">Barclays (Advisor: General to Company), BTIG (Advisor: General to Athena Technology Acquisition), Cooley (Legal Advisor to Company, Garth Osterman JD), DLA Piper (Legal Advisor to Athena Technology Acquisition, Gerry Williams JD)</t>
  </si>
  <si>
    <t xml:space="preserve">Barclays (Advisor: General to Company), Cooley (Legal Advisor to Company, Garth Osterman JD)</t>
  </si>
  <si>
    <t xml:space="preserve">BTIG (Advisor: General to Athena Technology Acquisition), DLA Piper (Legal Advisor to Athena Technology Acquisition, Gerry Williams JD)</t>
  </si>
  <si>
    <t xml:space="preserve">51662-53T</t>
  </si>
  <si>
    <t xml:space="preserve">Hess Midstream Partners (NYS: HESM)</t>
  </si>
  <si>
    <t xml:space="preserve">115260-58</t>
  </si>
  <si>
    <t xml:space="preserve">Hess Midstream LP owns, operates, develops, and acquires a diverse set of midstream assets and provides fee-based services to Hess and third-party customers. It conducts its business through three operating segments: gathering, processing and storage, and terminaling and exporting. The company derives the maximum revenue from the gathering segment. Its gathering segment consists of the following assets namely Natural Gas Gathering and Compression; Crude Oil Gathering and Produced Water Gathering and Disposal.</t>
  </si>
  <si>
    <t xml:space="preserve">Global Infrastructure Partners sold a 11.46% stake in the company (NYS: HESM) for $559.59 on May 30, 2025. A total of 15,022,517 Class A shares were sold at a price of $37.25 per share. The company will not receive any proceeds from the offering. Previously, GIP II Blue Holding sold a 9.56% stake in the company (NYS: HESM) for $434 million on February 11, 2025. A total of 11,000,000 class A shares were sold for $39.45 per share. The company will not receive any proceeds from the offering. Previously, the company completed a $800 million debt refinancing round on February 3, 2025.</t>
  </si>
  <si>
    <t xml:space="preserve">Exploration, Production and Refining</t>
  </si>
  <si>
    <t xml:space="preserve">Energy Exploration</t>
  </si>
  <si>
    <t xml:space="preserve">Energy Exploration*, Other Energy</t>
  </si>
  <si>
    <t xml:space="preserve">Industrials, Infrastructure, Oil &amp; Gas</t>
  </si>
  <si>
    <t xml:space="preserve">crude petroleum, crude petroleum extraction, energy exploration, energy operator, infrastructure management, master limited partnerships firm, midstream assets, natural gas processing</t>
  </si>
  <si>
    <t xml:space="preserve">Formerly PE-Backed</t>
  </si>
  <si>
    <t xml:space="preserve">Debt Financed, Private Equity, Publicly Listed</t>
  </si>
  <si>
    <t xml:space="preserve">William Brilliant</t>
  </si>
  <si>
    <t xml:space="preserve">43000-21P</t>
  </si>
  <si>
    <t xml:space="preserve">+1 (212) 315-8100</t>
  </si>
  <si>
    <t xml:space="preserve">will.brilliant@global-infra.com</t>
  </si>
  <si>
    <t xml:space="preserve">Mr. William Brilliant serves as Partner at Global Infrastructure Partners. He also serves as Director, Member Of The Governance and Compensation Committee at EnLink Midstream. He led GIP's investment in EnLink and is responsible for the origination, execution, management and realization of investments. He is a member of GIP's Investment and Operating committees and has been a member of GIP's investment team since 2007. He previously served as an Associate at Lehman Brothers. Mr. Brilliant is based in New York and is focused on GIP's activities in the energy sector in the Americas. He has been instrumental in a number of GIP's investments including Access Midstream Partners, Hess Infrastructure Partners and Ruby Pipeline. He currently serves on the Board of Directors of Hess Infrastructure Partners and previously served as a member of the Board of Directors of Access Midstream Partners.</t>
  </si>
  <si>
    <t xml:space="preserve">University of California, Los Angeles (UCLA), BA (Bachelor of Arts), 1998, Economics, University of Pennsylvania (Wharton), MBA (Master of Business Administration), 2005</t>
  </si>
  <si>
    <t xml:space="preserve">Buyout/LBO</t>
  </si>
  <si>
    <t xml:space="preserve">Corporate Divestiture</t>
  </si>
  <si>
    <t xml:space="preserve">Private Equity</t>
  </si>
  <si>
    <t xml:space="preserve">The company was acquired by Global Infrastructure Partners through a $2.68 billion LBO on July 1, 2015.</t>
  </si>
  <si>
    <t xml:space="preserve">Private Equity-Backed</t>
  </si>
  <si>
    <t xml:space="preserve">Global Infrastructure Partners</t>
  </si>
  <si>
    <t xml:space="preserve">Global Infrastructure Partners (www.global-infra.com)</t>
  </si>
  <si>
    <t xml:space="preserve">Global Infrastructure Partners(Adebayo Ogunlesi)</t>
  </si>
  <si>
    <t xml:space="preserve">Global Infrastructure Partners II(Global Infrastructure Partners)</t>
  </si>
  <si>
    <t xml:space="preserve">Hess</t>
  </si>
  <si>
    <t xml:space="preserve">Bracewell (Legal Advisor to Global Infrastructure Partners, Thomas Tomlinson JD), Latham &amp; Watkins (Legal Advisor to Hess, Robin Fredrickson JD)</t>
  </si>
  <si>
    <t xml:space="preserve">Latham &amp; Watkins (Legal Advisor to Hess, Robin Fredrickson JD)</t>
  </si>
  <si>
    <t xml:space="preserve">Bracewell (Legal Advisor to Global Infrastructure Partners, Thomas Tomlinson JD)</t>
  </si>
  <si>
    <t xml:space="preserve">77010</t>
  </si>
  <si>
    <t xml:space="preserve">27568, 28150</t>
  </si>
  <si>
    <t xml:space="preserve">82361-53T</t>
  </si>
  <si>
    <t xml:space="preserve">Timothy Goodell</t>
  </si>
  <si>
    <t xml:space="preserve">55596-07P</t>
  </si>
  <si>
    <t xml:space="preserve">+1 (212) 997-8500</t>
  </si>
  <si>
    <t xml:space="preserve">timothy.goodell@hess.com</t>
  </si>
  <si>
    <t xml:space="preserve">Mr. Timothy Goodell serves as Executive Vice President, General Counsel, Corporate Secretary, and Chief Compliance Officer at Hess. In this role, Goodell leads the Legal function, Corporate Aviation, Government and External Affairs, Compliance and Security. He served as a Board Member at H2U Technologies. Prior to joining Hess, Goodell spent 24 years with the New York City-based law firm White &amp; Case. He served as global co-head of the Mergers &amp; Acquisitions Practice Group and a member of the Partnership Committee. He also advised public and private corporations on general corporate and corporate governance matters. From 1979 to 1981, Goodell was with the Washington, D.C.-based business consultancy, Strategic Planning Associates. Goodell holds a bachelor's degree from Davidson College and a J.D. from the University of Virginia. He was admitted to the New York State bar in 1985.</t>
  </si>
  <si>
    <t xml:space="preserve">Davidson College, Bachelor's, University of Virginia, JD (Doctor of Law)</t>
  </si>
  <si>
    <t xml:space="preserve">The company raised $339.94 million in its initial public offering on the NYSE stock exchange under the ticker symbol of HESM on April 5, 2017. A total of 14,800,000 shares were sold at $23 per share After the offering, there was a total of 52,342,308 outstanding shares (excluding the over-allotment option) priced at $23 per share, valuing the company at $1.203 billion. The total proceeds, before expenses, to the company was $339.94 million. The underwriters were granted an option to purchase up to an additional 2,217,000 shares from the company to cover over-allotments, if any.</t>
  </si>
  <si>
    <t xml:space="preserve">Global Infrastructure Partners, Hess</t>
  </si>
  <si>
    <t xml:space="preserve">Andrews Kurth Kenyon (Legal Advisor to Company, Michael O'Leary JD), Barclays UK (Underwriter to Company), Citigroup (Underwriter to Company), Ernst &amp; Young Global (Auditor to Company), HSBC Holdings (Underwriter to Company), ING Financial Markets (Underwriter to Company), J.P. Morgan (Underwriter to Company), Latham &amp; Watkins (Legal Advisor to Company, William Finnegan), Mitsubishi UFJ Securities Holdings (Underwriter to Company), Morgan Stanley (Underwriter to Company), Scotia Howard Weil (Underwriter to Company), SMBC Nikko Capital Markets (Underwriter to Company), TD Securities (Underwriter to Company), The Goldman Sachs Group (Underwriter to Company), Vinson &amp; Elkins (Legal Advisor to Company), Wells Fargo Securities (Underwriter to Company)</t>
  </si>
  <si>
    <t xml:space="preserve">181583-47T</t>
  </si>
  <si>
    <t xml:space="preserve">John Hess</t>
  </si>
  <si>
    <t xml:space="preserve">50767-93P</t>
  </si>
  <si>
    <t xml:space="preserve">jhess@hess.com</t>
  </si>
  <si>
    <t xml:space="preserve">Mr. John Hess serves as Chief Executive Officer and Board Member at Hess. He also serves as Chairman and Chief Executive Officer at Hess Midstream Partners. He also serves as Chairman &amp; Chief Executive Officer at Hess Infrastructure Partners. He also serves as Board Member &amp; President of the Hess Foundation. He serves an Independent Director at Kohlberg Kravis Roberts. Mr. Hess currently serves on the Secretary of Energy Advisory Board Quadrennial Review Task Force. He is a member of the Board of Directors of KKR &amp; Company and the Board of Trustees at the Center for Strategic and International Studies. He is also a member of The Business Council, the Trilateral Commission and the Council on Foreign Relations, and serves on the Executive Committee of the American Petroleum Institute. In addition, Mr. Hess serves on the Board of Directors of the Lincoln Center for the Performing Arts and on the Board of Trustees at the New York Public Library and Mount Sinai Hospital. Mr. Hess is a graduate of Harvard College (BA) and Harvard Business School (MBA). A member of the Board of Dean's Advisors at Harvard Business School, he is also Chair, The Harvard Business School Campaign.</t>
  </si>
  <si>
    <t xml:space="preserve">Harvard Business School, MBA (Master of Business Administration), Harvard University, BA (Bachelor of Arts)</t>
  </si>
  <si>
    <t xml:space="preserve">Secondary Transaction - Open Market</t>
  </si>
  <si>
    <t xml:space="preserve">The selling shareholders sold their stake in the company (NYS:HESM) for $195 million on October 05, 2021. A total of A total of 7,500,000 shares were sold at a price of $26 per share. The company will not receive any proceeds from the offering. The underwriters were granted an option to purchase up to an additional 1,125,000 additional class A Shares from the selling shareholders to cover over-allotments, if any.</t>
  </si>
  <si>
    <t xml:space="preserve">Amerivet Securities (Underwriter to Company), Barclays (Underwriter to Company), BBVA Securities (Underwriter to Company), BNP Paribas (Underwriter to Company), BTIG (Underwriter to Company), Citigroup Global Markets (Underwriter to Company), Credit Agricole (Underwriter to Company), DNB Markets Norway (Underwriter to Company), Ernst &amp; Young Global (Auditor to Company), J.P. Morgan Securities (Underwriter to Company), Latham &amp; Watkins (Legal Advisor to Company, William Finnegan), Loop Capital Markets (Underwriter to Company), Mitsubishi UFJ Securities Holdings (Underwriter to Company), Mizuho Americas (Underwriter to Company), Morgan Stanley (Underwriter to Company), Scotiabank Global Banking and Markets (Underwriter to Company), SMBC Nikko Securities America (Underwriter to Company), TD Securities (Underwriter to Company), The Goldman Sachs Group (Underwriter to Company), Tigress Financial Partners (Advisor: General to Company), Wells Fargo Securities (Underwriter to Company)</t>
  </si>
  <si>
    <t xml:space="preserve">Loop Capital Markets (Underwriter to Company), Tigress Financial Partners (Advisor: General to Company)</t>
  </si>
  <si>
    <t xml:space="preserve">All data copyright PitchBook Data, Inc.</t>
  </si>
  <si>
    <t xml:space="preserve">For customized data reports and analyses, contact us at:</t>
  </si>
  <si>
    <t xml:space="preserve">support@pitchbook.com</t>
  </si>
  <si>
    <t xml:space="preserve">This document and its contents may only be used or shared as permitted in </t>
  </si>
  <si>
    <t xml:space="preserve">the PitchBook subscription agreement.</t>
  </si>
  <si>
    <t xml:space="preserve">Subject to limited exceptions, this document may not be used or stored following the termination of your agreement with PitchBook.</t>
  </si>
  <si>
    <t xml:space="preserve">If you have any further questions or concerns, please contact client services at:</t>
  </si>
  <si>
    <t xml:space="preserve">US</t>
  </si>
  <si>
    <t xml:space="preserve">+1 (206) 257-7775</t>
  </si>
  <si>
    <t xml:space="preserve">UK</t>
  </si>
  <si>
    <t xml:space="preserve">+44 (0)203 875 3504</t>
  </si>
  <si>
    <t xml:space="preserve">SG</t>
  </si>
  <si>
    <t xml:space="preserve">+65 6016 4771</t>
  </si>
  <si>
    <t xml:space="preserve">Or by email</t>
  </si>
  <si>
    <t xml:space="preserve">© PitchBook Data, Inc.  2025</t>
  </si>
</sst>
</file>

<file path=xl/styles.xml><?xml version="1.0" encoding="utf-8"?>
<styleSheet xmlns="http://schemas.openxmlformats.org/spreadsheetml/2006/main">
  <numFmts count="8">
    <numFmt numFmtId="164" formatCode="General"/>
    <numFmt numFmtId="165" formatCode="DD\-MMM\-YYYY"/>
    <numFmt numFmtId="166" formatCode="#,##0.00;[RED]\(#,##0.00\)"/>
    <numFmt numFmtId="167" formatCode="#,##0.00\%;[RED]\-#,##0.00\%"/>
    <numFmt numFmtId="168" formatCode="#,##0;[RED]\(#,##0\)"/>
    <numFmt numFmtId="169" formatCode="#,###"/>
    <numFmt numFmtId="170" formatCode="#,##0.00;[RED]\-#,##0.00"/>
    <numFmt numFmtId="171" formatCode="0000"/>
  </numFmts>
  <fonts count="12">
    <font>
      <sz val="11"/>
      <color rgb="FF000000"/>
      <name val="Calibri"/>
      <family val="2"/>
      <charset val="1"/>
    </font>
    <font>
      <sz val="10"/>
      <name val="Arial"/>
      <family val="0"/>
    </font>
    <font>
      <sz val="10"/>
      <name val="Arial"/>
      <family val="0"/>
    </font>
    <font>
      <sz val="10"/>
      <name val="Arial"/>
      <family val="0"/>
    </font>
    <font>
      <b val="true"/>
      <sz val="8"/>
      <color rgb="FF000000"/>
      <name val="Open Sans"/>
      <family val="2"/>
      <charset val="1"/>
    </font>
    <font>
      <sz val="8"/>
      <color rgb="FF000000"/>
      <name val="Open Sans"/>
      <family val="2"/>
      <charset val="1"/>
    </font>
    <font>
      <i val="true"/>
      <sz val="10"/>
      <color rgb="FF000000"/>
      <name val="Open Sans"/>
      <family val="2"/>
      <charset val="1"/>
    </font>
    <font>
      <i val="true"/>
      <sz val="10"/>
      <color rgb="FF26649E"/>
      <name val="Open Sans"/>
      <family val="2"/>
      <charset val="1"/>
    </font>
    <font>
      <b val="true"/>
      <sz val="14"/>
      <color rgb="FF000000"/>
      <name val="Open Sans"/>
      <family val="2"/>
      <charset val="1"/>
    </font>
    <font>
      <b val="true"/>
      <sz val="16"/>
      <color rgb="FF000000"/>
      <name val="Open Sans"/>
      <family val="2"/>
      <charset val="1"/>
    </font>
    <font>
      <b val="true"/>
      <sz val="8"/>
      <color rgb="FFFFFFFF"/>
      <name val="Open Sans"/>
      <family val="2"/>
      <charset val="1"/>
    </font>
    <font>
      <sz val="8"/>
      <color rgb="FF26649E"/>
      <name val="Open Sans"/>
      <family val="2"/>
      <charset val="1"/>
    </font>
  </fonts>
  <fills count="5">
    <fill>
      <patternFill patternType="none"/>
    </fill>
    <fill>
      <patternFill patternType="gray125"/>
    </fill>
    <fill>
      <patternFill patternType="solid">
        <fgColor rgb="FFFFFFFF"/>
        <bgColor rgb="FFF8F5EF"/>
      </patternFill>
    </fill>
    <fill>
      <patternFill patternType="solid">
        <fgColor rgb="FF051C38"/>
        <bgColor rgb="FF003300"/>
      </patternFill>
    </fill>
    <fill>
      <patternFill patternType="solid">
        <fgColor rgb="FFF8F5EF"/>
        <bgColor rgb="FFFFFFFF"/>
      </patternFill>
    </fill>
  </fills>
  <borders count="2">
    <border diagonalUp="false" diagonalDown="false">
      <left/>
      <right/>
      <top/>
      <bottom/>
      <diagonal/>
    </border>
    <border diagonalUp="false" diagonalDown="false">
      <left/>
      <right style="thin">
        <color rgb="FFD3D3D3"/>
      </right>
      <top/>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left" vertical="center" textRotation="0" wrapText="false" indent="0" shrinkToFit="false"/>
      <protection locked="true" hidden="false"/>
    </xf>
    <xf numFmtId="164" fontId="5" fillId="0" borderId="0" applyFont="true" applyBorder="true" applyAlignment="true" applyProtection="true">
      <alignment horizontal="left" vertical="center" textRotation="0" wrapText="false" indent="0" shrinkToFit="false"/>
      <protection locked="true" hidden="false"/>
    </xf>
    <xf numFmtId="164" fontId="6" fillId="2" borderId="0" applyFont="true" applyBorder="true" applyAlignment="true" applyProtection="true">
      <alignment horizontal="left" vertical="center" textRotation="0" wrapText="false" indent="0" shrinkToFit="false"/>
      <protection locked="true" hidden="false"/>
    </xf>
    <xf numFmtId="164" fontId="7" fillId="2" borderId="0" applyFont="true" applyBorder="true" applyAlignment="true" applyProtection="true">
      <alignment horizontal="left" vertical="center" textRotation="0" wrapText="false" indent="0" shrinkToFit="false"/>
      <protection locked="true" hidden="false"/>
    </xf>
    <xf numFmtId="164" fontId="6" fillId="2" borderId="0" applyFont="true" applyBorder="true" applyAlignment="true" applyProtection="true">
      <alignment horizontal="right" vertical="center" textRotation="0" wrapText="false" indent="0" shrinkToFit="false"/>
      <protection locked="true" hidden="false"/>
    </xf>
    <xf numFmtId="164" fontId="8" fillId="0" borderId="0" applyFont="true" applyBorder="true" applyAlignment="true" applyProtection="true">
      <alignment horizontal="left" vertical="center" textRotation="0" wrapText="false" indent="0" shrinkToFit="false"/>
      <protection locked="true" hidden="false"/>
    </xf>
    <xf numFmtId="164" fontId="9" fillId="0" borderId="0" applyFont="true" applyBorder="true" applyAlignment="true" applyProtection="true">
      <alignment horizontal="left" vertical="center" textRotation="0" wrapText="false" indent="0" shrinkToFit="false"/>
      <protection locked="true" hidden="false"/>
    </xf>
    <xf numFmtId="164" fontId="10" fillId="0" borderId="0" applyFont="true" applyBorder="true" applyAlignment="true" applyProtection="true">
      <alignment horizontal="center" vertical="center" textRotation="0" wrapText="true" indent="0" shrinkToFit="false"/>
      <protection locked="true" hidden="false"/>
    </xf>
    <xf numFmtId="164" fontId="5" fillId="0" borderId="0" applyFont="true" applyBorder="true" applyAlignment="true" applyProtection="true">
      <alignment horizontal="right" vertical="center" textRotation="0" wrapText="false" indent="0" shrinkToFit="false"/>
      <protection locked="true" hidden="false"/>
    </xf>
    <xf numFmtId="164" fontId="5" fillId="0" borderId="1" applyFont="true" applyBorder="true" applyAlignment="true" applyProtection="true">
      <alignment horizontal="center" vertical="center" textRotation="0" wrapText="false" indent="0" shrinkToFit="false"/>
      <protection locked="true" hidden="false"/>
    </xf>
    <xf numFmtId="164" fontId="5" fillId="0" borderId="1" applyFont="true" applyBorder="true" applyAlignment="true" applyProtection="true">
      <alignment horizontal="left" vertical="center" textRotation="0" wrapText="false" indent="2" shrinkToFit="false"/>
      <protection locked="true" hidden="false"/>
    </xf>
    <xf numFmtId="164" fontId="11" fillId="0" borderId="1" applyFont="true" applyBorder="true" applyAlignment="true" applyProtection="true">
      <alignment horizontal="left" vertical="center" textRotation="0" wrapText="false" indent="2" shrinkToFit="false"/>
      <protection locked="true" hidden="false"/>
    </xf>
    <xf numFmtId="164" fontId="5" fillId="0" borderId="1" applyFont="true" applyBorder="true" applyAlignment="true" applyProtection="true">
      <alignment horizontal="right" vertical="center" textRotation="0" wrapText="false" indent="2" shrinkToFit="false"/>
      <protection locked="true" hidden="false"/>
    </xf>
    <xf numFmtId="164" fontId="11" fillId="0" borderId="1" applyFont="true" applyBorder="true" applyAlignment="true" applyProtection="true">
      <alignment horizontal="right" vertical="center" textRotation="0" wrapText="false" indent="2" shrinkToFit="false"/>
      <protection locked="true" hidden="false"/>
    </xf>
    <xf numFmtId="164" fontId="4" fillId="0" borderId="0" applyFont="true" applyBorder="true" applyAlignment="true" applyProtection="true">
      <alignment horizontal="left" vertical="top" textRotation="0" wrapText="true" indent="0" shrinkToFit="false"/>
      <protection locked="true" hidden="false"/>
    </xf>
    <xf numFmtId="164" fontId="5" fillId="0" borderId="0" applyFont="true" applyBorder="true" applyAlignment="true" applyProtection="true">
      <alignment horizontal="right" vertical="top"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3" borderId="0" xfId="27" applyFont="true" applyBorder="false" applyAlignment="false" applyProtection="false">
      <alignment horizontal="center" vertical="center" textRotation="0" wrapText="true" indent="0" shrinkToFit="false"/>
      <protection locked="true" hidden="false"/>
    </xf>
    <xf numFmtId="164" fontId="5" fillId="4" borderId="1" xfId="30" applyFont="true" applyBorder="false" applyAlignment="false" applyProtection="false">
      <alignment horizontal="left" vertical="center" textRotation="0" wrapText="false" indent="2" shrinkToFit="false"/>
      <protection locked="true" hidden="false"/>
    </xf>
    <xf numFmtId="164" fontId="5" fillId="4" borderId="1" xfId="32" applyFont="false" applyBorder="false" applyAlignment="false" applyProtection="false">
      <alignment horizontal="right" vertical="center" textRotation="0" wrapText="false" indent="2" shrinkToFit="false"/>
      <protection locked="true" hidden="false"/>
    </xf>
    <xf numFmtId="165" fontId="5" fillId="4" borderId="1" xfId="32" applyFont="false" applyBorder="false" applyAlignment="false" applyProtection="false">
      <alignment horizontal="right" vertical="center" textRotation="0" wrapText="false" indent="2" shrinkToFit="false"/>
      <protection locked="true" hidden="false"/>
    </xf>
    <xf numFmtId="166" fontId="5" fillId="4" borderId="1" xfId="32" applyFont="false" applyBorder="false" applyAlignment="false" applyProtection="false">
      <alignment horizontal="right" vertical="center" textRotation="0" wrapText="false" indent="2" shrinkToFit="false"/>
      <protection locked="true" hidden="false"/>
    </xf>
    <xf numFmtId="167" fontId="5" fillId="4" borderId="1" xfId="32" applyFont="false" applyBorder="false" applyAlignment="false" applyProtection="false">
      <alignment horizontal="right" vertical="center" textRotation="0" wrapText="false" indent="2" shrinkToFit="false"/>
      <protection locked="true" hidden="false"/>
    </xf>
    <xf numFmtId="168" fontId="5" fillId="4" borderId="1" xfId="32" applyFont="false" applyBorder="false" applyAlignment="false" applyProtection="false">
      <alignment horizontal="right" vertical="center" textRotation="0" wrapText="false" indent="2" shrinkToFit="false"/>
      <protection locked="true" hidden="false"/>
    </xf>
    <xf numFmtId="169" fontId="5" fillId="4" borderId="1" xfId="30" applyFont="true" applyBorder="false" applyAlignment="false" applyProtection="false">
      <alignment horizontal="left" vertical="center" textRotation="0" wrapText="false" indent="2" shrinkToFit="false"/>
      <protection locked="true" hidden="false"/>
    </xf>
    <xf numFmtId="170" fontId="5" fillId="4" borderId="1" xfId="32" applyFont="false" applyBorder="false" applyAlignment="false" applyProtection="false">
      <alignment horizontal="right" vertical="center" textRotation="0" wrapText="false" indent="2" shrinkToFit="false"/>
      <protection locked="true" hidden="false"/>
    </xf>
    <xf numFmtId="171" fontId="5" fillId="4" borderId="1" xfId="32" applyFont="false" applyBorder="false" applyAlignment="false" applyProtection="false">
      <alignment horizontal="right" vertical="center" textRotation="0" wrapText="false" indent="2" shrinkToFit="false"/>
      <protection locked="true" hidden="false"/>
    </xf>
    <xf numFmtId="164" fontId="11" fillId="4" borderId="1" xfId="31" applyFont="false" applyBorder="false" applyAlignment="false" applyProtection="false">
      <alignment horizontal="left" vertical="center" textRotation="0" wrapText="false" indent="2" shrinkToFit="false"/>
      <protection locked="true" hidden="false"/>
    </xf>
    <xf numFmtId="169" fontId="5" fillId="4" borderId="1" xfId="32" applyFont="false" applyBorder="false" applyAlignment="false" applyProtection="false">
      <alignment horizontal="right" vertical="center" textRotation="0" wrapText="false" indent="2" shrinkToFit="false"/>
      <protection locked="true" hidden="false"/>
    </xf>
    <xf numFmtId="164" fontId="5" fillId="0" borderId="1" xfId="30" applyFont="true" applyBorder="false" applyAlignment="false" applyProtection="false">
      <alignment horizontal="left" vertical="center" textRotation="0" wrapText="false" indent="2" shrinkToFit="false"/>
      <protection locked="true" hidden="false"/>
    </xf>
    <xf numFmtId="164" fontId="5" fillId="0" borderId="1" xfId="32" applyFont="false" applyBorder="false" applyAlignment="false" applyProtection="false">
      <alignment horizontal="right" vertical="center" textRotation="0" wrapText="false" indent="2" shrinkToFit="false"/>
      <protection locked="true" hidden="false"/>
    </xf>
    <xf numFmtId="165" fontId="5" fillId="0" borderId="1" xfId="32" applyFont="false" applyBorder="false" applyAlignment="false" applyProtection="false">
      <alignment horizontal="right" vertical="center" textRotation="0" wrapText="false" indent="2" shrinkToFit="false"/>
      <protection locked="true" hidden="false"/>
    </xf>
    <xf numFmtId="166" fontId="5" fillId="0" borderId="1" xfId="32" applyFont="false" applyBorder="false" applyAlignment="false" applyProtection="false">
      <alignment horizontal="right" vertical="center" textRotation="0" wrapText="false" indent="2" shrinkToFit="false"/>
      <protection locked="true" hidden="false"/>
    </xf>
    <xf numFmtId="167" fontId="5" fillId="0" borderId="1" xfId="32" applyFont="false" applyBorder="false" applyAlignment="false" applyProtection="false">
      <alignment horizontal="right" vertical="center" textRotation="0" wrapText="false" indent="2" shrinkToFit="false"/>
      <protection locked="true" hidden="false"/>
    </xf>
    <xf numFmtId="168" fontId="5" fillId="0" borderId="1" xfId="32" applyFont="false" applyBorder="false" applyAlignment="false" applyProtection="false">
      <alignment horizontal="right" vertical="center" textRotation="0" wrapText="false" indent="2" shrinkToFit="false"/>
      <protection locked="true" hidden="false"/>
    </xf>
    <xf numFmtId="169" fontId="5" fillId="0" borderId="1" xfId="30" applyFont="true" applyBorder="false" applyAlignment="false" applyProtection="false">
      <alignment horizontal="left" vertical="center" textRotation="0" wrapText="false" indent="2" shrinkToFit="false"/>
      <protection locked="true" hidden="false"/>
    </xf>
    <xf numFmtId="170" fontId="5" fillId="0" borderId="1" xfId="32" applyFont="false" applyBorder="false" applyAlignment="false" applyProtection="false">
      <alignment horizontal="right" vertical="center" textRotation="0" wrapText="false" indent="2" shrinkToFit="false"/>
      <protection locked="true" hidden="false"/>
    </xf>
    <xf numFmtId="171" fontId="5" fillId="0" borderId="1" xfId="32" applyFont="false" applyBorder="false" applyAlignment="false" applyProtection="false">
      <alignment horizontal="right" vertical="center" textRotation="0" wrapText="false" indent="2" shrinkToFit="false"/>
      <protection locked="true" hidden="false"/>
    </xf>
    <xf numFmtId="164" fontId="11" fillId="0" borderId="1" xfId="31" applyFont="false" applyBorder="false" applyAlignment="false" applyProtection="false">
      <alignment horizontal="left" vertical="center" textRotation="0" wrapText="false" indent="2" shrinkToFit="false"/>
      <protection locked="true" hidden="false"/>
    </xf>
    <xf numFmtId="169" fontId="5" fillId="0" borderId="1" xfId="32" applyFont="false" applyBorder="false" applyAlignment="false" applyProtection="false">
      <alignment horizontal="right" vertical="center" textRotation="0" wrapText="false" indent="2" shrinkToFit="false"/>
      <protection locked="true" hidden="false"/>
    </xf>
    <xf numFmtId="164" fontId="8" fillId="0" borderId="0" xfId="25" applyFont="true" applyBorder="false" applyAlignment="false" applyProtection="false">
      <alignment horizontal="left" vertical="center" textRotation="0" wrapText="false" indent="0" shrinkToFit="false"/>
      <protection locked="true" hidden="false"/>
    </xf>
    <xf numFmtId="164" fontId="6" fillId="2" borderId="0" xfId="22" applyFont="true" applyBorder="false" applyAlignment="false" applyProtection="false">
      <alignment horizontal="left" vertical="center" textRotation="0" wrapText="false" indent="0" shrinkToFit="false"/>
      <protection locked="true" hidden="false"/>
    </xf>
    <xf numFmtId="164" fontId="7" fillId="2" borderId="0" xfId="23" applyFont="true" applyBorder="false" applyAlignment="false" applyProtection="false">
      <alignment horizontal="left" vertical="center" textRotation="0" wrapText="false" indent="0" shrinkToFit="false"/>
      <protection locked="true" hidden="false"/>
    </xf>
    <xf numFmtId="164" fontId="6" fillId="2" borderId="0" xfId="24" applyFont="true" applyBorder="false" applyAlignment="false" applyProtection="false">
      <alignment horizontal="right" vertical="center" textRotation="0" wrapText="false" indent="0" shrinkToFit="false"/>
      <protection locked="true" hidden="false"/>
    </xf>
    <xf numFmtId="164" fontId="5" fillId="0" borderId="0" xfId="21" applyFont="true" applyBorder="false" applyAlignment="false" applyProtection="false">
      <alignment horizontal="left" vertical="center"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bold" xfId="20" builtinId="53" customBuiltin="true"/>
    <cellStyle name="defaultStyle" xfId="21" builtinId="53" customBuiltin="true"/>
    <cellStyle name="fontSize10Italic" xfId="22" builtinId="53" customBuiltin="true"/>
    <cellStyle name="fontSize10ItalicHyperlink" xfId="23" builtinId="53" customBuiltin="true"/>
    <cellStyle name="fontSize10ItalicRight" xfId="24" builtinId="53" customBuiltin="true"/>
    <cellStyle name="fontSize14Bold" xfId="25" builtinId="53" customBuiltin="true"/>
    <cellStyle name="fontSize16Bold" xfId="26" builtinId="53" customBuiltin="true"/>
    <cellStyle name="horizontalCenterWrapWhiteBold" xfId="27" builtinId="53" customBuiltin="true"/>
    <cellStyle name="horizontalRight" xfId="28" builtinId="53" customBuiltin="true"/>
    <cellStyle name="tableCellStyleCenter" xfId="29" builtinId="53" customBuiltin="true"/>
    <cellStyle name="tableCellStyleLeft" xfId="30" builtinId="53" customBuiltin="true"/>
    <cellStyle name="tableCellStyleLeftHyperlink" xfId="31" builtinId="53" customBuiltin="true"/>
    <cellStyle name="tableCellStyleRight" xfId="32" builtinId="53" customBuiltin="true"/>
    <cellStyle name="tableCellStyleRightHyperlink" xfId="33" builtinId="53" customBuiltin="true"/>
    <cellStyle name="verticalTopBoldWrapBold" xfId="34" builtinId="53" customBuiltin="true"/>
    <cellStyle name="verticalTopHorizontalRight" xfId="35"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5EF"/>
      <rgbColor rgb="FFCCFFFF"/>
      <rgbColor rgb="FF660066"/>
      <rgbColor rgb="FFFF8080"/>
      <rgbColor rgb="FF26649E"/>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51C38"/>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85680</xdr:colOff>
      <xdr:row>0</xdr:row>
      <xdr:rowOff>85680</xdr:rowOff>
    </xdr:from>
    <xdr:to>
      <xdr:col>0</xdr:col>
      <xdr:colOff>1399680</xdr:colOff>
      <xdr:row>0</xdr:row>
      <xdr:rowOff>304560</xdr:rowOff>
    </xdr:to>
    <xdr:pic>
      <xdr:nvPicPr>
        <xdr:cNvPr id="0" name="Graphic 1" descr=""/>
        <xdr:cNvPicPr/>
      </xdr:nvPicPr>
      <xdr:blipFill>
        <a:blip r:embed="rId1"/>
        <a:stretch/>
      </xdr:blipFill>
      <xdr:spPr>
        <a:xfrm>
          <a:off x="85680" y="85680"/>
          <a:ext cx="1314000" cy="218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ome/yasir/Downloads/codes/FAIM_Final/IPO_data/support@pitchbook.com" TargetMode="External"/><Relationship Id="rId2" Type="http://schemas.openxmlformats.org/officeDocument/2006/relationships/hyperlink" Target="https://pitchbook.com/subscription-agreement" TargetMode="External"/><Relationship Id="rId3" Type="http://schemas.openxmlformats.org/officeDocument/2006/relationships/hyperlink" Target="../../../../../../../home/yasir/Downloads/codes/FAIM_Final/IPO_data/support@pitchbook.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R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0" width="21.71"/>
    <col collapsed="false" customWidth="true" hidden="false" outlineLevel="0" max="2" min="2" style="0" width="55.15"/>
    <col collapsed="false" customWidth="true" hidden="false" outlineLevel="0" max="3" min="3" style="0" width="19.57"/>
    <col collapsed="false" customWidth="true" hidden="false" outlineLevel="0" max="4" min="4" style="0" width="25.28"/>
    <col collapsed="false" customWidth="true" hidden="false" outlineLevel="0" max="5" min="5" style="0" width="39.71"/>
    <col collapsed="false" customWidth="true" hidden="false" outlineLevel="0" max="6" min="6" style="0" width="38.28"/>
    <col collapsed="false" customWidth="true" hidden="false" outlineLevel="0" max="8" min="7" style="0" width="31.29"/>
    <col collapsed="false" customWidth="true" hidden="false" outlineLevel="0" max="9" min="9" style="0" width="29.86"/>
    <col collapsed="false" customWidth="true" hidden="false" outlineLevel="0" max="10" min="10" style="0" width="34"/>
    <col collapsed="false" customWidth="true" hidden="false" outlineLevel="0" max="11" min="11" style="0" width="29.14"/>
    <col collapsed="false" customWidth="true" hidden="false" outlineLevel="0" max="12" min="12" style="0" width="29.57"/>
    <col collapsed="false" customWidth="true" hidden="false" outlineLevel="0" max="14" min="13" style="0" width="28.29"/>
    <col collapsed="false" customWidth="true" hidden="false" outlineLevel="0" max="15" min="15" style="0" width="26.72"/>
    <col collapsed="false" customWidth="true" hidden="false" outlineLevel="0" max="16" min="16" style="0" width="24.57"/>
    <col collapsed="false" customWidth="true" hidden="false" outlineLevel="0" max="17" min="17" style="0" width="15.14"/>
    <col collapsed="false" customWidth="true" hidden="false" outlineLevel="0" max="18" min="18" style="0" width="16.57"/>
    <col collapsed="false" customWidth="true" hidden="false" outlineLevel="0" max="19" min="19" style="0" width="27.57"/>
    <col collapsed="false" customWidth="true" hidden="false" outlineLevel="0" max="20" min="20" style="0" width="39.71"/>
    <col collapsed="false" customWidth="true" hidden="false" outlineLevel="0" max="21" min="21" style="0" width="38.28"/>
    <col collapsed="false" customWidth="true" hidden="false" outlineLevel="0" max="22" min="22" style="0" width="15.14"/>
    <col collapsed="false" customWidth="true" hidden="false" outlineLevel="0" max="23" min="23" style="0" width="23.85"/>
    <col collapsed="false" customWidth="true" hidden="false" outlineLevel="0" max="24" min="24" style="0" width="17.57"/>
    <col collapsed="false" customWidth="true" hidden="false" outlineLevel="0" max="25" min="25" style="0" width="15.14"/>
    <col collapsed="false" customWidth="true" hidden="false" outlineLevel="0" max="26" min="26" style="0" width="21.71"/>
    <col collapsed="false" customWidth="true" hidden="false" outlineLevel="0" max="27" min="27" style="0" width="24.85"/>
    <col collapsed="false" customWidth="true" hidden="false" outlineLevel="0" max="28" min="28" style="0" width="22.43"/>
    <col collapsed="false" customWidth="true" hidden="false" outlineLevel="0" max="29" min="29" style="0" width="27.42"/>
    <col collapsed="false" customWidth="true" hidden="false" outlineLevel="0" max="30" min="30" style="0" width="23.15"/>
    <col collapsed="false" customWidth="true" hidden="false" outlineLevel="0" max="31" min="31" style="0" width="19"/>
    <col collapsed="false" customWidth="true" hidden="false" outlineLevel="0" max="32" min="32" style="0" width="19.57"/>
    <col collapsed="false" customWidth="true" hidden="false" outlineLevel="0" max="33" min="33" style="0" width="27.57"/>
    <col collapsed="false" customWidth="true" hidden="false" outlineLevel="0" max="34" min="34" style="0" width="21.71"/>
    <col collapsed="false" customWidth="true" hidden="false" outlineLevel="0" max="35" min="35" style="0" width="11.57"/>
    <col collapsed="false" customWidth="true" hidden="false" outlineLevel="0" max="36" min="36" style="0" width="18.43"/>
    <col collapsed="false" customWidth="true" hidden="false" outlineLevel="0" max="38" min="37" style="0" width="20.28"/>
    <col collapsed="false" customWidth="true" hidden="false" outlineLevel="0" max="39" min="39" style="0" width="16.57"/>
    <col collapsed="false" customWidth="true" hidden="false" outlineLevel="0" max="40" min="40" style="0" width="34"/>
    <col collapsed="false" customWidth="true" hidden="false" outlineLevel="0" max="41" min="41" style="0" width="26"/>
    <col collapsed="false" customWidth="true" hidden="false" outlineLevel="0" max="42" min="42" style="0" width="19.57"/>
    <col collapsed="false" customWidth="true" hidden="false" outlineLevel="0" max="43" min="43" style="0" width="26"/>
    <col collapsed="false" customWidth="true" hidden="false" outlineLevel="0" max="44" min="44" style="0" width="27.42"/>
    <col collapsed="false" customWidth="true" hidden="false" outlineLevel="0" max="45" min="45" style="0" width="55.15"/>
    <col collapsed="false" customWidth="true" hidden="false" outlineLevel="0" max="46" min="46" style="0" width="22.43"/>
    <col collapsed="false" customWidth="true" hidden="false" outlineLevel="0" max="47" min="47" style="0" width="25.28"/>
    <col collapsed="false" customWidth="true" hidden="false" outlineLevel="0" max="48" min="48" style="0" width="23.85"/>
    <col collapsed="false" customWidth="true" hidden="false" outlineLevel="0" max="49" min="49" style="0" width="16.28"/>
    <col collapsed="false" customWidth="true" hidden="false" outlineLevel="0" max="50" min="50" style="0" width="21"/>
    <col collapsed="false" customWidth="true" hidden="false" outlineLevel="0" max="53" min="51" style="0" width="22.43"/>
    <col collapsed="false" customWidth="true" hidden="false" outlineLevel="0" max="54" min="54" style="0" width="26.72"/>
    <col collapsed="false" customWidth="true" hidden="false" outlineLevel="0" max="55" min="55" style="0" width="20.71"/>
    <col collapsed="false" customWidth="true" hidden="false" outlineLevel="0" max="56" min="56" style="0" width="29.57"/>
    <col collapsed="false" customWidth="true" hidden="false" outlineLevel="0" max="57" min="57" style="0" width="25.28"/>
    <col collapsed="false" customWidth="true" hidden="false" outlineLevel="0" max="58" min="58" style="0" width="26.72"/>
    <col collapsed="false" customWidth="true" hidden="false" outlineLevel="0" max="59" min="59" style="0" width="33.28"/>
    <col collapsed="false" customWidth="true" hidden="false" outlineLevel="0" max="60" min="60" style="0" width="26.72"/>
    <col collapsed="false" customWidth="true" hidden="false" outlineLevel="0" max="61" min="61" style="0" width="27"/>
    <col collapsed="false" customWidth="true" hidden="false" outlineLevel="0" max="63" min="62" style="0" width="26.72"/>
    <col collapsed="false" customWidth="true" hidden="false" outlineLevel="0" max="64" min="64" style="0" width="32.86"/>
    <col collapsed="false" customWidth="true" hidden="false" outlineLevel="0" max="65" min="65" style="0" width="37.57"/>
    <col collapsed="false" customWidth="true" hidden="false" outlineLevel="0" max="66" min="66" style="0" width="26.72"/>
    <col collapsed="false" customWidth="true" hidden="false" outlineLevel="0" max="67" min="67" style="0" width="30.57"/>
    <col collapsed="false" customWidth="true" hidden="false" outlineLevel="0" max="68" min="68" style="0" width="44.43"/>
    <col collapsed="false" customWidth="true" hidden="false" outlineLevel="0" max="69" min="69" style="0" width="30.86"/>
    <col collapsed="false" customWidth="true" hidden="false" outlineLevel="0" max="70" min="70" style="0" width="34"/>
    <col collapsed="false" customWidth="true" hidden="false" outlineLevel="0" max="71" min="71" style="0" width="21"/>
    <col collapsed="false" customWidth="true" hidden="false" outlineLevel="0" max="72" min="72" style="0" width="20.28"/>
    <col collapsed="false" customWidth="true" hidden="false" outlineLevel="0" max="73" min="73" style="0" width="34.14"/>
    <col collapsed="false" customWidth="true" hidden="false" outlineLevel="0" max="74" min="74" style="0" width="18.71"/>
    <col collapsed="false" customWidth="true" hidden="false" outlineLevel="0" max="75" min="75" style="0" width="20.28"/>
    <col collapsed="false" customWidth="true" hidden="false" outlineLevel="0" max="76" min="76" style="0" width="19.57"/>
    <col collapsed="false" customWidth="true" hidden="false" outlineLevel="0" max="77" min="77" style="0" width="15.14"/>
    <col collapsed="false" customWidth="true" hidden="false" outlineLevel="0" max="78" min="78" style="0" width="28.14"/>
    <col collapsed="false" customWidth="true" hidden="false" outlineLevel="0" max="79" min="79" style="0" width="15.57"/>
    <col collapsed="false" customWidth="true" hidden="false" outlineLevel="0" max="80" min="80" style="0" width="21.85"/>
    <col collapsed="false" customWidth="true" hidden="false" outlineLevel="0" max="81" min="81" style="0" width="21.71"/>
    <col collapsed="false" customWidth="true" hidden="false" outlineLevel="0" max="82" min="82" style="0" width="25.72"/>
    <col collapsed="false" customWidth="true" hidden="false" outlineLevel="0" max="83" min="83" style="0" width="23.15"/>
    <col collapsed="false" customWidth="true" hidden="false" outlineLevel="0" max="84" min="84" style="0" width="24.43"/>
    <col collapsed="false" customWidth="true" hidden="false" outlineLevel="0" max="85" min="85" style="0" width="21.43"/>
    <col collapsed="false" customWidth="true" hidden="false" outlineLevel="0" max="86" min="86" style="0" width="21.71"/>
    <col collapsed="false" customWidth="true" hidden="false" outlineLevel="0" max="87" min="87" style="0" width="25.15"/>
    <col collapsed="false" customWidth="true" hidden="false" outlineLevel="0" max="88" min="88" style="0" width="22.57"/>
    <col collapsed="false" customWidth="true" hidden="false" outlineLevel="0" max="89" min="89" style="0" width="23.85"/>
    <col collapsed="false" customWidth="true" hidden="false" outlineLevel="0" max="90" min="90" style="0" width="20.28"/>
    <col collapsed="false" customWidth="true" hidden="false" outlineLevel="0" max="91" min="91" style="0" width="18.71"/>
    <col collapsed="false" customWidth="true" hidden="false" outlineLevel="0" max="92" min="92" style="0" width="22.71"/>
    <col collapsed="false" customWidth="true" hidden="false" outlineLevel="0" max="93" min="93" style="0" width="20.28"/>
    <col collapsed="false" customWidth="true" hidden="false" outlineLevel="0" max="94" min="94" style="0" width="26.57"/>
    <col collapsed="false" customWidth="true" hidden="false" outlineLevel="0" max="95" min="95" style="0" width="24"/>
    <col collapsed="false" customWidth="true" hidden="false" outlineLevel="0" max="96" min="96" style="0" width="25.28"/>
    <col collapsed="false" customWidth="true" hidden="false" outlineLevel="0" max="97" min="97" style="0" width="21.43"/>
    <col collapsed="false" customWidth="true" hidden="false" outlineLevel="0" max="98" min="98" style="0" width="23.15"/>
    <col collapsed="false" customWidth="true" hidden="false" outlineLevel="0" max="99" min="99" style="0" width="28.86"/>
    <col collapsed="false" customWidth="true" hidden="false" outlineLevel="0" max="101" min="100" style="0" width="23.85"/>
    <col collapsed="false" customWidth="true" hidden="false" outlineLevel="0" max="102" min="102" style="0" width="27.57"/>
    <col collapsed="false" customWidth="true" hidden="false" outlineLevel="0" max="103" min="103" style="0" width="21.71"/>
    <col collapsed="false" customWidth="true" hidden="false" outlineLevel="0" max="104" min="104" style="0" width="28"/>
    <col collapsed="false" customWidth="true" hidden="false" outlineLevel="0" max="105" min="105" style="0" width="23.85"/>
    <col collapsed="false" customWidth="true" hidden="false" outlineLevel="0" max="106" min="106" style="0" width="26.85"/>
    <col collapsed="false" customWidth="true" hidden="false" outlineLevel="0" max="107" min="107" style="0" width="20.71"/>
    <col collapsed="false" customWidth="true" hidden="false" outlineLevel="0" max="108" min="108" style="0" width="22.43"/>
    <col collapsed="false" customWidth="true" hidden="false" outlineLevel="0" max="116" min="109" style="0" width="29.57"/>
    <col collapsed="false" customWidth="true" hidden="false" outlineLevel="0" max="117" min="117" style="0" width="22.43"/>
    <col collapsed="false" customWidth="true" hidden="false" outlineLevel="0" max="118" min="118" style="0" width="26"/>
    <col collapsed="false" customWidth="true" hidden="false" outlineLevel="0" max="119" min="119" style="0" width="29.57"/>
    <col collapsed="false" customWidth="true" hidden="false" outlineLevel="0" max="125" min="120" style="0" width="25.28"/>
    <col collapsed="false" customWidth="true" hidden="false" outlineLevel="0" max="126" min="126" style="0" width="20.71"/>
    <col collapsed="false" customWidth="true" hidden="false" outlineLevel="0" max="127" min="127" style="0" width="23.15"/>
    <col collapsed="false" customWidth="true" hidden="false" outlineLevel="0" max="128" min="128" style="0" width="21.71"/>
    <col collapsed="false" customWidth="true" hidden="false" outlineLevel="0" max="129" min="129" style="0" width="31"/>
    <col collapsed="false" customWidth="true" hidden="false" outlineLevel="0" max="131" min="130" style="0" width="25.28"/>
    <col collapsed="false" customWidth="true" hidden="false" outlineLevel="0" max="132" min="132" style="0" width="20.28"/>
    <col collapsed="false" customWidth="true" hidden="false" outlineLevel="0" max="133" min="133" style="0" width="29.57"/>
    <col collapsed="false" customWidth="true" hidden="false" outlineLevel="0" max="134" min="134" style="0" width="31"/>
    <col collapsed="false" customWidth="true" hidden="false" outlineLevel="0" max="135" min="135" style="0" width="26.72"/>
    <col collapsed="false" customWidth="true" hidden="false" outlineLevel="0" max="136" min="136" style="0" width="25.28"/>
    <col collapsed="false" customWidth="true" hidden="false" outlineLevel="0" max="137" min="137" style="0" width="30.29"/>
    <col collapsed="false" customWidth="true" hidden="false" outlineLevel="0" max="138" min="138" style="0" width="29.57"/>
    <col collapsed="false" customWidth="true" hidden="false" outlineLevel="0" max="140" min="139" style="0" width="31"/>
    <col collapsed="false" customWidth="true" hidden="false" outlineLevel="0" max="141" min="141" style="0" width="27.42"/>
    <col collapsed="false" customWidth="true" hidden="false" outlineLevel="0" max="142" min="142" style="0" width="25.28"/>
    <col collapsed="false" customWidth="true" hidden="false" outlineLevel="0" max="143" min="143" style="0" width="15.14"/>
    <col collapsed="false" customWidth="true" hidden="false" outlineLevel="0" max="144" min="144" style="0" width="20.28"/>
    <col collapsed="false" customWidth="true" hidden="false" outlineLevel="0" max="145" min="145" style="0" width="21.71"/>
    <col collapsed="false" customWidth="true" hidden="false" outlineLevel="0" max="146" min="146" style="0" width="22.43"/>
    <col collapsed="false" customWidth="true" hidden="false" outlineLevel="0" max="147" min="147" style="0" width="24.57"/>
    <col collapsed="false" customWidth="true" hidden="false" outlineLevel="0" max="148" min="148" style="0" width="37.57"/>
    <col collapsed="false" customWidth="true" hidden="false" outlineLevel="0" max="149" min="149" style="0" width="26.72"/>
    <col collapsed="false" customWidth="true" hidden="false" outlineLevel="0" max="153" min="150" style="0" width="31"/>
    <col collapsed="false" customWidth="true" hidden="false" outlineLevel="0" max="157" min="154" style="0" width="25.28"/>
    <col collapsed="false" customWidth="true" hidden="false" outlineLevel="0" max="158" min="158" style="0" width="24.57"/>
    <col collapsed="false" customWidth="true" hidden="false" outlineLevel="0" max="159" min="159" style="0" width="31"/>
    <col collapsed="false" customWidth="true" hidden="false" outlineLevel="0" max="160" min="160" style="0" width="21.71"/>
    <col collapsed="false" customWidth="true" hidden="false" outlineLevel="0" max="161" min="161" style="0" width="26.72"/>
    <col collapsed="false" customWidth="true" hidden="false" outlineLevel="0" max="162" min="162" style="0" width="29.57"/>
    <col collapsed="false" customWidth="true" hidden="false" outlineLevel="0" max="163" min="163" style="0" width="35.43"/>
    <col collapsed="false" customWidth="true" hidden="false" outlineLevel="0" max="164" min="164" style="0" width="26.72"/>
    <col collapsed="false" customWidth="true" hidden="false" outlineLevel="0" max="165" min="165" style="0" width="37.57"/>
    <col collapsed="false" customWidth="true" hidden="false" outlineLevel="0" max="166" min="166" style="0" width="29.57"/>
    <col collapsed="false" customWidth="true" hidden="false" outlineLevel="0" max="167" min="167" style="0" width="34.71"/>
    <col collapsed="false" customWidth="true" hidden="false" outlineLevel="0" max="168" min="168" style="0" width="26.72"/>
    <col collapsed="false" customWidth="true" hidden="false" outlineLevel="0" max="169" min="169" style="0" width="34.71"/>
    <col collapsed="false" customWidth="true" hidden="false" outlineLevel="0" max="170" min="170" style="0" width="29.57"/>
    <col collapsed="false" customWidth="true" hidden="false" outlineLevel="0" max="173" min="171" style="0" width="37.57"/>
    <col collapsed="false" customWidth="true" hidden="false" outlineLevel="0" max="174" min="174" style="0" width="18.71"/>
    <col collapsed="false" customWidth="true" hidden="false" outlineLevel="0" max="1025" min="175" style="0" width="8.53"/>
  </cols>
  <sheetData>
    <row r="1" customFormat="false" ht="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row>
    <row r="2" customFormat="false" ht="15" hidden="false" customHeight="false" outlineLevel="0" collapsed="false">
      <c r="A2" s="2" t="s">
        <v>174</v>
      </c>
      <c r="B2" s="2" t="s">
        <v>175</v>
      </c>
      <c r="C2" s="2" t="s">
        <v>176</v>
      </c>
      <c r="D2" s="2"/>
      <c r="E2" s="2" t="s">
        <v>177</v>
      </c>
      <c r="F2" s="2" t="s">
        <v>178</v>
      </c>
      <c r="G2" s="2" t="s">
        <v>179</v>
      </c>
      <c r="H2" s="2" t="s">
        <v>180</v>
      </c>
      <c r="I2" s="2" t="s">
        <v>181</v>
      </c>
      <c r="J2" s="2" t="s">
        <v>182</v>
      </c>
      <c r="K2" s="2" t="s">
        <v>183</v>
      </c>
      <c r="L2" s="2" t="s">
        <v>184</v>
      </c>
      <c r="M2" s="2" t="s">
        <v>185</v>
      </c>
      <c r="N2" s="2" t="s">
        <v>186</v>
      </c>
      <c r="O2" s="2" t="s">
        <v>187</v>
      </c>
      <c r="P2" s="2" t="s">
        <v>188</v>
      </c>
      <c r="Q2" s="2" t="s">
        <v>189</v>
      </c>
      <c r="R2" s="3"/>
      <c r="S2" s="2"/>
      <c r="T2" s="2" t="s">
        <v>190</v>
      </c>
      <c r="U2" s="2"/>
      <c r="V2" s="3" t="n">
        <v>4</v>
      </c>
      <c r="W2" s="4"/>
      <c r="X2" s="4" t="n">
        <v>43438</v>
      </c>
      <c r="Y2" s="5" t="n">
        <v>3.75</v>
      </c>
      <c r="Z2" s="2" t="s">
        <v>191</v>
      </c>
      <c r="AA2" s="5"/>
      <c r="AB2" s="5" t="n">
        <v>28.4</v>
      </c>
      <c r="AC2" s="2" t="s">
        <v>192</v>
      </c>
      <c r="AD2" s="6" t="n">
        <v>13.22</v>
      </c>
      <c r="AE2" s="5" t="n">
        <v>4.11</v>
      </c>
      <c r="AF2" s="3"/>
      <c r="AG2" s="3"/>
      <c r="AH2" s="5" t="n">
        <v>1.33</v>
      </c>
      <c r="AI2" s="3"/>
      <c r="AJ2" s="2" t="s">
        <v>193</v>
      </c>
      <c r="AK2" s="2"/>
      <c r="AL2" s="2"/>
      <c r="AM2" s="2" t="s">
        <v>194</v>
      </c>
      <c r="AN2" s="2" t="s">
        <v>195</v>
      </c>
      <c r="AO2" s="5" t="n">
        <v>3.75</v>
      </c>
      <c r="AP2" s="2" t="s">
        <v>196</v>
      </c>
      <c r="AQ2" s="2"/>
      <c r="AR2" s="2"/>
      <c r="AS2" s="2"/>
      <c r="AT2" s="5"/>
      <c r="AU2" s="5"/>
      <c r="AV2" s="5"/>
      <c r="AW2" s="2" t="s">
        <v>197</v>
      </c>
      <c r="AX2" s="2" t="s">
        <v>198</v>
      </c>
      <c r="AY2" s="2" t="s">
        <v>199</v>
      </c>
      <c r="AZ2" s="7"/>
      <c r="BA2" s="3" t="n">
        <v>1</v>
      </c>
      <c r="BB2" s="2"/>
      <c r="BC2" s="3"/>
      <c r="BD2" s="2" t="s">
        <v>200</v>
      </c>
      <c r="BE2" s="3" t="n">
        <v>1</v>
      </c>
      <c r="BF2" s="2"/>
      <c r="BG2" s="2" t="s">
        <v>201</v>
      </c>
      <c r="BH2" s="8" t="s">
        <v>200</v>
      </c>
      <c r="BI2" s="2"/>
      <c r="BJ2" s="2"/>
      <c r="BK2" s="2"/>
      <c r="BL2" s="2"/>
      <c r="BM2" s="2"/>
      <c r="BN2" s="2"/>
      <c r="BO2" s="2"/>
      <c r="BP2" s="2"/>
      <c r="BQ2" s="2"/>
      <c r="BR2" s="2"/>
      <c r="BS2" s="5"/>
      <c r="BT2" s="9" t="n">
        <v>2.75</v>
      </c>
      <c r="BU2" s="6"/>
      <c r="BV2" s="9" t="n">
        <v>0.27</v>
      </c>
      <c r="BW2" s="9" t="n">
        <v>-2.12</v>
      </c>
      <c r="BX2" s="9" t="n">
        <v>-1.3</v>
      </c>
      <c r="BY2" s="9" t="n">
        <v>-1.75</v>
      </c>
      <c r="BZ2" s="9" t="n">
        <v>5.21</v>
      </c>
      <c r="CA2" s="10" t="n">
        <v>2018</v>
      </c>
      <c r="CB2" s="9" t="n">
        <v>-21.86</v>
      </c>
      <c r="CC2" s="9" t="n">
        <v>-16.21</v>
      </c>
      <c r="CD2" s="9" t="n">
        <v>-13.92</v>
      </c>
      <c r="CE2" s="9" t="n">
        <v>10.33</v>
      </c>
      <c r="CF2" s="9" t="n">
        <v>49.78</v>
      </c>
      <c r="CG2" s="9" t="n">
        <v>-2.89</v>
      </c>
      <c r="CH2" s="9" t="n">
        <v>-2.14</v>
      </c>
      <c r="CI2" s="9" t="n">
        <v>-1.84</v>
      </c>
      <c r="CJ2" s="9" t="n">
        <v>1.37</v>
      </c>
      <c r="CK2" s="9" t="n">
        <v>6.58</v>
      </c>
      <c r="CL2" s="9"/>
      <c r="CM2" s="9"/>
      <c r="CN2" s="9"/>
      <c r="CO2" s="9"/>
      <c r="CP2" s="9"/>
      <c r="CQ2" s="9"/>
      <c r="CR2" s="9"/>
      <c r="CS2" s="6" t="n">
        <v>-47.23</v>
      </c>
      <c r="CT2" s="7" t="n">
        <v>82</v>
      </c>
      <c r="CU2" s="2" t="s">
        <v>202</v>
      </c>
      <c r="CV2" s="2" t="s">
        <v>203</v>
      </c>
      <c r="CW2" s="2" t="s">
        <v>204</v>
      </c>
      <c r="CX2" s="2" t="s">
        <v>205</v>
      </c>
      <c r="CY2" s="2" t="s">
        <v>206</v>
      </c>
      <c r="CZ2" s="2" t="s">
        <v>207</v>
      </c>
      <c r="DA2" s="3" t="s">
        <v>208</v>
      </c>
      <c r="DB2" s="2" t="s">
        <v>209</v>
      </c>
      <c r="DC2" s="10" t="n">
        <v>2015</v>
      </c>
      <c r="DD2" s="11" t="str">
        <f aca="false">HYPERLINK("http://www.fr8technologies.com","www.fr8technologies.com")</f>
        <v>www.fr8technologies.com</v>
      </c>
      <c r="DE2" s="12"/>
      <c r="DF2" s="12"/>
      <c r="DG2" s="12"/>
      <c r="DH2" s="12"/>
      <c r="DI2" s="12"/>
      <c r="DJ2" s="12"/>
      <c r="DK2" s="2"/>
      <c r="DL2" s="2" t="s">
        <v>210</v>
      </c>
      <c r="DM2" s="3"/>
      <c r="DN2" s="3"/>
      <c r="DO2" s="2"/>
      <c r="DP2" s="2"/>
      <c r="DQ2" s="2"/>
      <c r="DR2" s="2"/>
      <c r="DS2" s="2"/>
      <c r="DT2" s="2"/>
      <c r="DU2" s="2"/>
      <c r="DV2" s="2"/>
      <c r="DW2" s="9"/>
      <c r="DX2" s="6"/>
      <c r="DY2" s="9"/>
      <c r="DZ2" s="9"/>
      <c r="EA2" s="9"/>
      <c r="EB2" s="9"/>
      <c r="EC2" s="9"/>
      <c r="ED2" s="9"/>
      <c r="EE2" s="9"/>
      <c r="EF2" s="6"/>
      <c r="EG2" s="5"/>
      <c r="EH2" s="5"/>
      <c r="EI2" s="9"/>
      <c r="EJ2" s="9"/>
      <c r="EK2" s="6"/>
      <c r="EL2" s="9"/>
      <c r="EM2" s="2"/>
      <c r="EN2" s="4"/>
      <c r="EO2" s="9"/>
      <c r="EP2" s="6"/>
      <c r="EQ2" s="6"/>
      <c r="ER2" s="9"/>
      <c r="ES2" s="2"/>
      <c r="ET2" s="9"/>
      <c r="EU2" s="9"/>
      <c r="EV2" s="9"/>
      <c r="EW2" s="9"/>
      <c r="EX2" s="9"/>
      <c r="EY2" s="9"/>
      <c r="EZ2" s="9"/>
      <c r="FA2" s="9"/>
      <c r="FB2" s="2" t="s">
        <v>196</v>
      </c>
      <c r="FC2" s="9"/>
      <c r="FD2" s="2"/>
      <c r="FE2" s="3"/>
      <c r="FF2" s="2"/>
      <c r="FG2" s="9"/>
      <c r="FH2" s="9"/>
      <c r="FI2" s="9"/>
      <c r="FJ2" s="9"/>
      <c r="FK2" s="9"/>
      <c r="FL2" s="9"/>
      <c r="FM2" s="9"/>
      <c r="FN2" s="9"/>
      <c r="FO2" s="9"/>
      <c r="FP2" s="9"/>
      <c r="FQ2" s="9"/>
      <c r="FR2" s="11" t="str">
        <f aca="false">HYPERLINK("https://my.pitchbook.com?c=114336-91T","View Company Online")</f>
        <v>View Company Online</v>
      </c>
    </row>
    <row r="3" customFormat="false" ht="15" hidden="false" customHeight="false" outlineLevel="0" collapsed="false">
      <c r="A3" s="13" t="s">
        <v>211</v>
      </c>
      <c r="B3" s="13" t="s">
        <v>175</v>
      </c>
      <c r="C3" s="13" t="s">
        <v>176</v>
      </c>
      <c r="D3" s="13"/>
      <c r="E3" s="13" t="s">
        <v>177</v>
      </c>
      <c r="F3" s="13" t="s">
        <v>178</v>
      </c>
      <c r="G3" s="13" t="s">
        <v>179</v>
      </c>
      <c r="H3" s="13" t="s">
        <v>180</v>
      </c>
      <c r="I3" s="13" t="s">
        <v>181</v>
      </c>
      <c r="J3" s="13" t="s">
        <v>182</v>
      </c>
      <c r="K3" s="13" t="s">
        <v>183</v>
      </c>
      <c r="L3" s="13" t="s">
        <v>184</v>
      </c>
      <c r="M3" s="13" t="s">
        <v>185</v>
      </c>
      <c r="N3" s="13" t="s">
        <v>186</v>
      </c>
      <c r="O3" s="13" t="s">
        <v>187</v>
      </c>
      <c r="P3" s="13" t="s">
        <v>188</v>
      </c>
      <c r="Q3" s="13" t="s">
        <v>189</v>
      </c>
      <c r="R3" s="14"/>
      <c r="S3" s="13"/>
      <c r="T3" s="13" t="s">
        <v>190</v>
      </c>
      <c r="U3" s="13"/>
      <c r="V3" s="14" t="n">
        <v>3</v>
      </c>
      <c r="W3" s="15"/>
      <c r="X3" s="15" t="n">
        <v>43419</v>
      </c>
      <c r="Y3" s="16" t="n">
        <v>0.35</v>
      </c>
      <c r="Z3" s="13" t="s">
        <v>191</v>
      </c>
      <c r="AA3" s="16"/>
      <c r="AB3" s="16" t="n">
        <v>3.86</v>
      </c>
      <c r="AC3" s="13" t="s">
        <v>192</v>
      </c>
      <c r="AD3" s="17" t="n">
        <v>9.09</v>
      </c>
      <c r="AE3" s="16" t="n">
        <v>0.35</v>
      </c>
      <c r="AF3" s="14"/>
      <c r="AG3" s="14"/>
      <c r="AH3" s="16" t="n">
        <v>18.37</v>
      </c>
      <c r="AI3" s="14"/>
      <c r="AJ3" s="13" t="s">
        <v>193</v>
      </c>
      <c r="AK3" s="13"/>
      <c r="AL3" s="13"/>
      <c r="AM3" s="13" t="s">
        <v>194</v>
      </c>
      <c r="AN3" s="13" t="s">
        <v>212</v>
      </c>
      <c r="AO3" s="16" t="n">
        <v>0.35</v>
      </c>
      <c r="AP3" s="13" t="s">
        <v>196</v>
      </c>
      <c r="AQ3" s="13"/>
      <c r="AR3" s="13"/>
      <c r="AS3" s="13"/>
      <c r="AT3" s="16"/>
      <c r="AU3" s="16"/>
      <c r="AV3" s="16"/>
      <c r="AW3" s="13" t="s">
        <v>197</v>
      </c>
      <c r="AX3" s="13" t="s">
        <v>198</v>
      </c>
      <c r="AY3" s="13" t="s">
        <v>199</v>
      </c>
      <c r="AZ3" s="18"/>
      <c r="BA3" s="14" t="n">
        <v>4</v>
      </c>
      <c r="BB3" s="13" t="s">
        <v>213</v>
      </c>
      <c r="BC3" s="14" t="n">
        <v>4</v>
      </c>
      <c r="BD3" s="13"/>
      <c r="BE3" s="14"/>
      <c r="BF3" s="13"/>
      <c r="BG3" s="13" t="s">
        <v>214</v>
      </c>
      <c r="BH3" s="19" t="s">
        <v>213</v>
      </c>
      <c r="BI3" s="13"/>
      <c r="BJ3" s="13"/>
      <c r="BK3" s="13"/>
      <c r="BL3" s="13"/>
      <c r="BM3" s="13"/>
      <c r="BN3" s="13"/>
      <c r="BO3" s="13"/>
      <c r="BP3" s="13"/>
      <c r="BQ3" s="13"/>
      <c r="BR3" s="13"/>
      <c r="BS3" s="16"/>
      <c r="BT3" s="20" t="n">
        <v>2.75</v>
      </c>
      <c r="BU3" s="17"/>
      <c r="BV3" s="20" t="n">
        <v>0.27</v>
      </c>
      <c r="BW3" s="20" t="n">
        <v>-2.11</v>
      </c>
      <c r="BX3" s="20" t="n">
        <v>-1.3</v>
      </c>
      <c r="BY3" s="20" t="n">
        <v>-1.75</v>
      </c>
      <c r="BZ3" s="20" t="n">
        <v>5.21</v>
      </c>
      <c r="CA3" s="21" t="n">
        <v>2018</v>
      </c>
      <c r="CB3" s="20" t="n">
        <v>-2.97</v>
      </c>
      <c r="CC3" s="20" t="n">
        <v>-2.2</v>
      </c>
      <c r="CD3" s="20" t="n">
        <v>-1.89</v>
      </c>
      <c r="CE3" s="20" t="n">
        <v>1.4</v>
      </c>
      <c r="CF3" s="20" t="n">
        <v>6.77</v>
      </c>
      <c r="CG3" s="20" t="n">
        <v>-0.27</v>
      </c>
      <c r="CH3" s="20" t="n">
        <v>-0.2</v>
      </c>
      <c r="CI3" s="20" t="n">
        <v>-0.17</v>
      </c>
      <c r="CJ3" s="20" t="n">
        <v>0.13</v>
      </c>
      <c r="CK3" s="20" t="n">
        <v>0.62</v>
      </c>
      <c r="CL3" s="20"/>
      <c r="CM3" s="20"/>
      <c r="CN3" s="20"/>
      <c r="CO3" s="20"/>
      <c r="CP3" s="20"/>
      <c r="CQ3" s="20"/>
      <c r="CR3" s="20"/>
      <c r="CS3" s="17" t="n">
        <v>-47.23</v>
      </c>
      <c r="CT3" s="18" t="n">
        <v>82</v>
      </c>
      <c r="CU3" s="13" t="s">
        <v>202</v>
      </c>
      <c r="CV3" s="13" t="s">
        <v>203</v>
      </c>
      <c r="CW3" s="13" t="s">
        <v>204</v>
      </c>
      <c r="CX3" s="13" t="s">
        <v>205</v>
      </c>
      <c r="CY3" s="13" t="s">
        <v>206</v>
      </c>
      <c r="CZ3" s="13" t="s">
        <v>207</v>
      </c>
      <c r="DA3" s="14" t="s">
        <v>208</v>
      </c>
      <c r="DB3" s="13" t="s">
        <v>209</v>
      </c>
      <c r="DC3" s="21" t="n">
        <v>2015</v>
      </c>
      <c r="DD3" s="22" t="str">
        <f aca="false">HYPERLINK("http://www.fr8technologies.com","www.fr8technologies.com")</f>
        <v>www.fr8technologies.com</v>
      </c>
      <c r="DE3" s="23"/>
      <c r="DF3" s="23"/>
      <c r="DG3" s="23"/>
      <c r="DH3" s="23"/>
      <c r="DI3" s="23"/>
      <c r="DJ3" s="23"/>
      <c r="DK3" s="13"/>
      <c r="DL3" s="13" t="s">
        <v>210</v>
      </c>
      <c r="DM3" s="14"/>
      <c r="DN3" s="14"/>
      <c r="DO3" s="13"/>
      <c r="DP3" s="13"/>
      <c r="DQ3" s="13"/>
      <c r="DR3" s="13"/>
      <c r="DS3" s="13"/>
      <c r="DT3" s="13"/>
      <c r="DU3" s="13"/>
      <c r="DV3" s="13"/>
      <c r="DW3" s="20"/>
      <c r="DX3" s="17"/>
      <c r="DY3" s="20"/>
      <c r="DZ3" s="20"/>
      <c r="EA3" s="20"/>
      <c r="EB3" s="20"/>
      <c r="EC3" s="20"/>
      <c r="ED3" s="20"/>
      <c r="EE3" s="20"/>
      <c r="EF3" s="17"/>
      <c r="EG3" s="16"/>
      <c r="EH3" s="16"/>
      <c r="EI3" s="20"/>
      <c r="EJ3" s="20"/>
      <c r="EK3" s="17"/>
      <c r="EL3" s="20"/>
      <c r="EM3" s="13"/>
      <c r="EN3" s="15"/>
      <c r="EO3" s="20"/>
      <c r="EP3" s="17"/>
      <c r="EQ3" s="17"/>
      <c r="ER3" s="20"/>
      <c r="ES3" s="13"/>
      <c r="ET3" s="20"/>
      <c r="EU3" s="20"/>
      <c r="EV3" s="20"/>
      <c r="EW3" s="20"/>
      <c r="EX3" s="20"/>
      <c r="EY3" s="20"/>
      <c r="EZ3" s="20"/>
      <c r="FA3" s="20"/>
      <c r="FB3" s="13" t="s">
        <v>196</v>
      </c>
      <c r="FC3" s="20"/>
      <c r="FD3" s="13"/>
      <c r="FE3" s="14"/>
      <c r="FF3" s="13"/>
      <c r="FG3" s="20"/>
      <c r="FH3" s="20"/>
      <c r="FI3" s="20"/>
      <c r="FJ3" s="20"/>
      <c r="FK3" s="20"/>
      <c r="FL3" s="20"/>
      <c r="FM3" s="20"/>
      <c r="FN3" s="20"/>
      <c r="FO3" s="20"/>
      <c r="FP3" s="20"/>
      <c r="FQ3" s="20"/>
      <c r="FR3" s="22" t="str">
        <f aca="false">HYPERLINK("https://my.pitchbook.com?c=114369-76T","View Company Online")</f>
        <v>View Company Online</v>
      </c>
    </row>
    <row r="4" customFormat="false" ht="15" hidden="false" customHeight="false" outlineLevel="0" collapsed="false">
      <c r="A4" s="2" t="s">
        <v>215</v>
      </c>
      <c r="B4" s="2" t="s">
        <v>216</v>
      </c>
      <c r="C4" s="2" t="s">
        <v>217</v>
      </c>
      <c r="D4" s="2"/>
      <c r="E4" s="2" t="s">
        <v>218</v>
      </c>
      <c r="F4" s="2" t="s">
        <v>219</v>
      </c>
      <c r="G4" s="2" t="s">
        <v>179</v>
      </c>
      <c r="H4" s="2" t="s">
        <v>180</v>
      </c>
      <c r="I4" s="2" t="s">
        <v>181</v>
      </c>
      <c r="J4" s="2" t="s">
        <v>220</v>
      </c>
      <c r="K4" s="2" t="s">
        <v>221</v>
      </c>
      <c r="L4" s="2" t="s">
        <v>222</v>
      </c>
      <c r="M4" s="2" t="s">
        <v>185</v>
      </c>
      <c r="N4" s="2" t="s">
        <v>186</v>
      </c>
      <c r="O4" s="2" t="s">
        <v>223</v>
      </c>
      <c r="P4" s="2" t="s">
        <v>224</v>
      </c>
      <c r="Q4" s="2" t="s">
        <v>225</v>
      </c>
      <c r="R4" s="3" t="s">
        <v>226</v>
      </c>
      <c r="S4" s="2" t="s">
        <v>227</v>
      </c>
      <c r="T4" s="2" t="s">
        <v>228</v>
      </c>
      <c r="U4" s="2" t="s">
        <v>229</v>
      </c>
      <c r="V4" s="3" t="n">
        <v>7</v>
      </c>
      <c r="W4" s="4"/>
      <c r="X4" s="4" t="n">
        <v>42114</v>
      </c>
      <c r="Y4" s="5" t="n">
        <v>46.27</v>
      </c>
      <c r="Z4" s="2" t="s">
        <v>191</v>
      </c>
      <c r="AA4" s="5" t="n">
        <v>393.32</v>
      </c>
      <c r="AB4" s="5" t="n">
        <v>439.6</v>
      </c>
      <c r="AC4" s="2" t="s">
        <v>191</v>
      </c>
      <c r="AD4" s="6" t="n">
        <v>10.53</v>
      </c>
      <c r="AE4" s="5" t="n">
        <v>78.75</v>
      </c>
      <c r="AF4" s="3" t="s">
        <v>230</v>
      </c>
      <c r="AG4" s="3" t="s">
        <v>231</v>
      </c>
      <c r="AH4" s="5" t="n">
        <v>20.77</v>
      </c>
      <c r="AI4" s="3" t="s">
        <v>232</v>
      </c>
      <c r="AJ4" s="2" t="s">
        <v>233</v>
      </c>
      <c r="AK4" s="2" t="s">
        <v>232</v>
      </c>
      <c r="AL4" s="2"/>
      <c r="AM4" s="2" t="s">
        <v>234</v>
      </c>
      <c r="AN4" s="2" t="s">
        <v>235</v>
      </c>
      <c r="AO4" s="5" t="n">
        <v>46.27</v>
      </c>
      <c r="AP4" s="2" t="s">
        <v>196</v>
      </c>
      <c r="AQ4" s="2"/>
      <c r="AR4" s="2"/>
      <c r="AS4" s="2"/>
      <c r="AT4" s="5"/>
      <c r="AU4" s="5"/>
      <c r="AV4" s="5"/>
      <c r="AW4" s="2" t="s">
        <v>197</v>
      </c>
      <c r="AX4" s="2" t="s">
        <v>198</v>
      </c>
      <c r="AY4" s="2" t="s">
        <v>199</v>
      </c>
      <c r="AZ4" s="7"/>
      <c r="BA4" s="3" t="n">
        <v>3</v>
      </c>
      <c r="BB4" s="2"/>
      <c r="BC4" s="3"/>
      <c r="BD4" s="2" t="s">
        <v>236</v>
      </c>
      <c r="BE4" s="3" t="n">
        <v>3</v>
      </c>
      <c r="BF4" s="2"/>
      <c r="BG4" s="2" t="s">
        <v>237</v>
      </c>
      <c r="BH4" s="8" t="s">
        <v>238</v>
      </c>
      <c r="BI4" s="2" t="s">
        <v>239</v>
      </c>
      <c r="BJ4" s="2" t="s">
        <v>240</v>
      </c>
      <c r="BK4" s="2"/>
      <c r="BL4" s="2"/>
      <c r="BM4" s="2"/>
      <c r="BN4" s="2" t="s">
        <v>241</v>
      </c>
      <c r="BO4" s="2" t="s">
        <v>242</v>
      </c>
      <c r="BP4" s="2"/>
      <c r="BQ4" s="2" t="s">
        <v>243</v>
      </c>
      <c r="BR4" s="2"/>
      <c r="BS4" s="5"/>
      <c r="BT4" s="9" t="n">
        <v>5.72</v>
      </c>
      <c r="BU4" s="6"/>
      <c r="BV4" s="9"/>
      <c r="BW4" s="9" t="n">
        <v>0.5</v>
      </c>
      <c r="BX4" s="9"/>
      <c r="BY4" s="9"/>
      <c r="BZ4" s="9"/>
      <c r="CA4" s="10" t="n">
        <v>2015</v>
      </c>
      <c r="CB4" s="9"/>
      <c r="CC4" s="9"/>
      <c r="CD4" s="9" t="n">
        <v>877.24</v>
      </c>
      <c r="CE4" s="9" t="n">
        <v>76.82</v>
      </c>
      <c r="CF4" s="9"/>
      <c r="CG4" s="9"/>
      <c r="CH4" s="9"/>
      <c r="CI4" s="9" t="n">
        <v>92.34</v>
      </c>
      <c r="CJ4" s="9" t="n">
        <v>8.09</v>
      </c>
      <c r="CK4" s="9"/>
      <c r="CL4" s="9"/>
      <c r="CM4" s="9"/>
      <c r="CN4" s="9"/>
      <c r="CO4" s="9"/>
      <c r="CP4" s="9"/>
      <c r="CQ4" s="9"/>
      <c r="CR4" s="9"/>
      <c r="CS4" s="6"/>
      <c r="CT4" s="7" t="n">
        <v>6023</v>
      </c>
      <c r="CU4" s="2" t="s">
        <v>202</v>
      </c>
      <c r="CV4" s="2" t="s">
        <v>244</v>
      </c>
      <c r="CW4" s="2" t="s">
        <v>204</v>
      </c>
      <c r="CX4" s="2" t="s">
        <v>205</v>
      </c>
      <c r="CY4" s="2" t="s">
        <v>245</v>
      </c>
      <c r="CZ4" s="2" t="s">
        <v>246</v>
      </c>
      <c r="DA4" s="3" t="s">
        <v>247</v>
      </c>
      <c r="DB4" s="2" t="s">
        <v>209</v>
      </c>
      <c r="DC4" s="10" t="n">
        <v>2010</v>
      </c>
      <c r="DD4" s="11" t="str">
        <f aca="false">HYPERLINK("http://www.freshworks.com","www.freshworks.com")</f>
        <v>www.freshworks.com</v>
      </c>
      <c r="DE4" s="12" t="n">
        <v>48</v>
      </c>
      <c r="DF4" s="12" t="n">
        <v>28</v>
      </c>
      <c r="DG4" s="12" t="n">
        <v>39</v>
      </c>
      <c r="DH4" s="12" t="n">
        <v>7</v>
      </c>
      <c r="DI4" s="12" t="n">
        <v>2</v>
      </c>
      <c r="DJ4" s="12" t="n">
        <v>2</v>
      </c>
      <c r="DK4" s="2" t="s">
        <v>248</v>
      </c>
      <c r="DL4" s="2"/>
      <c r="DM4" s="3" t="n">
        <v>2.96</v>
      </c>
      <c r="DN4" s="3" t="n">
        <v>0.85</v>
      </c>
      <c r="DO4" s="2" t="s">
        <v>249</v>
      </c>
      <c r="DP4" s="2" t="s">
        <v>250</v>
      </c>
      <c r="DQ4" s="2" t="s">
        <v>251</v>
      </c>
      <c r="DR4" s="2" t="s">
        <v>250</v>
      </c>
      <c r="DS4" s="2" t="s">
        <v>250</v>
      </c>
      <c r="DT4" s="2" t="s">
        <v>252</v>
      </c>
      <c r="DU4" s="2" t="s">
        <v>253</v>
      </c>
      <c r="DV4" s="2"/>
      <c r="DW4" s="9"/>
      <c r="DX4" s="6"/>
      <c r="DY4" s="9"/>
      <c r="DZ4" s="9"/>
      <c r="EA4" s="9"/>
      <c r="EB4" s="9"/>
      <c r="EC4" s="9"/>
      <c r="ED4" s="9"/>
      <c r="EE4" s="9"/>
      <c r="EF4" s="6"/>
      <c r="EG4" s="5"/>
      <c r="EH4" s="5"/>
      <c r="EI4" s="9"/>
      <c r="EJ4" s="9"/>
      <c r="EK4" s="6"/>
      <c r="EL4" s="9"/>
      <c r="EM4" s="2"/>
      <c r="EN4" s="4"/>
      <c r="EO4" s="9"/>
      <c r="EP4" s="6"/>
      <c r="EQ4" s="6"/>
      <c r="ER4" s="9"/>
      <c r="ES4" s="2"/>
      <c r="ET4" s="9"/>
      <c r="EU4" s="9"/>
      <c r="EV4" s="9"/>
      <c r="EW4" s="9"/>
      <c r="EX4" s="9"/>
      <c r="EY4" s="9"/>
      <c r="EZ4" s="9"/>
      <c r="FA4" s="9"/>
      <c r="FB4" s="2" t="s">
        <v>196</v>
      </c>
      <c r="FC4" s="9"/>
      <c r="FD4" s="2"/>
      <c r="FE4" s="3"/>
      <c r="FF4" s="2"/>
      <c r="FG4" s="9"/>
      <c r="FH4" s="9"/>
      <c r="FI4" s="9"/>
      <c r="FJ4" s="9"/>
      <c r="FK4" s="9"/>
      <c r="FL4" s="9"/>
      <c r="FM4" s="9"/>
      <c r="FN4" s="9"/>
      <c r="FO4" s="9"/>
      <c r="FP4" s="9"/>
      <c r="FQ4" s="9"/>
      <c r="FR4" s="11" t="str">
        <f aca="false">HYPERLINK("https://my.pitchbook.com?c=48691-36T","View Company Online")</f>
        <v>View Company Online</v>
      </c>
    </row>
    <row r="5" customFormat="false" ht="15" hidden="false" customHeight="false" outlineLevel="0" collapsed="false">
      <c r="A5" s="13" t="s">
        <v>254</v>
      </c>
      <c r="B5" s="13" t="s">
        <v>216</v>
      </c>
      <c r="C5" s="13" t="s">
        <v>217</v>
      </c>
      <c r="D5" s="13"/>
      <c r="E5" s="13" t="s">
        <v>218</v>
      </c>
      <c r="F5" s="13" t="s">
        <v>219</v>
      </c>
      <c r="G5" s="13" t="s">
        <v>179</v>
      </c>
      <c r="H5" s="13" t="s">
        <v>180</v>
      </c>
      <c r="I5" s="13" t="s">
        <v>181</v>
      </c>
      <c r="J5" s="13" t="s">
        <v>220</v>
      </c>
      <c r="K5" s="13" t="s">
        <v>221</v>
      </c>
      <c r="L5" s="13" t="s">
        <v>222</v>
      </c>
      <c r="M5" s="13" t="s">
        <v>185</v>
      </c>
      <c r="N5" s="13" t="s">
        <v>186</v>
      </c>
      <c r="O5" s="13" t="s">
        <v>223</v>
      </c>
      <c r="P5" s="13" t="s">
        <v>224</v>
      </c>
      <c r="Q5" s="13" t="s">
        <v>225</v>
      </c>
      <c r="R5" s="14" t="s">
        <v>226</v>
      </c>
      <c r="S5" s="13" t="s">
        <v>227</v>
      </c>
      <c r="T5" s="13" t="s">
        <v>228</v>
      </c>
      <c r="U5" s="13" t="s">
        <v>229</v>
      </c>
      <c r="V5" s="14" t="n">
        <v>8</v>
      </c>
      <c r="W5" s="15"/>
      <c r="X5" s="15" t="n">
        <v>42675</v>
      </c>
      <c r="Y5" s="16" t="n">
        <v>49.92</v>
      </c>
      <c r="Z5" s="13" t="s">
        <v>191</v>
      </c>
      <c r="AA5" s="16" t="n">
        <v>589.94</v>
      </c>
      <c r="AB5" s="16" t="n">
        <v>614.9</v>
      </c>
      <c r="AC5" s="13" t="s">
        <v>191</v>
      </c>
      <c r="AD5" s="17" t="n">
        <v>4.06</v>
      </c>
      <c r="AE5" s="16" t="n">
        <v>128.67</v>
      </c>
      <c r="AF5" s="14" t="s">
        <v>255</v>
      </c>
      <c r="AG5" s="14" t="s">
        <v>231</v>
      </c>
      <c r="AH5" s="16" t="n">
        <v>27.93</v>
      </c>
      <c r="AI5" s="14" t="s">
        <v>256</v>
      </c>
      <c r="AJ5" s="13" t="s">
        <v>233</v>
      </c>
      <c r="AK5" s="13" t="s">
        <v>256</v>
      </c>
      <c r="AL5" s="13"/>
      <c r="AM5" s="13" t="s">
        <v>234</v>
      </c>
      <c r="AN5" s="13" t="s">
        <v>257</v>
      </c>
      <c r="AO5" s="16" t="n">
        <v>24.96</v>
      </c>
      <c r="AP5" s="13" t="s">
        <v>196</v>
      </c>
      <c r="AQ5" s="13"/>
      <c r="AR5" s="13"/>
      <c r="AS5" s="13" t="s">
        <v>258</v>
      </c>
      <c r="AT5" s="16" t="n">
        <v>24.96</v>
      </c>
      <c r="AU5" s="16" t="n">
        <v>24.96</v>
      </c>
      <c r="AV5" s="16"/>
      <c r="AW5" s="13" t="s">
        <v>197</v>
      </c>
      <c r="AX5" s="13" t="s">
        <v>198</v>
      </c>
      <c r="AY5" s="13" t="s">
        <v>199</v>
      </c>
      <c r="AZ5" s="18"/>
      <c r="BA5" s="14" t="n">
        <v>2</v>
      </c>
      <c r="BB5" s="13" t="s">
        <v>259</v>
      </c>
      <c r="BC5" s="14" t="n">
        <v>1</v>
      </c>
      <c r="BD5" s="13" t="s">
        <v>260</v>
      </c>
      <c r="BE5" s="14" t="n">
        <v>1</v>
      </c>
      <c r="BF5" s="13"/>
      <c r="BG5" s="13" t="s">
        <v>261</v>
      </c>
      <c r="BH5" s="19" t="s">
        <v>262</v>
      </c>
      <c r="BI5" s="13" t="s">
        <v>262</v>
      </c>
      <c r="BJ5" s="13" t="s">
        <v>263</v>
      </c>
      <c r="BK5" s="13"/>
      <c r="BL5" s="13"/>
      <c r="BM5" s="13"/>
      <c r="BN5" s="13" t="s">
        <v>264</v>
      </c>
      <c r="BO5" s="13" t="s">
        <v>264</v>
      </c>
      <c r="BP5" s="13"/>
      <c r="BQ5" s="13"/>
      <c r="BR5" s="13"/>
      <c r="BS5" s="16"/>
      <c r="BT5" s="20" t="n">
        <v>63.82</v>
      </c>
      <c r="BU5" s="17" t="n">
        <v>869.95</v>
      </c>
      <c r="BV5" s="20"/>
      <c r="BW5" s="20" t="n">
        <v>-5.67</v>
      </c>
      <c r="BX5" s="20"/>
      <c r="BY5" s="20"/>
      <c r="BZ5" s="20"/>
      <c r="CA5" s="21" t="n">
        <v>2017</v>
      </c>
      <c r="CB5" s="20"/>
      <c r="CC5" s="20"/>
      <c r="CD5" s="20" t="n">
        <v>-108.43</v>
      </c>
      <c r="CE5" s="20" t="n">
        <v>9.63</v>
      </c>
      <c r="CF5" s="20"/>
      <c r="CG5" s="20"/>
      <c r="CH5" s="20"/>
      <c r="CI5" s="20" t="n">
        <v>-8.8</v>
      </c>
      <c r="CJ5" s="20" t="n">
        <v>0.78</v>
      </c>
      <c r="CK5" s="20"/>
      <c r="CL5" s="20"/>
      <c r="CM5" s="20" t="n">
        <v>1</v>
      </c>
      <c r="CN5" s="20"/>
      <c r="CO5" s="20"/>
      <c r="CP5" s="20"/>
      <c r="CQ5" s="20"/>
      <c r="CR5" s="20"/>
      <c r="CS5" s="17"/>
      <c r="CT5" s="18" t="n">
        <v>6023</v>
      </c>
      <c r="CU5" s="13" t="s">
        <v>202</v>
      </c>
      <c r="CV5" s="13" t="s">
        <v>244</v>
      </c>
      <c r="CW5" s="13" t="s">
        <v>204</v>
      </c>
      <c r="CX5" s="13" t="s">
        <v>205</v>
      </c>
      <c r="CY5" s="13" t="s">
        <v>245</v>
      </c>
      <c r="CZ5" s="13" t="s">
        <v>246</v>
      </c>
      <c r="DA5" s="14" t="s">
        <v>247</v>
      </c>
      <c r="DB5" s="13" t="s">
        <v>209</v>
      </c>
      <c r="DC5" s="21" t="n">
        <v>2010</v>
      </c>
      <c r="DD5" s="22" t="str">
        <f aca="false">HYPERLINK("http://www.freshworks.com","www.freshworks.com")</f>
        <v>www.freshworks.com</v>
      </c>
      <c r="DE5" s="23" t="n">
        <v>48</v>
      </c>
      <c r="DF5" s="23" t="n">
        <v>28</v>
      </c>
      <c r="DG5" s="23" t="n">
        <v>39</v>
      </c>
      <c r="DH5" s="23" t="n">
        <v>7</v>
      </c>
      <c r="DI5" s="23" t="n">
        <v>2</v>
      </c>
      <c r="DJ5" s="23" t="n">
        <v>2</v>
      </c>
      <c r="DK5" s="13" t="s">
        <v>248</v>
      </c>
      <c r="DL5" s="13"/>
      <c r="DM5" s="14" t="n">
        <v>1.34</v>
      </c>
      <c r="DN5" s="14" t="n">
        <v>1.54</v>
      </c>
      <c r="DO5" s="13" t="s">
        <v>249</v>
      </c>
      <c r="DP5" s="13" t="s">
        <v>250</v>
      </c>
      <c r="DQ5" s="13" t="s">
        <v>251</v>
      </c>
      <c r="DR5" s="13" t="s">
        <v>250</v>
      </c>
      <c r="DS5" s="13" t="s">
        <v>250</v>
      </c>
      <c r="DT5" s="13" t="s">
        <v>252</v>
      </c>
      <c r="DU5" s="13" t="s">
        <v>253</v>
      </c>
      <c r="DV5" s="13"/>
      <c r="DW5" s="20"/>
      <c r="DX5" s="17"/>
      <c r="DY5" s="20"/>
      <c r="DZ5" s="20"/>
      <c r="EA5" s="20"/>
      <c r="EB5" s="20"/>
      <c r="EC5" s="20"/>
      <c r="ED5" s="20"/>
      <c r="EE5" s="20"/>
      <c r="EF5" s="17"/>
      <c r="EG5" s="16"/>
      <c r="EH5" s="16"/>
      <c r="EI5" s="20"/>
      <c r="EJ5" s="20"/>
      <c r="EK5" s="17"/>
      <c r="EL5" s="20"/>
      <c r="EM5" s="13"/>
      <c r="EN5" s="15"/>
      <c r="EO5" s="20"/>
      <c r="EP5" s="17"/>
      <c r="EQ5" s="17"/>
      <c r="ER5" s="20"/>
      <c r="ES5" s="13"/>
      <c r="ET5" s="20"/>
      <c r="EU5" s="20"/>
      <c r="EV5" s="20"/>
      <c r="EW5" s="20"/>
      <c r="EX5" s="20"/>
      <c r="EY5" s="20"/>
      <c r="EZ5" s="20"/>
      <c r="FA5" s="20"/>
      <c r="FB5" s="13" t="s">
        <v>196</v>
      </c>
      <c r="FC5" s="20"/>
      <c r="FD5" s="13" t="s">
        <v>196</v>
      </c>
      <c r="FE5" s="14"/>
      <c r="FF5" s="13"/>
      <c r="FG5" s="20"/>
      <c r="FH5" s="20"/>
      <c r="FI5" s="20"/>
      <c r="FJ5" s="20"/>
      <c r="FK5" s="20"/>
      <c r="FL5" s="20"/>
      <c r="FM5" s="20"/>
      <c r="FN5" s="20"/>
      <c r="FO5" s="20"/>
      <c r="FP5" s="20"/>
      <c r="FQ5" s="20"/>
      <c r="FR5" s="22" t="str">
        <f aca="false">HYPERLINK("https://my.pitchbook.com?c=77766-94T","View Company Online")</f>
        <v>View Company Online</v>
      </c>
    </row>
    <row r="6" customFormat="false" ht="15" hidden="false" customHeight="false" outlineLevel="0" collapsed="false">
      <c r="A6" s="2" t="s">
        <v>265</v>
      </c>
      <c r="B6" s="2" t="s">
        <v>216</v>
      </c>
      <c r="C6" s="2" t="s">
        <v>217</v>
      </c>
      <c r="D6" s="2"/>
      <c r="E6" s="2" t="s">
        <v>218</v>
      </c>
      <c r="F6" s="2" t="s">
        <v>219</v>
      </c>
      <c r="G6" s="2" t="s">
        <v>179</v>
      </c>
      <c r="H6" s="2" t="s">
        <v>180</v>
      </c>
      <c r="I6" s="2" t="s">
        <v>181</v>
      </c>
      <c r="J6" s="2" t="s">
        <v>220</v>
      </c>
      <c r="K6" s="2" t="s">
        <v>221</v>
      </c>
      <c r="L6" s="2" t="s">
        <v>222</v>
      </c>
      <c r="M6" s="2" t="s">
        <v>185</v>
      </c>
      <c r="N6" s="2" t="s">
        <v>186</v>
      </c>
      <c r="O6" s="2" t="s">
        <v>223</v>
      </c>
      <c r="P6" s="2" t="s">
        <v>224</v>
      </c>
      <c r="Q6" s="2" t="s">
        <v>225</v>
      </c>
      <c r="R6" s="3" t="s">
        <v>226</v>
      </c>
      <c r="S6" s="2" t="s">
        <v>227</v>
      </c>
      <c r="T6" s="2" t="s">
        <v>228</v>
      </c>
      <c r="U6" s="2" t="s">
        <v>229</v>
      </c>
      <c r="V6" s="3" t="n">
        <v>9</v>
      </c>
      <c r="W6" s="4"/>
      <c r="X6" s="4" t="n">
        <v>43312</v>
      </c>
      <c r="Y6" s="5" t="n">
        <v>85.55</v>
      </c>
      <c r="Z6" s="2" t="s">
        <v>191</v>
      </c>
      <c r="AA6" s="5" t="n">
        <v>1236.18</v>
      </c>
      <c r="AB6" s="5" t="n">
        <v>1283.23</v>
      </c>
      <c r="AC6" s="2" t="s">
        <v>191</v>
      </c>
      <c r="AD6" s="6" t="n">
        <v>3.67</v>
      </c>
      <c r="AE6" s="5" t="n">
        <v>214.22</v>
      </c>
      <c r="AF6" s="3" t="s">
        <v>266</v>
      </c>
      <c r="AG6" s="3" t="s">
        <v>231</v>
      </c>
      <c r="AH6" s="5" t="n">
        <v>53.16</v>
      </c>
      <c r="AI6" s="3" t="s">
        <v>267</v>
      </c>
      <c r="AJ6" s="2" t="s">
        <v>233</v>
      </c>
      <c r="AK6" s="2" t="s">
        <v>267</v>
      </c>
      <c r="AL6" s="2"/>
      <c r="AM6" s="2" t="s">
        <v>234</v>
      </c>
      <c r="AN6" s="2" t="s">
        <v>268</v>
      </c>
      <c r="AO6" s="5" t="n">
        <v>47.05</v>
      </c>
      <c r="AP6" s="2" t="s">
        <v>196</v>
      </c>
      <c r="AQ6" s="2"/>
      <c r="AR6" s="2"/>
      <c r="AS6" s="2" t="s">
        <v>269</v>
      </c>
      <c r="AT6" s="5" t="n">
        <v>38.5</v>
      </c>
      <c r="AU6" s="5" t="n">
        <v>38.5</v>
      </c>
      <c r="AV6" s="5"/>
      <c r="AW6" s="2" t="s">
        <v>197</v>
      </c>
      <c r="AX6" s="2" t="s">
        <v>198</v>
      </c>
      <c r="AY6" s="2" t="s">
        <v>199</v>
      </c>
      <c r="AZ6" s="7"/>
      <c r="BA6" s="3" t="n">
        <v>4</v>
      </c>
      <c r="BB6" s="2" t="s">
        <v>270</v>
      </c>
      <c r="BC6" s="3" t="n">
        <v>1</v>
      </c>
      <c r="BD6" s="2" t="s">
        <v>271</v>
      </c>
      <c r="BE6" s="3" t="n">
        <v>3</v>
      </c>
      <c r="BF6" s="2"/>
      <c r="BG6" s="2" t="s">
        <v>272</v>
      </c>
      <c r="BH6" s="8" t="s">
        <v>273</v>
      </c>
      <c r="BI6" s="2" t="s">
        <v>274</v>
      </c>
      <c r="BJ6" s="2" t="s">
        <v>275</v>
      </c>
      <c r="BK6" s="2"/>
      <c r="BL6" s="2"/>
      <c r="BM6" s="2"/>
      <c r="BN6" s="2" t="s">
        <v>276</v>
      </c>
      <c r="BO6" s="2" t="s">
        <v>277</v>
      </c>
      <c r="BP6" s="2"/>
      <c r="BQ6" s="2" t="s">
        <v>278</v>
      </c>
      <c r="BR6" s="2"/>
      <c r="BS6" s="5"/>
      <c r="BT6" s="9" t="n">
        <v>34.43</v>
      </c>
      <c r="BU6" s="6" t="n">
        <v>-42.54</v>
      </c>
      <c r="BV6" s="9"/>
      <c r="BW6" s="9" t="n">
        <v>2.78</v>
      </c>
      <c r="BX6" s="9"/>
      <c r="BY6" s="9"/>
      <c r="BZ6" s="9"/>
      <c r="CA6" s="10" t="n">
        <v>2018</v>
      </c>
      <c r="CB6" s="9"/>
      <c r="CC6" s="9"/>
      <c r="CD6" s="9" t="n">
        <v>462.36</v>
      </c>
      <c r="CE6" s="9" t="n">
        <v>37.27</v>
      </c>
      <c r="CF6" s="9"/>
      <c r="CG6" s="9"/>
      <c r="CH6" s="9"/>
      <c r="CI6" s="9" t="n">
        <v>30.82</v>
      </c>
      <c r="CJ6" s="9" t="n">
        <v>2.48</v>
      </c>
      <c r="CK6" s="9"/>
      <c r="CL6" s="9"/>
      <c r="CM6" s="9" t="n">
        <v>0.82</v>
      </c>
      <c r="CN6" s="9"/>
      <c r="CO6" s="9"/>
      <c r="CP6" s="9"/>
      <c r="CQ6" s="9"/>
      <c r="CR6" s="9"/>
      <c r="CS6" s="6"/>
      <c r="CT6" s="7" t="n">
        <v>6023</v>
      </c>
      <c r="CU6" s="2" t="s">
        <v>202</v>
      </c>
      <c r="CV6" s="2" t="s">
        <v>244</v>
      </c>
      <c r="CW6" s="2" t="s">
        <v>204</v>
      </c>
      <c r="CX6" s="2" t="s">
        <v>205</v>
      </c>
      <c r="CY6" s="2" t="s">
        <v>245</v>
      </c>
      <c r="CZ6" s="2" t="s">
        <v>246</v>
      </c>
      <c r="DA6" s="3" t="s">
        <v>247</v>
      </c>
      <c r="DB6" s="2" t="s">
        <v>209</v>
      </c>
      <c r="DC6" s="10" t="n">
        <v>2010</v>
      </c>
      <c r="DD6" s="11" t="str">
        <f aca="false">HYPERLINK("http://www.freshworks.com","www.freshworks.com")</f>
        <v>www.freshworks.com</v>
      </c>
      <c r="DE6" s="12" t="n">
        <v>48</v>
      </c>
      <c r="DF6" s="12" t="n">
        <v>28</v>
      </c>
      <c r="DG6" s="12" t="n">
        <v>39</v>
      </c>
      <c r="DH6" s="12" t="n">
        <v>7</v>
      </c>
      <c r="DI6" s="12" t="n">
        <v>2</v>
      </c>
      <c r="DJ6" s="12" t="n">
        <v>2</v>
      </c>
      <c r="DK6" s="2" t="s">
        <v>248</v>
      </c>
      <c r="DL6" s="2"/>
      <c r="DM6" s="3" t="n">
        <v>2.01</v>
      </c>
      <c r="DN6" s="3" t="n">
        <v>1.75</v>
      </c>
      <c r="DO6" s="2" t="s">
        <v>249</v>
      </c>
      <c r="DP6" s="2" t="s">
        <v>250</v>
      </c>
      <c r="DQ6" s="2" t="s">
        <v>251</v>
      </c>
      <c r="DR6" s="2" t="s">
        <v>250</v>
      </c>
      <c r="DS6" s="2" t="s">
        <v>250</v>
      </c>
      <c r="DT6" s="2" t="s">
        <v>252</v>
      </c>
      <c r="DU6" s="2" t="s">
        <v>253</v>
      </c>
      <c r="DV6" s="2"/>
      <c r="DW6" s="9"/>
      <c r="DX6" s="6"/>
      <c r="DY6" s="9"/>
      <c r="DZ6" s="9"/>
      <c r="EA6" s="9"/>
      <c r="EB6" s="9"/>
      <c r="EC6" s="9"/>
      <c r="ED6" s="9"/>
      <c r="EE6" s="9"/>
      <c r="EF6" s="6"/>
      <c r="EG6" s="5"/>
      <c r="EH6" s="5"/>
      <c r="EI6" s="9"/>
      <c r="EJ6" s="9"/>
      <c r="EK6" s="6"/>
      <c r="EL6" s="9"/>
      <c r="EM6" s="2"/>
      <c r="EN6" s="4"/>
      <c r="EO6" s="9"/>
      <c r="EP6" s="6"/>
      <c r="EQ6" s="6"/>
      <c r="ER6" s="9"/>
      <c r="ES6" s="2"/>
      <c r="ET6" s="9"/>
      <c r="EU6" s="9"/>
      <c r="EV6" s="9"/>
      <c r="EW6" s="9"/>
      <c r="EX6" s="9"/>
      <c r="EY6" s="9"/>
      <c r="EZ6" s="9"/>
      <c r="FA6" s="9"/>
      <c r="FB6" s="2" t="s">
        <v>196</v>
      </c>
      <c r="FC6" s="9"/>
      <c r="FD6" s="2" t="s">
        <v>196</v>
      </c>
      <c r="FE6" s="3"/>
      <c r="FF6" s="2"/>
      <c r="FG6" s="9"/>
      <c r="FH6" s="9"/>
      <c r="FI6" s="9"/>
      <c r="FJ6" s="9"/>
      <c r="FK6" s="9"/>
      <c r="FL6" s="9"/>
      <c r="FM6" s="9"/>
      <c r="FN6" s="9"/>
      <c r="FO6" s="9"/>
      <c r="FP6" s="9"/>
      <c r="FQ6" s="9"/>
      <c r="FR6" s="11" t="str">
        <f aca="false">HYPERLINK("https://my.pitchbook.com?c=99437-14T","View Company Online")</f>
        <v>View Company Online</v>
      </c>
    </row>
    <row r="7" customFormat="false" ht="15" hidden="false" customHeight="false" outlineLevel="0" collapsed="false">
      <c r="A7" s="13" t="s">
        <v>279</v>
      </c>
      <c r="B7" s="13" t="s">
        <v>216</v>
      </c>
      <c r="C7" s="13" t="s">
        <v>217</v>
      </c>
      <c r="D7" s="13"/>
      <c r="E7" s="13" t="s">
        <v>218</v>
      </c>
      <c r="F7" s="13" t="s">
        <v>219</v>
      </c>
      <c r="G7" s="13" t="s">
        <v>179</v>
      </c>
      <c r="H7" s="13" t="s">
        <v>180</v>
      </c>
      <c r="I7" s="13" t="s">
        <v>181</v>
      </c>
      <c r="J7" s="13" t="s">
        <v>220</v>
      </c>
      <c r="K7" s="13" t="s">
        <v>221</v>
      </c>
      <c r="L7" s="13" t="s">
        <v>222</v>
      </c>
      <c r="M7" s="13" t="s">
        <v>185</v>
      </c>
      <c r="N7" s="13" t="s">
        <v>186</v>
      </c>
      <c r="O7" s="13" t="s">
        <v>223</v>
      </c>
      <c r="P7" s="13" t="s">
        <v>224</v>
      </c>
      <c r="Q7" s="13" t="s">
        <v>225</v>
      </c>
      <c r="R7" s="14" t="s">
        <v>226</v>
      </c>
      <c r="S7" s="13" t="s">
        <v>227</v>
      </c>
      <c r="T7" s="13" t="s">
        <v>228</v>
      </c>
      <c r="U7" s="13" t="s">
        <v>229</v>
      </c>
      <c r="V7" s="14" t="n">
        <v>10</v>
      </c>
      <c r="W7" s="15"/>
      <c r="X7" s="15" t="n">
        <v>43773</v>
      </c>
      <c r="Y7" s="16" t="n">
        <v>135.41</v>
      </c>
      <c r="Z7" s="13" t="s">
        <v>191</v>
      </c>
      <c r="AA7" s="16" t="n">
        <v>3024.05</v>
      </c>
      <c r="AB7" s="16" t="n">
        <v>3159.46</v>
      </c>
      <c r="AC7" s="13" t="s">
        <v>191</v>
      </c>
      <c r="AD7" s="17" t="n">
        <v>4.29</v>
      </c>
      <c r="AE7" s="16" t="n">
        <v>349.62</v>
      </c>
      <c r="AF7" s="14" t="s">
        <v>280</v>
      </c>
      <c r="AG7" s="14" t="s">
        <v>231</v>
      </c>
      <c r="AH7" s="16" t="n">
        <v>117.67</v>
      </c>
      <c r="AI7" s="14" t="s">
        <v>281</v>
      </c>
      <c r="AJ7" s="13" t="s">
        <v>233</v>
      </c>
      <c r="AK7" s="13" t="s">
        <v>281</v>
      </c>
      <c r="AL7" s="13"/>
      <c r="AM7" s="13" t="s">
        <v>234</v>
      </c>
      <c r="AN7" s="13" t="s">
        <v>282</v>
      </c>
      <c r="AO7" s="16" t="n">
        <v>135.41</v>
      </c>
      <c r="AP7" s="13" t="s">
        <v>196</v>
      </c>
      <c r="AQ7" s="13"/>
      <c r="AR7" s="13"/>
      <c r="AS7" s="13"/>
      <c r="AT7" s="16"/>
      <c r="AU7" s="16"/>
      <c r="AV7" s="16"/>
      <c r="AW7" s="13" t="s">
        <v>197</v>
      </c>
      <c r="AX7" s="13" t="s">
        <v>198</v>
      </c>
      <c r="AY7" s="13" t="s">
        <v>199</v>
      </c>
      <c r="AZ7" s="18"/>
      <c r="BA7" s="14" t="n">
        <v>6</v>
      </c>
      <c r="BB7" s="13" t="s">
        <v>283</v>
      </c>
      <c r="BC7" s="14" t="n">
        <v>3</v>
      </c>
      <c r="BD7" s="13" t="s">
        <v>271</v>
      </c>
      <c r="BE7" s="14" t="n">
        <v>3</v>
      </c>
      <c r="BF7" s="13"/>
      <c r="BG7" s="13" t="s">
        <v>284</v>
      </c>
      <c r="BH7" s="19" t="s">
        <v>285</v>
      </c>
      <c r="BI7" s="13" t="s">
        <v>286</v>
      </c>
      <c r="BJ7" s="13" t="s">
        <v>287</v>
      </c>
      <c r="BK7" s="13"/>
      <c r="BL7" s="13"/>
      <c r="BM7" s="13"/>
      <c r="BN7" s="13" t="s">
        <v>288</v>
      </c>
      <c r="BO7" s="13" t="s">
        <v>288</v>
      </c>
      <c r="BP7" s="13"/>
      <c r="BQ7" s="13"/>
      <c r="BR7" s="13"/>
      <c r="BS7" s="16"/>
      <c r="BT7" s="20" t="n">
        <v>153.99</v>
      </c>
      <c r="BU7" s="17" t="n">
        <v>328.59</v>
      </c>
      <c r="BV7" s="20" t="n">
        <v>121.42</v>
      </c>
      <c r="BW7" s="20" t="n">
        <v>-28.1</v>
      </c>
      <c r="BX7" s="20" t="n">
        <v>-20.11</v>
      </c>
      <c r="BY7" s="20" t="n">
        <v>-25.7</v>
      </c>
      <c r="BZ7" s="20" t="n">
        <v>0</v>
      </c>
      <c r="CA7" s="21" t="n">
        <v>2019</v>
      </c>
      <c r="CB7" s="20" t="n">
        <v>-157.14</v>
      </c>
      <c r="CC7" s="20" t="n">
        <v>-122.95</v>
      </c>
      <c r="CD7" s="20" t="n">
        <v>-5.66</v>
      </c>
      <c r="CE7" s="20" t="n">
        <v>20.52</v>
      </c>
      <c r="CF7" s="20" t="n">
        <v>-459.16</v>
      </c>
      <c r="CG7" s="20" t="n">
        <v>-6.73</v>
      </c>
      <c r="CH7" s="20" t="n">
        <v>-5.27</v>
      </c>
      <c r="CI7" s="20" t="n">
        <v>-0.24</v>
      </c>
      <c r="CJ7" s="20" t="n">
        <v>0.88</v>
      </c>
      <c r="CK7" s="20" t="n">
        <v>-19.68</v>
      </c>
      <c r="CL7" s="20"/>
      <c r="CM7" s="20"/>
      <c r="CN7" s="20"/>
      <c r="CO7" s="20"/>
      <c r="CP7" s="20"/>
      <c r="CQ7" s="20"/>
      <c r="CR7" s="20"/>
      <c r="CS7" s="17" t="n">
        <v>-13.06</v>
      </c>
      <c r="CT7" s="18" t="n">
        <v>6023</v>
      </c>
      <c r="CU7" s="13" t="s">
        <v>202</v>
      </c>
      <c r="CV7" s="13" t="s">
        <v>244</v>
      </c>
      <c r="CW7" s="13" t="s">
        <v>204</v>
      </c>
      <c r="CX7" s="13" t="s">
        <v>205</v>
      </c>
      <c r="CY7" s="13" t="s">
        <v>245</v>
      </c>
      <c r="CZ7" s="13" t="s">
        <v>246</v>
      </c>
      <c r="DA7" s="14" t="s">
        <v>247</v>
      </c>
      <c r="DB7" s="13" t="s">
        <v>209</v>
      </c>
      <c r="DC7" s="21" t="n">
        <v>2010</v>
      </c>
      <c r="DD7" s="22" t="str">
        <f aca="false">HYPERLINK("http://www.freshworks.com","www.freshworks.com")</f>
        <v>www.freshworks.com</v>
      </c>
      <c r="DE7" s="23" t="n">
        <v>48</v>
      </c>
      <c r="DF7" s="23" t="n">
        <v>28</v>
      </c>
      <c r="DG7" s="23" t="n">
        <v>39</v>
      </c>
      <c r="DH7" s="23" t="n">
        <v>7</v>
      </c>
      <c r="DI7" s="23" t="n">
        <v>2</v>
      </c>
      <c r="DJ7" s="23" t="n">
        <v>2</v>
      </c>
      <c r="DK7" s="13" t="s">
        <v>248</v>
      </c>
      <c r="DL7" s="13"/>
      <c r="DM7" s="14" t="n">
        <v>2.36</v>
      </c>
      <c r="DN7" s="14" t="n">
        <v>1.26</v>
      </c>
      <c r="DO7" s="13" t="s">
        <v>249</v>
      </c>
      <c r="DP7" s="13" t="s">
        <v>250</v>
      </c>
      <c r="DQ7" s="13" t="s">
        <v>251</v>
      </c>
      <c r="DR7" s="13" t="s">
        <v>250</v>
      </c>
      <c r="DS7" s="13" t="s">
        <v>250</v>
      </c>
      <c r="DT7" s="13" t="s">
        <v>252</v>
      </c>
      <c r="DU7" s="13" t="s">
        <v>253</v>
      </c>
      <c r="DV7" s="13"/>
      <c r="DW7" s="20"/>
      <c r="DX7" s="17"/>
      <c r="DY7" s="20"/>
      <c r="DZ7" s="20"/>
      <c r="EA7" s="20"/>
      <c r="EB7" s="20"/>
      <c r="EC7" s="20"/>
      <c r="ED7" s="20"/>
      <c r="EE7" s="20"/>
      <c r="EF7" s="17"/>
      <c r="EG7" s="16"/>
      <c r="EH7" s="16"/>
      <c r="EI7" s="20"/>
      <c r="EJ7" s="20"/>
      <c r="EK7" s="17"/>
      <c r="EL7" s="20"/>
      <c r="EM7" s="13"/>
      <c r="EN7" s="15"/>
      <c r="EO7" s="20"/>
      <c r="EP7" s="17"/>
      <c r="EQ7" s="17"/>
      <c r="ER7" s="20"/>
      <c r="ES7" s="13"/>
      <c r="ET7" s="20"/>
      <c r="EU7" s="20"/>
      <c r="EV7" s="20"/>
      <c r="EW7" s="20"/>
      <c r="EX7" s="20"/>
      <c r="EY7" s="20"/>
      <c r="EZ7" s="20"/>
      <c r="FA7" s="20"/>
      <c r="FB7" s="13" t="s">
        <v>196</v>
      </c>
      <c r="FC7" s="20"/>
      <c r="FD7" s="13"/>
      <c r="FE7" s="14"/>
      <c r="FF7" s="13"/>
      <c r="FG7" s="20"/>
      <c r="FH7" s="20"/>
      <c r="FI7" s="20"/>
      <c r="FJ7" s="20"/>
      <c r="FK7" s="20"/>
      <c r="FL7" s="20"/>
      <c r="FM7" s="20"/>
      <c r="FN7" s="20"/>
      <c r="FO7" s="20"/>
      <c r="FP7" s="20"/>
      <c r="FQ7" s="20"/>
      <c r="FR7" s="22" t="str">
        <f aca="false">HYPERLINK("https://my.pitchbook.com?c=124974-64T","View Company Online")</f>
        <v>View Company Online</v>
      </c>
    </row>
    <row r="8" customFormat="false" ht="15" hidden="false" customHeight="false" outlineLevel="0" collapsed="false">
      <c r="A8" s="2" t="s">
        <v>289</v>
      </c>
      <c r="B8" s="2" t="s">
        <v>216</v>
      </c>
      <c r="C8" s="2" t="s">
        <v>217</v>
      </c>
      <c r="D8" s="2"/>
      <c r="E8" s="2" t="s">
        <v>218</v>
      </c>
      <c r="F8" s="2" t="s">
        <v>219</v>
      </c>
      <c r="G8" s="2" t="s">
        <v>179</v>
      </c>
      <c r="H8" s="2" t="s">
        <v>180</v>
      </c>
      <c r="I8" s="2" t="s">
        <v>181</v>
      </c>
      <c r="J8" s="2" t="s">
        <v>220</v>
      </c>
      <c r="K8" s="2" t="s">
        <v>221</v>
      </c>
      <c r="L8" s="2" t="s">
        <v>222</v>
      </c>
      <c r="M8" s="2" t="s">
        <v>185</v>
      </c>
      <c r="N8" s="2" t="s">
        <v>186</v>
      </c>
      <c r="O8" s="2" t="s">
        <v>223</v>
      </c>
      <c r="P8" s="2" t="s">
        <v>224</v>
      </c>
      <c r="Q8" s="2" t="s">
        <v>225</v>
      </c>
      <c r="R8" s="3" t="s">
        <v>226</v>
      </c>
      <c r="S8" s="2" t="s">
        <v>227</v>
      </c>
      <c r="T8" s="2" t="s">
        <v>228</v>
      </c>
      <c r="U8" s="2" t="s">
        <v>229</v>
      </c>
      <c r="V8" s="3" t="n">
        <v>12</v>
      </c>
      <c r="W8" s="4" t="n">
        <v>44435</v>
      </c>
      <c r="X8" s="4" t="n">
        <v>44461</v>
      </c>
      <c r="Y8" s="5" t="n">
        <v>956.51</v>
      </c>
      <c r="Z8" s="2" t="s">
        <v>191</v>
      </c>
      <c r="AA8" s="5" t="n">
        <v>7717.15</v>
      </c>
      <c r="AB8" s="5" t="n">
        <v>8673.66</v>
      </c>
      <c r="AC8" s="2" t="s">
        <v>192</v>
      </c>
      <c r="AD8" s="6" t="n">
        <v>11.03</v>
      </c>
      <c r="AE8" s="5" t="n">
        <v>1306.13</v>
      </c>
      <c r="AF8" s="3"/>
      <c r="AG8" s="3"/>
      <c r="AH8" s="5" t="n">
        <v>30.51</v>
      </c>
      <c r="AI8" s="3"/>
      <c r="AJ8" s="2" t="s">
        <v>290</v>
      </c>
      <c r="AK8" s="2"/>
      <c r="AL8" s="2"/>
      <c r="AM8" s="2" t="s">
        <v>291</v>
      </c>
      <c r="AN8" s="2" t="s">
        <v>219</v>
      </c>
      <c r="AO8" s="5" t="n">
        <v>956.51</v>
      </c>
      <c r="AP8" s="2" t="s">
        <v>196</v>
      </c>
      <c r="AQ8" s="2"/>
      <c r="AR8" s="2"/>
      <c r="AS8" s="2"/>
      <c r="AT8" s="5"/>
      <c r="AU8" s="5"/>
      <c r="AV8" s="5"/>
      <c r="AW8" s="2" t="s">
        <v>197</v>
      </c>
      <c r="AX8" s="2" t="s">
        <v>186</v>
      </c>
      <c r="AY8" s="2" t="s">
        <v>185</v>
      </c>
      <c r="AZ8" s="7"/>
      <c r="BA8" s="3"/>
      <c r="BB8" s="2"/>
      <c r="BC8" s="3"/>
      <c r="BD8" s="2"/>
      <c r="BE8" s="3"/>
      <c r="BF8" s="2"/>
      <c r="BG8" s="2"/>
      <c r="BH8" s="8"/>
      <c r="BI8" s="2"/>
      <c r="BJ8" s="2"/>
      <c r="BK8" s="2" t="s">
        <v>292</v>
      </c>
      <c r="BL8" s="2"/>
      <c r="BM8" s="2"/>
      <c r="BN8" s="2" t="s">
        <v>293</v>
      </c>
      <c r="BO8" s="2" t="s">
        <v>293</v>
      </c>
      <c r="BP8" s="2" t="s">
        <v>294</v>
      </c>
      <c r="BQ8" s="2"/>
      <c r="BR8" s="2"/>
      <c r="BS8" s="5"/>
      <c r="BT8" s="9" t="n">
        <v>258.47</v>
      </c>
      <c r="BU8" s="6" t="n">
        <v>78.75</v>
      </c>
      <c r="BV8" s="9" t="n">
        <v>204.76</v>
      </c>
      <c r="BW8" s="9" t="n">
        <v>-8.47</v>
      </c>
      <c r="BX8" s="9" t="n">
        <v>1</v>
      </c>
      <c r="BY8" s="9" t="n">
        <v>-9.24</v>
      </c>
      <c r="BZ8" s="9" t="n">
        <v>0</v>
      </c>
      <c r="CA8" s="10" t="n">
        <v>2021</v>
      </c>
      <c r="CB8" s="9" t="n">
        <v>8630.7</v>
      </c>
      <c r="CC8" s="9" t="n">
        <v>-939.02</v>
      </c>
      <c r="CD8" s="9" t="n">
        <v>-5.59</v>
      </c>
      <c r="CE8" s="9" t="n">
        <v>33.56</v>
      </c>
      <c r="CF8" s="9" t="n">
        <v>151.92</v>
      </c>
      <c r="CG8" s="9" t="n">
        <v>951.77</v>
      </c>
      <c r="CH8" s="9" t="n">
        <v>-103.55</v>
      </c>
      <c r="CI8" s="9" t="n">
        <v>-0.62</v>
      </c>
      <c r="CJ8" s="9" t="n">
        <v>3.7</v>
      </c>
      <c r="CK8" s="9" t="n">
        <v>16.75</v>
      </c>
      <c r="CL8" s="9"/>
      <c r="CM8" s="9"/>
      <c r="CN8" s="9"/>
      <c r="CO8" s="9"/>
      <c r="CP8" s="9"/>
      <c r="CQ8" s="9"/>
      <c r="CR8" s="9"/>
      <c r="CS8" s="6" t="n">
        <v>0.39</v>
      </c>
      <c r="CT8" s="7" t="n">
        <v>6023</v>
      </c>
      <c r="CU8" s="2" t="s">
        <v>202</v>
      </c>
      <c r="CV8" s="2" t="s">
        <v>244</v>
      </c>
      <c r="CW8" s="2" t="s">
        <v>204</v>
      </c>
      <c r="CX8" s="2" t="s">
        <v>205</v>
      </c>
      <c r="CY8" s="2" t="s">
        <v>245</v>
      </c>
      <c r="CZ8" s="2" t="s">
        <v>246</v>
      </c>
      <c r="DA8" s="3" t="s">
        <v>247</v>
      </c>
      <c r="DB8" s="2" t="s">
        <v>209</v>
      </c>
      <c r="DC8" s="10" t="n">
        <v>2010</v>
      </c>
      <c r="DD8" s="11" t="str">
        <f aca="false">HYPERLINK("http://www.freshworks.com","www.freshworks.com")</f>
        <v>www.freshworks.com</v>
      </c>
      <c r="DE8" s="12" t="n">
        <v>48</v>
      </c>
      <c r="DF8" s="12" t="n">
        <v>28</v>
      </c>
      <c r="DG8" s="12" t="n">
        <v>39</v>
      </c>
      <c r="DH8" s="12" t="n">
        <v>7</v>
      </c>
      <c r="DI8" s="12" t="n">
        <v>2</v>
      </c>
      <c r="DJ8" s="12" t="n">
        <v>2</v>
      </c>
      <c r="DK8" s="2" t="s">
        <v>248</v>
      </c>
      <c r="DL8" s="2"/>
      <c r="DM8" s="3"/>
      <c r="DN8" s="3"/>
      <c r="DO8" s="2"/>
      <c r="DP8" s="2"/>
      <c r="DQ8" s="2"/>
      <c r="DR8" s="2"/>
      <c r="DS8" s="2"/>
      <c r="DT8" s="2"/>
      <c r="DU8" s="2"/>
      <c r="DV8" s="2"/>
      <c r="DW8" s="9"/>
      <c r="DX8" s="6"/>
      <c r="DY8" s="9"/>
      <c r="DZ8" s="9"/>
      <c r="EA8" s="9"/>
      <c r="EB8" s="9"/>
      <c r="EC8" s="9"/>
      <c r="ED8" s="9"/>
      <c r="EE8" s="9"/>
      <c r="EF8" s="6"/>
      <c r="EG8" s="5"/>
      <c r="EH8" s="5"/>
      <c r="EI8" s="9"/>
      <c r="EJ8" s="9"/>
      <c r="EK8" s="6"/>
      <c r="EL8" s="9"/>
      <c r="EM8" s="2"/>
      <c r="EN8" s="4"/>
      <c r="EO8" s="9"/>
      <c r="EP8" s="6"/>
      <c r="EQ8" s="6"/>
      <c r="ER8" s="9"/>
      <c r="ES8" s="2"/>
      <c r="ET8" s="9"/>
      <c r="EU8" s="9"/>
      <c r="EV8" s="9"/>
      <c r="EW8" s="9"/>
      <c r="EX8" s="9"/>
      <c r="EY8" s="9"/>
      <c r="EZ8" s="9"/>
      <c r="FA8" s="9"/>
      <c r="FB8" s="2" t="s">
        <v>196</v>
      </c>
      <c r="FC8" s="9"/>
      <c r="FD8" s="2"/>
      <c r="FE8" s="3"/>
      <c r="FF8" s="2"/>
      <c r="FG8" s="9"/>
      <c r="FH8" s="9"/>
      <c r="FI8" s="9"/>
      <c r="FJ8" s="9"/>
      <c r="FK8" s="9"/>
      <c r="FL8" s="9"/>
      <c r="FM8" s="9"/>
      <c r="FN8" s="9"/>
      <c r="FO8" s="9"/>
      <c r="FP8" s="9"/>
      <c r="FQ8" s="9"/>
      <c r="FR8" s="11" t="str">
        <f aca="false">HYPERLINK("https://my.pitchbook.com?c=179173-54T","View Company Online")</f>
        <v>View Company Online</v>
      </c>
    </row>
    <row r="9" customFormat="false" ht="15" hidden="false" customHeight="false" outlineLevel="0" collapsed="false">
      <c r="A9" s="13" t="s">
        <v>295</v>
      </c>
      <c r="B9" s="13" t="s">
        <v>296</v>
      </c>
      <c r="C9" s="13" t="s">
        <v>297</v>
      </c>
      <c r="D9" s="13"/>
      <c r="E9" s="13" t="s">
        <v>298</v>
      </c>
      <c r="F9" s="13" t="s">
        <v>299</v>
      </c>
      <c r="G9" s="13" t="s">
        <v>300</v>
      </c>
      <c r="H9" s="13" t="s">
        <v>301</v>
      </c>
      <c r="I9" s="13" t="s">
        <v>302</v>
      </c>
      <c r="J9" s="13" t="s">
        <v>303</v>
      </c>
      <c r="K9" s="13"/>
      <c r="L9" s="13" t="s">
        <v>304</v>
      </c>
      <c r="M9" s="13" t="s">
        <v>305</v>
      </c>
      <c r="N9" s="13" t="s">
        <v>186</v>
      </c>
      <c r="O9" s="13" t="s">
        <v>306</v>
      </c>
      <c r="P9" s="13" t="s">
        <v>307</v>
      </c>
      <c r="Q9" s="13" t="s">
        <v>308</v>
      </c>
      <c r="R9" s="14"/>
      <c r="S9" s="13" t="s">
        <v>309</v>
      </c>
      <c r="T9" s="13" t="s">
        <v>310</v>
      </c>
      <c r="U9" s="13"/>
      <c r="V9" s="14" t="n">
        <v>1</v>
      </c>
      <c r="W9" s="15" t="n">
        <v>41649</v>
      </c>
      <c r="X9" s="15" t="n">
        <v>41730</v>
      </c>
      <c r="Y9" s="16" t="n">
        <v>10.92</v>
      </c>
      <c r="Z9" s="13" t="s">
        <v>191</v>
      </c>
      <c r="AA9" s="16" t="n">
        <v>7.98</v>
      </c>
      <c r="AB9" s="16" t="n">
        <v>18.9</v>
      </c>
      <c r="AC9" s="13" t="s">
        <v>192</v>
      </c>
      <c r="AD9" s="17"/>
      <c r="AE9" s="16" t="n">
        <v>10.92</v>
      </c>
      <c r="AF9" s="14"/>
      <c r="AG9" s="14"/>
      <c r="AH9" s="16" t="n">
        <v>5.79</v>
      </c>
      <c r="AI9" s="14"/>
      <c r="AJ9" s="13" t="s">
        <v>290</v>
      </c>
      <c r="AK9" s="13"/>
      <c r="AL9" s="13"/>
      <c r="AM9" s="13" t="s">
        <v>291</v>
      </c>
      <c r="AN9" s="13" t="s">
        <v>311</v>
      </c>
      <c r="AO9" s="16" t="n">
        <v>10.92</v>
      </c>
      <c r="AP9" s="13" t="s">
        <v>196</v>
      </c>
      <c r="AQ9" s="13"/>
      <c r="AR9" s="13"/>
      <c r="AS9" s="13"/>
      <c r="AT9" s="16"/>
      <c r="AU9" s="16"/>
      <c r="AV9" s="16"/>
      <c r="AW9" s="13" t="s">
        <v>197</v>
      </c>
      <c r="AX9" s="13" t="s">
        <v>198</v>
      </c>
      <c r="AY9" s="13" t="s">
        <v>305</v>
      </c>
      <c r="AZ9" s="18"/>
      <c r="BA9" s="14"/>
      <c r="BB9" s="13"/>
      <c r="BC9" s="14"/>
      <c r="BD9" s="13"/>
      <c r="BE9" s="14"/>
      <c r="BF9" s="13"/>
      <c r="BG9" s="13"/>
      <c r="BH9" s="19"/>
      <c r="BI9" s="13"/>
      <c r="BJ9" s="13"/>
      <c r="BK9" s="13"/>
      <c r="BL9" s="13"/>
      <c r="BM9" s="13"/>
      <c r="BN9" s="13"/>
      <c r="BO9" s="13"/>
      <c r="BP9" s="13"/>
      <c r="BQ9" s="13"/>
      <c r="BR9" s="13"/>
      <c r="BS9" s="16"/>
      <c r="BT9" s="20" t="n">
        <v>6.22</v>
      </c>
      <c r="BU9" s="17"/>
      <c r="BV9" s="20"/>
      <c r="BW9" s="20" t="n">
        <v>1.39</v>
      </c>
      <c r="BX9" s="20" t="n">
        <v>1.97</v>
      </c>
      <c r="BY9" s="20" t="n">
        <v>1.97</v>
      </c>
      <c r="BZ9" s="20"/>
      <c r="CA9" s="21" t="n">
        <v>2014</v>
      </c>
      <c r="CB9" s="20" t="n">
        <v>9.62</v>
      </c>
      <c r="CC9" s="20" t="n">
        <v>9.62</v>
      </c>
      <c r="CD9" s="20" t="n">
        <v>17.82</v>
      </c>
      <c r="CE9" s="20" t="n">
        <v>3.04</v>
      </c>
      <c r="CF9" s="20" t="n">
        <v>1.68</v>
      </c>
      <c r="CG9" s="20" t="n">
        <v>5.56</v>
      </c>
      <c r="CH9" s="20" t="n">
        <v>5.56</v>
      </c>
      <c r="CI9" s="20" t="n">
        <v>10.3</v>
      </c>
      <c r="CJ9" s="20" t="n">
        <v>1.76</v>
      </c>
      <c r="CK9" s="20" t="n">
        <v>0.97</v>
      </c>
      <c r="CL9" s="20"/>
      <c r="CM9" s="20"/>
      <c r="CN9" s="20"/>
      <c r="CO9" s="20"/>
      <c r="CP9" s="20"/>
      <c r="CQ9" s="20"/>
      <c r="CR9" s="20"/>
      <c r="CS9" s="17" t="n">
        <v>31.61</v>
      </c>
      <c r="CT9" s="18" t="n">
        <v>130</v>
      </c>
      <c r="CU9" s="13" t="s">
        <v>202</v>
      </c>
      <c r="CV9" s="13" t="s">
        <v>312</v>
      </c>
      <c r="CW9" s="13" t="s">
        <v>204</v>
      </c>
      <c r="CX9" s="13" t="s">
        <v>205</v>
      </c>
      <c r="CY9" s="13" t="s">
        <v>313</v>
      </c>
      <c r="CZ9" s="13" t="s">
        <v>314</v>
      </c>
      <c r="DA9" s="14"/>
      <c r="DB9" s="13" t="s">
        <v>209</v>
      </c>
      <c r="DC9" s="21" t="n">
        <v>2012</v>
      </c>
      <c r="DD9" s="22" t="str">
        <f aca="false">HYPERLINK("http://www.fundamentalglobal.com","www.fundamentalglobal.com")</f>
        <v>www.fundamentalglobal.com</v>
      </c>
      <c r="DE9" s="23"/>
      <c r="DF9" s="23"/>
      <c r="DG9" s="23"/>
      <c r="DH9" s="23"/>
      <c r="DI9" s="23"/>
      <c r="DJ9" s="23"/>
      <c r="DK9" s="13"/>
      <c r="DL9" s="13"/>
      <c r="DM9" s="14"/>
      <c r="DN9" s="14"/>
      <c r="DO9" s="13"/>
      <c r="DP9" s="13"/>
      <c r="DQ9" s="13"/>
      <c r="DR9" s="13"/>
      <c r="DS9" s="13"/>
      <c r="DT9" s="13"/>
      <c r="DU9" s="13"/>
      <c r="DV9" s="13"/>
      <c r="DW9" s="20"/>
      <c r="DX9" s="17"/>
      <c r="DY9" s="20"/>
      <c r="DZ9" s="20"/>
      <c r="EA9" s="20"/>
      <c r="EB9" s="20"/>
      <c r="EC9" s="20"/>
      <c r="ED9" s="20"/>
      <c r="EE9" s="20"/>
      <c r="EF9" s="17"/>
      <c r="EG9" s="16"/>
      <c r="EH9" s="16"/>
      <c r="EI9" s="20"/>
      <c r="EJ9" s="20"/>
      <c r="EK9" s="17"/>
      <c r="EL9" s="20"/>
      <c r="EM9" s="13"/>
      <c r="EN9" s="15"/>
      <c r="EO9" s="20"/>
      <c r="EP9" s="17"/>
      <c r="EQ9" s="17"/>
      <c r="ER9" s="20"/>
      <c r="ES9" s="13"/>
      <c r="ET9" s="20"/>
      <c r="EU9" s="20"/>
      <c r="EV9" s="20"/>
      <c r="EW9" s="20"/>
      <c r="EX9" s="20"/>
      <c r="EY9" s="20"/>
      <c r="EZ9" s="20"/>
      <c r="FA9" s="20"/>
      <c r="FB9" s="13" t="s">
        <v>196</v>
      </c>
      <c r="FC9" s="20"/>
      <c r="FD9" s="13"/>
      <c r="FE9" s="14"/>
      <c r="FF9" s="13"/>
      <c r="FG9" s="20"/>
      <c r="FH9" s="20"/>
      <c r="FI9" s="20"/>
      <c r="FJ9" s="20"/>
      <c r="FK9" s="20"/>
      <c r="FL9" s="20"/>
      <c r="FM9" s="20"/>
      <c r="FN9" s="20"/>
      <c r="FO9" s="20"/>
      <c r="FP9" s="20"/>
      <c r="FQ9" s="20"/>
      <c r="FR9" s="22" t="str">
        <f aca="false">HYPERLINK("https://my.pitchbook.com?c=71400-61T","View Company Online")</f>
        <v>View Company Online</v>
      </c>
    </row>
    <row r="10" customFormat="false" ht="15" hidden="false" customHeight="false" outlineLevel="0" collapsed="false">
      <c r="A10" s="2" t="s">
        <v>315</v>
      </c>
      <c r="B10" s="2" t="s">
        <v>296</v>
      </c>
      <c r="C10" s="2" t="s">
        <v>297</v>
      </c>
      <c r="D10" s="2"/>
      <c r="E10" s="2" t="s">
        <v>298</v>
      </c>
      <c r="F10" s="2" t="s">
        <v>299</v>
      </c>
      <c r="G10" s="2" t="s">
        <v>300</v>
      </c>
      <c r="H10" s="2" t="s">
        <v>301</v>
      </c>
      <c r="I10" s="2" t="s">
        <v>302</v>
      </c>
      <c r="J10" s="2" t="s">
        <v>303</v>
      </c>
      <c r="K10" s="2"/>
      <c r="L10" s="2" t="s">
        <v>304</v>
      </c>
      <c r="M10" s="2" t="s">
        <v>305</v>
      </c>
      <c r="N10" s="2" t="s">
        <v>186</v>
      </c>
      <c r="O10" s="2" t="s">
        <v>306</v>
      </c>
      <c r="P10" s="2" t="s">
        <v>316</v>
      </c>
      <c r="Q10" s="2" t="s">
        <v>317</v>
      </c>
      <c r="R10" s="3" t="s">
        <v>318</v>
      </c>
      <c r="S10" s="2"/>
      <c r="T10" s="2" t="s">
        <v>319</v>
      </c>
      <c r="U10" s="2" t="s">
        <v>320</v>
      </c>
      <c r="V10" s="3" t="n">
        <v>3</v>
      </c>
      <c r="W10" s="4" t="n">
        <v>44412</v>
      </c>
      <c r="X10" s="4" t="n">
        <v>44495</v>
      </c>
      <c r="Y10" s="5" t="n">
        <v>2.25</v>
      </c>
      <c r="Z10" s="2" t="s">
        <v>191</v>
      </c>
      <c r="AA10" s="5"/>
      <c r="AB10" s="5" t="n">
        <v>19.66</v>
      </c>
      <c r="AC10" s="2" t="s">
        <v>192</v>
      </c>
      <c r="AD10" s="6" t="n">
        <v>11.43</v>
      </c>
      <c r="AE10" s="5" t="n">
        <v>13.17</v>
      </c>
      <c r="AF10" s="3"/>
      <c r="AG10" s="3"/>
      <c r="AH10" s="5" t="n">
        <v>3.45</v>
      </c>
      <c r="AI10" s="3"/>
      <c r="AJ10" s="2" t="s">
        <v>321</v>
      </c>
      <c r="AK10" s="2"/>
      <c r="AL10" s="2"/>
      <c r="AM10" s="2" t="s">
        <v>291</v>
      </c>
      <c r="AN10" s="2" t="s">
        <v>322</v>
      </c>
      <c r="AO10" s="5" t="n">
        <v>2.25</v>
      </c>
      <c r="AP10" s="2" t="s">
        <v>196</v>
      </c>
      <c r="AQ10" s="2"/>
      <c r="AR10" s="2"/>
      <c r="AS10" s="2"/>
      <c r="AT10" s="5"/>
      <c r="AU10" s="5"/>
      <c r="AV10" s="5"/>
      <c r="AW10" s="2" t="s">
        <v>197</v>
      </c>
      <c r="AX10" s="2" t="s">
        <v>198</v>
      </c>
      <c r="AY10" s="2" t="s">
        <v>305</v>
      </c>
      <c r="AZ10" s="7"/>
      <c r="BA10" s="3"/>
      <c r="BB10" s="2"/>
      <c r="BC10" s="3"/>
      <c r="BD10" s="2"/>
      <c r="BE10" s="3"/>
      <c r="BF10" s="2"/>
      <c r="BG10" s="2"/>
      <c r="BH10" s="8"/>
      <c r="BI10" s="2"/>
      <c r="BJ10" s="2"/>
      <c r="BK10" s="2" t="s">
        <v>323</v>
      </c>
      <c r="BL10" s="2"/>
      <c r="BM10" s="2"/>
      <c r="BN10" s="2"/>
      <c r="BO10" s="2"/>
      <c r="BP10" s="2"/>
      <c r="BQ10" s="2"/>
      <c r="BR10" s="2"/>
      <c r="BS10" s="5"/>
      <c r="BT10" s="9" t="n">
        <v>2.2</v>
      </c>
      <c r="BU10" s="6" t="n">
        <v>-87.58</v>
      </c>
      <c r="BV10" s="9"/>
      <c r="BW10" s="9" t="n">
        <v>-6.16</v>
      </c>
      <c r="BX10" s="9" t="n">
        <v>-5.07</v>
      </c>
      <c r="BY10" s="9" t="n">
        <v>-5.07</v>
      </c>
      <c r="BZ10" s="9"/>
      <c r="CA10" s="10" t="n">
        <v>2021</v>
      </c>
      <c r="CB10" s="9" t="n">
        <v>-3.87</v>
      </c>
      <c r="CC10" s="9" t="n">
        <v>-3.87</v>
      </c>
      <c r="CD10" s="9" t="n">
        <v>-2.69</v>
      </c>
      <c r="CE10" s="9" t="n">
        <v>8.93</v>
      </c>
      <c r="CF10" s="9" t="n">
        <v>-3.12</v>
      </c>
      <c r="CG10" s="9" t="n">
        <v>-0.44</v>
      </c>
      <c r="CH10" s="9" t="n">
        <v>-0.44</v>
      </c>
      <c r="CI10" s="9" t="n">
        <v>-0.31</v>
      </c>
      <c r="CJ10" s="9" t="n">
        <v>1.02</v>
      </c>
      <c r="CK10" s="9" t="n">
        <v>-0.36</v>
      </c>
      <c r="CL10" s="9"/>
      <c r="CM10" s="9"/>
      <c r="CN10" s="9"/>
      <c r="CO10" s="9"/>
      <c r="CP10" s="9"/>
      <c r="CQ10" s="9"/>
      <c r="CR10" s="9"/>
      <c r="CS10" s="6" t="n">
        <v>-230.4</v>
      </c>
      <c r="CT10" s="7" t="n">
        <v>130</v>
      </c>
      <c r="CU10" s="2" t="s">
        <v>202</v>
      </c>
      <c r="CV10" s="2" t="s">
        <v>312</v>
      </c>
      <c r="CW10" s="2" t="s">
        <v>204</v>
      </c>
      <c r="CX10" s="2" t="s">
        <v>205</v>
      </c>
      <c r="CY10" s="2" t="s">
        <v>313</v>
      </c>
      <c r="CZ10" s="2" t="s">
        <v>314</v>
      </c>
      <c r="DA10" s="3"/>
      <c r="DB10" s="2" t="s">
        <v>209</v>
      </c>
      <c r="DC10" s="10" t="n">
        <v>2012</v>
      </c>
      <c r="DD10" s="11" t="str">
        <f aca="false">HYPERLINK("http://www.fundamentalglobal.com","www.fundamentalglobal.com")</f>
        <v>www.fundamentalglobal.com</v>
      </c>
      <c r="DE10" s="12"/>
      <c r="DF10" s="12"/>
      <c r="DG10" s="12"/>
      <c r="DH10" s="12"/>
      <c r="DI10" s="12"/>
      <c r="DJ10" s="12"/>
      <c r="DK10" s="2"/>
      <c r="DL10" s="2"/>
      <c r="DM10" s="3"/>
      <c r="DN10" s="3"/>
      <c r="DO10" s="2"/>
      <c r="DP10" s="2"/>
      <c r="DQ10" s="2"/>
      <c r="DR10" s="2"/>
      <c r="DS10" s="2"/>
      <c r="DT10" s="2"/>
      <c r="DU10" s="2"/>
      <c r="DV10" s="2"/>
      <c r="DW10" s="9"/>
      <c r="DX10" s="6"/>
      <c r="DY10" s="9"/>
      <c r="DZ10" s="9"/>
      <c r="EA10" s="9"/>
      <c r="EB10" s="9"/>
      <c r="EC10" s="9"/>
      <c r="ED10" s="9"/>
      <c r="EE10" s="9"/>
      <c r="EF10" s="6"/>
      <c r="EG10" s="5"/>
      <c r="EH10" s="5"/>
      <c r="EI10" s="9"/>
      <c r="EJ10" s="9"/>
      <c r="EK10" s="6"/>
      <c r="EL10" s="9"/>
      <c r="EM10" s="2"/>
      <c r="EN10" s="4"/>
      <c r="EO10" s="9"/>
      <c r="EP10" s="6"/>
      <c r="EQ10" s="6"/>
      <c r="ER10" s="9"/>
      <c r="ES10" s="2"/>
      <c r="ET10" s="9"/>
      <c r="EU10" s="9"/>
      <c r="EV10" s="9"/>
      <c r="EW10" s="9"/>
      <c r="EX10" s="9"/>
      <c r="EY10" s="9"/>
      <c r="EZ10" s="9"/>
      <c r="FA10" s="9"/>
      <c r="FB10" s="2" t="s">
        <v>196</v>
      </c>
      <c r="FC10" s="9"/>
      <c r="FD10" s="2"/>
      <c r="FE10" s="3"/>
      <c r="FF10" s="2"/>
      <c r="FG10" s="9"/>
      <c r="FH10" s="9"/>
      <c r="FI10" s="9"/>
      <c r="FJ10" s="9"/>
      <c r="FK10" s="9"/>
      <c r="FL10" s="9"/>
      <c r="FM10" s="9"/>
      <c r="FN10" s="9"/>
      <c r="FO10" s="9"/>
      <c r="FP10" s="9"/>
      <c r="FQ10" s="9"/>
      <c r="FR10" s="11" t="str">
        <f aca="false">HYPERLINK("https://my.pitchbook.com?c=177777-73T","View Company Online")</f>
        <v>View Company Online</v>
      </c>
    </row>
    <row r="11" customFormat="false" ht="15" hidden="false" customHeight="false" outlineLevel="0" collapsed="false">
      <c r="A11" s="13" t="s">
        <v>324</v>
      </c>
      <c r="B11" s="13" t="s">
        <v>296</v>
      </c>
      <c r="C11" s="13" t="s">
        <v>297</v>
      </c>
      <c r="D11" s="13"/>
      <c r="E11" s="13" t="s">
        <v>298</v>
      </c>
      <c r="F11" s="13" t="s">
        <v>299</v>
      </c>
      <c r="G11" s="13" t="s">
        <v>300</v>
      </c>
      <c r="H11" s="13" t="s">
        <v>301</v>
      </c>
      <c r="I11" s="13" t="s">
        <v>302</v>
      </c>
      <c r="J11" s="13" t="s">
        <v>303</v>
      </c>
      <c r="K11" s="13"/>
      <c r="L11" s="13" t="s">
        <v>304</v>
      </c>
      <c r="M11" s="13" t="s">
        <v>305</v>
      </c>
      <c r="N11" s="13" t="s">
        <v>186</v>
      </c>
      <c r="O11" s="13" t="s">
        <v>306</v>
      </c>
      <c r="P11" s="13" t="s">
        <v>316</v>
      </c>
      <c r="Q11" s="13" t="s">
        <v>317</v>
      </c>
      <c r="R11" s="14" t="s">
        <v>318</v>
      </c>
      <c r="S11" s="13"/>
      <c r="T11" s="13" t="s">
        <v>319</v>
      </c>
      <c r="U11" s="13" t="s">
        <v>320</v>
      </c>
      <c r="V11" s="14" t="n">
        <v>4</v>
      </c>
      <c r="W11" s="15" t="n">
        <v>44687</v>
      </c>
      <c r="X11" s="15" t="n">
        <v>44729</v>
      </c>
      <c r="Y11" s="16" t="n">
        <v>4.09</v>
      </c>
      <c r="Z11" s="13" t="s">
        <v>191</v>
      </c>
      <c r="AA11" s="16"/>
      <c r="AB11" s="16" t="n">
        <v>13.79</v>
      </c>
      <c r="AC11" s="13" t="s">
        <v>192</v>
      </c>
      <c r="AD11" s="17" t="n">
        <v>29.64</v>
      </c>
      <c r="AE11" s="16" t="n">
        <v>17.26</v>
      </c>
      <c r="AF11" s="14"/>
      <c r="AG11" s="14"/>
      <c r="AH11" s="16" t="n">
        <v>1.49</v>
      </c>
      <c r="AI11" s="14"/>
      <c r="AJ11" s="13" t="s">
        <v>321</v>
      </c>
      <c r="AK11" s="13"/>
      <c r="AL11" s="13"/>
      <c r="AM11" s="13" t="s">
        <v>291</v>
      </c>
      <c r="AN11" s="13" t="s">
        <v>325</v>
      </c>
      <c r="AO11" s="16" t="n">
        <v>4.09</v>
      </c>
      <c r="AP11" s="13" t="s">
        <v>196</v>
      </c>
      <c r="AQ11" s="13"/>
      <c r="AR11" s="13"/>
      <c r="AS11" s="13"/>
      <c r="AT11" s="16"/>
      <c r="AU11" s="16"/>
      <c r="AV11" s="16"/>
      <c r="AW11" s="13" t="s">
        <v>197</v>
      </c>
      <c r="AX11" s="13" t="s">
        <v>186</v>
      </c>
      <c r="AY11" s="13" t="s">
        <v>305</v>
      </c>
      <c r="AZ11" s="18"/>
      <c r="BA11" s="14"/>
      <c r="BB11" s="13"/>
      <c r="BC11" s="14"/>
      <c r="BD11" s="13"/>
      <c r="BE11" s="14"/>
      <c r="BF11" s="13"/>
      <c r="BG11" s="13"/>
      <c r="BH11" s="19"/>
      <c r="BI11" s="13"/>
      <c r="BJ11" s="13"/>
      <c r="BK11" s="13"/>
      <c r="BL11" s="13"/>
      <c r="BM11" s="13"/>
      <c r="BN11" s="13"/>
      <c r="BO11" s="13"/>
      <c r="BP11" s="13"/>
      <c r="BQ11" s="13"/>
      <c r="BR11" s="13"/>
      <c r="BS11" s="16"/>
      <c r="BT11" s="20" t="n">
        <v>3.77</v>
      </c>
      <c r="BU11" s="17" t="n">
        <v>66.22</v>
      </c>
      <c r="BV11" s="20"/>
      <c r="BW11" s="20" t="n">
        <v>-11.64</v>
      </c>
      <c r="BX11" s="20" t="n">
        <v>-9.51</v>
      </c>
      <c r="BY11" s="20" t="n">
        <v>-9.51</v>
      </c>
      <c r="BZ11" s="20"/>
      <c r="CA11" s="21" t="n">
        <v>2022</v>
      </c>
      <c r="CB11" s="20" t="n">
        <v>-1.45</v>
      </c>
      <c r="CC11" s="20" t="n">
        <v>-1.45</v>
      </c>
      <c r="CD11" s="20" t="n">
        <v>-1.13</v>
      </c>
      <c r="CE11" s="20" t="n">
        <v>3.66</v>
      </c>
      <c r="CF11" s="20" t="n">
        <v>-46.75</v>
      </c>
      <c r="CG11" s="20" t="n">
        <v>-0.43</v>
      </c>
      <c r="CH11" s="20" t="n">
        <v>-0.43</v>
      </c>
      <c r="CI11" s="20" t="n">
        <v>-0.34</v>
      </c>
      <c r="CJ11" s="20" t="n">
        <v>1.09</v>
      </c>
      <c r="CK11" s="20" t="n">
        <v>-13.86</v>
      </c>
      <c r="CL11" s="20"/>
      <c r="CM11" s="20"/>
      <c r="CN11" s="20"/>
      <c r="CO11" s="20"/>
      <c r="CP11" s="20"/>
      <c r="CQ11" s="20"/>
      <c r="CR11" s="20"/>
      <c r="CS11" s="17" t="n">
        <v>-252.43</v>
      </c>
      <c r="CT11" s="18" t="n">
        <v>130</v>
      </c>
      <c r="CU11" s="13" t="s">
        <v>202</v>
      </c>
      <c r="CV11" s="13" t="s">
        <v>312</v>
      </c>
      <c r="CW11" s="13" t="s">
        <v>204</v>
      </c>
      <c r="CX11" s="13" t="s">
        <v>205</v>
      </c>
      <c r="CY11" s="13" t="s">
        <v>313</v>
      </c>
      <c r="CZ11" s="13" t="s">
        <v>314</v>
      </c>
      <c r="DA11" s="14"/>
      <c r="DB11" s="13" t="s">
        <v>209</v>
      </c>
      <c r="DC11" s="21" t="n">
        <v>2012</v>
      </c>
      <c r="DD11" s="22" t="str">
        <f aca="false">HYPERLINK("http://www.fundamentalglobal.com","www.fundamentalglobal.com")</f>
        <v>www.fundamentalglobal.com</v>
      </c>
      <c r="DE11" s="23"/>
      <c r="DF11" s="23"/>
      <c r="DG11" s="23"/>
      <c r="DH11" s="23"/>
      <c r="DI11" s="23"/>
      <c r="DJ11" s="23"/>
      <c r="DK11" s="13"/>
      <c r="DL11" s="13"/>
      <c r="DM11" s="14"/>
      <c r="DN11" s="14"/>
      <c r="DO11" s="13"/>
      <c r="DP11" s="13"/>
      <c r="DQ11" s="13"/>
      <c r="DR11" s="13"/>
      <c r="DS11" s="13"/>
      <c r="DT11" s="13"/>
      <c r="DU11" s="13"/>
      <c r="DV11" s="13"/>
      <c r="DW11" s="20"/>
      <c r="DX11" s="17"/>
      <c r="DY11" s="20"/>
      <c r="DZ11" s="20"/>
      <c r="EA11" s="20"/>
      <c r="EB11" s="20"/>
      <c r="EC11" s="20"/>
      <c r="ED11" s="20"/>
      <c r="EE11" s="20"/>
      <c r="EF11" s="17"/>
      <c r="EG11" s="16"/>
      <c r="EH11" s="16"/>
      <c r="EI11" s="20"/>
      <c r="EJ11" s="20"/>
      <c r="EK11" s="17"/>
      <c r="EL11" s="20"/>
      <c r="EM11" s="13"/>
      <c r="EN11" s="15"/>
      <c r="EO11" s="20"/>
      <c r="EP11" s="17"/>
      <c r="EQ11" s="17"/>
      <c r="ER11" s="20"/>
      <c r="ES11" s="13"/>
      <c r="ET11" s="20"/>
      <c r="EU11" s="20"/>
      <c r="EV11" s="20"/>
      <c r="EW11" s="20"/>
      <c r="EX11" s="20"/>
      <c r="EY11" s="20"/>
      <c r="EZ11" s="20"/>
      <c r="FA11" s="20"/>
      <c r="FB11" s="13" t="s">
        <v>196</v>
      </c>
      <c r="FC11" s="20"/>
      <c r="FD11" s="13"/>
      <c r="FE11" s="14"/>
      <c r="FF11" s="13"/>
      <c r="FG11" s="20"/>
      <c r="FH11" s="20"/>
      <c r="FI11" s="20"/>
      <c r="FJ11" s="20"/>
      <c r="FK11" s="20"/>
      <c r="FL11" s="20"/>
      <c r="FM11" s="20"/>
      <c r="FN11" s="20"/>
      <c r="FO11" s="20"/>
      <c r="FP11" s="20"/>
      <c r="FQ11" s="20"/>
      <c r="FR11" s="22" t="str">
        <f aca="false">HYPERLINK("https://my.pitchbook.com?c=193624-30T","View Company Online")</f>
        <v>View Company Online</v>
      </c>
    </row>
    <row r="12" customFormat="false" ht="15" hidden="false" customHeight="false" outlineLevel="0" collapsed="false">
      <c r="A12" s="2" t="s">
        <v>326</v>
      </c>
      <c r="B12" s="2" t="s">
        <v>327</v>
      </c>
      <c r="C12" s="2" t="s">
        <v>328</v>
      </c>
      <c r="D12" s="2" t="s">
        <v>329</v>
      </c>
      <c r="E12" s="2" t="s">
        <v>330</v>
      </c>
      <c r="F12" s="2" t="s">
        <v>331</v>
      </c>
      <c r="G12" s="2" t="s">
        <v>332</v>
      </c>
      <c r="H12" s="2" t="s">
        <v>333</v>
      </c>
      <c r="I12" s="2" t="s">
        <v>334</v>
      </c>
      <c r="J12" s="2" t="s">
        <v>335</v>
      </c>
      <c r="K12" s="2" t="s">
        <v>336</v>
      </c>
      <c r="L12" s="2" t="s">
        <v>337</v>
      </c>
      <c r="M12" s="2" t="s">
        <v>185</v>
      </c>
      <c r="N12" s="2" t="s">
        <v>186</v>
      </c>
      <c r="O12" s="2" t="s">
        <v>338</v>
      </c>
      <c r="P12" s="2" t="s">
        <v>339</v>
      </c>
      <c r="Q12" s="2" t="s">
        <v>340</v>
      </c>
      <c r="R12" s="3" t="s">
        <v>341</v>
      </c>
      <c r="S12" s="2" t="s">
        <v>342</v>
      </c>
      <c r="T12" s="2" t="s">
        <v>343</v>
      </c>
      <c r="U12" s="2" t="s">
        <v>344</v>
      </c>
      <c r="V12" s="3" t="n">
        <v>3</v>
      </c>
      <c r="W12" s="4"/>
      <c r="X12" s="4" t="n">
        <v>44013</v>
      </c>
      <c r="Y12" s="5" t="n">
        <v>3.34</v>
      </c>
      <c r="Z12" s="2" t="s">
        <v>191</v>
      </c>
      <c r="AA12" s="5" t="n">
        <v>6.73</v>
      </c>
      <c r="AB12" s="5" t="n">
        <v>10.06</v>
      </c>
      <c r="AC12" s="2" t="s">
        <v>191</v>
      </c>
      <c r="AD12" s="6" t="n">
        <v>33.14</v>
      </c>
      <c r="AE12" s="5" t="n">
        <v>3.81</v>
      </c>
      <c r="AF12" s="3" t="s">
        <v>345</v>
      </c>
      <c r="AG12" s="3" t="s">
        <v>346</v>
      </c>
      <c r="AH12" s="5" t="n">
        <v>94.02</v>
      </c>
      <c r="AI12" s="3"/>
      <c r="AJ12" s="2" t="s">
        <v>347</v>
      </c>
      <c r="AK12" s="2"/>
      <c r="AL12" s="2"/>
      <c r="AM12" s="2" t="s">
        <v>234</v>
      </c>
      <c r="AN12" s="2" t="s">
        <v>348</v>
      </c>
      <c r="AO12" s="5" t="n">
        <v>3.34</v>
      </c>
      <c r="AP12" s="2" t="s">
        <v>196</v>
      </c>
      <c r="AQ12" s="2"/>
      <c r="AR12" s="2"/>
      <c r="AS12" s="2"/>
      <c r="AT12" s="5"/>
      <c r="AU12" s="5"/>
      <c r="AV12" s="5"/>
      <c r="AW12" s="2" t="s">
        <v>197</v>
      </c>
      <c r="AX12" s="2" t="s">
        <v>198</v>
      </c>
      <c r="AY12" s="2" t="s">
        <v>199</v>
      </c>
      <c r="AZ12" s="7"/>
      <c r="BA12" s="3" t="n">
        <v>3</v>
      </c>
      <c r="BB12" s="2" t="s">
        <v>349</v>
      </c>
      <c r="BC12" s="3" t="n">
        <v>3</v>
      </c>
      <c r="BD12" s="2"/>
      <c r="BE12" s="3"/>
      <c r="BF12" s="2"/>
      <c r="BG12" s="2" t="s">
        <v>350</v>
      </c>
      <c r="BH12" s="8" t="s">
        <v>351</v>
      </c>
      <c r="BI12" s="2" t="s">
        <v>352</v>
      </c>
      <c r="BJ12" s="2" t="s">
        <v>353</v>
      </c>
      <c r="BK12" s="2"/>
      <c r="BL12" s="2"/>
      <c r="BM12" s="2"/>
      <c r="BN12" s="2" t="s">
        <v>354</v>
      </c>
      <c r="BO12" s="2" t="s">
        <v>355</v>
      </c>
      <c r="BP12" s="2" t="s">
        <v>356</v>
      </c>
      <c r="BQ12" s="2" t="s">
        <v>357</v>
      </c>
      <c r="BR12" s="2"/>
      <c r="BS12" s="5"/>
      <c r="BT12" s="9" t="n">
        <v>2.19</v>
      </c>
      <c r="BU12" s="6"/>
      <c r="BV12" s="9" t="n">
        <v>1.21</v>
      </c>
      <c r="BW12" s="9" t="n">
        <v>-0.46</v>
      </c>
      <c r="BX12" s="9" t="n">
        <v>-0.55</v>
      </c>
      <c r="BY12" s="9" t="n">
        <v>-0.58</v>
      </c>
      <c r="BZ12" s="9" t="n">
        <v>0</v>
      </c>
      <c r="CA12" s="10" t="n">
        <v>2019</v>
      </c>
      <c r="CB12" s="9" t="n">
        <v>-18.27</v>
      </c>
      <c r="CC12" s="9" t="n">
        <v>-17.5</v>
      </c>
      <c r="CD12" s="9" t="n">
        <v>-21.87</v>
      </c>
      <c r="CE12" s="9" t="n">
        <v>4.59</v>
      </c>
      <c r="CF12" s="9"/>
      <c r="CG12" s="9" t="n">
        <v>-6.05</v>
      </c>
      <c r="CH12" s="9" t="n">
        <v>-5.8</v>
      </c>
      <c r="CI12" s="9" t="n">
        <v>-7.25</v>
      </c>
      <c r="CJ12" s="9" t="n">
        <v>1.52</v>
      </c>
      <c r="CK12" s="9"/>
      <c r="CL12" s="9"/>
      <c r="CM12" s="9"/>
      <c r="CN12" s="9"/>
      <c r="CO12" s="9"/>
      <c r="CP12" s="9"/>
      <c r="CQ12" s="9"/>
      <c r="CR12" s="9"/>
      <c r="CS12" s="6" t="n">
        <v>-25.15</v>
      </c>
      <c r="CT12" s="7" t="n">
        <v>36</v>
      </c>
      <c r="CU12" s="2" t="s">
        <v>358</v>
      </c>
      <c r="CV12" s="2" t="s">
        <v>359</v>
      </c>
      <c r="CW12" s="2" t="s">
        <v>360</v>
      </c>
      <c r="CX12" s="2" t="s">
        <v>361</v>
      </c>
      <c r="CY12" s="2" t="s">
        <v>362</v>
      </c>
      <c r="CZ12" s="2" t="s">
        <v>363</v>
      </c>
      <c r="DA12" s="3" t="s">
        <v>364</v>
      </c>
      <c r="DB12" s="2" t="s">
        <v>365</v>
      </c>
      <c r="DC12" s="10" t="n">
        <v>2018</v>
      </c>
      <c r="DD12" s="11" t="str">
        <f aca="false">HYPERLINK("http://www.genincode.com","www.genincode.com")</f>
        <v>www.genincode.com</v>
      </c>
      <c r="DE12" s="12" t="n">
        <v>32</v>
      </c>
      <c r="DF12" s="12" t="n">
        <v>12</v>
      </c>
      <c r="DG12" s="12" t="n">
        <v>20</v>
      </c>
      <c r="DH12" s="12" t="n">
        <v>5</v>
      </c>
      <c r="DI12" s="12" t="n">
        <v>7</v>
      </c>
      <c r="DJ12" s="12" t="n">
        <v>7</v>
      </c>
      <c r="DK12" s="2" t="s">
        <v>366</v>
      </c>
      <c r="DL12" s="2"/>
      <c r="DM12" s="3" t="n">
        <v>0.94</v>
      </c>
      <c r="DN12" s="3" t="n">
        <v>0.5</v>
      </c>
      <c r="DO12" s="2"/>
      <c r="DP12" s="2" t="s">
        <v>250</v>
      </c>
      <c r="DQ12" s="2"/>
      <c r="DR12" s="2"/>
      <c r="DS12" s="2" t="s">
        <v>250</v>
      </c>
      <c r="DT12" s="2"/>
      <c r="DU12" s="2"/>
      <c r="DV12" s="2"/>
      <c r="DW12" s="9"/>
      <c r="DX12" s="6"/>
      <c r="DY12" s="9"/>
      <c r="DZ12" s="9"/>
      <c r="EA12" s="9"/>
      <c r="EB12" s="9"/>
      <c r="EC12" s="9"/>
      <c r="ED12" s="9"/>
      <c r="EE12" s="9"/>
      <c r="EF12" s="6"/>
      <c r="EG12" s="5"/>
      <c r="EH12" s="5"/>
      <c r="EI12" s="9"/>
      <c r="EJ12" s="9"/>
      <c r="EK12" s="6"/>
      <c r="EL12" s="9"/>
      <c r="EM12" s="2"/>
      <c r="EN12" s="4"/>
      <c r="EO12" s="9"/>
      <c r="EP12" s="6"/>
      <c r="EQ12" s="6"/>
      <c r="ER12" s="9"/>
      <c r="ES12" s="2"/>
      <c r="ET12" s="9"/>
      <c r="EU12" s="9"/>
      <c r="EV12" s="9"/>
      <c r="EW12" s="9"/>
      <c r="EX12" s="9"/>
      <c r="EY12" s="9"/>
      <c r="EZ12" s="9"/>
      <c r="FA12" s="9"/>
      <c r="FB12" s="2" t="s">
        <v>196</v>
      </c>
      <c r="FC12" s="9"/>
      <c r="FD12" s="2"/>
      <c r="FE12" s="3"/>
      <c r="FF12" s="2"/>
      <c r="FG12" s="9"/>
      <c r="FH12" s="9"/>
      <c r="FI12" s="9"/>
      <c r="FJ12" s="9"/>
      <c r="FK12" s="9"/>
      <c r="FL12" s="9"/>
      <c r="FM12" s="9"/>
      <c r="FN12" s="9"/>
      <c r="FO12" s="9"/>
      <c r="FP12" s="9"/>
      <c r="FQ12" s="9"/>
      <c r="FR12" s="11" t="str">
        <f aca="false">HYPERLINK("https://my.pitchbook.com?c=155142-55T","View Company Online")</f>
        <v>View Company Online</v>
      </c>
    </row>
    <row r="13" customFormat="false" ht="15" hidden="false" customHeight="false" outlineLevel="0" collapsed="false">
      <c r="A13" s="13" t="s">
        <v>367</v>
      </c>
      <c r="B13" s="13" t="s">
        <v>327</v>
      </c>
      <c r="C13" s="13" t="s">
        <v>328</v>
      </c>
      <c r="D13" s="13" t="s">
        <v>329</v>
      </c>
      <c r="E13" s="13" t="s">
        <v>330</v>
      </c>
      <c r="F13" s="13" t="s">
        <v>331</v>
      </c>
      <c r="G13" s="13" t="s">
        <v>332</v>
      </c>
      <c r="H13" s="13" t="s">
        <v>333</v>
      </c>
      <c r="I13" s="13" t="s">
        <v>334</v>
      </c>
      <c r="J13" s="13" t="s">
        <v>335</v>
      </c>
      <c r="K13" s="13" t="s">
        <v>336</v>
      </c>
      <c r="L13" s="13" t="s">
        <v>337</v>
      </c>
      <c r="M13" s="13" t="s">
        <v>185</v>
      </c>
      <c r="N13" s="13" t="s">
        <v>186</v>
      </c>
      <c r="O13" s="13" t="s">
        <v>338</v>
      </c>
      <c r="P13" s="13" t="s">
        <v>339</v>
      </c>
      <c r="Q13" s="13" t="s">
        <v>340</v>
      </c>
      <c r="R13" s="14" t="s">
        <v>341</v>
      </c>
      <c r="S13" s="13" t="s">
        <v>342</v>
      </c>
      <c r="T13" s="13" t="s">
        <v>343</v>
      </c>
      <c r="U13" s="13" t="s">
        <v>344</v>
      </c>
      <c r="V13" s="14" t="n">
        <v>4</v>
      </c>
      <c r="W13" s="15" t="n">
        <v>44390</v>
      </c>
      <c r="X13" s="15" t="n">
        <v>44399</v>
      </c>
      <c r="Y13" s="16" t="n">
        <v>19.83</v>
      </c>
      <c r="Z13" s="13" t="s">
        <v>191</v>
      </c>
      <c r="AA13" s="16" t="n">
        <v>29.34</v>
      </c>
      <c r="AB13" s="16" t="n">
        <v>49.17</v>
      </c>
      <c r="AC13" s="13" t="s">
        <v>191</v>
      </c>
      <c r="AD13" s="17" t="n">
        <v>40.32</v>
      </c>
      <c r="AE13" s="16" t="n">
        <v>23.63</v>
      </c>
      <c r="AF13" s="14"/>
      <c r="AG13" s="14"/>
      <c r="AH13" s="16" t="n">
        <v>0.51</v>
      </c>
      <c r="AI13" s="14"/>
      <c r="AJ13" s="13" t="s">
        <v>290</v>
      </c>
      <c r="AK13" s="13"/>
      <c r="AL13" s="13"/>
      <c r="AM13" s="13" t="s">
        <v>291</v>
      </c>
      <c r="AN13" s="13" t="s">
        <v>368</v>
      </c>
      <c r="AO13" s="16" t="n">
        <v>19.83</v>
      </c>
      <c r="AP13" s="13" t="s">
        <v>196</v>
      </c>
      <c r="AQ13" s="13"/>
      <c r="AR13" s="13"/>
      <c r="AS13" s="13"/>
      <c r="AT13" s="16"/>
      <c r="AU13" s="16"/>
      <c r="AV13" s="16"/>
      <c r="AW13" s="13" t="s">
        <v>197</v>
      </c>
      <c r="AX13" s="13" t="s">
        <v>198</v>
      </c>
      <c r="AY13" s="13" t="s">
        <v>185</v>
      </c>
      <c r="AZ13" s="18" t="n">
        <v>21</v>
      </c>
      <c r="BA13" s="14"/>
      <c r="BB13" s="13"/>
      <c r="BC13" s="14"/>
      <c r="BD13" s="13"/>
      <c r="BE13" s="14"/>
      <c r="BF13" s="13"/>
      <c r="BG13" s="13"/>
      <c r="BH13" s="19"/>
      <c r="BI13" s="13"/>
      <c r="BJ13" s="13"/>
      <c r="BK13" s="13" t="s">
        <v>349</v>
      </c>
      <c r="BL13" s="13"/>
      <c r="BM13" s="13"/>
      <c r="BN13" s="13" t="s">
        <v>369</v>
      </c>
      <c r="BO13" s="13" t="s">
        <v>369</v>
      </c>
      <c r="BP13" s="13" t="s">
        <v>370</v>
      </c>
      <c r="BQ13" s="13"/>
      <c r="BR13" s="13"/>
      <c r="BS13" s="16"/>
      <c r="BT13" s="20" t="n">
        <v>1.29</v>
      </c>
      <c r="BU13" s="17" t="n">
        <v>-37.12</v>
      </c>
      <c r="BV13" s="20" t="n">
        <v>0.72</v>
      </c>
      <c r="BW13" s="20" t="n">
        <v>-1.91</v>
      </c>
      <c r="BX13" s="20" t="n">
        <v>-1.86</v>
      </c>
      <c r="BY13" s="20" t="n">
        <v>-1.9</v>
      </c>
      <c r="BZ13" s="20"/>
      <c r="CA13" s="21" t="n">
        <v>2021</v>
      </c>
      <c r="CB13" s="20" t="n">
        <v>-26.37</v>
      </c>
      <c r="CC13" s="20" t="n">
        <v>-25.94</v>
      </c>
      <c r="CD13" s="20" t="n">
        <v>-25.92</v>
      </c>
      <c r="CE13" s="20" t="n">
        <v>38.01</v>
      </c>
      <c r="CF13" s="20" t="n">
        <v>41.73</v>
      </c>
      <c r="CG13" s="20" t="n">
        <v>-10.63</v>
      </c>
      <c r="CH13" s="20" t="n">
        <v>-10.46</v>
      </c>
      <c r="CI13" s="20" t="n">
        <v>-10.45</v>
      </c>
      <c r="CJ13" s="20" t="n">
        <v>15.33</v>
      </c>
      <c r="CK13" s="20" t="n">
        <v>16.83</v>
      </c>
      <c r="CL13" s="20"/>
      <c r="CM13" s="20"/>
      <c r="CN13" s="20"/>
      <c r="CO13" s="20"/>
      <c r="CP13" s="20"/>
      <c r="CQ13" s="20"/>
      <c r="CR13" s="20"/>
      <c r="CS13" s="17" t="n">
        <v>-144.15</v>
      </c>
      <c r="CT13" s="18" t="n">
        <v>36</v>
      </c>
      <c r="CU13" s="13" t="s">
        <v>358</v>
      </c>
      <c r="CV13" s="13" t="s">
        <v>359</v>
      </c>
      <c r="CW13" s="13" t="s">
        <v>360</v>
      </c>
      <c r="CX13" s="13" t="s">
        <v>361</v>
      </c>
      <c r="CY13" s="13" t="s">
        <v>362</v>
      </c>
      <c r="CZ13" s="13" t="s">
        <v>363</v>
      </c>
      <c r="DA13" s="14" t="s">
        <v>364</v>
      </c>
      <c r="DB13" s="13" t="s">
        <v>365</v>
      </c>
      <c r="DC13" s="21" t="n">
        <v>2018</v>
      </c>
      <c r="DD13" s="22" t="str">
        <f aca="false">HYPERLINK("http://www.genincode.com","www.genincode.com")</f>
        <v>www.genincode.com</v>
      </c>
      <c r="DE13" s="23" t="n">
        <v>32</v>
      </c>
      <c r="DF13" s="23" t="n">
        <v>12</v>
      </c>
      <c r="DG13" s="23" t="n">
        <v>20</v>
      </c>
      <c r="DH13" s="23" t="n">
        <v>5</v>
      </c>
      <c r="DI13" s="23" t="n">
        <v>7</v>
      </c>
      <c r="DJ13" s="23" t="n">
        <v>7</v>
      </c>
      <c r="DK13" s="13" t="s">
        <v>366</v>
      </c>
      <c r="DL13" s="13"/>
      <c r="DM13" s="14"/>
      <c r="DN13" s="14"/>
      <c r="DO13" s="13"/>
      <c r="DP13" s="13"/>
      <c r="DQ13" s="13"/>
      <c r="DR13" s="13"/>
      <c r="DS13" s="13"/>
      <c r="DT13" s="13"/>
      <c r="DU13" s="13"/>
      <c r="DV13" s="13"/>
      <c r="DW13" s="20"/>
      <c r="DX13" s="17"/>
      <c r="DY13" s="20"/>
      <c r="DZ13" s="20"/>
      <c r="EA13" s="20"/>
      <c r="EB13" s="20"/>
      <c r="EC13" s="20"/>
      <c r="ED13" s="20"/>
      <c r="EE13" s="20"/>
      <c r="EF13" s="17"/>
      <c r="EG13" s="16"/>
      <c r="EH13" s="16"/>
      <c r="EI13" s="20"/>
      <c r="EJ13" s="20"/>
      <c r="EK13" s="17"/>
      <c r="EL13" s="20"/>
      <c r="EM13" s="13"/>
      <c r="EN13" s="15"/>
      <c r="EO13" s="20"/>
      <c r="EP13" s="17"/>
      <c r="EQ13" s="17"/>
      <c r="ER13" s="20"/>
      <c r="ES13" s="13"/>
      <c r="ET13" s="20"/>
      <c r="EU13" s="20"/>
      <c r="EV13" s="20"/>
      <c r="EW13" s="20"/>
      <c r="EX13" s="20"/>
      <c r="EY13" s="20"/>
      <c r="EZ13" s="20"/>
      <c r="FA13" s="20"/>
      <c r="FB13" s="13" t="s">
        <v>196</v>
      </c>
      <c r="FC13" s="20"/>
      <c r="FD13" s="13"/>
      <c r="FE13" s="14"/>
      <c r="FF13" s="13"/>
      <c r="FG13" s="20"/>
      <c r="FH13" s="20"/>
      <c r="FI13" s="20"/>
      <c r="FJ13" s="20"/>
      <c r="FK13" s="20"/>
      <c r="FL13" s="20"/>
      <c r="FM13" s="20"/>
      <c r="FN13" s="20"/>
      <c r="FO13" s="20"/>
      <c r="FP13" s="20"/>
      <c r="FQ13" s="20"/>
      <c r="FR13" s="22" t="str">
        <f aca="false">HYPERLINK("https://my.pitchbook.com?c=176357-35T","View Company Online")</f>
        <v>View Company Online</v>
      </c>
    </row>
    <row r="14" customFormat="false" ht="15" hidden="false" customHeight="false" outlineLevel="0" collapsed="false">
      <c r="A14" s="2" t="s">
        <v>371</v>
      </c>
      <c r="B14" s="2" t="s">
        <v>372</v>
      </c>
      <c r="C14" s="2" t="s">
        <v>373</v>
      </c>
      <c r="D14" s="2"/>
      <c r="E14" s="2" t="s">
        <v>374</v>
      </c>
      <c r="F14" s="2" t="s">
        <v>375</v>
      </c>
      <c r="G14" s="2" t="s">
        <v>179</v>
      </c>
      <c r="H14" s="2" t="s">
        <v>180</v>
      </c>
      <c r="I14" s="2" t="s">
        <v>376</v>
      </c>
      <c r="J14" s="2" t="s">
        <v>377</v>
      </c>
      <c r="K14" s="2" t="s">
        <v>378</v>
      </c>
      <c r="L14" s="2" t="s">
        <v>379</v>
      </c>
      <c r="M14" s="2" t="s">
        <v>185</v>
      </c>
      <c r="N14" s="2" t="s">
        <v>186</v>
      </c>
      <c r="O14" s="2" t="s">
        <v>223</v>
      </c>
      <c r="P14" s="2" t="s">
        <v>380</v>
      </c>
      <c r="Q14" s="2" t="s">
        <v>381</v>
      </c>
      <c r="R14" s="3"/>
      <c r="S14" s="2"/>
      <c r="T14" s="2" t="s">
        <v>382</v>
      </c>
      <c r="U14" s="2" t="s">
        <v>383</v>
      </c>
      <c r="V14" s="3" t="n">
        <v>11</v>
      </c>
      <c r="W14" s="4" t="n">
        <v>43720</v>
      </c>
      <c r="X14" s="4" t="n">
        <v>43725</v>
      </c>
      <c r="Y14" s="5" t="n">
        <v>242.29</v>
      </c>
      <c r="Z14" s="2" t="s">
        <v>191</v>
      </c>
      <c r="AA14" s="5" t="n">
        <v>2242.11</v>
      </c>
      <c r="AB14" s="5" t="n">
        <v>2484.4</v>
      </c>
      <c r="AC14" s="2" t="s">
        <v>191</v>
      </c>
      <c r="AD14" s="6" t="n">
        <v>9.75</v>
      </c>
      <c r="AE14" s="5" t="n">
        <v>378.36</v>
      </c>
      <c r="AF14" s="3" t="s">
        <v>255</v>
      </c>
      <c r="AG14" s="3" t="s">
        <v>231</v>
      </c>
      <c r="AH14" s="5" t="n">
        <v>16.48</v>
      </c>
      <c r="AI14" s="3" t="s">
        <v>232</v>
      </c>
      <c r="AJ14" s="2" t="s">
        <v>233</v>
      </c>
      <c r="AK14" s="2" t="s">
        <v>232</v>
      </c>
      <c r="AL14" s="2"/>
      <c r="AM14" s="2" t="s">
        <v>234</v>
      </c>
      <c r="AN14" s="2" t="s">
        <v>384</v>
      </c>
      <c r="AO14" s="5" t="n">
        <v>242.29</v>
      </c>
      <c r="AP14" s="2" t="s">
        <v>196</v>
      </c>
      <c r="AQ14" s="2"/>
      <c r="AR14" s="2"/>
      <c r="AS14" s="2"/>
      <c r="AT14" s="5"/>
      <c r="AU14" s="5"/>
      <c r="AV14" s="5"/>
      <c r="AW14" s="2" t="s">
        <v>197</v>
      </c>
      <c r="AX14" s="2" t="s">
        <v>198</v>
      </c>
      <c r="AY14" s="2" t="s">
        <v>199</v>
      </c>
      <c r="AZ14" s="7" t="n">
        <v>800</v>
      </c>
      <c r="BA14" s="3" t="n">
        <v>17</v>
      </c>
      <c r="BB14" s="2" t="s">
        <v>385</v>
      </c>
      <c r="BC14" s="3" t="n">
        <v>14</v>
      </c>
      <c r="BD14" s="2" t="s">
        <v>386</v>
      </c>
      <c r="BE14" s="3" t="n">
        <v>3</v>
      </c>
      <c r="BF14" s="2"/>
      <c r="BG14" s="2" t="s">
        <v>387</v>
      </c>
      <c r="BH14" s="8" t="s">
        <v>388</v>
      </c>
      <c r="BI14" s="2" t="s">
        <v>389</v>
      </c>
      <c r="BJ14" s="2" t="s">
        <v>390</v>
      </c>
      <c r="BK14" s="2"/>
      <c r="BL14" s="2"/>
      <c r="BM14" s="2"/>
      <c r="BN14" s="2" t="s">
        <v>391</v>
      </c>
      <c r="BO14" s="2" t="s">
        <v>392</v>
      </c>
      <c r="BP14" s="2"/>
      <c r="BQ14" s="2" t="s">
        <v>393</v>
      </c>
      <c r="BR14" s="2"/>
      <c r="BS14" s="5"/>
      <c r="BT14" s="9" t="n">
        <v>72.54</v>
      </c>
      <c r="BU14" s="6"/>
      <c r="BV14" s="9"/>
      <c r="BW14" s="9"/>
      <c r="BX14" s="9"/>
      <c r="BY14" s="9"/>
      <c r="BZ14" s="9"/>
      <c r="CA14" s="10" t="n">
        <v>2019</v>
      </c>
      <c r="CB14" s="9"/>
      <c r="CC14" s="9"/>
      <c r="CD14" s="9"/>
      <c r="CE14" s="9" t="n">
        <v>34.25</v>
      </c>
      <c r="CF14" s="9"/>
      <c r="CG14" s="9"/>
      <c r="CH14" s="9"/>
      <c r="CI14" s="9"/>
      <c r="CJ14" s="9" t="n">
        <v>3.34</v>
      </c>
      <c r="CK14" s="9"/>
      <c r="CL14" s="9"/>
      <c r="CM14" s="9"/>
      <c r="CN14" s="9"/>
      <c r="CO14" s="9"/>
      <c r="CP14" s="9"/>
      <c r="CQ14" s="9"/>
      <c r="CR14" s="9"/>
      <c r="CS14" s="6"/>
      <c r="CT14" s="7" t="n">
        <v>2375</v>
      </c>
      <c r="CU14" s="2" t="s">
        <v>202</v>
      </c>
      <c r="CV14" s="2" t="s">
        <v>394</v>
      </c>
      <c r="CW14" s="2" t="s">
        <v>204</v>
      </c>
      <c r="CX14" s="2" t="s">
        <v>205</v>
      </c>
      <c r="CY14" s="2" t="s">
        <v>395</v>
      </c>
      <c r="CZ14" s="2" t="s">
        <v>246</v>
      </c>
      <c r="DA14" s="3" t="s">
        <v>396</v>
      </c>
      <c r="DB14" s="2" t="s">
        <v>209</v>
      </c>
      <c r="DC14" s="10" t="n">
        <v>2011</v>
      </c>
      <c r="DD14" s="11" t="str">
        <f aca="false">HYPERLINK("http://www.about.gitlab.com","www.about.gitlab.com")</f>
        <v>www.about.gitlab.com</v>
      </c>
      <c r="DE14" s="12" t="n">
        <v>29</v>
      </c>
      <c r="DF14" s="12" t="n">
        <v>9</v>
      </c>
      <c r="DG14" s="12" t="n">
        <v>20</v>
      </c>
      <c r="DH14" s="12" t="n">
        <v>9</v>
      </c>
      <c r="DI14" s="12"/>
      <c r="DJ14" s="12"/>
      <c r="DK14" s="2" t="s">
        <v>397</v>
      </c>
      <c r="DL14" s="2" t="s">
        <v>398</v>
      </c>
      <c r="DM14" s="3" t="n">
        <v>2.37</v>
      </c>
      <c r="DN14" s="3" t="n">
        <v>0.99</v>
      </c>
      <c r="DO14" s="2" t="s">
        <v>249</v>
      </c>
      <c r="DP14" s="2" t="s">
        <v>250</v>
      </c>
      <c r="DQ14" s="2" t="s">
        <v>251</v>
      </c>
      <c r="DR14" s="2" t="s">
        <v>250</v>
      </c>
      <c r="DS14" s="2" t="s">
        <v>250</v>
      </c>
      <c r="DT14" s="2" t="s">
        <v>252</v>
      </c>
      <c r="DU14" s="2" t="s">
        <v>399</v>
      </c>
      <c r="DV14" s="2"/>
      <c r="DW14" s="9"/>
      <c r="DX14" s="6"/>
      <c r="DY14" s="9"/>
      <c r="DZ14" s="9"/>
      <c r="EA14" s="9"/>
      <c r="EB14" s="9"/>
      <c r="EC14" s="9"/>
      <c r="ED14" s="9"/>
      <c r="EE14" s="9"/>
      <c r="EF14" s="6"/>
      <c r="EG14" s="5"/>
      <c r="EH14" s="5"/>
      <c r="EI14" s="9"/>
      <c r="EJ14" s="9"/>
      <c r="EK14" s="6"/>
      <c r="EL14" s="9"/>
      <c r="EM14" s="2"/>
      <c r="EN14" s="4"/>
      <c r="EO14" s="9"/>
      <c r="EP14" s="6"/>
      <c r="EQ14" s="6"/>
      <c r="ER14" s="9"/>
      <c r="ES14" s="2"/>
      <c r="ET14" s="9"/>
      <c r="EU14" s="9"/>
      <c r="EV14" s="9"/>
      <c r="EW14" s="9"/>
      <c r="EX14" s="9"/>
      <c r="EY14" s="9"/>
      <c r="EZ14" s="9"/>
      <c r="FA14" s="9"/>
      <c r="FB14" s="2" t="s">
        <v>196</v>
      </c>
      <c r="FC14" s="9"/>
      <c r="FD14" s="2"/>
      <c r="FE14" s="3"/>
      <c r="FF14" s="2"/>
      <c r="FG14" s="9"/>
      <c r="FH14" s="9"/>
      <c r="FI14" s="9"/>
      <c r="FJ14" s="9"/>
      <c r="FK14" s="9"/>
      <c r="FL14" s="9"/>
      <c r="FM14" s="9"/>
      <c r="FN14" s="9"/>
      <c r="FO14" s="9"/>
      <c r="FP14" s="9"/>
      <c r="FQ14" s="9"/>
      <c r="FR14" s="11" t="str">
        <f aca="false">HYPERLINK("https://my.pitchbook.com?c=123441-94T","View Company Online")</f>
        <v>View Company Online</v>
      </c>
    </row>
    <row r="15" customFormat="false" ht="15" hidden="false" customHeight="false" outlineLevel="0" collapsed="false">
      <c r="A15" s="13" t="s">
        <v>400</v>
      </c>
      <c r="B15" s="13" t="s">
        <v>372</v>
      </c>
      <c r="C15" s="13" t="s">
        <v>373</v>
      </c>
      <c r="D15" s="13"/>
      <c r="E15" s="13" t="s">
        <v>374</v>
      </c>
      <c r="F15" s="13" t="s">
        <v>375</v>
      </c>
      <c r="G15" s="13" t="s">
        <v>179</v>
      </c>
      <c r="H15" s="13" t="s">
        <v>180</v>
      </c>
      <c r="I15" s="13" t="s">
        <v>376</v>
      </c>
      <c r="J15" s="13" t="s">
        <v>377</v>
      </c>
      <c r="K15" s="13" t="s">
        <v>378</v>
      </c>
      <c r="L15" s="13" t="s">
        <v>379</v>
      </c>
      <c r="M15" s="13" t="s">
        <v>185</v>
      </c>
      <c r="N15" s="13" t="s">
        <v>186</v>
      </c>
      <c r="O15" s="13" t="s">
        <v>223</v>
      </c>
      <c r="P15" s="13" t="s">
        <v>380</v>
      </c>
      <c r="Q15" s="13" t="s">
        <v>381</v>
      </c>
      <c r="R15" s="14"/>
      <c r="S15" s="13"/>
      <c r="T15" s="13" t="s">
        <v>382</v>
      </c>
      <c r="U15" s="13" t="s">
        <v>383</v>
      </c>
      <c r="V15" s="14" t="n">
        <v>12</v>
      </c>
      <c r="W15" s="15"/>
      <c r="X15" s="15" t="n">
        <v>44211</v>
      </c>
      <c r="Y15" s="16" t="n">
        <v>159.86</v>
      </c>
      <c r="Z15" s="13" t="s">
        <v>191</v>
      </c>
      <c r="AA15" s="16"/>
      <c r="AB15" s="16" t="n">
        <v>4918.64</v>
      </c>
      <c r="AC15" s="13" t="s">
        <v>191</v>
      </c>
      <c r="AD15" s="17"/>
      <c r="AE15" s="16" t="n">
        <v>378.36</v>
      </c>
      <c r="AF15" s="14"/>
      <c r="AG15" s="14"/>
      <c r="AH15" s="16"/>
      <c r="AI15" s="14"/>
      <c r="AJ15" s="13" t="s">
        <v>401</v>
      </c>
      <c r="AK15" s="13"/>
      <c r="AL15" s="13"/>
      <c r="AM15" s="13" t="s">
        <v>234</v>
      </c>
      <c r="AN15" s="13" t="s">
        <v>402</v>
      </c>
      <c r="AO15" s="16"/>
      <c r="AP15" s="13" t="s">
        <v>196</v>
      </c>
      <c r="AQ15" s="13"/>
      <c r="AR15" s="13"/>
      <c r="AS15" s="13"/>
      <c r="AT15" s="16"/>
      <c r="AU15" s="16"/>
      <c r="AV15" s="16"/>
      <c r="AW15" s="13" t="s">
        <v>197</v>
      </c>
      <c r="AX15" s="13" t="s">
        <v>186</v>
      </c>
      <c r="AY15" s="13" t="s">
        <v>199</v>
      </c>
      <c r="AZ15" s="18"/>
      <c r="BA15" s="14" t="n">
        <v>5</v>
      </c>
      <c r="BB15" s="13" t="s">
        <v>403</v>
      </c>
      <c r="BC15" s="14" t="n">
        <v>5</v>
      </c>
      <c r="BD15" s="13"/>
      <c r="BE15" s="14"/>
      <c r="BF15" s="13"/>
      <c r="BG15" s="13" t="s">
        <v>404</v>
      </c>
      <c r="BH15" s="19" t="s">
        <v>403</v>
      </c>
      <c r="BI15" s="13"/>
      <c r="BJ15" s="13" t="s">
        <v>405</v>
      </c>
      <c r="BK15" s="13"/>
      <c r="BL15" s="13"/>
      <c r="BM15" s="13"/>
      <c r="BN15" s="13"/>
      <c r="BO15" s="13"/>
      <c r="BP15" s="13"/>
      <c r="BQ15" s="13"/>
      <c r="BR15" s="13"/>
      <c r="BS15" s="16"/>
      <c r="BT15" s="20" t="n">
        <v>132.5</v>
      </c>
      <c r="BU15" s="17" t="n">
        <v>87.41</v>
      </c>
      <c r="BV15" s="20" t="n">
        <v>116.43</v>
      </c>
      <c r="BW15" s="20" t="n">
        <v>-157.56</v>
      </c>
      <c r="BX15" s="20" t="n">
        <v>-165.62</v>
      </c>
      <c r="BY15" s="20" t="n">
        <v>-165.81</v>
      </c>
      <c r="BZ15" s="20" t="n">
        <v>0</v>
      </c>
      <c r="CA15" s="21" t="n">
        <v>2021</v>
      </c>
      <c r="CB15" s="20" t="n">
        <v>-29.7</v>
      </c>
      <c r="CC15" s="20" t="n">
        <v>-29.66</v>
      </c>
      <c r="CD15" s="20" t="n">
        <v>-29.39</v>
      </c>
      <c r="CE15" s="20" t="n">
        <v>37.12</v>
      </c>
      <c r="CF15" s="20" t="n">
        <v>-80.01</v>
      </c>
      <c r="CG15" s="20" t="n">
        <v>-0.97</v>
      </c>
      <c r="CH15" s="20" t="n">
        <v>-0.96</v>
      </c>
      <c r="CI15" s="20" t="n">
        <v>-0.96</v>
      </c>
      <c r="CJ15" s="20" t="n">
        <v>1.21</v>
      </c>
      <c r="CK15" s="20" t="n">
        <v>-2.6</v>
      </c>
      <c r="CL15" s="20"/>
      <c r="CM15" s="20"/>
      <c r="CN15" s="20"/>
      <c r="CO15" s="20"/>
      <c r="CP15" s="20"/>
      <c r="CQ15" s="20"/>
      <c r="CR15" s="20"/>
      <c r="CS15" s="17" t="n">
        <v>-124.99</v>
      </c>
      <c r="CT15" s="18" t="n">
        <v>2375</v>
      </c>
      <c r="CU15" s="13" t="s">
        <v>202</v>
      </c>
      <c r="CV15" s="13" t="s">
        <v>394</v>
      </c>
      <c r="CW15" s="13" t="s">
        <v>204</v>
      </c>
      <c r="CX15" s="13" t="s">
        <v>205</v>
      </c>
      <c r="CY15" s="13" t="s">
        <v>395</v>
      </c>
      <c r="CZ15" s="13" t="s">
        <v>246</v>
      </c>
      <c r="DA15" s="14" t="s">
        <v>396</v>
      </c>
      <c r="DB15" s="13" t="s">
        <v>209</v>
      </c>
      <c r="DC15" s="21" t="n">
        <v>2011</v>
      </c>
      <c r="DD15" s="22" t="str">
        <f aca="false">HYPERLINK("http://www.about.gitlab.com","www.about.gitlab.com")</f>
        <v>www.about.gitlab.com</v>
      </c>
      <c r="DE15" s="23" t="n">
        <v>29</v>
      </c>
      <c r="DF15" s="23" t="n">
        <v>9</v>
      </c>
      <c r="DG15" s="23" t="n">
        <v>20</v>
      </c>
      <c r="DH15" s="23" t="n">
        <v>9</v>
      </c>
      <c r="DI15" s="23"/>
      <c r="DJ15" s="23"/>
      <c r="DK15" s="13" t="s">
        <v>397</v>
      </c>
      <c r="DL15" s="13" t="s">
        <v>398</v>
      </c>
      <c r="DM15" s="14"/>
      <c r="DN15" s="14"/>
      <c r="DO15" s="13"/>
      <c r="DP15" s="13"/>
      <c r="DQ15" s="13"/>
      <c r="DR15" s="13"/>
      <c r="DS15" s="13"/>
      <c r="DT15" s="13"/>
      <c r="DU15" s="13"/>
      <c r="DV15" s="13"/>
      <c r="DW15" s="20"/>
      <c r="DX15" s="17"/>
      <c r="DY15" s="20"/>
      <c r="DZ15" s="20"/>
      <c r="EA15" s="20"/>
      <c r="EB15" s="20"/>
      <c r="EC15" s="20"/>
      <c r="ED15" s="20"/>
      <c r="EE15" s="20"/>
      <c r="EF15" s="17"/>
      <c r="EG15" s="16"/>
      <c r="EH15" s="16"/>
      <c r="EI15" s="20"/>
      <c r="EJ15" s="20"/>
      <c r="EK15" s="17"/>
      <c r="EL15" s="20"/>
      <c r="EM15" s="13"/>
      <c r="EN15" s="15"/>
      <c r="EO15" s="20"/>
      <c r="EP15" s="17"/>
      <c r="EQ15" s="17"/>
      <c r="ER15" s="20"/>
      <c r="ES15" s="13"/>
      <c r="ET15" s="20"/>
      <c r="EU15" s="20"/>
      <c r="EV15" s="20"/>
      <c r="EW15" s="20"/>
      <c r="EX15" s="20"/>
      <c r="EY15" s="20"/>
      <c r="EZ15" s="20"/>
      <c r="FA15" s="20"/>
      <c r="FB15" s="13" t="s">
        <v>196</v>
      </c>
      <c r="FC15" s="20"/>
      <c r="FD15" s="13"/>
      <c r="FE15" s="14"/>
      <c r="FF15" s="13"/>
      <c r="FG15" s="20"/>
      <c r="FH15" s="20"/>
      <c r="FI15" s="20"/>
      <c r="FJ15" s="20"/>
      <c r="FK15" s="20"/>
      <c r="FL15" s="20"/>
      <c r="FM15" s="20"/>
      <c r="FN15" s="20"/>
      <c r="FO15" s="20"/>
      <c r="FP15" s="20"/>
      <c r="FQ15" s="20"/>
      <c r="FR15" s="22" t="str">
        <f aca="false">HYPERLINK("https://my.pitchbook.com?c=165043-00T","View Company Online")</f>
        <v>View Company Online</v>
      </c>
    </row>
    <row r="16" customFormat="false" ht="15" hidden="false" customHeight="false" outlineLevel="0" collapsed="false">
      <c r="A16" s="2" t="s">
        <v>406</v>
      </c>
      <c r="B16" s="2" t="s">
        <v>372</v>
      </c>
      <c r="C16" s="2" t="s">
        <v>373</v>
      </c>
      <c r="D16" s="2"/>
      <c r="E16" s="2" t="s">
        <v>374</v>
      </c>
      <c r="F16" s="2" t="s">
        <v>375</v>
      </c>
      <c r="G16" s="2" t="s">
        <v>179</v>
      </c>
      <c r="H16" s="2" t="s">
        <v>180</v>
      </c>
      <c r="I16" s="2" t="s">
        <v>376</v>
      </c>
      <c r="J16" s="2" t="s">
        <v>377</v>
      </c>
      <c r="K16" s="2" t="s">
        <v>378</v>
      </c>
      <c r="L16" s="2" t="s">
        <v>379</v>
      </c>
      <c r="M16" s="2" t="s">
        <v>185</v>
      </c>
      <c r="N16" s="2" t="s">
        <v>186</v>
      </c>
      <c r="O16" s="2" t="s">
        <v>223</v>
      </c>
      <c r="P16" s="2" t="s">
        <v>380</v>
      </c>
      <c r="Q16" s="2" t="s">
        <v>381</v>
      </c>
      <c r="R16" s="3"/>
      <c r="S16" s="2"/>
      <c r="T16" s="2" t="s">
        <v>382</v>
      </c>
      <c r="U16" s="2" t="s">
        <v>383</v>
      </c>
      <c r="V16" s="3" t="n">
        <v>14</v>
      </c>
      <c r="W16" s="4" t="n">
        <v>44456</v>
      </c>
      <c r="X16" s="4" t="n">
        <v>44483</v>
      </c>
      <c r="Y16" s="5" t="n">
        <v>687.05</v>
      </c>
      <c r="Z16" s="2" t="s">
        <v>191</v>
      </c>
      <c r="AA16" s="5" t="n">
        <v>8891.65</v>
      </c>
      <c r="AB16" s="5" t="n">
        <v>9447.89</v>
      </c>
      <c r="AC16" s="2" t="s">
        <v>192</v>
      </c>
      <c r="AD16" s="6" t="n">
        <v>7.27</v>
      </c>
      <c r="AE16" s="5" t="n">
        <v>934.61</v>
      </c>
      <c r="AF16" s="3"/>
      <c r="AG16" s="3"/>
      <c r="AH16" s="5" t="n">
        <v>66.06</v>
      </c>
      <c r="AI16" s="3"/>
      <c r="AJ16" s="2" t="s">
        <v>290</v>
      </c>
      <c r="AK16" s="2"/>
      <c r="AL16" s="2"/>
      <c r="AM16" s="2" t="s">
        <v>291</v>
      </c>
      <c r="AN16" s="2" t="s">
        <v>407</v>
      </c>
      <c r="AO16" s="5" t="n">
        <v>556.24</v>
      </c>
      <c r="AP16" s="2" t="s">
        <v>196</v>
      </c>
      <c r="AQ16" s="2"/>
      <c r="AR16" s="2"/>
      <c r="AS16" s="2"/>
      <c r="AT16" s="5"/>
      <c r="AU16" s="5"/>
      <c r="AV16" s="5"/>
      <c r="AW16" s="2" t="s">
        <v>197</v>
      </c>
      <c r="AX16" s="2" t="s">
        <v>186</v>
      </c>
      <c r="AY16" s="2" t="s">
        <v>185</v>
      </c>
      <c r="AZ16" s="7"/>
      <c r="BA16" s="3"/>
      <c r="BB16" s="2"/>
      <c r="BC16" s="3"/>
      <c r="BD16" s="2"/>
      <c r="BE16" s="3"/>
      <c r="BF16" s="2"/>
      <c r="BG16" s="2"/>
      <c r="BH16" s="8"/>
      <c r="BI16" s="2"/>
      <c r="BJ16" s="2"/>
      <c r="BK16" s="2" t="s">
        <v>408</v>
      </c>
      <c r="BL16" s="2"/>
      <c r="BM16" s="2"/>
      <c r="BN16" s="2" t="s">
        <v>409</v>
      </c>
      <c r="BO16" s="2" t="s">
        <v>409</v>
      </c>
      <c r="BP16" s="2"/>
      <c r="BQ16" s="2"/>
      <c r="BR16" s="2"/>
      <c r="BS16" s="5"/>
      <c r="BT16" s="9" t="n">
        <v>164.24</v>
      </c>
      <c r="BU16" s="6" t="n">
        <v>13.77</v>
      </c>
      <c r="BV16" s="9" t="n">
        <v>143.76</v>
      </c>
      <c r="BW16" s="9" t="n">
        <v>-185.98</v>
      </c>
      <c r="BX16" s="9" t="n">
        <v>-178.56</v>
      </c>
      <c r="BY16" s="9" t="n">
        <v>-178.84</v>
      </c>
      <c r="BZ16" s="9" t="n">
        <v>0</v>
      </c>
      <c r="CA16" s="10" t="n">
        <v>2022</v>
      </c>
      <c r="CB16" s="9" t="n">
        <v>-52.91</v>
      </c>
      <c r="CC16" s="9" t="n">
        <v>-52.83</v>
      </c>
      <c r="CD16" s="9" t="n">
        <v>-52.11</v>
      </c>
      <c r="CE16" s="9" t="n">
        <v>57.52</v>
      </c>
      <c r="CF16" s="9" t="n">
        <v>-142.53</v>
      </c>
      <c r="CG16" s="9" t="n">
        <v>-3.85</v>
      </c>
      <c r="CH16" s="9" t="n">
        <v>-3.84</v>
      </c>
      <c r="CI16" s="9" t="n">
        <v>-3.79</v>
      </c>
      <c r="CJ16" s="9" t="n">
        <v>4.18</v>
      </c>
      <c r="CK16" s="9" t="n">
        <v>-10.36</v>
      </c>
      <c r="CL16" s="9"/>
      <c r="CM16" s="9"/>
      <c r="CN16" s="9"/>
      <c r="CO16" s="9"/>
      <c r="CP16" s="9"/>
      <c r="CQ16" s="9"/>
      <c r="CR16" s="9"/>
      <c r="CS16" s="6" t="n">
        <v>-108.72</v>
      </c>
      <c r="CT16" s="7" t="n">
        <v>2375</v>
      </c>
      <c r="CU16" s="2" t="s">
        <v>202</v>
      </c>
      <c r="CV16" s="2" t="s">
        <v>394</v>
      </c>
      <c r="CW16" s="2" t="s">
        <v>204</v>
      </c>
      <c r="CX16" s="2" t="s">
        <v>205</v>
      </c>
      <c r="CY16" s="2" t="s">
        <v>395</v>
      </c>
      <c r="CZ16" s="2" t="s">
        <v>246</v>
      </c>
      <c r="DA16" s="3" t="s">
        <v>396</v>
      </c>
      <c r="DB16" s="2" t="s">
        <v>209</v>
      </c>
      <c r="DC16" s="10" t="n">
        <v>2011</v>
      </c>
      <c r="DD16" s="11" t="str">
        <f aca="false">HYPERLINK("http://www.about.gitlab.com","www.about.gitlab.com")</f>
        <v>www.about.gitlab.com</v>
      </c>
      <c r="DE16" s="12" t="n">
        <v>29</v>
      </c>
      <c r="DF16" s="12" t="n">
        <v>9</v>
      </c>
      <c r="DG16" s="12" t="n">
        <v>20</v>
      </c>
      <c r="DH16" s="12" t="n">
        <v>9</v>
      </c>
      <c r="DI16" s="12"/>
      <c r="DJ16" s="12"/>
      <c r="DK16" s="2" t="s">
        <v>397</v>
      </c>
      <c r="DL16" s="2" t="s">
        <v>398</v>
      </c>
      <c r="DM16" s="3"/>
      <c r="DN16" s="3"/>
      <c r="DO16" s="2"/>
      <c r="DP16" s="2"/>
      <c r="DQ16" s="2"/>
      <c r="DR16" s="2"/>
      <c r="DS16" s="2"/>
      <c r="DT16" s="2"/>
      <c r="DU16" s="2"/>
      <c r="DV16" s="2"/>
      <c r="DW16" s="9"/>
      <c r="DX16" s="6"/>
      <c r="DY16" s="9"/>
      <c r="DZ16" s="9"/>
      <c r="EA16" s="9"/>
      <c r="EB16" s="9"/>
      <c r="EC16" s="9"/>
      <c r="ED16" s="9"/>
      <c r="EE16" s="9"/>
      <c r="EF16" s="6"/>
      <c r="EG16" s="5"/>
      <c r="EH16" s="5"/>
      <c r="EI16" s="9"/>
      <c r="EJ16" s="9"/>
      <c r="EK16" s="6"/>
      <c r="EL16" s="9"/>
      <c r="EM16" s="2"/>
      <c r="EN16" s="4"/>
      <c r="EO16" s="9"/>
      <c r="EP16" s="6"/>
      <c r="EQ16" s="6"/>
      <c r="ER16" s="9"/>
      <c r="ES16" s="2"/>
      <c r="ET16" s="9"/>
      <c r="EU16" s="9"/>
      <c r="EV16" s="9"/>
      <c r="EW16" s="9"/>
      <c r="EX16" s="9"/>
      <c r="EY16" s="9"/>
      <c r="EZ16" s="9"/>
      <c r="FA16" s="9"/>
      <c r="FB16" s="2" t="s">
        <v>196</v>
      </c>
      <c r="FC16" s="9"/>
      <c r="FD16" s="2"/>
      <c r="FE16" s="3"/>
      <c r="FF16" s="2"/>
      <c r="FG16" s="9"/>
      <c r="FH16" s="9"/>
      <c r="FI16" s="9"/>
      <c r="FJ16" s="9"/>
      <c r="FK16" s="9"/>
      <c r="FL16" s="9"/>
      <c r="FM16" s="9"/>
      <c r="FN16" s="9"/>
      <c r="FO16" s="9"/>
      <c r="FP16" s="9"/>
      <c r="FQ16" s="9"/>
      <c r="FR16" s="11" t="str">
        <f aca="false">HYPERLINK("https://my.pitchbook.com?c=180325-27T","View Company Online")</f>
        <v>View Company Online</v>
      </c>
    </row>
    <row r="17" customFormat="false" ht="15" hidden="false" customHeight="false" outlineLevel="0" collapsed="false">
      <c r="A17" s="13" t="s">
        <v>410</v>
      </c>
      <c r="B17" s="13" t="s">
        <v>411</v>
      </c>
      <c r="C17" s="13" t="s">
        <v>412</v>
      </c>
      <c r="D17" s="13" t="s">
        <v>413</v>
      </c>
      <c r="E17" s="13" t="s">
        <v>414</v>
      </c>
      <c r="F17" s="13" t="s">
        <v>415</v>
      </c>
      <c r="G17" s="13" t="s">
        <v>416</v>
      </c>
      <c r="H17" s="13" t="s">
        <v>417</v>
      </c>
      <c r="I17" s="13" t="s">
        <v>418</v>
      </c>
      <c r="J17" s="13" t="s">
        <v>419</v>
      </c>
      <c r="K17" s="13" t="s">
        <v>420</v>
      </c>
      <c r="L17" s="13" t="s">
        <v>421</v>
      </c>
      <c r="M17" s="13" t="s">
        <v>422</v>
      </c>
      <c r="N17" s="13" t="s">
        <v>423</v>
      </c>
      <c r="O17" s="13" t="s">
        <v>424</v>
      </c>
      <c r="P17" s="13" t="s">
        <v>425</v>
      </c>
      <c r="Q17" s="13" t="s">
        <v>426</v>
      </c>
      <c r="R17" s="14" t="s">
        <v>427</v>
      </c>
      <c r="S17" s="13" t="s">
        <v>428</v>
      </c>
      <c r="T17" s="13" t="s">
        <v>429</v>
      </c>
      <c r="U17" s="13" t="s">
        <v>430</v>
      </c>
      <c r="V17" s="14" t="n">
        <v>4</v>
      </c>
      <c r="W17" s="15"/>
      <c r="X17" s="15" t="n">
        <v>43282</v>
      </c>
      <c r="Y17" s="16" t="n">
        <v>2.25</v>
      </c>
      <c r="Z17" s="13" t="s">
        <v>191</v>
      </c>
      <c r="AA17" s="16" t="n">
        <v>9</v>
      </c>
      <c r="AB17" s="16" t="n">
        <v>11.25</v>
      </c>
      <c r="AC17" s="13" t="s">
        <v>191</v>
      </c>
      <c r="AD17" s="17" t="n">
        <v>5.3</v>
      </c>
      <c r="AE17" s="16" t="n">
        <v>2.73</v>
      </c>
      <c r="AF17" s="14"/>
      <c r="AG17" s="14"/>
      <c r="AH17" s="16"/>
      <c r="AI17" s="14"/>
      <c r="AJ17" s="13" t="s">
        <v>431</v>
      </c>
      <c r="AK17" s="13"/>
      <c r="AL17" s="13"/>
      <c r="AM17" s="13" t="s">
        <v>432</v>
      </c>
      <c r="AN17" s="13" t="s">
        <v>433</v>
      </c>
      <c r="AO17" s="16" t="n">
        <v>2.25</v>
      </c>
      <c r="AP17" s="13" t="s">
        <v>196</v>
      </c>
      <c r="AQ17" s="13"/>
      <c r="AR17" s="13"/>
      <c r="AS17" s="13"/>
      <c r="AT17" s="16"/>
      <c r="AU17" s="16"/>
      <c r="AV17" s="16"/>
      <c r="AW17" s="13" t="s">
        <v>197</v>
      </c>
      <c r="AX17" s="13" t="s">
        <v>186</v>
      </c>
      <c r="AY17" s="13" t="s">
        <v>434</v>
      </c>
      <c r="AZ17" s="18"/>
      <c r="BA17" s="14"/>
      <c r="BB17" s="13"/>
      <c r="BC17" s="14"/>
      <c r="BD17" s="13"/>
      <c r="BE17" s="14"/>
      <c r="BF17" s="13"/>
      <c r="BG17" s="13"/>
      <c r="BH17" s="19"/>
      <c r="BI17" s="13"/>
      <c r="BJ17" s="13"/>
      <c r="BK17" s="13"/>
      <c r="BL17" s="13"/>
      <c r="BM17" s="13"/>
      <c r="BN17" s="13" t="s">
        <v>435</v>
      </c>
      <c r="BO17" s="13" t="s">
        <v>435</v>
      </c>
      <c r="BP17" s="13"/>
      <c r="BQ17" s="13"/>
      <c r="BR17" s="13"/>
      <c r="BS17" s="16"/>
      <c r="BT17" s="20" t="n">
        <v>0.08</v>
      </c>
      <c r="BU17" s="17"/>
      <c r="BV17" s="20"/>
      <c r="BW17" s="20" t="n">
        <v>-0.17</v>
      </c>
      <c r="BX17" s="20" t="n">
        <v>-0.17</v>
      </c>
      <c r="BY17" s="20" t="n">
        <v>-0.17</v>
      </c>
      <c r="BZ17" s="20" t="n">
        <v>0</v>
      </c>
      <c r="CA17" s="21" t="n">
        <v>2018</v>
      </c>
      <c r="CB17" s="20" t="n">
        <v>-67.02</v>
      </c>
      <c r="CC17" s="20" t="n">
        <v>-66.24</v>
      </c>
      <c r="CD17" s="20" t="n">
        <v>-66.24</v>
      </c>
      <c r="CE17" s="20" t="n">
        <v>135.86</v>
      </c>
      <c r="CF17" s="20" t="n">
        <v>7.43</v>
      </c>
      <c r="CG17" s="20" t="n">
        <v>-13.4</v>
      </c>
      <c r="CH17" s="20" t="n">
        <v>-13.25</v>
      </c>
      <c r="CI17" s="20" t="n">
        <v>-13.25</v>
      </c>
      <c r="CJ17" s="20" t="n">
        <v>27.17</v>
      </c>
      <c r="CK17" s="20" t="n">
        <v>1.49</v>
      </c>
      <c r="CL17" s="20"/>
      <c r="CM17" s="20"/>
      <c r="CN17" s="20"/>
      <c r="CO17" s="20"/>
      <c r="CP17" s="20"/>
      <c r="CQ17" s="20"/>
      <c r="CR17" s="20"/>
      <c r="CS17" s="17" t="n">
        <v>-202.71</v>
      </c>
      <c r="CT17" s="18" t="n">
        <v>10</v>
      </c>
      <c r="CU17" s="13" t="s">
        <v>436</v>
      </c>
      <c r="CV17" s="13" t="s">
        <v>437</v>
      </c>
      <c r="CW17" s="13" t="s">
        <v>360</v>
      </c>
      <c r="CX17" s="13" t="s">
        <v>438</v>
      </c>
      <c r="CY17" s="13" t="s">
        <v>439</v>
      </c>
      <c r="CZ17" s="13"/>
      <c r="DA17" s="14" t="s">
        <v>440</v>
      </c>
      <c r="DB17" s="13" t="s">
        <v>441</v>
      </c>
      <c r="DC17" s="21" t="n">
        <v>2016</v>
      </c>
      <c r="DD17" s="22" t="str">
        <f aca="false">HYPERLINK("http://www.glasstopower.com","www.glasstopower.com")</f>
        <v>www.glasstopower.com</v>
      </c>
      <c r="DE17" s="23" t="n">
        <v>17</v>
      </c>
      <c r="DF17" s="23" t="n">
        <v>4</v>
      </c>
      <c r="DG17" s="23" t="n">
        <v>5</v>
      </c>
      <c r="DH17" s="23" t="n">
        <v>2</v>
      </c>
      <c r="DI17" s="23" t="n">
        <v>10</v>
      </c>
      <c r="DJ17" s="23" t="n">
        <v>10</v>
      </c>
      <c r="DK17" s="13" t="s">
        <v>442</v>
      </c>
      <c r="DL17" s="13"/>
      <c r="DM17" s="14"/>
      <c r="DN17" s="14"/>
      <c r="DO17" s="13"/>
      <c r="DP17" s="13"/>
      <c r="DQ17" s="13"/>
      <c r="DR17" s="13"/>
      <c r="DS17" s="13"/>
      <c r="DT17" s="13"/>
      <c r="DU17" s="13"/>
      <c r="DV17" s="13"/>
      <c r="DW17" s="20"/>
      <c r="DX17" s="17"/>
      <c r="DY17" s="20"/>
      <c r="DZ17" s="20"/>
      <c r="EA17" s="20"/>
      <c r="EB17" s="20"/>
      <c r="EC17" s="20"/>
      <c r="ED17" s="20"/>
      <c r="EE17" s="20"/>
      <c r="EF17" s="17"/>
      <c r="EG17" s="16"/>
      <c r="EH17" s="16"/>
      <c r="EI17" s="20"/>
      <c r="EJ17" s="20"/>
      <c r="EK17" s="17"/>
      <c r="EL17" s="20"/>
      <c r="EM17" s="13"/>
      <c r="EN17" s="15"/>
      <c r="EO17" s="20"/>
      <c r="EP17" s="17"/>
      <c r="EQ17" s="17"/>
      <c r="ER17" s="20"/>
      <c r="ES17" s="13"/>
      <c r="ET17" s="20"/>
      <c r="EU17" s="20"/>
      <c r="EV17" s="20"/>
      <c r="EW17" s="20"/>
      <c r="EX17" s="20"/>
      <c r="EY17" s="20"/>
      <c r="EZ17" s="20"/>
      <c r="FA17" s="20"/>
      <c r="FB17" s="13" t="s">
        <v>196</v>
      </c>
      <c r="FC17" s="20"/>
      <c r="FD17" s="13"/>
      <c r="FE17" s="14"/>
      <c r="FF17" s="13"/>
      <c r="FG17" s="20"/>
      <c r="FH17" s="20"/>
      <c r="FI17" s="20"/>
      <c r="FJ17" s="20"/>
      <c r="FK17" s="20"/>
      <c r="FL17" s="20"/>
      <c r="FM17" s="20"/>
      <c r="FN17" s="20"/>
      <c r="FO17" s="20"/>
      <c r="FP17" s="20"/>
      <c r="FQ17" s="20"/>
      <c r="FR17" s="22" t="str">
        <f aca="false">HYPERLINK("https://my.pitchbook.com?c=109264-69T","View Company Online")</f>
        <v>View Company Online</v>
      </c>
    </row>
    <row r="18" customFormat="false" ht="15" hidden="false" customHeight="false" outlineLevel="0" collapsed="false">
      <c r="A18" s="2" t="s">
        <v>443</v>
      </c>
      <c r="B18" s="2" t="s">
        <v>411</v>
      </c>
      <c r="C18" s="2" t="s">
        <v>412</v>
      </c>
      <c r="D18" s="2" t="s">
        <v>413</v>
      </c>
      <c r="E18" s="2" t="s">
        <v>414</v>
      </c>
      <c r="F18" s="2" t="s">
        <v>415</v>
      </c>
      <c r="G18" s="2" t="s">
        <v>416</v>
      </c>
      <c r="H18" s="2" t="s">
        <v>417</v>
      </c>
      <c r="I18" s="2" t="s">
        <v>418</v>
      </c>
      <c r="J18" s="2" t="s">
        <v>419</v>
      </c>
      <c r="K18" s="2" t="s">
        <v>420</v>
      </c>
      <c r="L18" s="2" t="s">
        <v>421</v>
      </c>
      <c r="M18" s="2" t="s">
        <v>422</v>
      </c>
      <c r="N18" s="2" t="s">
        <v>423</v>
      </c>
      <c r="O18" s="2" t="s">
        <v>424</v>
      </c>
      <c r="P18" s="2" t="s">
        <v>425</v>
      </c>
      <c r="Q18" s="2" t="s">
        <v>426</v>
      </c>
      <c r="R18" s="3" t="s">
        <v>427</v>
      </c>
      <c r="S18" s="2" t="s">
        <v>428</v>
      </c>
      <c r="T18" s="2" t="s">
        <v>429</v>
      </c>
      <c r="U18" s="2" t="s">
        <v>430</v>
      </c>
      <c r="V18" s="3" t="n">
        <v>6</v>
      </c>
      <c r="W18" s="4" t="n">
        <v>44228</v>
      </c>
      <c r="X18" s="4" t="n">
        <v>44333</v>
      </c>
      <c r="Y18" s="5" t="n">
        <v>2.3</v>
      </c>
      <c r="Z18" s="2" t="s">
        <v>191</v>
      </c>
      <c r="AA18" s="5" t="n">
        <v>22.82</v>
      </c>
      <c r="AB18" s="5" t="n">
        <v>25.12</v>
      </c>
      <c r="AC18" s="2" t="s">
        <v>191</v>
      </c>
      <c r="AD18" s="6" t="n">
        <v>9.16</v>
      </c>
      <c r="AE18" s="5" t="n">
        <v>5.04</v>
      </c>
      <c r="AF18" s="3"/>
      <c r="AG18" s="3"/>
      <c r="AH18" s="5"/>
      <c r="AI18" s="3"/>
      <c r="AJ18" s="2" t="s">
        <v>431</v>
      </c>
      <c r="AK18" s="2"/>
      <c r="AL18" s="2"/>
      <c r="AM18" s="2" t="s">
        <v>432</v>
      </c>
      <c r="AN18" s="2" t="s">
        <v>444</v>
      </c>
      <c r="AO18" s="5" t="n">
        <v>2.3</v>
      </c>
      <c r="AP18" s="2" t="s">
        <v>196</v>
      </c>
      <c r="AQ18" s="2"/>
      <c r="AR18" s="2"/>
      <c r="AS18" s="2"/>
      <c r="AT18" s="5"/>
      <c r="AU18" s="5"/>
      <c r="AV18" s="5"/>
      <c r="AW18" s="2" t="s">
        <v>197</v>
      </c>
      <c r="AX18" s="2" t="s">
        <v>186</v>
      </c>
      <c r="AY18" s="2" t="s">
        <v>434</v>
      </c>
      <c r="AZ18" s="7"/>
      <c r="BA18" s="3"/>
      <c r="BB18" s="2"/>
      <c r="BC18" s="3"/>
      <c r="BD18" s="2"/>
      <c r="BE18" s="3"/>
      <c r="BF18" s="2"/>
      <c r="BG18" s="2"/>
      <c r="BH18" s="8"/>
      <c r="BI18" s="2"/>
      <c r="BJ18" s="2"/>
      <c r="BK18" s="2"/>
      <c r="BL18" s="2"/>
      <c r="BM18" s="2"/>
      <c r="BN18" s="2" t="s">
        <v>445</v>
      </c>
      <c r="BO18" s="2" t="s">
        <v>445</v>
      </c>
      <c r="BP18" s="2"/>
      <c r="BQ18" s="2"/>
      <c r="BR18" s="2"/>
      <c r="BS18" s="5"/>
      <c r="BT18" s="9" t="n">
        <v>0.02</v>
      </c>
      <c r="BU18" s="6" t="n">
        <v>-97.25</v>
      </c>
      <c r="BV18" s="9"/>
      <c r="BW18" s="9" t="n">
        <v>-0.98</v>
      </c>
      <c r="BX18" s="9" t="n">
        <v>-0.58</v>
      </c>
      <c r="BY18" s="9" t="n">
        <v>-1.02</v>
      </c>
      <c r="BZ18" s="9" t="n">
        <v>0</v>
      </c>
      <c r="CA18" s="10" t="n">
        <v>2020</v>
      </c>
      <c r="CB18" s="9" t="n">
        <v>-43.29</v>
      </c>
      <c r="CC18" s="9" t="n">
        <v>-24.68</v>
      </c>
      <c r="CD18" s="9" t="n">
        <v>-24.28</v>
      </c>
      <c r="CE18" s="9" t="n">
        <v>1360.9</v>
      </c>
      <c r="CF18" s="9" t="n">
        <v>-171.96</v>
      </c>
      <c r="CG18" s="9" t="n">
        <v>-3.97</v>
      </c>
      <c r="CH18" s="9" t="n">
        <v>-2.26</v>
      </c>
      <c r="CI18" s="9" t="n">
        <v>-2.23</v>
      </c>
      <c r="CJ18" s="9" t="n">
        <v>124.7</v>
      </c>
      <c r="CK18" s="9" t="n">
        <v>-15.76</v>
      </c>
      <c r="CL18" s="9"/>
      <c r="CM18" s="9"/>
      <c r="CN18" s="9"/>
      <c r="CO18" s="9"/>
      <c r="CP18" s="9"/>
      <c r="CQ18" s="9"/>
      <c r="CR18" s="9"/>
      <c r="CS18" s="6" t="n">
        <v>-3143.71</v>
      </c>
      <c r="CT18" s="7" t="n">
        <v>10</v>
      </c>
      <c r="CU18" s="2" t="s">
        <v>436</v>
      </c>
      <c r="CV18" s="2" t="s">
        <v>437</v>
      </c>
      <c r="CW18" s="2" t="s">
        <v>360</v>
      </c>
      <c r="CX18" s="2" t="s">
        <v>438</v>
      </c>
      <c r="CY18" s="2" t="s">
        <v>439</v>
      </c>
      <c r="CZ18" s="2"/>
      <c r="DA18" s="3" t="s">
        <v>440</v>
      </c>
      <c r="DB18" s="2" t="s">
        <v>441</v>
      </c>
      <c r="DC18" s="10" t="n">
        <v>2016</v>
      </c>
      <c r="DD18" s="11" t="str">
        <f aca="false">HYPERLINK("http://www.glasstopower.com","www.glasstopower.com")</f>
        <v>www.glasstopower.com</v>
      </c>
      <c r="DE18" s="12" t="n">
        <v>17</v>
      </c>
      <c r="DF18" s="12" t="n">
        <v>4</v>
      </c>
      <c r="DG18" s="12" t="n">
        <v>5</v>
      </c>
      <c r="DH18" s="12" t="n">
        <v>2</v>
      </c>
      <c r="DI18" s="12" t="n">
        <v>10</v>
      </c>
      <c r="DJ18" s="12" t="n">
        <v>10</v>
      </c>
      <c r="DK18" s="2" t="s">
        <v>442</v>
      </c>
      <c r="DL18" s="2"/>
      <c r="DM18" s="3"/>
      <c r="DN18" s="3"/>
      <c r="DO18" s="2"/>
      <c r="DP18" s="2"/>
      <c r="DQ18" s="2"/>
      <c r="DR18" s="2"/>
      <c r="DS18" s="2"/>
      <c r="DT18" s="2"/>
      <c r="DU18" s="2"/>
      <c r="DV18" s="2"/>
      <c r="DW18" s="9"/>
      <c r="DX18" s="6"/>
      <c r="DY18" s="9"/>
      <c r="DZ18" s="9"/>
      <c r="EA18" s="9"/>
      <c r="EB18" s="9"/>
      <c r="EC18" s="9"/>
      <c r="ED18" s="9"/>
      <c r="EE18" s="9"/>
      <c r="EF18" s="6"/>
      <c r="EG18" s="5"/>
      <c r="EH18" s="5"/>
      <c r="EI18" s="9"/>
      <c r="EJ18" s="9"/>
      <c r="EK18" s="6"/>
      <c r="EL18" s="9"/>
      <c r="EM18" s="2"/>
      <c r="EN18" s="4"/>
      <c r="EO18" s="9"/>
      <c r="EP18" s="6"/>
      <c r="EQ18" s="6"/>
      <c r="ER18" s="9"/>
      <c r="ES18" s="2"/>
      <c r="ET18" s="9"/>
      <c r="EU18" s="9"/>
      <c r="EV18" s="9"/>
      <c r="EW18" s="9"/>
      <c r="EX18" s="9"/>
      <c r="EY18" s="9"/>
      <c r="EZ18" s="9"/>
      <c r="FA18" s="9"/>
      <c r="FB18" s="2" t="s">
        <v>196</v>
      </c>
      <c r="FC18" s="9"/>
      <c r="FD18" s="2"/>
      <c r="FE18" s="3"/>
      <c r="FF18" s="2"/>
      <c r="FG18" s="9"/>
      <c r="FH18" s="9"/>
      <c r="FI18" s="9"/>
      <c r="FJ18" s="9"/>
      <c r="FK18" s="9"/>
      <c r="FL18" s="9"/>
      <c r="FM18" s="9"/>
      <c r="FN18" s="9"/>
      <c r="FO18" s="9"/>
      <c r="FP18" s="9"/>
      <c r="FQ18" s="9"/>
      <c r="FR18" s="11" t="str">
        <f aca="false">HYPERLINK("https://my.pitchbook.com?c=166991-23T","View Company Online")</f>
        <v>View Company Online</v>
      </c>
    </row>
    <row r="19" customFormat="false" ht="15" hidden="false" customHeight="false" outlineLevel="0" collapsed="false">
      <c r="A19" s="13" t="s">
        <v>446</v>
      </c>
      <c r="B19" s="13" t="s">
        <v>447</v>
      </c>
      <c r="C19" s="13" t="s">
        <v>448</v>
      </c>
      <c r="D19" s="13"/>
      <c r="E19" s="13" t="s">
        <v>449</v>
      </c>
      <c r="F19" s="13" t="s">
        <v>450</v>
      </c>
      <c r="G19" s="13" t="s">
        <v>300</v>
      </c>
      <c r="H19" s="13" t="s">
        <v>451</v>
      </c>
      <c r="I19" s="13" t="s">
        <v>452</v>
      </c>
      <c r="J19" s="13" t="s">
        <v>453</v>
      </c>
      <c r="K19" s="13"/>
      <c r="L19" s="13" t="s">
        <v>454</v>
      </c>
      <c r="M19" s="13" t="s">
        <v>455</v>
      </c>
      <c r="N19" s="13" t="s">
        <v>423</v>
      </c>
      <c r="O19" s="13" t="s">
        <v>456</v>
      </c>
      <c r="P19" s="13" t="s">
        <v>457</v>
      </c>
      <c r="Q19" s="13" t="s">
        <v>458</v>
      </c>
      <c r="R19" s="14"/>
      <c r="S19" s="13"/>
      <c r="T19" s="13" t="s">
        <v>459</v>
      </c>
      <c r="U19" s="13"/>
      <c r="V19" s="14" t="n">
        <v>1</v>
      </c>
      <c r="W19" s="15" t="n">
        <v>40844</v>
      </c>
      <c r="X19" s="15" t="n">
        <v>40970</v>
      </c>
      <c r="Y19" s="16" t="n">
        <v>0.08</v>
      </c>
      <c r="Z19" s="13" t="s">
        <v>191</v>
      </c>
      <c r="AA19" s="16" t="n">
        <v>0.04</v>
      </c>
      <c r="AB19" s="16" t="n">
        <v>0.12</v>
      </c>
      <c r="AC19" s="13" t="s">
        <v>192</v>
      </c>
      <c r="AD19" s="17"/>
      <c r="AE19" s="16" t="n">
        <v>0.08</v>
      </c>
      <c r="AF19" s="14"/>
      <c r="AG19" s="14"/>
      <c r="AH19" s="16" t="n">
        <v>0.01</v>
      </c>
      <c r="AI19" s="14"/>
      <c r="AJ19" s="13" t="s">
        <v>290</v>
      </c>
      <c r="AK19" s="13"/>
      <c r="AL19" s="13"/>
      <c r="AM19" s="13" t="s">
        <v>291</v>
      </c>
      <c r="AN19" s="13" t="s">
        <v>460</v>
      </c>
      <c r="AO19" s="16" t="n">
        <v>0.08</v>
      </c>
      <c r="AP19" s="13" t="s">
        <v>196</v>
      </c>
      <c r="AQ19" s="13"/>
      <c r="AR19" s="13"/>
      <c r="AS19" s="13"/>
      <c r="AT19" s="16"/>
      <c r="AU19" s="16"/>
      <c r="AV19" s="16"/>
      <c r="AW19" s="13" t="s">
        <v>197</v>
      </c>
      <c r="AX19" s="13" t="s">
        <v>198</v>
      </c>
      <c r="AY19" s="13" t="s">
        <v>305</v>
      </c>
      <c r="AZ19" s="18"/>
      <c r="BA19" s="14"/>
      <c r="BB19" s="13"/>
      <c r="BC19" s="14"/>
      <c r="BD19" s="13"/>
      <c r="BE19" s="14"/>
      <c r="BF19" s="13"/>
      <c r="BG19" s="13"/>
      <c r="BH19" s="19"/>
      <c r="BI19" s="13"/>
      <c r="BJ19" s="13"/>
      <c r="BK19" s="13"/>
      <c r="BL19" s="13"/>
      <c r="BM19" s="13"/>
      <c r="BN19" s="13" t="s">
        <v>461</v>
      </c>
      <c r="BO19" s="13" t="s">
        <v>461</v>
      </c>
      <c r="BP19" s="13"/>
      <c r="BQ19" s="13"/>
      <c r="BR19" s="13"/>
      <c r="BS19" s="16"/>
      <c r="BT19" s="20" t="n">
        <v>0</v>
      </c>
      <c r="BU19" s="17"/>
      <c r="BV19" s="20"/>
      <c r="BW19" s="20" t="n">
        <v>-0.04</v>
      </c>
      <c r="BX19" s="20" t="n">
        <v>-0.04</v>
      </c>
      <c r="BY19" s="20" t="n">
        <v>-0.04</v>
      </c>
      <c r="BZ19" s="20"/>
      <c r="CA19" s="21" t="n">
        <v>2012</v>
      </c>
      <c r="CB19" s="20" t="n">
        <v>-3.05</v>
      </c>
      <c r="CC19" s="20" t="n">
        <v>-3.05</v>
      </c>
      <c r="CD19" s="20" t="n">
        <v>-3.05</v>
      </c>
      <c r="CE19" s="20"/>
      <c r="CF19" s="20" t="n">
        <v>-3.33</v>
      </c>
      <c r="CG19" s="20" t="n">
        <v>-1.97</v>
      </c>
      <c r="CH19" s="20" t="n">
        <v>-1.97</v>
      </c>
      <c r="CI19" s="20" t="n">
        <v>-1.97</v>
      </c>
      <c r="CJ19" s="20"/>
      <c r="CK19" s="20" t="n">
        <v>-2.15</v>
      </c>
      <c r="CL19" s="20"/>
      <c r="CM19" s="20"/>
      <c r="CN19" s="20"/>
      <c r="CO19" s="20"/>
      <c r="CP19" s="20"/>
      <c r="CQ19" s="20"/>
      <c r="CR19" s="20"/>
      <c r="CS19" s="17"/>
      <c r="CT19" s="18" t="n">
        <v>26</v>
      </c>
      <c r="CU19" s="13" t="s">
        <v>202</v>
      </c>
      <c r="CV19" s="13" t="s">
        <v>462</v>
      </c>
      <c r="CW19" s="13" t="s">
        <v>204</v>
      </c>
      <c r="CX19" s="13" t="s">
        <v>205</v>
      </c>
      <c r="CY19" s="13" t="s">
        <v>463</v>
      </c>
      <c r="CZ19" s="13" t="s">
        <v>464</v>
      </c>
      <c r="DA19" s="14" t="s">
        <v>465</v>
      </c>
      <c r="DB19" s="13" t="s">
        <v>209</v>
      </c>
      <c r="DC19" s="21" t="n">
        <v>2011</v>
      </c>
      <c r="DD19" s="22" t="str">
        <f aca="false">HYPERLINK("http://www.globalmedicalreit.com","www.globalmedicalreit.com")</f>
        <v>www.globalmedicalreit.com</v>
      </c>
      <c r="DE19" s="23"/>
      <c r="DF19" s="23"/>
      <c r="DG19" s="23"/>
      <c r="DH19" s="23"/>
      <c r="DI19" s="23"/>
      <c r="DJ19" s="23"/>
      <c r="DK19" s="13"/>
      <c r="DL19" s="13"/>
      <c r="DM19" s="14"/>
      <c r="DN19" s="14"/>
      <c r="DO19" s="13"/>
      <c r="DP19" s="13"/>
      <c r="DQ19" s="13"/>
      <c r="DR19" s="13"/>
      <c r="DS19" s="13"/>
      <c r="DT19" s="13"/>
      <c r="DU19" s="13"/>
      <c r="DV19" s="13" t="n">
        <v>28006</v>
      </c>
      <c r="DW19" s="20"/>
      <c r="DX19" s="17"/>
      <c r="DY19" s="20"/>
      <c r="DZ19" s="20"/>
      <c r="EA19" s="20"/>
      <c r="EB19" s="20"/>
      <c r="EC19" s="20"/>
      <c r="ED19" s="20"/>
      <c r="EE19" s="20"/>
      <c r="EF19" s="17"/>
      <c r="EG19" s="16"/>
      <c r="EH19" s="16"/>
      <c r="EI19" s="20"/>
      <c r="EJ19" s="20"/>
      <c r="EK19" s="17"/>
      <c r="EL19" s="20"/>
      <c r="EM19" s="13"/>
      <c r="EN19" s="15"/>
      <c r="EO19" s="20"/>
      <c r="EP19" s="17"/>
      <c r="EQ19" s="17"/>
      <c r="ER19" s="20"/>
      <c r="ES19" s="13"/>
      <c r="ET19" s="20"/>
      <c r="EU19" s="20"/>
      <c r="EV19" s="20"/>
      <c r="EW19" s="20"/>
      <c r="EX19" s="20"/>
      <c r="EY19" s="20"/>
      <c r="EZ19" s="20"/>
      <c r="FA19" s="20"/>
      <c r="FB19" s="13" t="s">
        <v>196</v>
      </c>
      <c r="FC19" s="20"/>
      <c r="FD19" s="13"/>
      <c r="FE19" s="14"/>
      <c r="FF19" s="13"/>
      <c r="FG19" s="20"/>
      <c r="FH19" s="20"/>
      <c r="FI19" s="20"/>
      <c r="FJ19" s="20"/>
      <c r="FK19" s="20"/>
      <c r="FL19" s="20"/>
      <c r="FM19" s="20"/>
      <c r="FN19" s="20"/>
      <c r="FO19" s="20"/>
      <c r="FP19" s="20"/>
      <c r="FQ19" s="20"/>
      <c r="FR19" s="22" t="str">
        <f aca="false">HYPERLINK("https://my.pitchbook.com?c=68519-44T","View Company Online")</f>
        <v>View Company Online</v>
      </c>
    </row>
    <row r="20" customFormat="false" ht="15" hidden="false" customHeight="false" outlineLevel="0" collapsed="false">
      <c r="A20" s="2" t="s">
        <v>466</v>
      </c>
      <c r="B20" s="2" t="s">
        <v>447</v>
      </c>
      <c r="C20" s="2" t="s">
        <v>448</v>
      </c>
      <c r="D20" s="2"/>
      <c r="E20" s="2" t="s">
        <v>449</v>
      </c>
      <c r="F20" s="2" t="s">
        <v>450</v>
      </c>
      <c r="G20" s="2" t="s">
        <v>300</v>
      </c>
      <c r="H20" s="2" t="s">
        <v>451</v>
      </c>
      <c r="I20" s="2" t="s">
        <v>452</v>
      </c>
      <c r="J20" s="2" t="s">
        <v>453</v>
      </c>
      <c r="K20" s="2"/>
      <c r="L20" s="2" t="s">
        <v>454</v>
      </c>
      <c r="M20" s="2" t="s">
        <v>455</v>
      </c>
      <c r="N20" s="2" t="s">
        <v>423</v>
      </c>
      <c r="O20" s="2" t="s">
        <v>456</v>
      </c>
      <c r="P20" s="2" t="s">
        <v>467</v>
      </c>
      <c r="Q20" s="2" t="s">
        <v>468</v>
      </c>
      <c r="R20" s="3" t="s">
        <v>469</v>
      </c>
      <c r="S20" s="2" t="s">
        <v>470</v>
      </c>
      <c r="T20" s="2" t="s">
        <v>471</v>
      </c>
      <c r="U20" s="2" t="s">
        <v>472</v>
      </c>
      <c r="V20" s="3" t="n">
        <v>5</v>
      </c>
      <c r="W20" s="4" t="n">
        <v>44271</v>
      </c>
      <c r="X20" s="4" t="n">
        <v>44272</v>
      </c>
      <c r="Y20" s="5" t="n">
        <v>82.94</v>
      </c>
      <c r="Z20" s="2" t="s">
        <v>191</v>
      </c>
      <c r="AA20" s="5"/>
      <c r="AB20" s="5" t="n">
        <v>659.85</v>
      </c>
      <c r="AC20" s="2" t="s">
        <v>192</v>
      </c>
      <c r="AD20" s="6" t="n">
        <v>12.57</v>
      </c>
      <c r="AE20" s="5" t="n">
        <v>140.04</v>
      </c>
      <c r="AF20" s="3"/>
      <c r="AG20" s="3"/>
      <c r="AH20" s="5" t="n">
        <v>11.06</v>
      </c>
      <c r="AI20" s="3"/>
      <c r="AJ20" s="2" t="s">
        <v>321</v>
      </c>
      <c r="AK20" s="2"/>
      <c r="AL20" s="2"/>
      <c r="AM20" s="2" t="s">
        <v>291</v>
      </c>
      <c r="AN20" s="2" t="s">
        <v>450</v>
      </c>
      <c r="AO20" s="5" t="n">
        <v>82.94</v>
      </c>
      <c r="AP20" s="2" t="s">
        <v>196</v>
      </c>
      <c r="AQ20" s="2"/>
      <c r="AR20" s="2"/>
      <c r="AS20" s="2"/>
      <c r="AT20" s="5"/>
      <c r="AU20" s="5"/>
      <c r="AV20" s="5"/>
      <c r="AW20" s="2" t="s">
        <v>197</v>
      </c>
      <c r="AX20" s="2" t="s">
        <v>198</v>
      </c>
      <c r="AY20" s="2" t="s">
        <v>455</v>
      </c>
      <c r="AZ20" s="7"/>
      <c r="BA20" s="3"/>
      <c r="BB20" s="2"/>
      <c r="BC20" s="3"/>
      <c r="BD20" s="2"/>
      <c r="BE20" s="3"/>
      <c r="BF20" s="2"/>
      <c r="BG20" s="2"/>
      <c r="BH20" s="8"/>
      <c r="BI20" s="2"/>
      <c r="BJ20" s="2"/>
      <c r="BK20" s="2"/>
      <c r="BL20" s="2"/>
      <c r="BM20" s="2"/>
      <c r="BN20" s="2" t="s">
        <v>473</v>
      </c>
      <c r="BO20" s="2" t="s">
        <v>473</v>
      </c>
      <c r="BP20" s="2" t="s">
        <v>474</v>
      </c>
      <c r="BQ20" s="2"/>
      <c r="BR20" s="2"/>
      <c r="BS20" s="5"/>
      <c r="BT20" s="9" t="n">
        <v>82.04</v>
      </c>
      <c r="BU20" s="6" t="n">
        <v>209.43</v>
      </c>
      <c r="BV20" s="9" t="n">
        <v>72.51</v>
      </c>
      <c r="BW20" s="9" t="n">
        <v>-1.6</v>
      </c>
      <c r="BX20" s="9" t="n">
        <v>46.49</v>
      </c>
      <c r="BY20" s="9" t="n">
        <v>14.19</v>
      </c>
      <c r="BZ20" s="9" t="n">
        <v>483.59</v>
      </c>
      <c r="CA20" s="10" t="n">
        <v>2020</v>
      </c>
      <c r="CB20" s="9" t="n">
        <v>14.19</v>
      </c>
      <c r="CC20" s="9" t="n">
        <v>46.48</v>
      </c>
      <c r="CD20" s="9" t="n">
        <v>-97.09</v>
      </c>
      <c r="CE20" s="9" t="n">
        <v>8.04</v>
      </c>
      <c r="CF20" s="9" t="n">
        <v>184.94</v>
      </c>
      <c r="CG20" s="9" t="n">
        <v>1.78</v>
      </c>
      <c r="CH20" s="9" t="n">
        <v>5.84</v>
      </c>
      <c r="CI20" s="9" t="n">
        <v>-12.2</v>
      </c>
      <c r="CJ20" s="9" t="n">
        <v>1.01</v>
      </c>
      <c r="CK20" s="9" t="n">
        <v>23.25</v>
      </c>
      <c r="CL20" s="9"/>
      <c r="CM20" s="9"/>
      <c r="CN20" s="9"/>
      <c r="CO20" s="9"/>
      <c r="CP20" s="9"/>
      <c r="CQ20" s="9"/>
      <c r="CR20" s="9"/>
      <c r="CS20" s="6" t="n">
        <v>56.67</v>
      </c>
      <c r="CT20" s="7" t="n">
        <v>26</v>
      </c>
      <c r="CU20" s="2" t="s">
        <v>202</v>
      </c>
      <c r="CV20" s="2" t="s">
        <v>462</v>
      </c>
      <c r="CW20" s="2" t="s">
        <v>204</v>
      </c>
      <c r="CX20" s="2" t="s">
        <v>205</v>
      </c>
      <c r="CY20" s="2" t="s">
        <v>463</v>
      </c>
      <c r="CZ20" s="2" t="s">
        <v>464</v>
      </c>
      <c r="DA20" s="3" t="s">
        <v>465</v>
      </c>
      <c r="DB20" s="2" t="s">
        <v>209</v>
      </c>
      <c r="DC20" s="10" t="n">
        <v>2011</v>
      </c>
      <c r="DD20" s="11" t="str">
        <f aca="false">HYPERLINK("http://www.globalmedicalreit.com","www.globalmedicalreit.com")</f>
        <v>www.globalmedicalreit.com</v>
      </c>
      <c r="DE20" s="12"/>
      <c r="DF20" s="12"/>
      <c r="DG20" s="12"/>
      <c r="DH20" s="12"/>
      <c r="DI20" s="12"/>
      <c r="DJ20" s="12"/>
      <c r="DK20" s="2"/>
      <c r="DL20" s="2"/>
      <c r="DM20" s="3"/>
      <c r="DN20" s="3"/>
      <c r="DO20" s="2"/>
      <c r="DP20" s="2"/>
      <c r="DQ20" s="2"/>
      <c r="DR20" s="2"/>
      <c r="DS20" s="2"/>
      <c r="DT20" s="2"/>
      <c r="DU20" s="2"/>
      <c r="DV20" s="2" t="n">
        <v>28006</v>
      </c>
      <c r="DW20" s="9"/>
      <c r="DX20" s="6"/>
      <c r="DY20" s="9"/>
      <c r="DZ20" s="9"/>
      <c r="EA20" s="9"/>
      <c r="EB20" s="9"/>
      <c r="EC20" s="9"/>
      <c r="ED20" s="9"/>
      <c r="EE20" s="9"/>
      <c r="EF20" s="6"/>
      <c r="EG20" s="5"/>
      <c r="EH20" s="5"/>
      <c r="EI20" s="9"/>
      <c r="EJ20" s="9"/>
      <c r="EK20" s="6"/>
      <c r="EL20" s="9"/>
      <c r="EM20" s="2"/>
      <c r="EN20" s="4"/>
      <c r="EO20" s="9"/>
      <c r="EP20" s="6"/>
      <c r="EQ20" s="6"/>
      <c r="ER20" s="9"/>
      <c r="ES20" s="2"/>
      <c r="ET20" s="9"/>
      <c r="EU20" s="9"/>
      <c r="EV20" s="9"/>
      <c r="EW20" s="9"/>
      <c r="EX20" s="9"/>
      <c r="EY20" s="9"/>
      <c r="EZ20" s="9"/>
      <c r="FA20" s="9"/>
      <c r="FB20" s="2" t="s">
        <v>196</v>
      </c>
      <c r="FC20" s="9"/>
      <c r="FD20" s="2"/>
      <c r="FE20" s="3"/>
      <c r="FF20" s="2"/>
      <c r="FG20" s="9"/>
      <c r="FH20" s="9"/>
      <c r="FI20" s="9"/>
      <c r="FJ20" s="9"/>
      <c r="FK20" s="9"/>
      <c r="FL20" s="9"/>
      <c r="FM20" s="9"/>
      <c r="FN20" s="9"/>
      <c r="FO20" s="9"/>
      <c r="FP20" s="9"/>
      <c r="FQ20" s="9"/>
      <c r="FR20" s="11" t="str">
        <f aca="false">HYPERLINK("https://my.pitchbook.com?c=169244-29T","View Company Online")</f>
        <v>View Company Online</v>
      </c>
    </row>
    <row r="21" customFormat="false" ht="15" hidden="false" customHeight="false" outlineLevel="0" collapsed="false">
      <c r="A21" s="13" t="s">
        <v>475</v>
      </c>
      <c r="B21" s="13" t="s">
        <v>476</v>
      </c>
      <c r="C21" s="13" t="s">
        <v>477</v>
      </c>
      <c r="D21" s="13"/>
      <c r="E21" s="13" t="s">
        <v>478</v>
      </c>
      <c r="F21" s="13" t="s">
        <v>479</v>
      </c>
      <c r="G21" s="13" t="s">
        <v>332</v>
      </c>
      <c r="H21" s="13" t="s">
        <v>333</v>
      </c>
      <c r="I21" s="13" t="s">
        <v>334</v>
      </c>
      <c r="J21" s="13" t="s">
        <v>480</v>
      </c>
      <c r="K21" s="13" t="s">
        <v>481</v>
      </c>
      <c r="L21" s="13" t="s">
        <v>482</v>
      </c>
      <c r="M21" s="13" t="s">
        <v>185</v>
      </c>
      <c r="N21" s="13" t="s">
        <v>186</v>
      </c>
      <c r="O21" s="13" t="s">
        <v>187</v>
      </c>
      <c r="P21" s="13" t="s">
        <v>483</v>
      </c>
      <c r="Q21" s="13" t="s">
        <v>484</v>
      </c>
      <c r="R21" s="14" t="s">
        <v>485</v>
      </c>
      <c r="S21" s="13" t="s">
        <v>486</v>
      </c>
      <c r="T21" s="13" t="s">
        <v>487</v>
      </c>
      <c r="U21" s="13" t="s">
        <v>488</v>
      </c>
      <c r="V21" s="14" t="n">
        <v>7</v>
      </c>
      <c r="W21" s="15" t="n">
        <v>42864</v>
      </c>
      <c r="X21" s="15" t="n">
        <v>42866</v>
      </c>
      <c r="Y21" s="16" t="n">
        <v>332.51</v>
      </c>
      <c r="Z21" s="13" t="s">
        <v>191</v>
      </c>
      <c r="AA21" s="16" t="n">
        <v>554.18</v>
      </c>
      <c r="AB21" s="16" t="n">
        <v>858.98</v>
      </c>
      <c r="AC21" s="13" t="s">
        <v>191</v>
      </c>
      <c r="AD21" s="17" t="n">
        <v>35.48</v>
      </c>
      <c r="AE21" s="16" t="n">
        <v>492.13</v>
      </c>
      <c r="AF21" s="14" t="s">
        <v>230</v>
      </c>
      <c r="AG21" s="14" t="s">
        <v>231</v>
      </c>
      <c r="AH21" s="16" t="n">
        <v>7.42</v>
      </c>
      <c r="AI21" s="14" t="s">
        <v>232</v>
      </c>
      <c r="AJ21" s="13" t="s">
        <v>233</v>
      </c>
      <c r="AK21" s="13" t="s">
        <v>232</v>
      </c>
      <c r="AL21" s="13"/>
      <c r="AM21" s="13" t="s">
        <v>234</v>
      </c>
      <c r="AN21" s="13" t="s">
        <v>489</v>
      </c>
      <c r="AO21" s="16" t="n">
        <v>304.8</v>
      </c>
      <c r="AP21" s="13" t="s">
        <v>196</v>
      </c>
      <c r="AQ21" s="13"/>
      <c r="AR21" s="13"/>
      <c r="AS21" s="13" t="s">
        <v>490</v>
      </c>
      <c r="AT21" s="16" t="n">
        <v>27.71</v>
      </c>
      <c r="AU21" s="16" t="n">
        <v>27.71</v>
      </c>
      <c r="AV21" s="16"/>
      <c r="AW21" s="13" t="s">
        <v>197</v>
      </c>
      <c r="AX21" s="13" t="s">
        <v>186</v>
      </c>
      <c r="AY21" s="13" t="s">
        <v>199</v>
      </c>
      <c r="AZ21" s="18"/>
      <c r="BA21" s="14" t="n">
        <v>16</v>
      </c>
      <c r="BB21" s="13" t="s">
        <v>491</v>
      </c>
      <c r="BC21" s="14" t="n">
        <v>12</v>
      </c>
      <c r="BD21" s="13" t="s">
        <v>492</v>
      </c>
      <c r="BE21" s="14" t="n">
        <v>4</v>
      </c>
      <c r="BF21" s="13"/>
      <c r="BG21" s="13" t="s">
        <v>493</v>
      </c>
      <c r="BH21" s="19" t="s">
        <v>494</v>
      </c>
      <c r="BI21" s="13" t="s">
        <v>495</v>
      </c>
      <c r="BJ21" s="13" t="s">
        <v>496</v>
      </c>
      <c r="BK21" s="13"/>
      <c r="BL21" s="13"/>
      <c r="BM21" s="13"/>
      <c r="BN21" s="13" t="s">
        <v>497</v>
      </c>
      <c r="BO21" s="13" t="s">
        <v>498</v>
      </c>
      <c r="BP21" s="13"/>
      <c r="BQ21" s="13" t="s">
        <v>499</v>
      </c>
      <c r="BR21" s="13"/>
      <c r="BS21" s="16"/>
      <c r="BT21" s="20" t="n">
        <v>22.83</v>
      </c>
      <c r="BU21" s="17"/>
      <c r="BV21" s="20" t="n">
        <v>2.83</v>
      </c>
      <c r="BW21" s="20" t="n">
        <v>-42.62</v>
      </c>
      <c r="BX21" s="20" t="n">
        <v>-36.3</v>
      </c>
      <c r="BY21" s="20" t="n">
        <v>-39.64</v>
      </c>
      <c r="BZ21" s="20" t="n">
        <v>16.2</v>
      </c>
      <c r="CA21" s="21" t="n">
        <v>2016</v>
      </c>
      <c r="CB21" s="20" t="n">
        <v>-23.66</v>
      </c>
      <c r="CC21" s="20" t="n">
        <v>-21.67</v>
      </c>
      <c r="CD21" s="20" t="n">
        <v>-20.59</v>
      </c>
      <c r="CE21" s="20" t="n">
        <v>37.63</v>
      </c>
      <c r="CF21" s="20" t="n">
        <v>29.28</v>
      </c>
      <c r="CG21" s="20" t="n">
        <v>-9.16</v>
      </c>
      <c r="CH21" s="20" t="n">
        <v>-8.39</v>
      </c>
      <c r="CI21" s="20" t="n">
        <v>-7.97</v>
      </c>
      <c r="CJ21" s="20" t="n">
        <v>14.57</v>
      </c>
      <c r="CK21" s="20" t="n">
        <v>11.34</v>
      </c>
      <c r="CL21" s="20" t="n">
        <v>-0.76</v>
      </c>
      <c r="CM21" s="20" t="n">
        <v>0.09</v>
      </c>
      <c r="CN21" s="20"/>
      <c r="CO21" s="20"/>
      <c r="CP21" s="20"/>
      <c r="CQ21" s="20"/>
      <c r="CR21" s="20"/>
      <c r="CS21" s="17" t="n">
        <v>-159.04</v>
      </c>
      <c r="CT21" s="18" t="n">
        <v>2021</v>
      </c>
      <c r="CU21" s="13" t="s">
        <v>202</v>
      </c>
      <c r="CV21" s="13" t="s">
        <v>500</v>
      </c>
      <c r="CW21" s="13" t="s">
        <v>204</v>
      </c>
      <c r="CX21" s="13" t="s">
        <v>205</v>
      </c>
      <c r="CY21" s="13" t="s">
        <v>501</v>
      </c>
      <c r="CZ21" s="13" t="s">
        <v>246</v>
      </c>
      <c r="DA21" s="14" t="s">
        <v>502</v>
      </c>
      <c r="DB21" s="13" t="s">
        <v>209</v>
      </c>
      <c r="DC21" s="21" t="n">
        <v>2011</v>
      </c>
      <c r="DD21" s="22" t="str">
        <f aca="false">HYPERLINK("http://www.guardanthealth.com","www.guardanthealth.com")</f>
        <v>www.guardanthealth.com</v>
      </c>
      <c r="DE21" s="23" t="n">
        <v>708</v>
      </c>
      <c r="DF21" s="23" t="n">
        <v>116</v>
      </c>
      <c r="DG21" s="23" t="n">
        <v>404</v>
      </c>
      <c r="DH21" s="23" t="n">
        <v>263</v>
      </c>
      <c r="DI21" s="23" t="n">
        <v>41</v>
      </c>
      <c r="DJ21" s="23" t="n">
        <v>41</v>
      </c>
      <c r="DK21" s="13" t="s">
        <v>503</v>
      </c>
      <c r="DL21" s="13"/>
      <c r="DM21" s="14" t="n">
        <v>1.23</v>
      </c>
      <c r="DN21" s="14" t="n">
        <v>1.13</v>
      </c>
      <c r="DO21" s="13" t="s">
        <v>249</v>
      </c>
      <c r="DP21" s="13" t="s">
        <v>250</v>
      </c>
      <c r="DQ21" s="13" t="s">
        <v>251</v>
      </c>
      <c r="DR21" s="13" t="s">
        <v>250</v>
      </c>
      <c r="DS21" s="13" t="s">
        <v>250</v>
      </c>
      <c r="DT21" s="13" t="s">
        <v>252</v>
      </c>
      <c r="DU21" s="13" t="s">
        <v>399</v>
      </c>
      <c r="DV21" s="13"/>
      <c r="DW21" s="20"/>
      <c r="DX21" s="17"/>
      <c r="DY21" s="20"/>
      <c r="DZ21" s="20"/>
      <c r="EA21" s="20"/>
      <c r="EB21" s="20"/>
      <c r="EC21" s="20"/>
      <c r="ED21" s="20"/>
      <c r="EE21" s="20"/>
      <c r="EF21" s="17"/>
      <c r="EG21" s="16"/>
      <c r="EH21" s="16"/>
      <c r="EI21" s="20"/>
      <c r="EJ21" s="20"/>
      <c r="EK21" s="17"/>
      <c r="EL21" s="20"/>
      <c r="EM21" s="13"/>
      <c r="EN21" s="15"/>
      <c r="EO21" s="20"/>
      <c r="EP21" s="17"/>
      <c r="EQ21" s="17"/>
      <c r="ER21" s="20"/>
      <c r="ES21" s="13"/>
      <c r="ET21" s="20"/>
      <c r="EU21" s="20"/>
      <c r="EV21" s="20"/>
      <c r="EW21" s="20"/>
      <c r="EX21" s="20"/>
      <c r="EY21" s="20"/>
      <c r="EZ21" s="20"/>
      <c r="FA21" s="20"/>
      <c r="FB21" s="13" t="s">
        <v>196</v>
      </c>
      <c r="FC21" s="20"/>
      <c r="FD21" s="13" t="s">
        <v>196</v>
      </c>
      <c r="FE21" s="14"/>
      <c r="FF21" s="13"/>
      <c r="FG21" s="20"/>
      <c r="FH21" s="20"/>
      <c r="FI21" s="20"/>
      <c r="FJ21" s="20"/>
      <c r="FK21" s="20"/>
      <c r="FL21" s="20"/>
      <c r="FM21" s="20"/>
      <c r="FN21" s="20"/>
      <c r="FO21" s="20"/>
      <c r="FP21" s="20"/>
      <c r="FQ21" s="20"/>
      <c r="FR21" s="22" t="str">
        <f aca="false">HYPERLINK("https://my.pitchbook.com?c=87573-70T","View Company Online")</f>
        <v>View Company Online</v>
      </c>
    </row>
    <row r="22" customFormat="false" ht="15" hidden="false" customHeight="false" outlineLevel="0" collapsed="false">
      <c r="A22" s="2" t="s">
        <v>504</v>
      </c>
      <c r="B22" s="2" t="s">
        <v>476</v>
      </c>
      <c r="C22" s="2" t="s">
        <v>477</v>
      </c>
      <c r="D22" s="2"/>
      <c r="E22" s="2" t="s">
        <v>478</v>
      </c>
      <c r="F22" s="2" t="s">
        <v>479</v>
      </c>
      <c r="G22" s="2" t="s">
        <v>332</v>
      </c>
      <c r="H22" s="2" t="s">
        <v>333</v>
      </c>
      <c r="I22" s="2" t="s">
        <v>334</v>
      </c>
      <c r="J22" s="2" t="s">
        <v>480</v>
      </c>
      <c r="K22" s="2" t="s">
        <v>481</v>
      </c>
      <c r="L22" s="2" t="s">
        <v>482</v>
      </c>
      <c r="M22" s="2" t="s">
        <v>185</v>
      </c>
      <c r="N22" s="2" t="s">
        <v>186</v>
      </c>
      <c r="O22" s="2" t="s">
        <v>187</v>
      </c>
      <c r="P22" s="2" t="s">
        <v>483</v>
      </c>
      <c r="Q22" s="2" t="s">
        <v>484</v>
      </c>
      <c r="R22" s="3" t="s">
        <v>485</v>
      </c>
      <c r="S22" s="2" t="s">
        <v>486</v>
      </c>
      <c r="T22" s="2" t="s">
        <v>487</v>
      </c>
      <c r="U22" s="2" t="s">
        <v>488</v>
      </c>
      <c r="V22" s="3" t="n">
        <v>8</v>
      </c>
      <c r="W22" s="4" t="n">
        <v>43349</v>
      </c>
      <c r="X22" s="4" t="n">
        <v>43377</v>
      </c>
      <c r="Y22" s="5" t="n">
        <v>203.89</v>
      </c>
      <c r="Z22" s="2" t="s">
        <v>191</v>
      </c>
      <c r="AA22" s="5" t="n">
        <v>1159</v>
      </c>
      <c r="AB22" s="5" t="n">
        <v>1362.89</v>
      </c>
      <c r="AC22" s="2" t="s">
        <v>192</v>
      </c>
      <c r="AD22" s="6" t="n">
        <v>14.96</v>
      </c>
      <c r="AE22" s="5" t="n">
        <v>696.01</v>
      </c>
      <c r="AF22" s="3"/>
      <c r="AG22" s="3"/>
      <c r="AH22" s="5" t="n">
        <v>16.31</v>
      </c>
      <c r="AI22" s="3"/>
      <c r="AJ22" s="2" t="s">
        <v>290</v>
      </c>
      <c r="AK22" s="2"/>
      <c r="AL22" s="2"/>
      <c r="AM22" s="2" t="s">
        <v>291</v>
      </c>
      <c r="AN22" s="2" t="s">
        <v>505</v>
      </c>
      <c r="AO22" s="5" t="n">
        <v>203.89</v>
      </c>
      <c r="AP22" s="2" t="s">
        <v>196</v>
      </c>
      <c r="AQ22" s="2"/>
      <c r="AR22" s="2"/>
      <c r="AS22" s="2"/>
      <c r="AT22" s="5"/>
      <c r="AU22" s="5"/>
      <c r="AV22" s="5"/>
      <c r="AW22" s="2" t="s">
        <v>197</v>
      </c>
      <c r="AX22" s="2" t="s">
        <v>186</v>
      </c>
      <c r="AY22" s="2" t="s">
        <v>185</v>
      </c>
      <c r="AZ22" s="7" t="n">
        <v>348</v>
      </c>
      <c r="BA22" s="3"/>
      <c r="BB22" s="2"/>
      <c r="BC22" s="3"/>
      <c r="BD22" s="2"/>
      <c r="BE22" s="3"/>
      <c r="BF22" s="2"/>
      <c r="BG22" s="2"/>
      <c r="BH22" s="8"/>
      <c r="BI22" s="2"/>
      <c r="BJ22" s="2"/>
      <c r="BK22" s="2" t="s">
        <v>506</v>
      </c>
      <c r="BL22" s="2"/>
      <c r="BM22" s="2"/>
      <c r="BN22" s="2" t="s">
        <v>507</v>
      </c>
      <c r="BO22" s="2" t="s">
        <v>507</v>
      </c>
      <c r="BP22" s="2" t="s">
        <v>508</v>
      </c>
      <c r="BQ22" s="2"/>
      <c r="BR22" s="2"/>
      <c r="BS22" s="5"/>
      <c r="BT22" s="9" t="n">
        <v>65.37</v>
      </c>
      <c r="BU22" s="6" t="n">
        <v>208</v>
      </c>
      <c r="BV22" s="9" t="n">
        <v>33.08</v>
      </c>
      <c r="BW22" s="9" t="n">
        <v>-64.39</v>
      </c>
      <c r="BX22" s="9" t="n">
        <v>-59.15</v>
      </c>
      <c r="BY22" s="9" t="n">
        <v>-64.5</v>
      </c>
      <c r="BZ22" s="9" t="n">
        <v>0.21</v>
      </c>
      <c r="CA22" s="10" t="n">
        <v>2018</v>
      </c>
      <c r="CB22" s="9" t="n">
        <v>-23.04</v>
      </c>
      <c r="CC22" s="9" t="n">
        <v>-21.13</v>
      </c>
      <c r="CD22" s="9" t="n">
        <v>-21.62</v>
      </c>
      <c r="CE22" s="9" t="n">
        <v>20.85</v>
      </c>
      <c r="CF22" s="9" t="n">
        <v>-18.94</v>
      </c>
      <c r="CG22" s="9" t="n">
        <v>-3.45</v>
      </c>
      <c r="CH22" s="9" t="n">
        <v>-3.16</v>
      </c>
      <c r="CI22" s="9" t="n">
        <v>-3.23</v>
      </c>
      <c r="CJ22" s="9" t="n">
        <v>3.12</v>
      </c>
      <c r="CK22" s="9" t="n">
        <v>-2.83</v>
      </c>
      <c r="CL22" s="9"/>
      <c r="CM22" s="9"/>
      <c r="CN22" s="9"/>
      <c r="CO22" s="9"/>
      <c r="CP22" s="9"/>
      <c r="CQ22" s="9"/>
      <c r="CR22" s="9"/>
      <c r="CS22" s="6" t="n">
        <v>-90.49</v>
      </c>
      <c r="CT22" s="7" t="n">
        <v>2021</v>
      </c>
      <c r="CU22" s="2" t="s">
        <v>202</v>
      </c>
      <c r="CV22" s="2" t="s">
        <v>500</v>
      </c>
      <c r="CW22" s="2" t="s">
        <v>204</v>
      </c>
      <c r="CX22" s="2" t="s">
        <v>205</v>
      </c>
      <c r="CY22" s="2" t="s">
        <v>501</v>
      </c>
      <c r="CZ22" s="2" t="s">
        <v>246</v>
      </c>
      <c r="DA22" s="3" t="s">
        <v>502</v>
      </c>
      <c r="DB22" s="2" t="s">
        <v>209</v>
      </c>
      <c r="DC22" s="10" t="n">
        <v>2011</v>
      </c>
      <c r="DD22" s="11" t="str">
        <f aca="false">HYPERLINK("http://www.guardanthealth.com","www.guardanthealth.com")</f>
        <v>www.guardanthealth.com</v>
      </c>
      <c r="DE22" s="12" t="n">
        <v>708</v>
      </c>
      <c r="DF22" s="12" t="n">
        <v>116</v>
      </c>
      <c r="DG22" s="12" t="n">
        <v>404</v>
      </c>
      <c r="DH22" s="12" t="n">
        <v>263</v>
      </c>
      <c r="DI22" s="12" t="n">
        <v>41</v>
      </c>
      <c r="DJ22" s="12" t="n">
        <v>41</v>
      </c>
      <c r="DK22" s="2" t="s">
        <v>503</v>
      </c>
      <c r="DL22" s="2"/>
      <c r="DM22" s="3"/>
      <c r="DN22" s="3"/>
      <c r="DO22" s="2"/>
      <c r="DP22" s="2"/>
      <c r="DQ22" s="2"/>
      <c r="DR22" s="2"/>
      <c r="DS22" s="2"/>
      <c r="DT22" s="2"/>
      <c r="DU22" s="2"/>
      <c r="DV22" s="2"/>
      <c r="DW22" s="9"/>
      <c r="DX22" s="6"/>
      <c r="DY22" s="9"/>
      <c r="DZ22" s="9"/>
      <c r="EA22" s="9"/>
      <c r="EB22" s="9"/>
      <c r="EC22" s="9"/>
      <c r="ED22" s="9"/>
      <c r="EE22" s="9"/>
      <c r="EF22" s="6"/>
      <c r="EG22" s="5"/>
      <c r="EH22" s="5"/>
      <c r="EI22" s="9"/>
      <c r="EJ22" s="9"/>
      <c r="EK22" s="6"/>
      <c r="EL22" s="9"/>
      <c r="EM22" s="2"/>
      <c r="EN22" s="4"/>
      <c r="EO22" s="9"/>
      <c r="EP22" s="6"/>
      <c r="EQ22" s="6"/>
      <c r="ER22" s="9"/>
      <c r="ES22" s="2"/>
      <c r="ET22" s="9"/>
      <c r="EU22" s="9"/>
      <c r="EV22" s="9"/>
      <c r="EW22" s="9"/>
      <c r="EX22" s="9"/>
      <c r="EY22" s="9"/>
      <c r="EZ22" s="9"/>
      <c r="FA22" s="9"/>
      <c r="FB22" s="2" t="s">
        <v>196</v>
      </c>
      <c r="FC22" s="9"/>
      <c r="FD22" s="2"/>
      <c r="FE22" s="3"/>
      <c r="FF22" s="2"/>
      <c r="FG22" s="9"/>
      <c r="FH22" s="9"/>
      <c r="FI22" s="9"/>
      <c r="FJ22" s="9"/>
      <c r="FK22" s="9"/>
      <c r="FL22" s="9"/>
      <c r="FM22" s="9"/>
      <c r="FN22" s="9"/>
      <c r="FO22" s="9"/>
      <c r="FP22" s="9"/>
      <c r="FQ22" s="9"/>
      <c r="FR22" s="11" t="str">
        <f aca="false">HYPERLINK("https://my.pitchbook.com?c=111468-52T","View Company Online")</f>
        <v>View Company Online</v>
      </c>
    </row>
    <row r="23" customFormat="false" ht="15" hidden="false" customHeight="false" outlineLevel="0" collapsed="false">
      <c r="A23" s="13" t="s">
        <v>509</v>
      </c>
      <c r="B23" s="13" t="s">
        <v>476</v>
      </c>
      <c r="C23" s="13" t="s">
        <v>477</v>
      </c>
      <c r="D23" s="13"/>
      <c r="E23" s="13" t="s">
        <v>478</v>
      </c>
      <c r="F23" s="13" t="s">
        <v>479</v>
      </c>
      <c r="G23" s="13" t="s">
        <v>332</v>
      </c>
      <c r="H23" s="13" t="s">
        <v>333</v>
      </c>
      <c r="I23" s="13" t="s">
        <v>334</v>
      </c>
      <c r="J23" s="13" t="s">
        <v>480</v>
      </c>
      <c r="K23" s="13" t="s">
        <v>481</v>
      </c>
      <c r="L23" s="13" t="s">
        <v>482</v>
      </c>
      <c r="M23" s="13" t="s">
        <v>185</v>
      </c>
      <c r="N23" s="13" t="s">
        <v>186</v>
      </c>
      <c r="O23" s="13" t="s">
        <v>187</v>
      </c>
      <c r="P23" s="13" t="s">
        <v>510</v>
      </c>
      <c r="Q23" s="13" t="s">
        <v>511</v>
      </c>
      <c r="R23" s="14" t="s">
        <v>485</v>
      </c>
      <c r="S23" s="13" t="s">
        <v>512</v>
      </c>
      <c r="T23" s="13" t="s">
        <v>513</v>
      </c>
      <c r="U23" s="13" t="s">
        <v>514</v>
      </c>
      <c r="V23" s="14" t="n">
        <v>11</v>
      </c>
      <c r="W23" s="15" t="n">
        <v>45068</v>
      </c>
      <c r="X23" s="15" t="n">
        <v>45280</v>
      </c>
      <c r="Y23" s="16" t="n">
        <v>83.32</v>
      </c>
      <c r="Z23" s="13" t="s">
        <v>191</v>
      </c>
      <c r="AA23" s="16"/>
      <c r="AB23" s="16" t="n">
        <v>2986.27</v>
      </c>
      <c r="AC23" s="13" t="s">
        <v>192</v>
      </c>
      <c r="AD23" s="17" t="n">
        <v>2.79</v>
      </c>
      <c r="AE23" s="16" t="n">
        <v>779.33</v>
      </c>
      <c r="AF23" s="14"/>
      <c r="AG23" s="14"/>
      <c r="AH23" s="16" t="n">
        <v>24.6</v>
      </c>
      <c r="AI23" s="14"/>
      <c r="AJ23" s="13" t="s">
        <v>193</v>
      </c>
      <c r="AK23" s="13"/>
      <c r="AL23" s="13"/>
      <c r="AM23" s="13" t="s">
        <v>194</v>
      </c>
      <c r="AN23" s="13" t="s">
        <v>515</v>
      </c>
      <c r="AO23" s="16" t="n">
        <v>83.32</v>
      </c>
      <c r="AP23" s="13" t="s">
        <v>196</v>
      </c>
      <c r="AQ23" s="13"/>
      <c r="AR23" s="13"/>
      <c r="AS23" s="13"/>
      <c r="AT23" s="16"/>
      <c r="AU23" s="16"/>
      <c r="AV23" s="16"/>
      <c r="AW23" s="13" t="s">
        <v>197</v>
      </c>
      <c r="AX23" s="13" t="s">
        <v>186</v>
      </c>
      <c r="AY23" s="13" t="s">
        <v>185</v>
      </c>
      <c r="AZ23" s="18"/>
      <c r="BA23" s="14"/>
      <c r="BB23" s="13"/>
      <c r="BC23" s="14"/>
      <c r="BD23" s="13"/>
      <c r="BE23" s="14"/>
      <c r="BF23" s="13"/>
      <c r="BG23" s="13"/>
      <c r="BH23" s="19"/>
      <c r="BI23" s="13"/>
      <c r="BJ23" s="13"/>
      <c r="BK23" s="13"/>
      <c r="BL23" s="13"/>
      <c r="BM23" s="13"/>
      <c r="BN23" s="13" t="s">
        <v>516</v>
      </c>
      <c r="BO23" s="13" t="s">
        <v>516</v>
      </c>
      <c r="BP23" s="13"/>
      <c r="BQ23" s="13"/>
      <c r="BR23" s="13"/>
      <c r="BS23" s="16"/>
      <c r="BT23" s="20" t="n">
        <v>502.14</v>
      </c>
      <c r="BU23" s="17" t="n">
        <v>11.12</v>
      </c>
      <c r="BV23" s="20" t="n">
        <v>303.78</v>
      </c>
      <c r="BW23" s="20" t="n">
        <v>-397.23</v>
      </c>
      <c r="BX23" s="20" t="n">
        <v>-383.68</v>
      </c>
      <c r="BY23" s="20" t="n">
        <v>-423.21</v>
      </c>
      <c r="BZ23" s="20" t="n">
        <v>1283.28</v>
      </c>
      <c r="CA23" s="21" t="n">
        <v>2023</v>
      </c>
      <c r="CB23" s="20" t="n">
        <v>-7.78</v>
      </c>
      <c r="CC23" s="20" t="n">
        <v>-7.06</v>
      </c>
      <c r="CD23" s="20" t="n">
        <v>-7.37</v>
      </c>
      <c r="CE23" s="20" t="n">
        <v>5.95</v>
      </c>
      <c r="CF23" s="20" t="n">
        <v>9.97</v>
      </c>
      <c r="CG23" s="20" t="n">
        <v>-0.22</v>
      </c>
      <c r="CH23" s="20" t="n">
        <v>-0.2</v>
      </c>
      <c r="CI23" s="20" t="n">
        <v>-0.21</v>
      </c>
      <c r="CJ23" s="20" t="n">
        <v>0.17</v>
      </c>
      <c r="CK23" s="20" t="n">
        <v>0.28</v>
      </c>
      <c r="CL23" s="20"/>
      <c r="CM23" s="20"/>
      <c r="CN23" s="20"/>
      <c r="CO23" s="20"/>
      <c r="CP23" s="20"/>
      <c r="CQ23" s="20"/>
      <c r="CR23" s="20"/>
      <c r="CS23" s="17" t="n">
        <v>-76.41</v>
      </c>
      <c r="CT23" s="18" t="n">
        <v>2021</v>
      </c>
      <c r="CU23" s="13" t="s">
        <v>202</v>
      </c>
      <c r="CV23" s="13" t="s">
        <v>500</v>
      </c>
      <c r="CW23" s="13" t="s">
        <v>204</v>
      </c>
      <c r="CX23" s="13" t="s">
        <v>205</v>
      </c>
      <c r="CY23" s="13" t="s">
        <v>501</v>
      </c>
      <c r="CZ23" s="13" t="s">
        <v>246</v>
      </c>
      <c r="DA23" s="14" t="s">
        <v>502</v>
      </c>
      <c r="DB23" s="13" t="s">
        <v>209</v>
      </c>
      <c r="DC23" s="21" t="n">
        <v>2011</v>
      </c>
      <c r="DD23" s="22" t="str">
        <f aca="false">HYPERLINK("http://www.guardanthealth.com","www.guardanthealth.com")</f>
        <v>www.guardanthealth.com</v>
      </c>
      <c r="DE23" s="23" t="n">
        <v>708</v>
      </c>
      <c r="DF23" s="23" t="n">
        <v>116</v>
      </c>
      <c r="DG23" s="23" t="n">
        <v>404</v>
      </c>
      <c r="DH23" s="23" t="n">
        <v>263</v>
      </c>
      <c r="DI23" s="23" t="n">
        <v>41</v>
      </c>
      <c r="DJ23" s="23" t="n">
        <v>41</v>
      </c>
      <c r="DK23" s="13" t="s">
        <v>503</v>
      </c>
      <c r="DL23" s="13"/>
      <c r="DM23" s="14"/>
      <c r="DN23" s="14"/>
      <c r="DO23" s="13"/>
      <c r="DP23" s="13"/>
      <c r="DQ23" s="13"/>
      <c r="DR23" s="13"/>
      <c r="DS23" s="13"/>
      <c r="DT23" s="13"/>
      <c r="DU23" s="13"/>
      <c r="DV23" s="13"/>
      <c r="DW23" s="20"/>
      <c r="DX23" s="17"/>
      <c r="DY23" s="20"/>
      <c r="DZ23" s="20"/>
      <c r="EA23" s="20"/>
      <c r="EB23" s="20"/>
      <c r="EC23" s="20"/>
      <c r="ED23" s="20"/>
      <c r="EE23" s="20"/>
      <c r="EF23" s="17"/>
      <c r="EG23" s="16"/>
      <c r="EH23" s="16"/>
      <c r="EI23" s="20"/>
      <c r="EJ23" s="20"/>
      <c r="EK23" s="17"/>
      <c r="EL23" s="20"/>
      <c r="EM23" s="13"/>
      <c r="EN23" s="15"/>
      <c r="EO23" s="20"/>
      <c r="EP23" s="17"/>
      <c r="EQ23" s="17"/>
      <c r="ER23" s="20"/>
      <c r="ES23" s="13"/>
      <c r="ET23" s="20"/>
      <c r="EU23" s="20"/>
      <c r="EV23" s="20"/>
      <c r="EW23" s="20"/>
      <c r="EX23" s="20"/>
      <c r="EY23" s="20"/>
      <c r="EZ23" s="20"/>
      <c r="FA23" s="20"/>
      <c r="FB23" s="13" t="s">
        <v>196</v>
      </c>
      <c r="FC23" s="20"/>
      <c r="FD23" s="13"/>
      <c r="FE23" s="14"/>
      <c r="FF23" s="13"/>
      <c r="FG23" s="20"/>
      <c r="FH23" s="20"/>
      <c r="FI23" s="20"/>
      <c r="FJ23" s="20"/>
      <c r="FK23" s="20"/>
      <c r="FL23" s="20"/>
      <c r="FM23" s="20"/>
      <c r="FN23" s="20"/>
      <c r="FO23" s="20"/>
      <c r="FP23" s="20"/>
      <c r="FQ23" s="20"/>
      <c r="FR23" s="22" t="str">
        <f aca="false">HYPERLINK("https://my.pitchbook.com?c=248216-14T","View Company Online")</f>
        <v>View Company Online</v>
      </c>
    </row>
    <row r="24" customFormat="false" ht="15" hidden="false" customHeight="false" outlineLevel="0" collapsed="false">
      <c r="A24" s="2" t="s">
        <v>517</v>
      </c>
      <c r="B24" s="2" t="s">
        <v>518</v>
      </c>
      <c r="C24" s="2" t="s">
        <v>519</v>
      </c>
      <c r="D24" s="2"/>
      <c r="E24" s="2" t="s">
        <v>520</v>
      </c>
      <c r="F24" s="2" t="s">
        <v>521</v>
      </c>
      <c r="G24" s="2" t="s">
        <v>416</v>
      </c>
      <c r="H24" s="2" t="s">
        <v>417</v>
      </c>
      <c r="I24" s="2" t="s">
        <v>522</v>
      </c>
      <c r="J24" s="2" t="s">
        <v>523</v>
      </c>
      <c r="K24" s="2" t="s">
        <v>524</v>
      </c>
      <c r="L24" s="2" t="s">
        <v>525</v>
      </c>
      <c r="M24" s="2" t="s">
        <v>185</v>
      </c>
      <c r="N24" s="2" t="s">
        <v>423</v>
      </c>
      <c r="O24" s="2" t="s">
        <v>338</v>
      </c>
      <c r="P24" s="2" t="s">
        <v>526</v>
      </c>
      <c r="Q24" s="2" t="s">
        <v>527</v>
      </c>
      <c r="R24" s="3" t="s">
        <v>528</v>
      </c>
      <c r="S24" s="2" t="s">
        <v>529</v>
      </c>
      <c r="T24" s="2" t="s">
        <v>530</v>
      </c>
      <c r="U24" s="2" t="s">
        <v>531</v>
      </c>
      <c r="V24" s="3" t="n">
        <v>11</v>
      </c>
      <c r="W24" s="4"/>
      <c r="X24" s="4" t="n">
        <v>43920</v>
      </c>
      <c r="Y24" s="5" t="n">
        <v>24.38</v>
      </c>
      <c r="Z24" s="2" t="s">
        <v>191</v>
      </c>
      <c r="AA24" s="5" t="n">
        <v>72.25</v>
      </c>
      <c r="AB24" s="5" t="n">
        <v>96.64</v>
      </c>
      <c r="AC24" s="2" t="s">
        <v>191</v>
      </c>
      <c r="AD24" s="6" t="n">
        <v>25.23</v>
      </c>
      <c r="AE24" s="5" t="n">
        <v>41.74</v>
      </c>
      <c r="AF24" s="3" t="s">
        <v>266</v>
      </c>
      <c r="AG24" s="3" t="s">
        <v>231</v>
      </c>
      <c r="AH24" s="5" t="n">
        <v>1.14</v>
      </c>
      <c r="AI24" s="3" t="s">
        <v>532</v>
      </c>
      <c r="AJ24" s="2" t="s">
        <v>233</v>
      </c>
      <c r="AK24" s="2" t="s">
        <v>532</v>
      </c>
      <c r="AL24" s="2"/>
      <c r="AM24" s="2" t="s">
        <v>234</v>
      </c>
      <c r="AN24" s="2" t="s">
        <v>533</v>
      </c>
      <c r="AO24" s="5" t="n">
        <v>24.38</v>
      </c>
      <c r="AP24" s="2" t="s">
        <v>196</v>
      </c>
      <c r="AQ24" s="2"/>
      <c r="AR24" s="2"/>
      <c r="AS24" s="2"/>
      <c r="AT24" s="5"/>
      <c r="AU24" s="5"/>
      <c r="AV24" s="5"/>
      <c r="AW24" s="2" t="s">
        <v>197</v>
      </c>
      <c r="AX24" s="2" t="s">
        <v>198</v>
      </c>
      <c r="AY24" s="2" t="s">
        <v>199</v>
      </c>
      <c r="AZ24" s="7"/>
      <c r="BA24" s="3" t="n">
        <v>6</v>
      </c>
      <c r="BB24" s="2" t="s">
        <v>534</v>
      </c>
      <c r="BC24" s="3" t="n">
        <v>6</v>
      </c>
      <c r="BD24" s="2"/>
      <c r="BE24" s="3"/>
      <c r="BF24" s="2"/>
      <c r="BG24" s="2" t="s">
        <v>535</v>
      </c>
      <c r="BH24" s="8" t="s">
        <v>534</v>
      </c>
      <c r="BI24" s="2"/>
      <c r="BJ24" s="2"/>
      <c r="BK24" s="2"/>
      <c r="BL24" s="2"/>
      <c r="BM24" s="2"/>
      <c r="BN24" s="2"/>
      <c r="BO24" s="2"/>
      <c r="BP24" s="2"/>
      <c r="BQ24" s="2"/>
      <c r="BR24" s="2"/>
      <c r="BS24" s="5"/>
      <c r="BT24" s="9" t="n">
        <v>0</v>
      </c>
      <c r="BU24" s="6"/>
      <c r="BV24" s="9"/>
      <c r="BW24" s="9" t="n">
        <v>-6.62</v>
      </c>
      <c r="BX24" s="9" t="n">
        <v>-6.51</v>
      </c>
      <c r="BY24" s="9" t="n">
        <v>-6.55</v>
      </c>
      <c r="BZ24" s="9" t="n">
        <v>0.13</v>
      </c>
      <c r="CA24" s="10" t="n">
        <v>2019</v>
      </c>
      <c r="CB24" s="9" t="n">
        <v>-14.85</v>
      </c>
      <c r="CC24" s="9" t="n">
        <v>-14.76</v>
      </c>
      <c r="CD24" s="9" t="n">
        <v>-14.76</v>
      </c>
      <c r="CE24" s="9"/>
      <c r="CF24" s="9" t="n">
        <v>12</v>
      </c>
      <c r="CG24" s="9" t="n">
        <v>-3.75</v>
      </c>
      <c r="CH24" s="9" t="n">
        <v>-3.72</v>
      </c>
      <c r="CI24" s="9" t="n">
        <v>-3.72</v>
      </c>
      <c r="CJ24" s="9"/>
      <c r="CK24" s="9" t="n">
        <v>3.03</v>
      </c>
      <c r="CL24" s="9"/>
      <c r="CM24" s="9"/>
      <c r="CN24" s="9"/>
      <c r="CO24" s="9"/>
      <c r="CP24" s="9"/>
      <c r="CQ24" s="9"/>
      <c r="CR24" s="9"/>
      <c r="CS24" s="6"/>
      <c r="CT24" s="7" t="n">
        <v>170</v>
      </c>
      <c r="CU24" s="2" t="s">
        <v>202</v>
      </c>
      <c r="CV24" s="2" t="s">
        <v>536</v>
      </c>
      <c r="CW24" s="2" t="s">
        <v>204</v>
      </c>
      <c r="CX24" s="2" t="s">
        <v>205</v>
      </c>
      <c r="CY24" s="2" t="s">
        <v>537</v>
      </c>
      <c r="CZ24" s="2" t="s">
        <v>246</v>
      </c>
      <c r="DA24" s="3" t="s">
        <v>538</v>
      </c>
      <c r="DB24" s="2" t="s">
        <v>209</v>
      </c>
      <c r="DC24" s="10" t="n">
        <v>2013</v>
      </c>
      <c r="DD24" s="11" t="str">
        <f aca="false">HYPERLINK("http://www.heliogen.com","www.heliogen.com")</f>
        <v>www.heliogen.com</v>
      </c>
      <c r="DE24" s="12" t="n">
        <v>15</v>
      </c>
      <c r="DF24" s="12" t="n">
        <v>9</v>
      </c>
      <c r="DG24" s="12" t="n">
        <v>5</v>
      </c>
      <c r="DH24" s="12"/>
      <c r="DI24" s="12" t="n">
        <v>10</v>
      </c>
      <c r="DJ24" s="12" t="n">
        <v>10</v>
      </c>
      <c r="DK24" s="2" t="s">
        <v>539</v>
      </c>
      <c r="DL24" s="2" t="s">
        <v>540</v>
      </c>
      <c r="DM24" s="3"/>
      <c r="DN24" s="3" t="n">
        <v>1.76</v>
      </c>
      <c r="DO24" s="2" t="s">
        <v>249</v>
      </c>
      <c r="DP24" s="2" t="s">
        <v>250</v>
      </c>
      <c r="DQ24" s="2" t="s">
        <v>251</v>
      </c>
      <c r="DR24" s="2"/>
      <c r="DS24" s="2" t="s">
        <v>250</v>
      </c>
      <c r="DT24" s="2" t="s">
        <v>252</v>
      </c>
      <c r="DU24" s="2" t="s">
        <v>253</v>
      </c>
      <c r="DV24" s="2"/>
      <c r="DW24" s="9"/>
      <c r="DX24" s="6"/>
      <c r="DY24" s="9"/>
      <c r="DZ24" s="9"/>
      <c r="EA24" s="9"/>
      <c r="EB24" s="9"/>
      <c r="EC24" s="9"/>
      <c r="ED24" s="9"/>
      <c r="EE24" s="9"/>
      <c r="EF24" s="6"/>
      <c r="EG24" s="5"/>
      <c r="EH24" s="5"/>
      <c r="EI24" s="9"/>
      <c r="EJ24" s="9"/>
      <c r="EK24" s="6"/>
      <c r="EL24" s="9"/>
      <c r="EM24" s="2"/>
      <c r="EN24" s="4"/>
      <c r="EO24" s="9"/>
      <c r="EP24" s="6"/>
      <c r="EQ24" s="6"/>
      <c r="ER24" s="9"/>
      <c r="ES24" s="2"/>
      <c r="ET24" s="9"/>
      <c r="EU24" s="9"/>
      <c r="EV24" s="9"/>
      <c r="EW24" s="9"/>
      <c r="EX24" s="9"/>
      <c r="EY24" s="9"/>
      <c r="EZ24" s="9"/>
      <c r="FA24" s="9"/>
      <c r="FB24" s="2" t="s">
        <v>196</v>
      </c>
      <c r="FC24" s="9"/>
      <c r="FD24" s="2"/>
      <c r="FE24" s="3"/>
      <c r="FF24" s="2"/>
      <c r="FG24" s="9"/>
      <c r="FH24" s="9"/>
      <c r="FI24" s="9"/>
      <c r="FJ24" s="9"/>
      <c r="FK24" s="9"/>
      <c r="FL24" s="9"/>
      <c r="FM24" s="9"/>
      <c r="FN24" s="9"/>
      <c r="FO24" s="9"/>
      <c r="FP24" s="9"/>
      <c r="FQ24" s="9"/>
      <c r="FR24" s="11" t="str">
        <f aca="false">HYPERLINK("https://my.pitchbook.com?c=165104-20T","View Company Online")</f>
        <v>View Company Online</v>
      </c>
    </row>
    <row r="25" customFormat="false" ht="15" hidden="false" customHeight="false" outlineLevel="0" collapsed="false">
      <c r="A25" s="13" t="s">
        <v>541</v>
      </c>
      <c r="B25" s="13" t="s">
        <v>518</v>
      </c>
      <c r="C25" s="13" t="s">
        <v>519</v>
      </c>
      <c r="D25" s="13"/>
      <c r="E25" s="13" t="s">
        <v>520</v>
      </c>
      <c r="F25" s="13" t="s">
        <v>521</v>
      </c>
      <c r="G25" s="13" t="s">
        <v>416</v>
      </c>
      <c r="H25" s="13" t="s">
        <v>417</v>
      </c>
      <c r="I25" s="13" t="s">
        <v>522</v>
      </c>
      <c r="J25" s="13" t="s">
        <v>523</v>
      </c>
      <c r="K25" s="13" t="s">
        <v>524</v>
      </c>
      <c r="L25" s="13" t="s">
        <v>525</v>
      </c>
      <c r="M25" s="13" t="s">
        <v>185</v>
      </c>
      <c r="N25" s="13" t="s">
        <v>423</v>
      </c>
      <c r="O25" s="13" t="s">
        <v>338</v>
      </c>
      <c r="P25" s="13" t="s">
        <v>526</v>
      </c>
      <c r="Q25" s="13" t="s">
        <v>527</v>
      </c>
      <c r="R25" s="14" t="s">
        <v>528</v>
      </c>
      <c r="S25" s="13" t="s">
        <v>529</v>
      </c>
      <c r="T25" s="13" t="s">
        <v>530</v>
      </c>
      <c r="U25" s="13" t="s">
        <v>531</v>
      </c>
      <c r="V25" s="14" t="n">
        <v>14</v>
      </c>
      <c r="W25" s="15" t="n">
        <v>44383</v>
      </c>
      <c r="X25" s="15" t="n">
        <v>44560</v>
      </c>
      <c r="Y25" s="16" t="n">
        <v>166.33</v>
      </c>
      <c r="Z25" s="13" t="s">
        <v>191</v>
      </c>
      <c r="AA25" s="16"/>
      <c r="AB25" s="16" t="n">
        <v>1639.45</v>
      </c>
      <c r="AC25" s="13" t="s">
        <v>192</v>
      </c>
      <c r="AD25" s="17"/>
      <c r="AE25" s="16" t="n">
        <v>109.9</v>
      </c>
      <c r="AF25" s="14"/>
      <c r="AG25" s="14"/>
      <c r="AH25" s="16"/>
      <c r="AI25" s="14"/>
      <c r="AJ25" s="13" t="s">
        <v>542</v>
      </c>
      <c r="AK25" s="13"/>
      <c r="AL25" s="13"/>
      <c r="AM25" s="13" t="s">
        <v>194</v>
      </c>
      <c r="AN25" s="13" t="s">
        <v>543</v>
      </c>
      <c r="AO25" s="16" t="n">
        <v>166.33</v>
      </c>
      <c r="AP25" s="13" t="s">
        <v>196</v>
      </c>
      <c r="AQ25" s="13"/>
      <c r="AR25" s="13"/>
      <c r="AS25" s="13"/>
      <c r="AT25" s="16"/>
      <c r="AU25" s="16"/>
      <c r="AV25" s="16"/>
      <c r="AW25" s="13" t="s">
        <v>197</v>
      </c>
      <c r="AX25" s="13" t="s">
        <v>198</v>
      </c>
      <c r="AY25" s="13" t="s">
        <v>185</v>
      </c>
      <c r="AZ25" s="18"/>
      <c r="BA25" s="14" t="n">
        <v>1</v>
      </c>
      <c r="BB25" s="13"/>
      <c r="BC25" s="14"/>
      <c r="BD25" s="13"/>
      <c r="BE25" s="14"/>
      <c r="BF25" s="13"/>
      <c r="BG25" s="13" t="s">
        <v>544</v>
      </c>
      <c r="BH25" s="19" t="s">
        <v>545</v>
      </c>
      <c r="BI25" s="13"/>
      <c r="BJ25" s="13"/>
      <c r="BK25" s="13" t="s">
        <v>546</v>
      </c>
      <c r="BL25" s="13"/>
      <c r="BM25" s="13"/>
      <c r="BN25" s="13" t="s">
        <v>547</v>
      </c>
      <c r="BO25" s="13" t="s">
        <v>548</v>
      </c>
      <c r="BP25" s="13"/>
      <c r="BQ25" s="13" t="s">
        <v>549</v>
      </c>
      <c r="BR25" s="13"/>
      <c r="BS25" s="16"/>
      <c r="BT25" s="20" t="n">
        <v>2.98</v>
      </c>
      <c r="BU25" s="17" t="n">
        <v>142.55</v>
      </c>
      <c r="BV25" s="20" t="n">
        <v>0.69</v>
      </c>
      <c r="BW25" s="20" t="n">
        <v>-81.15</v>
      </c>
      <c r="BX25" s="20" t="n">
        <v>-76.83</v>
      </c>
      <c r="BY25" s="20" t="n">
        <v>-77.09</v>
      </c>
      <c r="BZ25" s="20" t="n">
        <v>14.64</v>
      </c>
      <c r="CA25" s="21" t="n">
        <v>2021</v>
      </c>
      <c r="CB25" s="20" t="n">
        <v>-21.34</v>
      </c>
      <c r="CC25" s="20" t="n">
        <v>-21.27</v>
      </c>
      <c r="CD25" s="20" t="n">
        <v>-21.36</v>
      </c>
      <c r="CE25" s="20" t="n">
        <v>549.84</v>
      </c>
      <c r="CF25" s="20" t="n">
        <v>80.16</v>
      </c>
      <c r="CG25" s="20" t="n">
        <v>-2.16</v>
      </c>
      <c r="CH25" s="20" t="n">
        <v>-2.16</v>
      </c>
      <c r="CI25" s="20" t="n">
        <v>-2.17</v>
      </c>
      <c r="CJ25" s="20" t="n">
        <v>55.78</v>
      </c>
      <c r="CK25" s="20" t="n">
        <v>8.13</v>
      </c>
      <c r="CL25" s="20"/>
      <c r="CM25" s="20"/>
      <c r="CN25" s="20"/>
      <c r="CO25" s="20"/>
      <c r="CP25" s="20"/>
      <c r="CQ25" s="20"/>
      <c r="CR25" s="20"/>
      <c r="CS25" s="17" t="n">
        <v>-2576.71</v>
      </c>
      <c r="CT25" s="18" t="n">
        <v>170</v>
      </c>
      <c r="CU25" s="13" t="s">
        <v>202</v>
      </c>
      <c r="CV25" s="13" t="s">
        <v>536</v>
      </c>
      <c r="CW25" s="13" t="s">
        <v>204</v>
      </c>
      <c r="CX25" s="13" t="s">
        <v>205</v>
      </c>
      <c r="CY25" s="13" t="s">
        <v>537</v>
      </c>
      <c r="CZ25" s="13" t="s">
        <v>246</v>
      </c>
      <c r="DA25" s="14" t="s">
        <v>538</v>
      </c>
      <c r="DB25" s="13" t="s">
        <v>209</v>
      </c>
      <c r="DC25" s="21" t="n">
        <v>2013</v>
      </c>
      <c r="DD25" s="22" t="str">
        <f aca="false">HYPERLINK("http://www.heliogen.com","www.heliogen.com")</f>
        <v>www.heliogen.com</v>
      </c>
      <c r="DE25" s="23" t="n">
        <v>15</v>
      </c>
      <c r="DF25" s="23" t="n">
        <v>9</v>
      </c>
      <c r="DG25" s="23" t="n">
        <v>5</v>
      </c>
      <c r="DH25" s="23"/>
      <c r="DI25" s="23" t="n">
        <v>10</v>
      </c>
      <c r="DJ25" s="23" t="n">
        <v>10</v>
      </c>
      <c r="DK25" s="13" t="s">
        <v>539</v>
      </c>
      <c r="DL25" s="13" t="s">
        <v>540</v>
      </c>
      <c r="DM25" s="14"/>
      <c r="DN25" s="14"/>
      <c r="DO25" s="13"/>
      <c r="DP25" s="13"/>
      <c r="DQ25" s="13"/>
      <c r="DR25" s="13"/>
      <c r="DS25" s="13"/>
      <c r="DT25" s="13"/>
      <c r="DU25" s="13"/>
      <c r="DV25" s="13"/>
      <c r="DW25" s="20"/>
      <c r="DX25" s="17"/>
      <c r="DY25" s="20"/>
      <c r="DZ25" s="20"/>
      <c r="EA25" s="20"/>
      <c r="EB25" s="20"/>
      <c r="EC25" s="20"/>
      <c r="ED25" s="20"/>
      <c r="EE25" s="20"/>
      <c r="EF25" s="17"/>
      <c r="EG25" s="16"/>
      <c r="EH25" s="16"/>
      <c r="EI25" s="20"/>
      <c r="EJ25" s="20"/>
      <c r="EK25" s="17"/>
      <c r="EL25" s="20"/>
      <c r="EM25" s="13"/>
      <c r="EN25" s="15"/>
      <c r="EO25" s="20"/>
      <c r="EP25" s="17"/>
      <c r="EQ25" s="17"/>
      <c r="ER25" s="20"/>
      <c r="ES25" s="13"/>
      <c r="ET25" s="20"/>
      <c r="EU25" s="20"/>
      <c r="EV25" s="20"/>
      <c r="EW25" s="20"/>
      <c r="EX25" s="20"/>
      <c r="EY25" s="20"/>
      <c r="EZ25" s="20"/>
      <c r="FA25" s="20"/>
      <c r="FB25" s="13" t="s">
        <v>196</v>
      </c>
      <c r="FC25" s="20"/>
      <c r="FD25" s="13"/>
      <c r="FE25" s="14"/>
      <c r="FF25" s="13"/>
      <c r="FG25" s="20"/>
      <c r="FH25" s="20"/>
      <c r="FI25" s="20"/>
      <c r="FJ25" s="20"/>
      <c r="FK25" s="20"/>
      <c r="FL25" s="20"/>
      <c r="FM25" s="20"/>
      <c r="FN25" s="20"/>
      <c r="FO25" s="20"/>
      <c r="FP25" s="20"/>
      <c r="FQ25" s="20"/>
      <c r="FR25" s="22" t="str">
        <f aca="false">HYPERLINK("https://my.pitchbook.com?c=175912-66T","View Company Online")</f>
        <v>View Company Online</v>
      </c>
    </row>
    <row r="26" customFormat="false" ht="15" hidden="false" customHeight="false" outlineLevel="0" collapsed="false">
      <c r="A26" s="2" t="s">
        <v>550</v>
      </c>
      <c r="B26" s="2" t="s">
        <v>551</v>
      </c>
      <c r="C26" s="2" t="s">
        <v>552</v>
      </c>
      <c r="D26" s="2"/>
      <c r="E26" s="2" t="s">
        <v>553</v>
      </c>
      <c r="F26" s="2" t="s">
        <v>554</v>
      </c>
      <c r="G26" s="2" t="s">
        <v>416</v>
      </c>
      <c r="H26" s="2" t="s">
        <v>555</v>
      </c>
      <c r="I26" s="2" t="s">
        <v>556</v>
      </c>
      <c r="J26" s="2" t="s">
        <v>557</v>
      </c>
      <c r="K26" s="2" t="s">
        <v>558</v>
      </c>
      <c r="L26" s="2" t="s">
        <v>559</v>
      </c>
      <c r="M26" s="2" t="s">
        <v>560</v>
      </c>
      <c r="N26" s="2" t="s">
        <v>423</v>
      </c>
      <c r="O26" s="2" t="s">
        <v>561</v>
      </c>
      <c r="P26" s="2" t="s">
        <v>562</v>
      </c>
      <c r="Q26" s="2" t="s">
        <v>563</v>
      </c>
      <c r="R26" s="3" t="s">
        <v>564</v>
      </c>
      <c r="S26" s="2" t="s">
        <v>565</v>
      </c>
      <c r="T26" s="2" t="s">
        <v>566</v>
      </c>
      <c r="U26" s="2" t="s">
        <v>567</v>
      </c>
      <c r="V26" s="3" t="n">
        <v>1</v>
      </c>
      <c r="W26" s="4" t="n">
        <v>42166</v>
      </c>
      <c r="X26" s="4" t="n">
        <v>42186</v>
      </c>
      <c r="Y26" s="5" t="n">
        <v>2403.71</v>
      </c>
      <c r="Z26" s="2" t="s">
        <v>191</v>
      </c>
      <c r="AA26" s="5"/>
      <c r="AB26" s="5" t="n">
        <v>4798.45</v>
      </c>
      <c r="AC26" s="2" t="s">
        <v>191</v>
      </c>
      <c r="AD26" s="6" t="n">
        <v>50</v>
      </c>
      <c r="AE26" s="5"/>
      <c r="AF26" s="3"/>
      <c r="AG26" s="3"/>
      <c r="AH26" s="5"/>
      <c r="AI26" s="3"/>
      <c r="AJ26" s="2" t="s">
        <v>568</v>
      </c>
      <c r="AK26" s="2" t="s">
        <v>569</v>
      </c>
      <c r="AL26" s="2"/>
      <c r="AM26" s="2" t="s">
        <v>570</v>
      </c>
      <c r="AN26" s="2" t="s">
        <v>571</v>
      </c>
      <c r="AO26" s="5"/>
      <c r="AP26" s="2" t="s">
        <v>196</v>
      </c>
      <c r="AQ26" s="2"/>
      <c r="AR26" s="2"/>
      <c r="AS26" s="2"/>
      <c r="AT26" s="5"/>
      <c r="AU26" s="5"/>
      <c r="AV26" s="5"/>
      <c r="AW26" s="2" t="s">
        <v>197</v>
      </c>
      <c r="AX26" s="2" t="s">
        <v>198</v>
      </c>
      <c r="AY26" s="2" t="s">
        <v>572</v>
      </c>
      <c r="AZ26" s="7"/>
      <c r="BA26" s="3" t="n">
        <v>1</v>
      </c>
      <c r="BB26" s="2" t="s">
        <v>573</v>
      </c>
      <c r="BC26" s="3" t="n">
        <v>1</v>
      </c>
      <c r="BD26" s="2"/>
      <c r="BE26" s="3"/>
      <c r="BF26" s="2"/>
      <c r="BG26" s="2" t="s">
        <v>574</v>
      </c>
      <c r="BH26" s="8" t="s">
        <v>575</v>
      </c>
      <c r="BI26" s="2" t="s">
        <v>575</v>
      </c>
      <c r="BJ26" s="2" t="s">
        <v>576</v>
      </c>
      <c r="BK26" s="2" t="s">
        <v>577</v>
      </c>
      <c r="BL26" s="2"/>
      <c r="BM26" s="2"/>
      <c r="BN26" s="2" t="s">
        <v>578</v>
      </c>
      <c r="BO26" s="2" t="s">
        <v>579</v>
      </c>
      <c r="BP26" s="2"/>
      <c r="BQ26" s="2" t="s">
        <v>580</v>
      </c>
      <c r="BR26" s="2"/>
      <c r="BS26" s="5" t="n">
        <v>4798.45</v>
      </c>
      <c r="BT26" s="9" t="n">
        <v>283.07</v>
      </c>
      <c r="BU26" s="6"/>
      <c r="BV26" s="9" t="n">
        <v>238.16</v>
      </c>
      <c r="BW26" s="9"/>
      <c r="BX26" s="9" t="n">
        <v>129.89</v>
      </c>
      <c r="BY26" s="9" t="n">
        <v>84.98</v>
      </c>
      <c r="BZ26" s="9" t="n">
        <v>0</v>
      </c>
      <c r="CA26" s="10" t="n">
        <v>2015</v>
      </c>
      <c r="CB26" s="9" t="n">
        <v>36.94</v>
      </c>
      <c r="CC26" s="9" t="n">
        <v>56.47</v>
      </c>
      <c r="CD26" s="9"/>
      <c r="CE26" s="9" t="n">
        <v>16.95</v>
      </c>
      <c r="CF26" s="9"/>
      <c r="CG26" s="9" t="n">
        <v>18.51</v>
      </c>
      <c r="CH26" s="9" t="n">
        <v>28.29</v>
      </c>
      <c r="CI26" s="9"/>
      <c r="CJ26" s="9" t="n">
        <v>8.49</v>
      </c>
      <c r="CK26" s="9"/>
      <c r="CL26" s="9"/>
      <c r="CM26" s="9"/>
      <c r="CN26" s="9" t="n">
        <v>36.94</v>
      </c>
      <c r="CO26" s="9" t="n">
        <v>56.47</v>
      </c>
      <c r="CP26" s="9"/>
      <c r="CQ26" s="9" t="n">
        <v>16.95</v>
      </c>
      <c r="CR26" s="9"/>
      <c r="CS26" s="6" t="n">
        <v>45.89</v>
      </c>
      <c r="CT26" s="7" t="n">
        <v>220</v>
      </c>
      <c r="CU26" s="2" t="s">
        <v>202</v>
      </c>
      <c r="CV26" s="2" t="s">
        <v>203</v>
      </c>
      <c r="CW26" s="2" t="s">
        <v>204</v>
      </c>
      <c r="CX26" s="2" t="s">
        <v>205</v>
      </c>
      <c r="CY26" s="2" t="s">
        <v>206</v>
      </c>
      <c r="CZ26" s="2" t="s">
        <v>207</v>
      </c>
      <c r="DA26" s="3" t="s">
        <v>581</v>
      </c>
      <c r="DB26" s="2" t="s">
        <v>209</v>
      </c>
      <c r="DC26" s="10" t="n">
        <v>2014</v>
      </c>
      <c r="DD26" s="11" t="str">
        <f aca="false">HYPERLINK("http://www.hessmidstream.com","www.hessmidstream.com")</f>
        <v>www.hessmidstream.com</v>
      </c>
      <c r="DE26" s="12"/>
      <c r="DF26" s="12"/>
      <c r="DG26" s="12"/>
      <c r="DH26" s="12"/>
      <c r="DI26" s="12"/>
      <c r="DJ26" s="12"/>
      <c r="DK26" s="2"/>
      <c r="DL26" s="2"/>
      <c r="DM26" s="3"/>
      <c r="DN26" s="3"/>
      <c r="DO26" s="2"/>
      <c r="DP26" s="2"/>
      <c r="DQ26" s="2"/>
      <c r="DR26" s="2"/>
      <c r="DS26" s="2"/>
      <c r="DT26" s="2"/>
      <c r="DU26" s="2"/>
      <c r="DV26" s="2" t="s">
        <v>582</v>
      </c>
      <c r="DW26" s="9"/>
      <c r="DX26" s="6"/>
      <c r="DY26" s="9"/>
      <c r="DZ26" s="9"/>
      <c r="EA26" s="9"/>
      <c r="EB26" s="9"/>
      <c r="EC26" s="9"/>
      <c r="ED26" s="9"/>
      <c r="EE26" s="9"/>
      <c r="EF26" s="6"/>
      <c r="EG26" s="5"/>
      <c r="EH26" s="5"/>
      <c r="EI26" s="9"/>
      <c r="EJ26" s="9"/>
      <c r="EK26" s="6"/>
      <c r="EL26" s="9"/>
      <c r="EM26" s="2"/>
      <c r="EN26" s="4"/>
      <c r="EO26" s="9"/>
      <c r="EP26" s="6"/>
      <c r="EQ26" s="6"/>
      <c r="ER26" s="9"/>
      <c r="ES26" s="2"/>
      <c r="ET26" s="9"/>
      <c r="EU26" s="9"/>
      <c r="EV26" s="9"/>
      <c r="EW26" s="9"/>
      <c r="EX26" s="9"/>
      <c r="EY26" s="9"/>
      <c r="EZ26" s="9"/>
      <c r="FA26" s="9"/>
      <c r="FB26" s="2" t="s">
        <v>196</v>
      </c>
      <c r="FC26" s="9"/>
      <c r="FD26" s="2"/>
      <c r="FE26" s="3"/>
      <c r="FF26" s="2"/>
      <c r="FG26" s="9"/>
      <c r="FH26" s="9"/>
      <c r="FI26" s="9"/>
      <c r="FJ26" s="9"/>
      <c r="FK26" s="9"/>
      <c r="FL26" s="9"/>
      <c r="FM26" s="9"/>
      <c r="FN26" s="9"/>
      <c r="FO26" s="9"/>
      <c r="FP26" s="9"/>
      <c r="FQ26" s="9"/>
      <c r="FR26" s="11" t="str">
        <f aca="false">HYPERLINK("https://my.pitchbook.com?c=51662-53T","View Company Online")</f>
        <v>View Company Online</v>
      </c>
    </row>
    <row r="27" customFormat="false" ht="15" hidden="false" customHeight="false" outlineLevel="0" collapsed="false">
      <c r="A27" s="13" t="s">
        <v>583</v>
      </c>
      <c r="B27" s="13" t="s">
        <v>551</v>
      </c>
      <c r="C27" s="13" t="s">
        <v>552</v>
      </c>
      <c r="D27" s="13"/>
      <c r="E27" s="13" t="s">
        <v>553</v>
      </c>
      <c r="F27" s="13" t="s">
        <v>554</v>
      </c>
      <c r="G27" s="13" t="s">
        <v>416</v>
      </c>
      <c r="H27" s="13" t="s">
        <v>555</v>
      </c>
      <c r="I27" s="13" t="s">
        <v>556</v>
      </c>
      <c r="J27" s="13" t="s">
        <v>557</v>
      </c>
      <c r="K27" s="13" t="s">
        <v>558</v>
      </c>
      <c r="L27" s="13" t="s">
        <v>559</v>
      </c>
      <c r="M27" s="13" t="s">
        <v>560</v>
      </c>
      <c r="N27" s="13" t="s">
        <v>423</v>
      </c>
      <c r="O27" s="13" t="s">
        <v>561</v>
      </c>
      <c r="P27" s="13" t="s">
        <v>584</v>
      </c>
      <c r="Q27" s="13" t="s">
        <v>585</v>
      </c>
      <c r="R27" s="14" t="s">
        <v>586</v>
      </c>
      <c r="S27" s="13" t="s">
        <v>587</v>
      </c>
      <c r="T27" s="13" t="s">
        <v>588</v>
      </c>
      <c r="U27" s="13" t="s">
        <v>589</v>
      </c>
      <c r="V27" s="14" t="n">
        <v>2</v>
      </c>
      <c r="W27" s="15" t="n">
        <v>42779</v>
      </c>
      <c r="X27" s="15" t="n">
        <v>42830</v>
      </c>
      <c r="Y27" s="16" t="n">
        <v>317.33</v>
      </c>
      <c r="Z27" s="13" t="s">
        <v>191</v>
      </c>
      <c r="AA27" s="16" t="n">
        <v>806.46</v>
      </c>
      <c r="AB27" s="16" t="n">
        <v>1123.79</v>
      </c>
      <c r="AC27" s="13" t="s">
        <v>192</v>
      </c>
      <c r="AD27" s="17"/>
      <c r="AE27" s="16" t="n">
        <v>317.33</v>
      </c>
      <c r="AF27" s="14"/>
      <c r="AG27" s="14"/>
      <c r="AH27" s="16" t="n">
        <v>21.47</v>
      </c>
      <c r="AI27" s="14"/>
      <c r="AJ27" s="13" t="s">
        <v>290</v>
      </c>
      <c r="AK27" s="13"/>
      <c r="AL27" s="13"/>
      <c r="AM27" s="13" t="s">
        <v>291</v>
      </c>
      <c r="AN27" s="13" t="s">
        <v>590</v>
      </c>
      <c r="AO27" s="16" t="n">
        <v>317.33</v>
      </c>
      <c r="AP27" s="13" t="s">
        <v>196</v>
      </c>
      <c r="AQ27" s="13"/>
      <c r="AR27" s="13"/>
      <c r="AS27" s="13"/>
      <c r="AT27" s="16"/>
      <c r="AU27" s="16"/>
      <c r="AV27" s="16"/>
      <c r="AW27" s="13" t="s">
        <v>197</v>
      </c>
      <c r="AX27" s="13" t="s">
        <v>423</v>
      </c>
      <c r="AY27" s="13" t="s">
        <v>560</v>
      </c>
      <c r="AZ27" s="18"/>
      <c r="BA27" s="14"/>
      <c r="BB27" s="13"/>
      <c r="BC27" s="14"/>
      <c r="BD27" s="13"/>
      <c r="BE27" s="14"/>
      <c r="BF27" s="13"/>
      <c r="BG27" s="13"/>
      <c r="BH27" s="19"/>
      <c r="BI27" s="13"/>
      <c r="BJ27" s="13"/>
      <c r="BK27" s="13" t="s">
        <v>591</v>
      </c>
      <c r="BL27" s="13"/>
      <c r="BM27" s="13"/>
      <c r="BN27" s="13" t="s">
        <v>592</v>
      </c>
      <c r="BO27" s="13" t="s">
        <v>592</v>
      </c>
      <c r="BP27" s="13"/>
      <c r="BQ27" s="13"/>
      <c r="BR27" s="13"/>
      <c r="BS27" s="16"/>
      <c r="BT27" s="20" t="n">
        <v>475.21</v>
      </c>
      <c r="BU27" s="17" t="n">
        <v>53.7</v>
      </c>
      <c r="BV27" s="20" t="n">
        <v>380.48</v>
      </c>
      <c r="BW27" s="20" t="n">
        <v>206.49</v>
      </c>
      <c r="BX27" s="20" t="n">
        <v>297.51</v>
      </c>
      <c r="BY27" s="20" t="n">
        <v>202.78</v>
      </c>
      <c r="BZ27" s="20" t="n">
        <v>0</v>
      </c>
      <c r="CA27" s="21" t="n">
        <v>2017</v>
      </c>
      <c r="CB27" s="20" t="n">
        <v>3.78</v>
      </c>
      <c r="CC27" s="20" t="n">
        <v>5.54</v>
      </c>
      <c r="CD27" s="20" t="n">
        <v>5.57</v>
      </c>
      <c r="CE27" s="20" t="n">
        <v>2.36</v>
      </c>
      <c r="CF27" s="20"/>
      <c r="CG27" s="20" t="n">
        <v>1.07</v>
      </c>
      <c r="CH27" s="20" t="n">
        <v>1.56</v>
      </c>
      <c r="CI27" s="20" t="n">
        <v>1.57</v>
      </c>
      <c r="CJ27" s="20" t="n">
        <v>0.67</v>
      </c>
      <c r="CK27" s="20"/>
      <c r="CL27" s="20"/>
      <c r="CM27" s="20"/>
      <c r="CN27" s="20"/>
      <c r="CO27" s="20"/>
      <c r="CP27" s="20"/>
      <c r="CQ27" s="20"/>
      <c r="CR27" s="20"/>
      <c r="CS27" s="17" t="n">
        <v>62.61</v>
      </c>
      <c r="CT27" s="18" t="n">
        <v>220</v>
      </c>
      <c r="CU27" s="13" t="s">
        <v>202</v>
      </c>
      <c r="CV27" s="13" t="s">
        <v>203</v>
      </c>
      <c r="CW27" s="13" t="s">
        <v>204</v>
      </c>
      <c r="CX27" s="13" t="s">
        <v>205</v>
      </c>
      <c r="CY27" s="13" t="s">
        <v>206</v>
      </c>
      <c r="CZ27" s="13" t="s">
        <v>207</v>
      </c>
      <c r="DA27" s="14" t="s">
        <v>581</v>
      </c>
      <c r="DB27" s="13" t="s">
        <v>209</v>
      </c>
      <c r="DC27" s="21" t="n">
        <v>2014</v>
      </c>
      <c r="DD27" s="22" t="str">
        <f aca="false">HYPERLINK("http://www.hessmidstream.com","www.hessmidstream.com")</f>
        <v>www.hessmidstream.com</v>
      </c>
      <c r="DE27" s="23"/>
      <c r="DF27" s="23"/>
      <c r="DG27" s="23"/>
      <c r="DH27" s="23"/>
      <c r="DI27" s="23"/>
      <c r="DJ27" s="23"/>
      <c r="DK27" s="13"/>
      <c r="DL27" s="13"/>
      <c r="DM27" s="14"/>
      <c r="DN27" s="14"/>
      <c r="DO27" s="13"/>
      <c r="DP27" s="13"/>
      <c r="DQ27" s="13"/>
      <c r="DR27" s="13"/>
      <c r="DS27" s="13"/>
      <c r="DT27" s="13"/>
      <c r="DU27" s="13"/>
      <c r="DV27" s="13" t="s">
        <v>582</v>
      </c>
      <c r="DW27" s="20"/>
      <c r="DX27" s="17"/>
      <c r="DY27" s="20"/>
      <c r="DZ27" s="20"/>
      <c r="EA27" s="20"/>
      <c r="EB27" s="20"/>
      <c r="EC27" s="20"/>
      <c r="ED27" s="20"/>
      <c r="EE27" s="20"/>
      <c r="EF27" s="17"/>
      <c r="EG27" s="16"/>
      <c r="EH27" s="16"/>
      <c r="EI27" s="20"/>
      <c r="EJ27" s="20"/>
      <c r="EK27" s="17"/>
      <c r="EL27" s="20"/>
      <c r="EM27" s="13"/>
      <c r="EN27" s="15"/>
      <c r="EO27" s="20"/>
      <c r="EP27" s="17"/>
      <c r="EQ27" s="17"/>
      <c r="ER27" s="20"/>
      <c r="ES27" s="13"/>
      <c r="ET27" s="20"/>
      <c r="EU27" s="20"/>
      <c r="EV27" s="20"/>
      <c r="EW27" s="20"/>
      <c r="EX27" s="20"/>
      <c r="EY27" s="20"/>
      <c r="EZ27" s="20"/>
      <c r="FA27" s="20"/>
      <c r="FB27" s="13" t="s">
        <v>196</v>
      </c>
      <c r="FC27" s="20"/>
      <c r="FD27" s="13"/>
      <c r="FE27" s="14"/>
      <c r="FF27" s="13"/>
      <c r="FG27" s="20"/>
      <c r="FH27" s="20"/>
      <c r="FI27" s="20"/>
      <c r="FJ27" s="20"/>
      <c r="FK27" s="20"/>
      <c r="FL27" s="20"/>
      <c r="FM27" s="20"/>
      <c r="FN27" s="20"/>
      <c r="FO27" s="20"/>
      <c r="FP27" s="20"/>
      <c r="FQ27" s="20"/>
      <c r="FR27" s="22" t="str">
        <f aca="false">HYPERLINK("https://my.pitchbook.com?c=82361-53T","View Company Online")</f>
        <v>View Company Online</v>
      </c>
    </row>
    <row r="28" customFormat="false" ht="15" hidden="false" customHeight="false" outlineLevel="0" collapsed="false">
      <c r="A28" s="2" t="s">
        <v>593</v>
      </c>
      <c r="B28" s="2" t="s">
        <v>551</v>
      </c>
      <c r="C28" s="2" t="s">
        <v>552</v>
      </c>
      <c r="D28" s="2"/>
      <c r="E28" s="2" t="s">
        <v>553</v>
      </c>
      <c r="F28" s="2" t="s">
        <v>554</v>
      </c>
      <c r="G28" s="2" t="s">
        <v>416</v>
      </c>
      <c r="H28" s="2" t="s">
        <v>555</v>
      </c>
      <c r="I28" s="2" t="s">
        <v>556</v>
      </c>
      <c r="J28" s="2" t="s">
        <v>557</v>
      </c>
      <c r="K28" s="2" t="s">
        <v>558</v>
      </c>
      <c r="L28" s="2" t="s">
        <v>559</v>
      </c>
      <c r="M28" s="2" t="s">
        <v>560</v>
      </c>
      <c r="N28" s="2" t="s">
        <v>423</v>
      </c>
      <c r="O28" s="2" t="s">
        <v>561</v>
      </c>
      <c r="P28" s="2" t="s">
        <v>594</v>
      </c>
      <c r="Q28" s="2" t="s">
        <v>595</v>
      </c>
      <c r="R28" s="3" t="s">
        <v>586</v>
      </c>
      <c r="S28" s="2" t="s">
        <v>596</v>
      </c>
      <c r="T28" s="2" t="s">
        <v>597</v>
      </c>
      <c r="U28" s="2" t="s">
        <v>598</v>
      </c>
      <c r="V28" s="3" t="n">
        <v>7</v>
      </c>
      <c r="W28" s="4"/>
      <c r="X28" s="4" t="n">
        <v>44474</v>
      </c>
      <c r="Y28" s="5" t="n">
        <v>166.16</v>
      </c>
      <c r="Z28" s="2" t="s">
        <v>191</v>
      </c>
      <c r="AA28" s="5"/>
      <c r="AB28" s="5" t="n">
        <v>720.88</v>
      </c>
      <c r="AC28" s="2" t="s">
        <v>192</v>
      </c>
      <c r="AD28" s="6" t="n">
        <v>23.05</v>
      </c>
      <c r="AE28" s="5" t="n">
        <v>951.52</v>
      </c>
      <c r="AF28" s="3"/>
      <c r="AG28" s="3"/>
      <c r="AH28" s="5" t="n">
        <v>23</v>
      </c>
      <c r="AI28" s="3"/>
      <c r="AJ28" s="2" t="s">
        <v>599</v>
      </c>
      <c r="AK28" s="2"/>
      <c r="AL28" s="2"/>
      <c r="AM28" s="2"/>
      <c r="AN28" s="2" t="s">
        <v>600</v>
      </c>
      <c r="AO28" s="5"/>
      <c r="AP28" s="2" t="s">
        <v>196</v>
      </c>
      <c r="AQ28" s="2"/>
      <c r="AR28" s="2"/>
      <c r="AS28" s="2"/>
      <c r="AT28" s="5"/>
      <c r="AU28" s="5"/>
      <c r="AV28" s="5"/>
      <c r="AW28" s="2" t="s">
        <v>197</v>
      </c>
      <c r="AX28" s="2" t="s">
        <v>423</v>
      </c>
      <c r="AY28" s="2" t="s">
        <v>560</v>
      </c>
      <c r="AZ28" s="7"/>
      <c r="BA28" s="3"/>
      <c r="BB28" s="2"/>
      <c r="BC28" s="3"/>
      <c r="BD28" s="2"/>
      <c r="BE28" s="3"/>
      <c r="BF28" s="2"/>
      <c r="BG28" s="2"/>
      <c r="BH28" s="8"/>
      <c r="BI28" s="2"/>
      <c r="BJ28" s="2"/>
      <c r="BK28" s="2" t="s">
        <v>591</v>
      </c>
      <c r="BL28" s="2"/>
      <c r="BM28" s="2"/>
      <c r="BN28" s="2" t="s">
        <v>601</v>
      </c>
      <c r="BO28" s="2" t="s">
        <v>601</v>
      </c>
      <c r="BP28" s="2" t="s">
        <v>602</v>
      </c>
      <c r="BQ28" s="2"/>
      <c r="BR28" s="2"/>
      <c r="BS28" s="5"/>
      <c r="BT28" s="9" t="n">
        <v>965.72</v>
      </c>
      <c r="BU28" s="6" t="n">
        <v>3.52</v>
      </c>
      <c r="BV28" s="9" t="n">
        <v>830.07</v>
      </c>
      <c r="BW28" s="9"/>
      <c r="BX28" s="9" t="n">
        <v>701.62</v>
      </c>
      <c r="BY28" s="9" t="n">
        <v>565.96</v>
      </c>
      <c r="BZ28" s="9" t="n">
        <v>2252.43</v>
      </c>
      <c r="CA28" s="10" t="n">
        <v>2021</v>
      </c>
      <c r="CB28" s="9" t="n">
        <v>1.03</v>
      </c>
      <c r="CC28" s="9" t="n">
        <v>1.27</v>
      </c>
      <c r="CD28" s="9"/>
      <c r="CE28" s="9" t="n">
        <v>0.75</v>
      </c>
      <c r="CF28" s="9" t="n">
        <v>-1802.21</v>
      </c>
      <c r="CG28" s="9" t="n">
        <v>0.24</v>
      </c>
      <c r="CH28" s="9" t="n">
        <v>0.29</v>
      </c>
      <c r="CI28" s="9"/>
      <c r="CJ28" s="9" t="n">
        <v>0.17</v>
      </c>
      <c r="CK28" s="9" t="n">
        <v>-415.41</v>
      </c>
      <c r="CL28" s="9"/>
      <c r="CM28" s="9"/>
      <c r="CN28" s="9"/>
      <c r="CO28" s="9"/>
      <c r="CP28" s="9"/>
      <c r="CQ28" s="9"/>
      <c r="CR28" s="9"/>
      <c r="CS28" s="6" t="n">
        <v>72.65</v>
      </c>
      <c r="CT28" s="7" t="n">
        <v>220</v>
      </c>
      <c r="CU28" s="2" t="s">
        <v>202</v>
      </c>
      <c r="CV28" s="2" t="s">
        <v>203</v>
      </c>
      <c r="CW28" s="2" t="s">
        <v>204</v>
      </c>
      <c r="CX28" s="2" t="s">
        <v>205</v>
      </c>
      <c r="CY28" s="2" t="s">
        <v>206</v>
      </c>
      <c r="CZ28" s="2" t="s">
        <v>207</v>
      </c>
      <c r="DA28" s="3" t="s">
        <v>581</v>
      </c>
      <c r="DB28" s="2" t="s">
        <v>209</v>
      </c>
      <c r="DC28" s="10" t="n">
        <v>2014</v>
      </c>
      <c r="DD28" s="11" t="str">
        <f aca="false">HYPERLINK("http://www.hessmidstream.com","www.hessmidstream.com")</f>
        <v>www.hessmidstream.com</v>
      </c>
      <c r="DE28" s="12"/>
      <c r="DF28" s="12"/>
      <c r="DG28" s="12"/>
      <c r="DH28" s="12"/>
      <c r="DI28" s="12"/>
      <c r="DJ28" s="12"/>
      <c r="DK28" s="2"/>
      <c r="DL28" s="2"/>
      <c r="DM28" s="3"/>
      <c r="DN28" s="3"/>
      <c r="DO28" s="2"/>
      <c r="DP28" s="2"/>
      <c r="DQ28" s="2"/>
      <c r="DR28" s="2"/>
      <c r="DS28" s="2"/>
      <c r="DT28" s="2"/>
      <c r="DU28" s="2"/>
      <c r="DV28" s="2" t="s">
        <v>582</v>
      </c>
      <c r="DW28" s="9"/>
      <c r="DX28" s="6"/>
      <c r="DY28" s="9"/>
      <c r="DZ28" s="9"/>
      <c r="EA28" s="9"/>
      <c r="EB28" s="9"/>
      <c r="EC28" s="9"/>
      <c r="ED28" s="9"/>
      <c r="EE28" s="9"/>
      <c r="EF28" s="6"/>
      <c r="EG28" s="5"/>
      <c r="EH28" s="5"/>
      <c r="EI28" s="9"/>
      <c r="EJ28" s="9"/>
      <c r="EK28" s="6"/>
      <c r="EL28" s="9"/>
      <c r="EM28" s="2"/>
      <c r="EN28" s="4"/>
      <c r="EO28" s="9"/>
      <c r="EP28" s="6"/>
      <c r="EQ28" s="6"/>
      <c r="ER28" s="9"/>
      <c r="ES28" s="2"/>
      <c r="ET28" s="9"/>
      <c r="EU28" s="9"/>
      <c r="EV28" s="9"/>
      <c r="EW28" s="9"/>
      <c r="EX28" s="9"/>
      <c r="EY28" s="9"/>
      <c r="EZ28" s="9"/>
      <c r="FA28" s="9"/>
      <c r="FB28" s="2" t="s">
        <v>196</v>
      </c>
      <c r="FC28" s="9"/>
      <c r="FD28" s="2"/>
      <c r="FE28" s="3"/>
      <c r="FF28" s="2"/>
      <c r="FG28" s="9"/>
      <c r="FH28" s="9"/>
      <c r="FI28" s="9"/>
      <c r="FJ28" s="9"/>
      <c r="FK28" s="9"/>
      <c r="FL28" s="9"/>
      <c r="FM28" s="9"/>
      <c r="FN28" s="9"/>
      <c r="FO28" s="9"/>
      <c r="FP28" s="9"/>
      <c r="FQ28" s="9"/>
      <c r="FR28" s="11" t="str">
        <f aca="false">HYPERLINK("https://my.pitchbook.com?c=181583-47T","View Company Online")</f>
        <v>View Company Online</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57"/>
    <col collapsed="false" customWidth="true" hidden="false" outlineLevel="0" max="2" min="2" style="0" width="49.14"/>
    <col collapsed="false" customWidth="true" hidden="false" outlineLevel="0" max="3" min="3" style="0" width="27.72"/>
    <col collapsed="false" customWidth="true" hidden="false" outlineLevel="0" max="4" min="4" style="0" width="4.57"/>
    <col collapsed="false" customWidth="true" hidden="false" outlineLevel="0" max="5" min="5" style="0" width="22.15"/>
    <col collapsed="false" customWidth="true" hidden="false" outlineLevel="0" max="1025" min="6" style="0" width="8.53"/>
  </cols>
  <sheetData>
    <row r="1" customFormat="false" ht="15" hidden="false" customHeight="false" outlineLevel="0" collapsed="false">
      <c r="A1" s="24" t="s">
        <v>603</v>
      </c>
    </row>
    <row r="3" customFormat="false" ht="15" hidden="false" customHeight="false" outlineLevel="0" collapsed="false">
      <c r="A3" s="25" t="s">
        <v>604</v>
      </c>
    </row>
    <row r="4" customFormat="false" ht="15" hidden="false" customHeight="false" outlineLevel="0" collapsed="false">
      <c r="A4" s="26" t="s">
        <v>605</v>
      </c>
    </row>
    <row r="6" customFormat="false" ht="15" hidden="false" customHeight="false" outlineLevel="0" collapsed="false">
      <c r="A6" s="25" t="s">
        <v>606</v>
      </c>
      <c r="C6" s="26" t="s">
        <v>607</v>
      </c>
      <c r="E6" s="25" t="s">
        <v>608</v>
      </c>
    </row>
    <row r="8" customFormat="false" ht="15" hidden="false" customHeight="false" outlineLevel="0" collapsed="false">
      <c r="A8" s="25" t="s">
        <v>609</v>
      </c>
    </row>
    <row r="9" customFormat="false" ht="15" hidden="false" customHeight="false" outlineLevel="0" collapsed="false">
      <c r="A9" s="27" t="s">
        <v>610</v>
      </c>
      <c r="B9" s="25" t="s">
        <v>611</v>
      </c>
    </row>
    <row r="10" customFormat="false" ht="15" hidden="false" customHeight="false" outlineLevel="0" collapsed="false">
      <c r="A10" s="27" t="s">
        <v>612</v>
      </c>
      <c r="B10" s="25" t="s">
        <v>613</v>
      </c>
    </row>
    <row r="11" customFormat="false" ht="15" hidden="false" customHeight="false" outlineLevel="0" collapsed="false">
      <c r="A11" s="27" t="s">
        <v>614</v>
      </c>
      <c r="B11" s="25" t="s">
        <v>615</v>
      </c>
    </row>
    <row r="13" customFormat="false" ht="15" hidden="false" customHeight="false" outlineLevel="0" collapsed="false">
      <c r="A13" s="25" t="s">
        <v>616</v>
      </c>
      <c r="B13" s="26" t="s">
        <v>605</v>
      </c>
    </row>
    <row r="15" customFormat="false" ht="15" hidden="false" customHeight="false" outlineLevel="0" collapsed="false">
      <c r="A15" s="28" t="s">
        <v>617</v>
      </c>
    </row>
  </sheetData>
  <sheetProtection sheet="true" objects="true" scenarios="true"/>
  <hyperlinks>
    <hyperlink ref="A4" r:id="rId1" display="support@pitchbook.com"/>
    <hyperlink ref="C6" r:id="rId2" display="the PitchBook subscription agreement."/>
    <hyperlink ref="B13" r:id="rId3" display="support@pitchbook.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2025-06-11T14:37:19Z</dcterms:modified>
  <cp:revision>1</cp:revision>
  <dc:subject/>
  <dc:title/>
</cp:coreProperties>
</file>