
<file path=[Content_Types].xml><?xml version="1.0" encoding="utf-8"?>
<Types xmlns="http://schemas.openxmlformats.org/package/2006/content-types">
  <Override PartName="/xl/_rels/workbook.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_rels/drawing1.xml.rels" ContentType="application/vnd.openxmlformats-package.relationships+xml"/>
  <Override PartName="/xl/drawings/drawing1.xml" ContentType="application/vnd.openxmlformats-officedocument.drawing+xml"/>
  <Override PartName="/xl/media/image1.png" ContentType="image/png"/>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Data" sheetId="1" state="visible" r:id="rId2"/>
    <sheet name="Disclaimer" sheetId="2" state="visible" r:id="rId3"/>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<sst xmlns="http://schemas.openxmlformats.org/spreadsheetml/2006/main" count="1306" uniqueCount="594">
  <si>
    <t xml:space="preserve">Deal ID</t>
  </si>
  <si>
    <t xml:space="preserve">Companies</t>
  </si>
  <si>
    <t xml:space="preserve">Company ID</t>
  </si>
  <si>
    <t xml:space="preserve">Registration Number</t>
  </si>
  <si>
    <t xml:space="preserve">Description</t>
  </si>
  <si>
    <t xml:space="preserve">Financing Status Note</t>
  </si>
  <si>
    <t xml:space="preserve">Primary Industry Sector</t>
  </si>
  <si>
    <t xml:space="preserve">Primary Industry Group</t>
  </si>
  <si>
    <t xml:space="preserve">Primary Industry Code</t>
  </si>
  <si>
    <t xml:space="preserve">All Industries</t>
  </si>
  <si>
    <t xml:space="preserve">Verticals</t>
  </si>
  <si>
    <t xml:space="preserve">Keywords</t>
  </si>
  <si>
    <t xml:space="preserve">Current Financing Status</t>
  </si>
  <si>
    <t xml:space="preserve">Current Business Status</t>
  </si>
  <si>
    <t xml:space="preserve">Universe</t>
  </si>
  <si>
    <t xml:space="preserve">CEO (at time of deal)</t>
  </si>
  <si>
    <t xml:space="preserve">CEO PBId</t>
  </si>
  <si>
    <t xml:space="preserve">CEO Phone</t>
  </si>
  <si>
    <t xml:space="preserve">CEO Email</t>
  </si>
  <si>
    <t xml:space="preserve">CEO Biography</t>
  </si>
  <si>
    <t xml:space="preserve">CEO Education</t>
  </si>
  <si>
    <t xml:space="preserve">Deal No.</t>
  </si>
  <si>
    <t xml:space="preserve">Announced Date</t>
  </si>
  <si>
    <t xml:space="preserve">Deal Date</t>
  </si>
  <si>
    <t xml:space="preserve">Deal Size</t>
  </si>
  <si>
    <t xml:space="preserve">Deal Size Status</t>
  </si>
  <si>
    <t xml:space="preserve">Pre-money Valuation</t>
  </si>
  <si>
    <t xml:space="preserve">Post Valuation</t>
  </si>
  <si>
    <t xml:space="preserve">Post Valuation Status</t>
  </si>
  <si>
    <t xml:space="preserve">% Acquired</t>
  </si>
  <si>
    <t xml:space="preserve">Raised to Date</t>
  </si>
  <si>
    <t xml:space="preserve">VC Round</t>
  </si>
  <si>
    <t xml:space="preserve">VC Round Up/Down/Flat</t>
  </si>
  <si>
    <t xml:space="preserve">Price per Share</t>
  </si>
  <si>
    <t xml:space="preserve">Series</t>
  </si>
  <si>
    <t xml:space="preserve">Deal Type</t>
  </si>
  <si>
    <t xml:space="preserve">Deal Type 2</t>
  </si>
  <si>
    <t xml:space="preserve">Deal Type 3</t>
  </si>
  <si>
    <t xml:space="preserve">Deal Class</t>
  </si>
  <si>
    <t xml:space="preserve">Deal Synopsis</t>
  </si>
  <si>
    <t xml:space="preserve">Total Invested Equity</t>
  </si>
  <si>
    <t xml:space="preserve">Add-on</t>
  </si>
  <si>
    <t xml:space="preserve">Add-on Sponsors</t>
  </si>
  <si>
    <t xml:space="preserve">Add-on Platform</t>
  </si>
  <si>
    <t xml:space="preserve">Debts</t>
  </si>
  <si>
    <t xml:space="preserve">Total New Debt</t>
  </si>
  <si>
    <t xml:space="preserve">Debt Raised in Round</t>
  </si>
  <si>
    <t xml:space="preserve">Contingent Payout</t>
  </si>
  <si>
    <t xml:space="preserve">Deal Status</t>
  </si>
  <si>
    <t xml:space="preserve">Business Status</t>
  </si>
  <si>
    <t xml:space="preserve">Financing Status</t>
  </si>
  <si>
    <t xml:space="preserve">Employees</t>
  </si>
  <si>
    <t xml:space="preserve"># Investors</t>
  </si>
  <si>
    <t xml:space="preserve">New Investors</t>
  </si>
  <si>
    <t xml:space="preserve"># New Investors</t>
  </si>
  <si>
    <t xml:space="preserve">Follow-on Investors</t>
  </si>
  <si>
    <t xml:space="preserve"># Follow-on Investors</t>
  </si>
  <si>
    <t xml:space="preserve">Lenders</t>
  </si>
  <si>
    <t xml:space="preserve">Investors Websites</t>
  </si>
  <si>
    <t xml:space="preserve">Investors</t>
  </si>
  <si>
    <t xml:space="preserve">Lead/Sole Investors</t>
  </si>
  <si>
    <t xml:space="preserve">Investor Funds</t>
  </si>
  <si>
    <t xml:space="preserve">Sellers</t>
  </si>
  <si>
    <t xml:space="preserve">Exiters with no Proceeds</t>
  </si>
  <si>
    <t xml:space="preserve">Dividend/Distribution Beneficiaries</t>
  </si>
  <si>
    <t xml:space="preserve">Service Providers (All)</t>
  </si>
  <si>
    <t xml:space="preserve">Service Providers (Sell-side)</t>
  </si>
  <si>
    <t xml:space="preserve">Service Providers (Sell-side Intermediaries)</t>
  </si>
  <si>
    <t xml:space="preserve">Service Providers (Buy-side)</t>
  </si>
  <si>
    <t xml:space="preserve">Debt &amp; Lenders</t>
  </si>
  <si>
    <t xml:space="preserve">Implied EV</t>
  </si>
  <si>
    <t xml:space="preserve">Revenue</t>
  </si>
  <si>
    <t xml:space="preserve">Revenue Growth since last debt deal</t>
  </si>
  <si>
    <t xml:space="preserve">Gross Profit</t>
  </si>
  <si>
    <t xml:space="preserve">Net Income</t>
  </si>
  <si>
    <t xml:space="preserve">EBITDA</t>
  </si>
  <si>
    <t xml:space="preserve">EBIT</t>
  </si>
  <si>
    <t xml:space="preserve">Total Debt (from financials)</t>
  </si>
  <si>
    <t xml:space="preserve">Fiscal Year</t>
  </si>
  <si>
    <t xml:space="preserve">Valuation/EBITDA</t>
  </si>
  <si>
    <t xml:space="preserve">Valuation/EBIT</t>
  </si>
  <si>
    <t xml:space="preserve">Valuation/Net Income</t>
  </si>
  <si>
    <t xml:space="preserve">Valuation/Revenue</t>
  </si>
  <si>
    <t xml:space="preserve">Valuation/Cash Flow</t>
  </si>
  <si>
    <t xml:space="preserve">Deal Size/EBITDA</t>
  </si>
  <si>
    <t xml:space="preserve">Deal Size/EBIT</t>
  </si>
  <si>
    <t xml:space="preserve">Deal Size/Net Income</t>
  </si>
  <si>
    <t xml:space="preserve">Deal Size/Revenue</t>
  </si>
  <si>
    <t xml:space="preserve">Deal Size/Cash Flow</t>
  </si>
  <si>
    <t xml:space="preserve">Debt/EBITDA</t>
  </si>
  <si>
    <t xml:space="preserve">Debt/Equity</t>
  </si>
  <si>
    <t xml:space="preserve">Implied EV/EBITDA</t>
  </si>
  <si>
    <t xml:space="preserve">Implied EV/EBIT</t>
  </si>
  <si>
    <t xml:space="preserve">Implied EV/Net Income</t>
  </si>
  <si>
    <t xml:space="preserve">Implied EV/Revenue</t>
  </si>
  <si>
    <t xml:space="preserve">Implied EV/Cash Flow</t>
  </si>
  <si>
    <t xml:space="preserve">EBITDA Margin %</t>
  </si>
  <si>
    <t xml:space="preserve">Current Employees</t>
  </si>
  <si>
    <t xml:space="preserve">Native Currency of Deal</t>
  </si>
  <si>
    <t xml:space="preserve">HQ Location</t>
  </si>
  <si>
    <t xml:space="preserve">HQ Global Region</t>
  </si>
  <si>
    <t xml:space="preserve">HQ Global Sub Region</t>
  </si>
  <si>
    <t xml:space="preserve">Company City</t>
  </si>
  <si>
    <t xml:space="preserve">Company State/Province</t>
  </si>
  <si>
    <t xml:space="preserve">Company Post Code</t>
  </si>
  <si>
    <t xml:space="preserve">Company Country/Territory/Region</t>
  </si>
  <si>
    <t xml:space="preserve">Year Founded</t>
  </si>
  <si>
    <t xml:space="preserve">Company Website</t>
  </si>
  <si>
    <t xml:space="preserve">Total Patent Documents</t>
  </si>
  <si>
    <t xml:space="preserve">Total Patent Families</t>
  </si>
  <si>
    <t xml:space="preserve">Active Patent Documents</t>
  </si>
  <si>
    <t xml:space="preserve">Pending Patent Documents</t>
  </si>
  <si>
    <t xml:space="preserve">Patents Expiring the Next Year</t>
  </si>
  <si>
    <t xml:space="preserve">Inactive Family Documents</t>
  </si>
  <si>
    <t xml:space="preserve">Top CPC Codes</t>
  </si>
  <si>
    <t xml:space="preserve">Emerging Spaces</t>
  </si>
  <si>
    <t xml:space="preserve">Valuation Step-Up</t>
  </si>
  <si>
    <t xml:space="preserve">Time Between VC Rounds</t>
  </si>
  <si>
    <t xml:space="preserve">Participating vs Non-participating</t>
  </si>
  <si>
    <t xml:space="preserve">Dividend Rights</t>
  </si>
  <si>
    <t xml:space="preserve">Anti-Dilution Provisions</t>
  </si>
  <si>
    <t xml:space="preserve">Board Voting Rights</t>
  </si>
  <si>
    <t xml:space="preserve">General Voting Rights</t>
  </si>
  <si>
    <t xml:space="preserve">Cumulative Dividends</t>
  </si>
  <si>
    <t xml:space="preserve">Liquidation Preferences</t>
  </si>
  <si>
    <t xml:space="preserve">LCD Issuer ID</t>
  </si>
  <si>
    <t xml:space="preserve">Second Lien OID</t>
  </si>
  <si>
    <t xml:space="preserve">Second Lien Floor</t>
  </si>
  <si>
    <t xml:space="preserve">HG Loan Amount</t>
  </si>
  <si>
    <t xml:space="preserve">USD Amount</t>
  </si>
  <si>
    <t xml:space="preserve">EUR Amount</t>
  </si>
  <si>
    <t xml:space="preserve">DDTL Amount</t>
  </si>
  <si>
    <t xml:space="preserve">Club Amount</t>
  </si>
  <si>
    <t xml:space="preserve">Placed Debt Amount</t>
  </si>
  <si>
    <t xml:space="preserve">Other Amount</t>
  </si>
  <si>
    <t xml:space="preserve">Second Lien YTM Primary</t>
  </si>
  <si>
    <t xml:space="preserve">Pro Forma Revenue (Reported)</t>
  </si>
  <si>
    <t xml:space="preserve">Pro Forma EBITDA (Reported)</t>
  </si>
  <si>
    <t xml:space="preserve">Pro Forma Leverage (Reported)</t>
  </si>
  <si>
    <t xml:space="preserve">Pro Forma Sr. Leverage (Reported)</t>
  </si>
  <si>
    <t xml:space="preserve">Equity on LBO (Reported)</t>
  </si>
  <si>
    <t xml:space="preserve">PPM on LBO (Reported)</t>
  </si>
  <si>
    <t xml:space="preserve">Priced</t>
  </si>
  <si>
    <t xml:space="preserve">Launch Date</t>
  </si>
  <si>
    <t xml:space="preserve">First Lien OID</t>
  </si>
  <si>
    <t xml:space="preserve">First Lien Floor</t>
  </si>
  <si>
    <t xml:space="preserve">First Lien Ytm Primary</t>
  </si>
  <si>
    <t xml:space="preserve">New Institutional Amount</t>
  </si>
  <si>
    <t xml:space="preserve">LCD Super Transaction ID</t>
  </si>
  <si>
    <t xml:space="preserve">1st Lien Amount</t>
  </si>
  <si>
    <t xml:space="preserve">2nd Lien Amount</t>
  </si>
  <si>
    <t xml:space="preserve">Mezzanine Amount</t>
  </si>
  <si>
    <t xml:space="preserve">HY Bond Amount</t>
  </si>
  <si>
    <t xml:space="preserve">RC Amount</t>
  </si>
  <si>
    <t xml:space="preserve">TLA Amount</t>
  </si>
  <si>
    <t xml:space="preserve">TLB Amount</t>
  </si>
  <si>
    <t xml:space="preserve">TLC Amount</t>
  </si>
  <si>
    <t xml:space="preserve">Contains Cross Border</t>
  </si>
  <si>
    <t xml:space="preserve">Cov-Lite Amount</t>
  </si>
  <si>
    <t xml:space="preserve">Contains Cov-Lite</t>
  </si>
  <si>
    <t xml:space="preserve">Includes Amended Debts</t>
  </si>
  <si>
    <t xml:space="preserve">Sponsor</t>
  </si>
  <si>
    <t xml:space="preserve">USD Total Institutional New Money</t>
  </si>
  <si>
    <t xml:space="preserve">USD First-Lien New Money</t>
  </si>
  <si>
    <t xml:space="preserve">USD First-Lien Institutional New Money</t>
  </si>
  <si>
    <t xml:space="preserve">USD Second-Lien New Money</t>
  </si>
  <si>
    <t xml:space="preserve">EUR Total Institutional New Money</t>
  </si>
  <si>
    <t xml:space="preserve">EUR First-Lien New Money</t>
  </si>
  <si>
    <t xml:space="preserve">EUR First-Lien Institutional New Money</t>
  </si>
  <si>
    <t xml:space="preserve">EUR Second-Lien New Money</t>
  </si>
  <si>
    <t xml:space="preserve">Total First-Lien Institutional New Money</t>
  </si>
  <si>
    <t xml:space="preserve">Total New Money</t>
  </si>
  <si>
    <t xml:space="preserve">Total New Inst Amount</t>
  </si>
  <si>
    <t xml:space="preserve">View Company Online</t>
  </si>
  <si>
    <t xml:space="preserve">85201-75T</t>
  </si>
  <si>
    <t xml:space="preserve">HFX Holding (TSX: HXC.H)</t>
  </si>
  <si>
    <t xml:space="preserve">59762-80</t>
  </si>
  <si>
    <t xml:space="preserve">HFX Holding Corp is an exploration-stage company. Principally, it is engaged in the business of acquisition, exploration, and development of mineral properties. The company is focused on exploring its Kiwi property which is situated in Yukon Territory, Canada.</t>
  </si>
  <si>
    <t xml:space="preserve">The company (TSX: HXC) received CAD 450,000 of development capital from undisclosed investors on December 18, 2017, through a private placement. The company issued 9,000,000 common shares at CAD 0.05 per share. The proceeds of the placement will be used for general working capital of the company.</t>
  </si>
  <si>
    <t xml:space="preserve">Financial Services</t>
  </si>
  <si>
    <t xml:space="preserve">Other Financial Services</t>
  </si>
  <si>
    <t xml:space="preserve">Holding Companies</t>
  </si>
  <si>
    <t xml:space="preserve">Holding Companies*, Other Metals, Minerals and Mining</t>
  </si>
  <si>
    <t xml:space="preserve">capital pool, exploration stage company, gold mineral, property acquisition, qualifying transaction</t>
  </si>
  <si>
    <t xml:space="preserve">Corporate Backed or Acquired</t>
  </si>
  <si>
    <t xml:space="preserve">Profitable</t>
  </si>
  <si>
    <t xml:space="preserve">M&amp;A, Publicly Listed</t>
  </si>
  <si>
    <t xml:space="preserve">Zhuo Cao</t>
  </si>
  <si>
    <t xml:space="preserve">159467-50P</t>
  </si>
  <si>
    <t xml:space="preserve">+1 (778) 381-5862</t>
  </si>
  <si>
    <t xml:space="preserve">Mr. Cao is currently the Chief Executive Officer and a director for AA United Holding Ltd. which provides consulting services with respect to capital investing and corporate finance. Previous to this, he acted as a director for Vanguard Business Consulting Ltd. which provides consulting services with respect to business management. He has experience in business consulting. Mr. Cao attended Shanghai University and obtained his Bachelor's Degree in September 1989. He serves as Chief Executive Officer and Board Member at HFX Holding.</t>
  </si>
  <si>
    <t xml:space="preserve">Shanghai University, Bachelor's, 1989</t>
  </si>
  <si>
    <t xml:space="preserve">Actual</t>
  </si>
  <si>
    <t xml:space="preserve">Secondary Transaction - Private</t>
  </si>
  <si>
    <t xml:space="preserve">Corporate</t>
  </si>
  <si>
    <t xml:space="preserve">Mr. Zhuo Cao sold 18.34% stake in the company to Mr. Jian Yang for CAD 170,000 on March 8, 2017.</t>
  </si>
  <si>
    <t xml:space="preserve">No</t>
  </si>
  <si>
    <t xml:space="preserve">Completed</t>
  </si>
  <si>
    <t xml:space="preserve">Canadian Dollars (CAD)</t>
  </si>
  <si>
    <t xml:space="preserve">Vancouver, Canada</t>
  </si>
  <si>
    <t xml:space="preserve">Americas</t>
  </si>
  <si>
    <t xml:space="preserve">North America</t>
  </si>
  <si>
    <t xml:space="preserve">Vancouver</t>
  </si>
  <si>
    <t xml:space="preserve">British Columbia</t>
  </si>
  <si>
    <t xml:space="preserve">V6C 3E8</t>
  </si>
  <si>
    <t xml:space="preserve">Canada</t>
  </si>
  <si>
    <t xml:space="preserve">85202-20T</t>
  </si>
  <si>
    <t xml:space="preserve">A 5.62% stake in the company was acquired by Mr. Zhuo Cao for CAD 45,000 on December 22, 2015.</t>
  </si>
  <si>
    <t xml:space="preserve">70396-39T</t>
  </si>
  <si>
    <t xml:space="preserve">HolaLuz (MAD: HLZ)</t>
  </si>
  <si>
    <t xml:space="preserve">101622-88</t>
  </si>
  <si>
    <t xml:space="preserve">A65445033</t>
  </si>
  <si>
    <t xml:space="preserve">Holaluz-Clidom SA is a renewable energy company providing green energy. The company's main activity is the commercialization of energy in general. Its Holaluz Cloud is a system that allows surplus energy, i.e. energy produced by customers' solar panels that cannot be consumed at the moment, to be deducted from the electricity bill. Its business segments are; Commercialization (Electricity &amp; Gas), Representation (Electricity), and Solar.</t>
  </si>
  <si>
    <t xml:space="preserve">Icosium Investment acquired a 14% stake in the company (MAD: HLZ) on November 5, 2024 through a private placement.</t>
  </si>
  <si>
    <t xml:space="preserve">Information Technology</t>
  </si>
  <si>
    <t xml:space="preserve">Software</t>
  </si>
  <si>
    <t xml:space="preserve">Business/Productivity Software</t>
  </si>
  <si>
    <t xml:space="preserve">Business/Productivity Software*, Electric Utilities, Energy Production</t>
  </si>
  <si>
    <t xml:space="preserve">CleanTech, Climate Tech, LOHAS &amp; Wellness, SaaS</t>
  </si>
  <si>
    <t xml:space="preserve">analytics and grid management, electricity production, energy analytics, energy analytics tool, energy consumption management, energy consumption tracking, energy usage analysis, energy usage optimization, energy usage tracking, grid infrastructure</t>
  </si>
  <si>
    <t xml:space="preserve">Formerly VC-backed</t>
  </si>
  <si>
    <t xml:space="preserve">Generating Revenue/Not Profitable</t>
  </si>
  <si>
    <t xml:space="preserve">Publicly Listed, Venture Capital</t>
  </si>
  <si>
    <t xml:space="preserve">Carlota Pi Amoros</t>
  </si>
  <si>
    <t xml:space="preserve">135692-92P</t>
  </si>
  <si>
    <t xml:space="preserve">+34 90 064 9292</t>
  </si>
  <si>
    <t xml:space="preserve">carlota@holaluz.com</t>
  </si>
  <si>
    <t xml:space="preserve">Ms. Carlota Pi Amoros is a Co-Founder and serves as Chief Executive Officer &amp; Executive President at HolaLuz. She serves as an Advisory Committee Member at Ship2B Ventures. She is an Angel Investor. She is s an industrial engineer with more than 15 years experience in the electricity sector in Spain, the United States, and Germany. Conscious that the potential of women is often underestimated, Holaluz prides itself on being a 100 percent equal opportunity company and is constantly working to improve the work-life balance of its team. The company has made progress by equalizing the duration of maternity and paternity leave, offering a nursery service since 2015, and enabling quotas in some teams, such as technology.</t>
  </si>
  <si>
    <t xml:space="preserve">IESE Business School - University of Navarra, Executive MBA, 2009, Business Management, Polytechnic University of Catalonia, Degree, 2001, Industrial Engineering, Polytechnic University of Catalonia, Master's, 2002</t>
  </si>
  <si>
    <t xml:space="preserve">Estimated</t>
  </si>
  <si>
    <t xml:space="preserve">1st Round</t>
  </si>
  <si>
    <t xml:space="preserve">Series A</t>
  </si>
  <si>
    <t xml:space="preserve">Later Stage VC</t>
  </si>
  <si>
    <t xml:space="preserve">Venture Capital</t>
  </si>
  <si>
    <t xml:space="preserve">The company raised EUR 4 million of Series A venture funding in a deal led by Axon Partners Group on February 1, 2016, putting the company's pre-money valuation at an estimated EUR 12.67 The company will use the funds to consolidate its position in the sector as the leader in the transformation of the energy industry and the first independent power trader, and will help to position its new product for gas, HolaGas.million.</t>
  </si>
  <si>
    <t xml:space="preserve">Venture Capital-Backed</t>
  </si>
  <si>
    <t xml:space="preserve">Axon Partners Group</t>
  </si>
  <si>
    <t xml:space="preserve">Axon Partners Group (MAD: APG) (www.axonpartnersgroup.com)</t>
  </si>
  <si>
    <t xml:space="preserve">Axon Partners Group (MAD: APG)</t>
  </si>
  <si>
    <t xml:space="preserve">Axon ICT III(Axon Partners Group)</t>
  </si>
  <si>
    <t xml:space="preserve">Closa Investment Bankers (Advisor: General to Company), Create Investment (Advisor: General to Company)</t>
  </si>
  <si>
    <t xml:space="preserve">Closa Investment Bankers (Advisor: General to Company)</t>
  </si>
  <si>
    <t xml:space="preserve">Euros (EUR)</t>
  </si>
  <si>
    <t xml:space="preserve">Barcelona, Spain</t>
  </si>
  <si>
    <t xml:space="preserve">Europe</t>
  </si>
  <si>
    <t xml:space="preserve">Southern Europe</t>
  </si>
  <si>
    <t xml:space="preserve">Barcelona</t>
  </si>
  <si>
    <t xml:space="preserve">08039</t>
  </si>
  <si>
    <t xml:space="preserve">Spain</t>
  </si>
  <si>
    <t xml:space="preserve">123243-40T</t>
  </si>
  <si>
    <t xml:space="preserve">2nd Round</t>
  </si>
  <si>
    <t xml:space="preserve">Up Round</t>
  </si>
  <si>
    <t xml:space="preserve">The company raised EUR 50 million through a combination of debt and venture funding from Geroa Pentsioak on September 9, 2019, putting the company's pre-money valuation at EUR 119.01 million. Other undisclosed investors also participated in the round. The company intends to use the funds to support Holaluz's growth and speed up the power company's plans for self-generation systems.</t>
  </si>
  <si>
    <t xml:space="preserve">Other - 6,10M €</t>
  </si>
  <si>
    <t xml:space="preserve">Geroa Pentsioak</t>
  </si>
  <si>
    <t xml:space="preserve">Geroa Pentsioak (www.geroa.eus)</t>
  </si>
  <si>
    <t xml:space="preserve">Lawesome Legal Services (Legal Advisor to Company, Xabier Lombardía), Uria Menendez (Legal Advisor to Company, Antonio Herrera)</t>
  </si>
  <si>
    <t xml:space="preserve">130538-98T</t>
  </si>
  <si>
    <t xml:space="preserve">Oriol Vila</t>
  </si>
  <si>
    <t xml:space="preserve">135689-59P</t>
  </si>
  <si>
    <t xml:space="preserve">oriol.vila@holaluz.com</t>
  </si>
  <si>
    <t xml:space="preserve">Mr. Oriol Vila is a Co-Founder and serves as a Board Member at HolaLuz. He also serves as an Investor &amp; Advisor at Lanai Ventures. He serves as a Member of the Advisory Board at Seven Roots. He holds an MBA (Master of Business Administration) in Business Administration from IESE Business School - University of Navarra in 2009 and a Degree in Industrial Engineering from Polytechnic University of Catalonia in 2001.</t>
  </si>
  <si>
    <t xml:space="preserve">IESE Business School - University of Navarra, MBA (Master of Business Administration), 2009, Business Administration, Polytechnic University of Catalonia, Degree, 2001, Industrial Engineering</t>
  </si>
  <si>
    <t xml:space="preserve">IPO</t>
  </si>
  <si>
    <t xml:space="preserve">Public Investment</t>
  </si>
  <si>
    <t xml:space="preserve">The company raised EUR 40.4 million in its initial public offering on the Barcelona Stock Exchange under the ticker symbol of HLZ on November 29, 2019. The shares were offered at EUR 7.78 per share. After the offering, the company was valued at EUR 160 million.</t>
  </si>
  <si>
    <t xml:space="preserve">Axon Partners Group, Blackbox (Palo Alto), Geroa Pentsioak</t>
  </si>
  <si>
    <t xml:space="preserve">Baker McKenzie (Legal Advisor to Company), Ernst &amp; Young Global (Auditor to Company), Grupo GVC Gaesco (Advisor: General to Company), Impulsa Capital (Advisor: General to Company), JB Capital Markets (Underwriter to Company), Uria Menendez (Legal Advisor to Company, Antonio Herrera)</t>
  </si>
  <si>
    <t xml:space="preserve">Grupo GVC Gaesco (Advisor: General to Company), Impulsa Capital (Advisor: General to Company)</t>
  </si>
  <si>
    <t xml:space="preserve">186903-46T</t>
  </si>
  <si>
    <t xml:space="preserve">Ferran Nogué</t>
  </si>
  <si>
    <t xml:space="preserve">135693-46P</t>
  </si>
  <si>
    <t xml:space="preserve">ferran@holaluz.com</t>
  </si>
  <si>
    <t xml:space="preserve">Mr. Ferran Nogué is a Co-Founder of HolaLuz. He serves as an Investor &amp; Advisor at Lanai Ventures.</t>
  </si>
  <si>
    <t xml:space="preserve">IESE Business School - University of Navarra, MBA (Master of Business Administration), 2009, Business, University of Glasgow, Degree, 2002, Engineering, University of Navarra, Degree, 2001, Engineering</t>
  </si>
  <si>
    <t xml:space="preserve">PIPE</t>
  </si>
  <si>
    <t xml:space="preserve">The company (XMAD:HLZ) sold a 2.4% stake to Abacon Capital and Pelion Green Future and other undisclosed investors for EUR 6.7 million on January 17, 2022 through a private placement.</t>
  </si>
  <si>
    <t xml:space="preserve">Generating Revenue</t>
  </si>
  <si>
    <t xml:space="preserve">Abacon Capital, Pelion Green Future</t>
  </si>
  <si>
    <t xml:space="preserve">Abacon Capital (www.abacon.capital), Pelion Green Future (www.peliongreenfuture.com)</t>
  </si>
  <si>
    <t xml:space="preserve">Uria Menendez (Legal Advisor to Company, Antonio Herrera)</t>
  </si>
  <si>
    <t xml:space="preserve">276387-85T</t>
  </si>
  <si>
    <t xml:space="preserve">Icosium Investment</t>
  </si>
  <si>
    <t xml:space="preserve">Icosium Investment (www.icosiuminvestment.com)</t>
  </si>
  <si>
    <t xml:space="preserve">Icosium Investment(Lotfi Bellahcene)</t>
  </si>
  <si>
    <t xml:space="preserve">PwC (Advisor: General to Company)</t>
  </si>
  <si>
    <t xml:space="preserve">165162-97T</t>
  </si>
  <si>
    <t xml:space="preserve">Hubbster Group (NGM: HUBS)</t>
  </si>
  <si>
    <t xml:space="preserve">187843-87</t>
  </si>
  <si>
    <t xml:space="preserve">5592384571</t>
  </si>
  <si>
    <t xml:space="preserve">Hubbster Group is a developer of a digital management platform intended to combine employee engagement with company goals. The company's platform offers HR, business, and sales consultancy programs for employees, offering motivational research, behavioral psychology, and effective business development, enabling businesses to improve.</t>
  </si>
  <si>
    <t xml:space="preserve">EPTI sold an 8.6% stake in the company to Taptum Finance for SEK 2.9 million on January 13, 2023.</t>
  </si>
  <si>
    <t xml:space="preserve">Business/Productivity Software*, Human Capital Services</t>
  </si>
  <si>
    <t xml:space="preserve">HR Tech</t>
  </si>
  <si>
    <t xml:space="preserve">company strategy management, sales consultancy, strategy execution platform, strategy execution system, strategy implementation services, strategy implementation tools</t>
  </si>
  <si>
    <t xml:space="preserve">Anna Karling</t>
  </si>
  <si>
    <t xml:space="preserve">212413-33P</t>
  </si>
  <si>
    <t xml:space="preserve">+46 (0)0768-93 62 65</t>
  </si>
  <si>
    <t xml:space="preserve">anna@zebrain.se</t>
  </si>
  <si>
    <t xml:space="preserve">Ms. Anna Karling is a Co-Founder, Co-Owner and serves as Chief Executive Officer at Zebrain. She is a Co-Founder &amp; serves as Chief Product Officer at Hubbster Group.</t>
  </si>
  <si>
    <t xml:space="preserve">Lund University, Bachelor's, 1995, Communication and Media Studies, Stockholm University, BS (Bachelor of Science), 1996, Communication and Media Studies</t>
  </si>
  <si>
    <t xml:space="preserve">The company raised an estimated SEK 7.01 million of venture funding from Gorilla Capital (Helsinki) and other undisclosed investors in 2021, putting the company's pre-money valuation at SEK 26.87 million.</t>
  </si>
  <si>
    <t xml:space="preserve">Gorilla Capital (Helsinki)</t>
  </si>
  <si>
    <t xml:space="preserve">Gorilla Capital (Helsinki) (gorillacapital.fi)</t>
  </si>
  <si>
    <t xml:space="preserve">Gorilla Capital Fund 2017(Gorilla Capital (Helsinki))</t>
  </si>
  <si>
    <t xml:space="preserve">Swedish Krona (SEK)</t>
  </si>
  <si>
    <t xml:space="preserve">Stockholm, Sweden</t>
  </si>
  <si>
    <t xml:space="preserve">Northern Europe</t>
  </si>
  <si>
    <t xml:space="preserve">Stockholm</t>
  </si>
  <si>
    <t xml:space="preserve">111 64</t>
  </si>
  <si>
    <t xml:space="preserve">Sweden</t>
  </si>
  <si>
    <t xml:space="preserve">189989-11T</t>
  </si>
  <si>
    <t xml:space="preserve">Peter Follin</t>
  </si>
  <si>
    <t xml:space="preserve">49587-94P</t>
  </si>
  <si>
    <t xml:space="preserve">+46 (0)8 52 80 09 80</t>
  </si>
  <si>
    <t xml:space="preserve">peter.follin@hubbstergroup.com</t>
  </si>
  <si>
    <t xml:space="preserve">Mr. Peter Follin serves as Head-Expert Services &amp; Senior Management Consultant at Hubbster Group. He serves as Chairman at Kvalitetsbygg. He served as Chief Executive Officer &amp; Senior Partner at Qs Business Consulting. In his past career, Mr. Follin was Chief Executive Officer at Stille AB, Principal at 3M Co., Chief Executive Officer for Brand Factory Group AB, Manager at Dahl International AB and Director-Sales &amp; Marketing for ASG AB. He received a graduate degree from the University of Stockholm.</t>
  </si>
  <si>
    <t xml:space="preserve">Master's, Business Economics, Stockholm University, Degree, 1988, Economics</t>
  </si>
  <si>
    <t xml:space="preserve">The company raised SEK 19.72 million in its initial public offering on the Nasdaq OMX Nordic Exchange - Stockholm under the ticker symbol of HUBS on March 10, 2022. A total of 2,528,610 shares were sold at a price of SEK 7.8 per share. After the offering, there was a total of 18,332,419 outstanding shares (excluding the over-allotment option) priced at SEK 7.8 per share, valuing the company at SEK 142.99 million.</t>
  </si>
  <si>
    <t xml:space="preserve">Gorilla Capital (Helsinki), Oodash, Propel Capital (Sweden), Stockholm Innovation &amp; Growth, Tord Lendau</t>
  </si>
  <si>
    <t xml:space="preserve">Cirio (Legal Advisor to Company), Stockholm Corporate Finance (Underwriter to Company)</t>
  </si>
  <si>
    <t xml:space="preserve">212906-80T</t>
  </si>
  <si>
    <t xml:space="preserve">Arli Mujkic</t>
  </si>
  <si>
    <t xml:space="preserve">226645-39P</t>
  </si>
  <si>
    <t xml:space="preserve">arli@ooda.ai</t>
  </si>
  <si>
    <t xml:space="preserve">Mr. Arli Mujkic serves as Board Member at Hubbster Group. He serves as President &amp; Board Member at Inbanner. He co-founded and served as Chief Executive Officer and Board Member at EPTI. He is a Co-Founder of Workamo. He is a Co-Founder and serves as a Chief Executive Officer, Chief Technology Officer &amp; Board Member at Oodash.</t>
  </si>
  <si>
    <t xml:space="preserve">Taptum Finance</t>
  </si>
  <si>
    <t xml:space="preserve">Oodash</t>
  </si>
  <si>
    <t xml:space="preserve">75558-70T</t>
  </si>
  <si>
    <t xml:space="preserve">Huddlestock Fintech (OSL: HUDL)</t>
  </si>
  <si>
    <t xml:space="preserve">166289-23</t>
  </si>
  <si>
    <t xml:space="preserve">913935039</t>
  </si>
  <si>
    <t xml:space="preserve">Huddlestock Fintech AS is a wealth and asset management technology company. The company develops software as a service solution for digitizing work processes for custody banks, asset managers, and retail trading venues. The data-centric platform offers customers a differentiated real-time product that reduces cost and increases efficiency. Its Fintech technology enables end-to-end digital services such as onboarding, client communication, reporting, order execution, and portfolio management, all executed on the same platform.</t>
  </si>
  <si>
    <t xml:space="preserve">The company (OSL: HUDL) received NOK 20 million of development capital from Vision Invest Stavanger and Untie Group on October 4, 2024, through a private placement. The capital raised from the share issue will be used for further development of company and for general corporate purposes.</t>
  </si>
  <si>
    <t xml:space="preserve">Financial Software</t>
  </si>
  <si>
    <t xml:space="preserve">Financial Software*, Other Financial Services</t>
  </si>
  <si>
    <t xml:space="preserve">FinTech</t>
  </si>
  <si>
    <t xml:space="preserve">advisortech, investment management portal, investors portal, online shares trading, online stock trading, stock trading, wealthtech</t>
  </si>
  <si>
    <t xml:space="preserve">Formerly Accelerator/Incubator backed</t>
  </si>
  <si>
    <t xml:space="preserve">Pre-venture, Publicly Listed</t>
  </si>
  <si>
    <t xml:space="preserve">Murshid Ali</t>
  </si>
  <si>
    <t xml:space="preserve">145136-71P</t>
  </si>
  <si>
    <t xml:space="preserve">murshid.ali@skyfri.com</t>
  </si>
  <si>
    <t xml:space="preserve">Dr. Murshid Ali is a Co-Founder and serves as Co-Chief Executive Officer &amp; Board Member at Skyfri. Dr. Ali co-founded Huddlestock and also serves as its Board Member. He serves as a board member for Aqua Alarm .He is a Co-Founder and serves as Co-Chief Executive Officer and Board Member at Skyfri. He co-founded and served as Chief Investment Officer at Norsk Solar. He is a Ph.D. candidate in Economics and holds a master's degree from Grenoble Ecolé de Management, and a degree from NTNU. He is also a co-founder and serves as board member of Norway's fastest-growing renewable energy company, Norsk Solar. He serves as Board Member at Nysno Climate Investments. He serves as a Board Member at Factiverse.</t>
  </si>
  <si>
    <t xml:space="preserve">Grenoble Ecole de Management, Master's, 2009, International Business, London School of Economics and Political Science, Degree, 2007, Entrepreneurship/Entrepreneurial Studies, Norwegian University of Science and Technology, BA (Bachelor of Arts), 2008, Economics, University of Stavanger, Ph.D. (Doctor of Philosophy), 2015, Economics and Management</t>
  </si>
  <si>
    <t xml:space="preserve">Seed Round</t>
  </si>
  <si>
    <t xml:space="preserve">Individual</t>
  </si>
  <si>
    <t xml:space="preserve">The company raised $1.5 million of seed funding from undisclosed investors on September 12, 2016. The funding will be used to continue to develop the platform.</t>
  </si>
  <si>
    <t xml:space="preserve">Angel-Backed</t>
  </si>
  <si>
    <t xml:space="preserve">US Dollars (USD)</t>
  </si>
  <si>
    <t xml:space="preserve">Stavanger, Norway</t>
  </si>
  <si>
    <t xml:space="preserve">Stavanger</t>
  </si>
  <si>
    <t xml:space="preserve">4033</t>
  </si>
  <si>
    <t xml:space="preserve">Norway</t>
  </si>
  <si>
    <t xml:space="preserve">Information and communication technology [ict] specially adapted for administrative, commercial, financial, managerial or supervisory purposes</t>
  </si>
  <si>
    <t xml:space="preserve">160344-01T</t>
  </si>
  <si>
    <t xml:space="preserve">Stig Myrseth</t>
  </si>
  <si>
    <t xml:space="preserve">204735-79P</t>
  </si>
  <si>
    <t xml:space="preserve">Mr. Stig Myrseth co-founded Fjord Bank. He was also the Founder and served as Chief Executive Officer and Chief Investment Officer at Dovre Forvaltning. He also served as Chief Executive Officer at Huddlestock. He finished school in Harstad, Norway in 1991 and took the silver medal in the chemistry Olympics in Łódź.</t>
  </si>
  <si>
    <t xml:space="preserve">University of Tromsø, Degree, Chemistry</t>
  </si>
  <si>
    <t xml:space="preserve">Angel</t>
  </si>
  <si>
    <t xml:space="preserve">Angel (individual)</t>
  </si>
  <si>
    <t xml:space="preserve">The company raised NOK 6.3 million of angel funding from undisclosed investors in November 2020, putting the company's pre-money valuation at NOK 228 million.</t>
  </si>
  <si>
    <t xml:space="preserve">Accelerator/Incubator Backed</t>
  </si>
  <si>
    <t xml:space="preserve">Norwegian Krone (NOK)</t>
  </si>
  <si>
    <t xml:space="preserve">160344-10T</t>
  </si>
  <si>
    <t xml:space="preserve">John Skajem</t>
  </si>
  <si>
    <t xml:space="preserve">200890-36P</t>
  </si>
  <si>
    <t xml:space="preserve">jes@huddlestock.com</t>
  </si>
  <si>
    <t xml:space="preserve">Mr. John Skajem serves as Investor Relations and Corporate Development Officer at Huddlestock Fintech. He served as Chief Executive Officer at Huddlestock. He also served as Head of Norway and Board Member at Orion Securities.</t>
  </si>
  <si>
    <t xml:space="preserve">The company raised NOK 6.3 million in its initial public offering on the Oslo Stock Exchange under the ticker symbol of HUDL on November 26, 2020. A total of 3,000,000 shares were sold at a price of NOK 2.1 per share. After the offering, there was a total of 112,668,729 outstanding shares at NOK 2.1 per share, valuing the company at NOK 236.60 million.</t>
  </si>
  <si>
    <t xml:space="preserve">Lars Holst, Village Capital</t>
  </si>
  <si>
    <t xml:space="preserve">Arntzen de Besche (Legal Advisor to Company, Per Kristian Ramsland), ProCorp (Norway) (Underwriter to Company), PwC (Auditor to Company)</t>
  </si>
  <si>
    <t xml:space="preserve">95209-48T</t>
  </si>
  <si>
    <t xml:space="preserve">Huuuge (WAR: HUG)</t>
  </si>
  <si>
    <t xml:space="preserve">104610-43</t>
  </si>
  <si>
    <t xml:space="preserve">Huuuge Inc is a game developer and publisher. The Company is engaged in the development of mobile games in the free-to-play model, distribution, and user acquisition of its own mobile games. The Company's products include Huuuge Casino, Billionaire Casino, and Traffic Puzzle. Huuuge Casino offers players over 100 casino slot machines, as well as card games and roulette. The Company's geographical locations include North America, Europe, Asia-Pacific (APAC) and Other. It generates key revenue from North America.</t>
  </si>
  <si>
    <t xml:space="preserve">The company raised PLN 1.67 billion in its initial public offering on the Warsaw Stock Exchange under the ticker symbol of HUGE on February 19, 2021. A total of 33,316,686 shares were sold at at a price of PLN 50 per share. After the offering, there was a total of 84,246,695 outstanding shares (excluding the over-allotment option) priced at PLN 50 per share, valuing the company at PLN 4.21 billion. The total proceeds, before expenses, to the company was PLN 1.1 billion and to the selling shareholders was PLN 565 million. In the offering, the company sold 22,016,586 shares and the selling shareholders sold 11,300,100 shares.</t>
  </si>
  <si>
    <t xml:space="preserve">Entertainment Software</t>
  </si>
  <si>
    <t xml:space="preserve">Entertainment Software*</t>
  </si>
  <si>
    <t xml:space="preserve">Mobile</t>
  </si>
  <si>
    <t xml:space="preserve">casino games, gaming content, gaming developer, gaming publisher, gaming studio, online gaming app, online gaming site, social casino games, social gaming, social gaming platform</t>
  </si>
  <si>
    <t xml:space="preserve">Anton Gauffin</t>
  </si>
  <si>
    <t xml:space="preserve">118435-42P</t>
  </si>
  <si>
    <t xml:space="preserve">+1 (650) 320-8856</t>
  </si>
  <si>
    <t xml:space="preserve">anton.gauffin@huuugegames.com</t>
  </si>
  <si>
    <t xml:space="preserve">Mr. Anton Gauffin is a Co-Founder and serves as Chief Executive Officer, President &amp; Board Member at Huuuge. He is the Founder and serves as Chief Executive Officer and Board Member at BeyondOS. He is also the Founder of Big bets. He is also a Co-Founder and serves as Chief Executive Officer at Gamelion. He is also a co-founder at Sumoing and served as its Co-Chief Executive Officer. He is also the Founder of Gauffin Group. He also served as Board Member at Matchmade. He started his Entrepreneur career by founding the gaming company Gamelion (game-lion.com) about 10 years ago while he was studying Economics and Information Science at University (Finland).</t>
  </si>
  <si>
    <t xml:space="preserve">University of Jyväskylä, Degree</t>
  </si>
  <si>
    <t xml:space="preserve">3rd Round</t>
  </si>
  <si>
    <t xml:space="preserve">Series C</t>
  </si>
  <si>
    <t xml:space="preserve">The company raised $48.6 million of Series C venture funding from undisclosed investors on October 3, 2017, putting the company's pre-money valuation at $194.4 million.</t>
  </si>
  <si>
    <t xml:space="preserve">Dover, DE</t>
  </si>
  <si>
    <t xml:space="preserve">Dover</t>
  </si>
  <si>
    <t xml:space="preserve">Delaware</t>
  </si>
  <si>
    <t xml:space="preserve">19904</t>
  </si>
  <si>
    <t xml:space="preserve">United States</t>
  </si>
  <si>
    <t xml:space="preserve">Card, board, or roulette games, Coin-freed or like apparatus, Image data processing or generation, in general, Pictorial communication</t>
  </si>
  <si>
    <t xml:space="preserve">Non-participating</t>
  </si>
  <si>
    <t xml:space="preserve">Yes</t>
  </si>
  <si>
    <t xml:space="preserve">Weighted Average</t>
  </si>
  <si>
    <t xml:space="preserve">Non-Cumulative</t>
  </si>
  <si>
    <t xml:space="preserve">Senior</t>
  </si>
  <si>
    <t xml:space="preserve">156630-61T</t>
  </si>
  <si>
    <t xml:space="preserve">Big Bets, Henric Suuronen, Juha Paananen, Kiwoom Investment, Korea Investment Partners, Seoul Investment Partners, Seppo Helava, The Raine Group, Wibe Wagemans, Woori Technology Investment Company</t>
  </si>
  <si>
    <t xml:space="preserve">Credit Suisse (Underwriter to Company), Ibersecurities Sociedad de Valores (Underwriter to Company), IPOPEMA Securities (Underwriter to Company), J.P. Morgan (Underwriter to Company), Kochanski &amp; Partners (Legal Advisor to Company, Rafal Rapala), PwC (Auditor to Company), White &amp; Case (Legal Advisor to Company, Marcin Studniarek)</t>
  </si>
  <si>
    <t xml:space="preserve">Ibersecurities Sociedad de Valores (Underwriter to Company)</t>
  </si>
  <si>
    <t xml:space="preserve">Polish Zloty (PLN)</t>
  </si>
  <si>
    <t xml:space="preserve">161129-08T</t>
  </si>
  <si>
    <t xml:space="preserve">Hyperfine (NAS: HYPR)</t>
  </si>
  <si>
    <t xml:space="preserve">98956-00</t>
  </si>
  <si>
    <t xml:space="preserve">Hyperfine Inc is a medical device company that created Swoop. The Swoop Portable MR Imaging System produces high-quality images at a lower magnetic field strength than conventional MRI scanners. The company derives its revenue from sale of sales of MRI devices and service sales which consist of sales from subscriptions of bundled devices, maintenance, and software.</t>
  </si>
  <si>
    <t xml:space="preserve">The company raised $6 million in its second public offering on the Nasdaq stock exchange under the ticker symbol of HYPR on February 11, 2025. A total of 4,511,278 Class A shares were sold at $1.33 per share. Previously, the company (NAS: HYPR) is in talks to receive $6 million of development capital from undisclosed investors through a private placement as of February 11, 2025. Each share of Class A common stock and accompanying warrant were sold at a combined offering price of $1.33. The company intends to use the proceeds from the proposed offering for working capital and general corporate purposes, including commercial, manufacturing, and research and development activities. Previously, the company received $126 million of development capital from Liminal Sciences, Deerfield Management, Catalio Capital Management, Perceptive Advisors, Avidity Partners, Eldridge (Greenwich), ARK Investment Management, Bain Capital Public Equity, Altium Capital Management, and HealthCor Management on December 22, 2021, through a private placement. The company is being actively tracked by PitchBook.</t>
  </si>
  <si>
    <t xml:space="preserve">Healthcare</t>
  </si>
  <si>
    <t xml:space="preserve">Healthcare Devices and Supplies</t>
  </si>
  <si>
    <t xml:space="preserve">Diagnostic Equipment</t>
  </si>
  <si>
    <t xml:space="preserve">Diagnostic Equipment*</t>
  </si>
  <si>
    <t xml:space="preserve">HealthTech, Life Sciences, Manufacturing, TMT</t>
  </si>
  <si>
    <t xml:space="preserve">healthcare software, imaging equipment, imaging tool, medical devices, medical software, mri scanner, mri system component, mri technology</t>
  </si>
  <si>
    <t xml:space="preserve">Debt Financed, M&amp;A, Publicly Listed, Venture Capital</t>
  </si>
  <si>
    <t xml:space="preserve">Mark Hughes</t>
  </si>
  <si>
    <t xml:space="preserve">248282-47P</t>
  </si>
  <si>
    <t xml:space="preserve">mhughes@hyperfine.io</t>
  </si>
  <si>
    <t xml:space="preserve">Mr. Mark Hughes serves as Chief Operating Officer &amp; Head of Research &amp; Development at Hyperfine. He has 20+ years leading R&amp;D and start-ups at Thermo Fisher Scientific, Life Technologies / Ion Torrent, Lucent Technologies / Sycamore Networks / Sirocco Systems, Sahara Networks; experience at Raytheon, GTE, Motorola. He has studied from University of Rhode Island : BS EE / MBA.</t>
  </si>
  <si>
    <t xml:space="preserve">University of Rhode Island, Kingston, BS (Bachelor of Science), Computer &amp; Electrical Engineering, University of Rhode Island, Kingston, MBA (Master of Business Administration), University of Rhode Island, Kingston, MS (Master of Science)</t>
  </si>
  <si>
    <t xml:space="preserve">4th Round</t>
  </si>
  <si>
    <t xml:space="preserve">Series D</t>
  </si>
  <si>
    <t xml:space="preserve">The company raised $90 million of Series D venture funding from GV, Zepp Health,Altium Capital Management and LSS Private Equity on February 3, 2021, putting the company's pre-money valuation at $175 million. DRADS Capital, Albany Capital (Australia), Mint Venture Partners (Seoul), DAYLI Partners, Nextrans, Free Solo Ventures, Axiom Associates, and Colle Capital Partners, Tamar Capital also participated in the round. The funds will be used to aggressively scale-up commercial expansion of the company's category-defining Swoop™ portable MR imaging platform in the US and will immediately accelerate the company's plans for multiple country launches.</t>
  </si>
  <si>
    <t xml:space="preserve">Albany Capital (Australia), Altium Capital Management, Axiom Associates, Colle Capital Partners, DAYLI Partners, DRADS Capital, Free Solo Ventures, GV, Huami Corp, LSS Private Equity, Mint Venture Partners, Nextrans, Tamar Capital, Zepp Health</t>
  </si>
  <si>
    <t xml:space="preserve">Albany Capital (Australia) (www.albanycapital.com.au), Altium Capital Management (www.altiumcap.com), Axiom Associates (www.axiom.associates), Colle Capital Partners (www.colle.vc), DAYLI Partners (www.dayli.partners), DRADS Capital (www.dradscapital.com), Free Solo Ventures (freesolovc.co), GV (www.gv.com), Mint Venture Partners (www.mintventures.bio), Nextrans (www.nextransvn.com), Tamar Capital (www.tamar.capital), Zepp Health (NYS: ZEPP) (www.zepp.com)</t>
  </si>
  <si>
    <t xml:space="preserve">Albany Capital (Australia), Altium Capital Management, Axiom Associates, Colle Capital Partners, DAYLI Partners, DRADS Capital, Free Solo Ventures, GV, Huami Corp, LSS Private Equity, Mint Venture Partners, Nextrans, Tamar Capital, Zepp Health (NYS: ZEPP)(Yan Yeung)</t>
  </si>
  <si>
    <t xml:space="preserve">Colle Capital Partners II(Colle Capital Partners)</t>
  </si>
  <si>
    <t xml:space="preserve">Guilford, CT</t>
  </si>
  <si>
    <t xml:space="preserve">Guilford</t>
  </si>
  <si>
    <t xml:space="preserve">Connecticut</t>
  </si>
  <si>
    <t xml:space="preserve">06437</t>
  </si>
  <si>
    <t xml:space="preserve">Diagnosis, Image data processing or generation, in general, Image or video recognition or understanding, Magnets, Measuring electric variables</t>
  </si>
  <si>
    <t xml:space="preserve">176141-08T</t>
  </si>
  <si>
    <t xml:space="preserve">Dave Scott</t>
  </si>
  <si>
    <t xml:space="preserve">161803-00P</t>
  </si>
  <si>
    <t xml:space="preserve">+1 (661) 702-6700</t>
  </si>
  <si>
    <t xml:space="preserve">Mr. Dave Scott served as Chief Executive Officer &amp; President at Hyperfine. He served as Chief Operating Officer at Verb Surgical. Currently, he is with Apple's Vision Products Group leading new R&amp;D initiatives. He has a passion for disruptive innovations and has built three startup companies which have all had successful exits. Prior to joining Apple,he was the CEO of Hyperfine where he took this novel company and technology of portable MRI to the public markets. He was the Chief Operating Officer for Verb Surgical, a joint venture between Google and Johnson &amp; Johnson to build the next generation Digital Health and robotic surgery platform. He is a co-founder of Varioscale, Inc., a start-up venture dedicated to bringing ultra-high-resolution laser etching technology to the semiconductor community and lab-on-a-chip applications. He also led the next generation medical imaging and technologies team for the daVinci robot platform at Intuitive Surgical. He was the VP of R&amp;D for Optimedica and later Division Vice President at Abbott Medical Optics where he led programs in laser cataract surgery and laser vision correction. He has been awarded several patents in x-ray imaging, medical endoscopy and laser surgery applications. He holds a Bachelor of Science in aerospace engineering from the University of Kansas and a Masters of Science in aerospace engineering from the University of Colorado, Boulder.</t>
  </si>
  <si>
    <t xml:space="preserve">University of Colorado, Boulder, MS (Master of Science), Aerospace Engineering, University of Kansas, BS (Bachelor of Science), Aerospace Engineering</t>
  </si>
  <si>
    <t xml:space="preserve">Reverse Merger</t>
  </si>
  <si>
    <t xml:space="preserve">The company acquired HealthCor Catalio Acquisition through a reverse merger, resulting in the combined entity trading on the NASDAQ Stock Exchange under the ticker symbol HYPR on December 22, 2021.</t>
  </si>
  <si>
    <t xml:space="preserve">HealthCor Catalio Acquisition</t>
  </si>
  <si>
    <t xml:space="preserve">HealthCor Catalio Acquisition (www.hcspac.com)</t>
  </si>
  <si>
    <t xml:space="preserve">HealthCor Catalio Acquisition(Christopher Gaulin)</t>
  </si>
  <si>
    <t xml:space="preserve">4Catalyzer, Altium Capital Management, Axiom Associates, Colle Capital Partners, DAYLI Partners, Dolby Family Ventures, DRADS Capital, Free Solo Ventures, Gates Foundation, GV, Hildred Capital Partners, Huami Corp, LSS Private Equity, Mint Venture Partners, Nextrans, Zepp Health</t>
  </si>
  <si>
    <t xml:space="preserve">Cohn &amp; Dussi (Legal Advisor to Company), Conyers Dill &amp; Pearman (Legal Advisor to Company, Matthew Stocker), Ferris, Baker Watts (Legal Advisor to Company), Glovsky &amp; Glovsky (Legal Advisor to Company), J.P. Morgan (Advisor: General to Company), Kirkland &amp; Ellis (Legal Advisor to HealthCor Catalio Acquisition, Debbie Yee JD), Levin Law (Legal Advisor to Company), Mintz (Legal services B2B) (Legal Advisor to Company)</t>
  </si>
  <si>
    <t xml:space="preserve">Cohn &amp; Dussi (Legal Advisor to Company), Conyers Dill &amp; Pearman (Legal Advisor to Company, Matthew Stocker), Ferris, Baker Watts (Legal Advisor to Company), Glovsky &amp; Glovsky (Legal Advisor to Company), J.P. Morgan (Advisor: General to Company), Levin Law (Legal Advisor to Company), Mintz (Legal services B2B) (Legal Advisor to Company)</t>
  </si>
  <si>
    <t xml:space="preserve">J.P. Morgan (Advisor: General to Company)</t>
  </si>
  <si>
    <t xml:space="preserve">Kirkland &amp; Ellis (Legal Advisor to HealthCor Catalio Acquisition, Debbie Yee JD)</t>
  </si>
  <si>
    <t xml:space="preserve">58368-34T</t>
  </si>
  <si>
    <t xml:space="preserve">Ibotta (NYS: IBTA)</t>
  </si>
  <si>
    <t xml:space="preserve">55801-54</t>
  </si>
  <si>
    <t xml:space="preserve">Ibotta Inc is a performance marketing platform. It allows CPG brands to deliver digital promotions to consumers through a single, convenient network called the Ibotta Performance Network (IPN).</t>
  </si>
  <si>
    <t xml:space="preserve">The company raised $577.34 million in its initial public offering on the New York Stock Exchange under the ticker symbol of IBTA on April 17, 2024. A total of 6,560,700 class A shares were sold at $88 per share. After the offering, there was a total of 30,241,224 outstanding shares at $88 per share, valuing the company at $2.66 billion. The total proceeds, before expenses, to the company was $220 million and to the selling shareholders was $357.34 million. In the offering, the company sold 2,500,000 class A shares and the selling shareholders sold 4,060,700 class A shares. The underwriters were granted an option to purchase up to an additional 984,105 shares from the selling shareholders to cover over-allotments, if any.</t>
  </si>
  <si>
    <t xml:space="preserve">Application Software</t>
  </si>
  <si>
    <t xml:space="preserve">Application Software*, Other Financial Services</t>
  </si>
  <si>
    <t xml:space="preserve">E-Commerce, FinTech, Mobile, TMT</t>
  </si>
  <si>
    <t xml:space="preserve">cash back app, cash back offers, consumer payment, money saving application, money saving platform, rewards application, rewards platform, rewards software</t>
  </si>
  <si>
    <t xml:space="preserve">Bryan Leach</t>
  </si>
  <si>
    <t xml:space="preserve">38463-04P</t>
  </si>
  <si>
    <t xml:space="preserve">+1 (303) 593-1633</t>
  </si>
  <si>
    <t xml:space="preserve">Mr. Bryan Leach serves as Advisory Council Member at Colorado Impact Fund. Mr. Leach co-founded and served as Chief Executive Officer &amp; Chairman at Ibotta. He founded Ibotta in 2011 when he realized the need for a more innovative approach to connecting brands, retailers, and consumers through mobile technology. He made it his mission to empower smartphone-savvy shoppers with an easy way to earn cash back on their everyday purchases. Today, the company is the industry leader in performance-based marketing in both offline and e-commerce environments. Ibotta's app has been downloaded more than 35 million times and the company has paid over $700 million in cash back, which has helped millions of people pay for life's necessities, such as health care, education, food, and shelter. he is a frequent commentator on mobile payments, mobile commerce, loyalty and rewards, and the financial technology sector. He has been recognized as CEO of the Year by Colorado Biz and a Top 10 CEO in the United States (small/medium-sized businesses) by Glassdoor.com. Before Ibotta, he was a partner at a leading law firm and clerked for Justice David Souter at the U.S. Supreme Court. He sits on the Board of the Association of Marshall Scholars. He received his JD in Law from Yale Law School in 2005, an M.Phil in Economic and Social History from the University of Oxford in 2002, and a BA in Social Studies from Harvard University in 2000.</t>
  </si>
  <si>
    <t xml:space="preserve">Harvard University, BA (Bachelor of Arts), 2000, Social Studies, University of Oxford, M.Phil (Master of Philosophy), 2002, Economic and Social History, Yale Law School, JD (Doctor of Law), 2005, Law</t>
  </si>
  <si>
    <t xml:space="preserve">5th Round</t>
  </si>
  <si>
    <t xml:space="preserve">The company raised $40 million of Series C venture funding from Teamworthy Group on September 30, 2015, putting the company's pre-money valuation at $253.38 million. The funds will be used to scale company's mobile loyalty platform and continue growing its consumer base and triple its current team.</t>
  </si>
  <si>
    <t xml:space="preserve">Teamworthy Group</t>
  </si>
  <si>
    <t xml:space="preserve">Teamworthy Group (www.teamworthy.com)</t>
  </si>
  <si>
    <t xml:space="preserve">Teamworthy Group(Thomas Lehrman)</t>
  </si>
  <si>
    <t xml:space="preserve">Gunderson Dettmer (Legal Advisor to Teamworthy Group), Wilson Sonsini Goodrich &amp; Rosati (Legal Advisor to Company)</t>
  </si>
  <si>
    <t xml:space="preserve">Wilson Sonsini Goodrich &amp; Rosati (Legal Advisor to Company)</t>
  </si>
  <si>
    <t xml:space="preserve">Gunderson Dettmer (Legal Advisor to Teamworthy Group)</t>
  </si>
  <si>
    <t xml:space="preserve">Denver, CO</t>
  </si>
  <si>
    <t xml:space="preserve">Denver</t>
  </si>
  <si>
    <t xml:space="preserve">Colorado</t>
  </si>
  <si>
    <t xml:space="preserve">80202</t>
  </si>
  <si>
    <t xml:space="preserve">Electric digital data processing, Information and communication technology [ict] specially adapted for administrative, commercial, financial, managerial or supervisory purposes, Transmission of digital information</t>
  </si>
  <si>
    <t xml:space="preserve">Complex</t>
  </si>
  <si>
    <t xml:space="preserve">244896-67T</t>
  </si>
  <si>
    <t xml:space="preserve">The company raised $577.34 million in its initial public offering on the New York Stock Exchange under the ticker symbol IBTA on April 17, 2024. A total of 6,560,700 class A shares were sold at $88 per share. After the offering, there was a total of 30,241,224 outstanding shares at $88 per share, valuing the company at $2.66 billion. The total proceeds, before expenses, to the company was $220 million and to the selling shareholders was $357.34 million. In the offering, the company sold 2,500,000 class A shares and the selling shareholders sold 4,060,700 class A shares. The underwriters were granted an option to purchase up to an additional 984,105 shares from the selling shareholders to cover over-allotments, if any.</t>
  </si>
  <si>
    <t xml:space="preserve">Alston Gardner, Amit Doshi, Benjamin Lin, BFG Partners, FJ Labs, Fred Bartlit, Great Oaks Venture Capital, Harbor Spring Capital, James Clarke, Koch Disruptive Technologies, Notable Capital, Teamworthy Group, Thomas Jermoluk, Thomas Lehrman</t>
  </si>
  <si>
    <t xml:space="preserve">BofA Securities (Underwriter to Company), Citigroup Global Markets (Underwriter to Company), Citizens JMP (Underwriter to Company), Evercore Group (Underwriter to Company), Joseph Gunnar &amp; Co. (Advisor: General to Company), KPMG (Auditor to Company), Needham &amp; Company (Underwriter to Company), Raymond James Financial (Underwriter to Company), The Goldman Sachs Group (Underwriter to Company), UBS Group (Underwriter to Company), Wells Fargo Securities (Underwriter to Company), Wilson Sonsini Goodrich &amp; Rosati (Legal Advisor to Company, Larry Sonsini JD)</t>
  </si>
  <si>
    <t xml:space="preserve">Joseph Gunnar &amp; Co. (Advisor: General to Company)</t>
  </si>
  <si>
    <t xml:space="preserve">89532-37T</t>
  </si>
  <si>
    <t xml:space="preserve">Iconovo (STO: ICO)</t>
  </si>
  <si>
    <t xml:space="preserve">99971-74</t>
  </si>
  <si>
    <t xml:space="preserve">5569380156</t>
  </si>
  <si>
    <t xml:space="preserve">Iconovo AB develops new inhaled medicinal products in collaboration with international pharmaceutical companies. The company provides several types of patent-protected inhalers that can generate significant commercial opportunities in the development of novel pharmaceuticals and vaccines and at patent expirations for established pharmaceuticals. The project is a generic version of the asthma and COPD product Symbicort.</t>
  </si>
  <si>
    <t xml:space="preserve">The company (STO: ICO) received SEK 18.8 million of development capital from Landia (Buildings and Property), Bolite, Akonit, Andra AP-fonden, Fjärde AP-fonden and Cicero Fonder on March 6, 2024, through a private placement. The company closed tranche 1 raising SEK 18.8 million on October 27, 2023. The net proceeds from the share issue will be used to continue the work of out-licensing the generic ICOpre Ellipta portfolio, support Amneal in the continued successful execution of the clinical program for the ICOres, reformulation and new drugs business areas and in existing inhalers, offer out-lice.</t>
  </si>
  <si>
    <t xml:space="preserve">Therapeutic Devices</t>
  </si>
  <si>
    <t xml:space="preserve">Other Devices and Supplies, Therapeutic Devices*</t>
  </si>
  <si>
    <t xml:space="preserve">capsules based inhaler, customized inhalation device, drying powder inhalation, drying powder inhaler, inhalation device, inhaler</t>
  </si>
  <si>
    <t xml:space="preserve">Orest Lastow</t>
  </si>
  <si>
    <t xml:space="preserve">90188-38P</t>
  </si>
  <si>
    <t xml:space="preserve">+46 (0)765422220</t>
  </si>
  <si>
    <t xml:space="preserve">orest.lastow@iconovo.se</t>
  </si>
  <si>
    <t xml:space="preserve">Dr. Orest Lastow is the Founder and serves as Chief Technology Officer at Iconovo. He served as the Chief Executive Officer and a Board Member at Iconovo. He has over 20 years of inhalation experience, mainly from AstraZeneca. Inventor and former project director of AstraZeneca's new inhalation product. Inventor of 9 different inhalation devices and over 30 patents/patent applications. Author behind many publications and books. Part of developing ISO standards to inhalation devices and nebulizers. Teaches inhaled drug delivery at Lund University. Previously CEO and founder of MVIC AB (Medicon Valley Inhalation Consortium).</t>
  </si>
  <si>
    <t xml:space="preserve">Brunel University, Ph.D. (Doctor of Philosophy), 2007, Physics, Lund University, Degree, 1994, Engineering, Lund University, MS (Master of Science), 1991, Engineeering Physics</t>
  </si>
  <si>
    <t xml:space="preserve">Early Stage VC</t>
  </si>
  <si>
    <t xml:space="preserve">The company raised SEK 1.76 million of venture funding from undisclosed investors on June 21, 2017, putting the company's pre-money valuation at SEK 9.46 million.</t>
  </si>
  <si>
    <t xml:space="preserve">Startup</t>
  </si>
  <si>
    <t xml:space="preserve">Lund, Sweden</t>
  </si>
  <si>
    <t xml:space="preserve">Lund</t>
  </si>
  <si>
    <t xml:space="preserve">223 70</t>
  </si>
  <si>
    <t xml:space="preserve">Containers specially adapted for medical or pharmaceutical purposes, Devices for introducing media into, or onto, the body, Earth or rock drilling</t>
  </si>
  <si>
    <t xml:space="preserve">108008-02T</t>
  </si>
  <si>
    <t xml:space="preserve">The company raised SEK 40.42 million in its initial public offering on the Nasdaq First North stock exchange under the ticker symbol of ICO on April 6, 2018. A total of 1,050,000 shares were sold at a price of SEK 38.5 per share. After the offering, there was a total of 6,753,247 outstanding shares (excluding the over-allotment option) priced at SEK 38.5 per share, valuing the company at SEK 260 million.</t>
  </si>
  <si>
    <t xml:space="preserve">Lennart Holm, SmiLe Incubator, Vinnova</t>
  </si>
  <si>
    <t xml:space="preserve">EP Bank (Underwriter to Company), Hamilton Advokatbyrå (Legal Advisor to Company)</t>
  </si>
  <si>
    <t xml:space="preserve">215255-89T</t>
  </si>
  <si>
    <t xml:space="preserve">Johan Waborg</t>
  </si>
  <si>
    <t xml:space="preserve">250898-68P</t>
  </si>
  <si>
    <t xml:space="preserve">+46 (0)46 275 67 77</t>
  </si>
  <si>
    <t xml:space="preserve">johan.waborg@iconovo.se</t>
  </si>
  <si>
    <t xml:space="preserve">Mr. Johan Waborg serves as Chief Executive Officer at Iconovo. He has over 17 years of experience in commercial management, commercial development, new company establishment and business partnership roles in the pharmaceutical industry across multiple geographies including Nordics, Europe, Russia, Latin America, the Middle East and Northern Africa. He is a Board member and owner, of Phigalia AB. Previously he was General Manager at Actelion Pharmaceuticals Sverige AB (Stockholm, Sweden). General Manager at Marklas BV (Woerden, Netherlands). Regional Director of Business Support at Actelion Ltd (Basel, Switzerland). Actelion is listed on the SIX Swiss Exchange.</t>
  </si>
  <si>
    <t xml:space="preserve">MS (Master of Science), Chemical Engineering</t>
  </si>
  <si>
    <t xml:space="preserve">Eiffel Investment Group sold a stake in the company to Mr. Mats Johansson and Mr. Johan Wäborg on February 9, 2023.</t>
  </si>
  <si>
    <t xml:space="preserve">Eiffel Investment Group</t>
  </si>
  <si>
    <t xml:space="preserve">76870-18T</t>
  </si>
  <si>
    <t xml:space="preserve">iFunded</t>
  </si>
  <si>
    <t xml:space="preserve">167011-48</t>
  </si>
  <si>
    <t xml:space="preserve">HRB 163949 B</t>
  </si>
  <si>
    <t xml:space="preserve">PlanetHome Investment AG is engaged in providing crowdfunding services through mezzanine financing. It allows investors to invest in real estate projects throughout Germany.</t>
  </si>
  <si>
    <t xml:space="preserve">PlanetHome Group acquired a 15% stake in the company on October 15, 2021 through a private placement.</t>
  </si>
  <si>
    <t xml:space="preserve">Financial Software*, Other Financial Services, Real Estate Investment Trusts (REITs)</t>
  </si>
  <si>
    <t xml:space="preserve">FinTech, Real Estate Technology</t>
  </si>
  <si>
    <t xml:space="preserve">crowdfunding services, online real estate crowdfunding, real estate crowdfunding, real estate funding, real estate investment, real estate investment platform</t>
  </si>
  <si>
    <t xml:space="preserve">Michael Stephan</t>
  </si>
  <si>
    <t xml:space="preserve">147327-49P</t>
  </si>
  <si>
    <t xml:space="preserve">+49 (0)22 1845 5972 5</t>
  </si>
  <si>
    <t xml:space="preserve">michael.stephan@realpace.de</t>
  </si>
  <si>
    <t xml:space="preserve">Mr. Michael Stephan serves as Chief Executive Officer at real PACE. He co-founded and served as a Member of the Supervisory Board at iFunded. He previously served as Chief Executive Officer at the company. He has worked for over 15 years in leading positions in the digital industry and venture capital industries. For five of those years, he worked as General Counsel of a leading German venture capital company and directed the capital market part of a bank for two years. He was co-founder of two start-up companies that had successful exits. He also worked as a division manager at Payback and as the Chief Executive Officer of two e-commerce companies. He studied law in Berlin and Cologne and is a qualified lawyer.</t>
  </si>
  <si>
    <t xml:space="preserve">Freie Universität Berlin, Degree, 1995, Law, University of Cologne, Degree, 1999, Law</t>
  </si>
  <si>
    <t xml:space="preserve">The company raised an EUR 750,000 of seed funding from Creathor Venture on September 30, 2016, putting the pre-money valuation at an estimated EUR 1.87 million. The company will use the funds to expand operations and user adoption.</t>
  </si>
  <si>
    <t xml:space="preserve">Creathor Ventures</t>
  </si>
  <si>
    <t xml:space="preserve">Creathor Ventures (www.creathor.com)</t>
  </si>
  <si>
    <t xml:space="preserve">Creathor Ventures(Cedric Kohler)</t>
  </si>
  <si>
    <t xml:space="preserve">Creathor Venture Fund III(Creathor Ventures)</t>
  </si>
  <si>
    <t xml:space="preserve">Berlin, Germany</t>
  </si>
  <si>
    <t xml:space="preserve">Western Europe</t>
  </si>
  <si>
    <t xml:space="preserve">Berlin</t>
  </si>
  <si>
    <t xml:space="preserve">10719</t>
  </si>
  <si>
    <t xml:space="preserve">Germany</t>
  </si>
  <si>
    <t xml:space="preserve">Real Estate Crowdfunding</t>
  </si>
  <si>
    <t xml:space="preserve">112110-13T</t>
  </si>
  <si>
    <t xml:space="preserve">The company raised EUR 4 million of seed funding in a deal led by EVANGroup on October 2, 2018, putting the company's pre-money valuation at EUR 16.66 million. Creathor Venture, Thirty Second Floor, Torsten Pfeifer, and Treuenburg Group also participated in the round. The funds will be used to grow the department supporting institutional investors and integrate blockchain technology.</t>
  </si>
  <si>
    <t xml:space="preserve">32nd Floor, EVANGroup, Torsten Pfeifer, Treuenburg Group</t>
  </si>
  <si>
    <t xml:space="preserve">32nd Floor (www.32ndfloor.com), Creathor Ventures (www.creathor.com), EVANGroup (www.evan-group.com), Treuenburg Group (www.treuenburg.com)</t>
  </si>
  <si>
    <t xml:space="preserve">32nd Floor, Creathor Ventures, EVANGroup, Torsten Pfeifer(Torsten Pfeifer), Treuenburg Group</t>
  </si>
  <si>
    <t xml:space="preserve">EVANGroup</t>
  </si>
  <si>
    <t xml:space="preserve">171046-18T</t>
  </si>
  <si>
    <t xml:space="preserve">Impero (CSE: IMPERO)</t>
  </si>
  <si>
    <t xml:space="preserve">465309-28</t>
  </si>
  <si>
    <t xml:space="preserve">32326676</t>
  </si>
  <si>
    <t xml:space="preserve">Impero AS is a Danish Software-as-a-Service (SaaS) company that provides a compliance management platform. The Impero platform enables companies to easily manage compliance through the automation of risk and control management, documentation, and reporting. It sells Saas (Software-as-a-Service) by hosting the software and related services as cloud-based services.</t>
  </si>
  <si>
    <t xml:space="preserve">Kolind A/S, Klaus Holse, BankInvest Group, Mr. Christian Sagild, Mr. Morten Lehmann Nielsen and Mr. Jørgen Bardenfleth acquired a 10.4% stake in the company (CSE:IMPERO) on November 30, 2023 through a private placement. The proceeds will be applied towards creating growth and further building the Company's commercial activities, all in line with the Company's growth strategy.</t>
  </si>
  <si>
    <t xml:space="preserve">Business/Productivity Software*</t>
  </si>
  <si>
    <t xml:space="preserve">SaaS</t>
  </si>
  <si>
    <t xml:space="preserve">compliance management, compliance management app, compliance management company, compliance management software, compliance management system, compliance management tool, digital platform, saas, tax compliance</t>
  </si>
  <si>
    <t xml:space="preserve">Corporation</t>
  </si>
  <si>
    <t xml:space="preserve">Rikke Skov</t>
  </si>
  <si>
    <t xml:space="preserve">260763-76P</t>
  </si>
  <si>
    <t xml:space="preserve">+45 7022 5364</t>
  </si>
  <si>
    <t xml:space="preserve">rskov@impero.com</t>
  </si>
  <si>
    <t xml:space="preserve">Ms. Rikke Skov serves as Chief Executive Officer at Impero. Ms. Skov drives the company's vision and has been imperative in securing Impero's strong and consistent growth, basing her initiatives on her vast experience in combination with agile innovation. Prior to joining Impero, she spent several years as partner in PwC, co-chairing the Risk Assurance Services service line. Her extensive career also includes leadership positions with Maersk, ISS, and Siemens. She holds multiple degrees within business administration, commercial law, and board management from Copenhagen Business School. She own, through Blue Squared ApS, 658,930 shares in Impero A/S and privately owns 66,660 shares in Impero A/S. Also, she privately holds 1,012,500 warrants in Impero A/S.</t>
  </si>
  <si>
    <t xml:space="preserve">Copenhagen Business School, Degree, Copenhagen Business School, Degree, Business Administration, Copenhagen Business School, Degree, Commercial Law</t>
  </si>
  <si>
    <t xml:space="preserve">The company raised DKK 40 million in its initial public offering on the Nasdaq OMX Nordic Exchange - Copenhagen under the ticker symbol of IMPERO on April 22, 2021. A total of 4,123,711 shares were sold at a price of DKK 9.7 per share. After the offering, there was a total of 18,148,901 outstanding shares at DKK 9.7 per share, valuing the company at DKK 176.04 million.</t>
  </si>
  <si>
    <t xml:space="preserve">Grant Thornton (Auditor to Company), Nordea Danmark, filial af Nordea Bank (Underwriter to Company), Nordnet Bank (Underwriter to Company)</t>
  </si>
  <si>
    <t xml:space="preserve">Danish Kroner (DKK)</t>
  </si>
  <si>
    <t xml:space="preserve">Abyhoj, Denmark</t>
  </si>
  <si>
    <t xml:space="preserve">Abyhoj</t>
  </si>
  <si>
    <t xml:space="preserve">8230</t>
  </si>
  <si>
    <t xml:space="preserve">Denmark</t>
  </si>
  <si>
    <t xml:space="preserve">245940-22T</t>
  </si>
  <si>
    <t xml:space="preserve">BankInvest Group, Klaus Holse, Kolind A/S</t>
  </si>
  <si>
    <t xml:space="preserve">BankInvest Group (www.bankinvest.com)</t>
  </si>
  <si>
    <t xml:space="preserve">BankInvest Group, Klaus Holse(Klaus Holse), Kolind A/S</t>
  </si>
  <si>
    <t xml:space="preserve">All data copyright PitchBook Data, Inc.</t>
  </si>
  <si>
    <t xml:space="preserve">For customized data reports and analyses, contact us at:</t>
  </si>
  <si>
    <t xml:space="preserve">support@pitchbook.com</t>
  </si>
  <si>
    <t xml:space="preserve">This document and its contents may only be used or shared as permitted in </t>
  </si>
  <si>
    <t xml:space="preserve">the PitchBook subscription agreement.</t>
  </si>
  <si>
    <t xml:space="preserve">Subject to limited exceptions, this document may not be used or stored following the termination of your agreement with PitchBook.</t>
  </si>
  <si>
    <t xml:space="preserve">If you have any further questions or concerns, please contact client services at:</t>
  </si>
  <si>
    <t xml:space="preserve">US</t>
  </si>
  <si>
    <t xml:space="preserve">+1 (206) 257-7775</t>
  </si>
  <si>
    <t xml:space="preserve">UK</t>
  </si>
  <si>
    <t xml:space="preserve">+44 (0)203 875 3504</t>
  </si>
  <si>
    <t xml:space="preserve">SG</t>
  </si>
  <si>
    <t xml:space="preserve">+65 6016 4771</t>
  </si>
  <si>
    <t xml:space="preserve">Or by email</t>
  </si>
  <si>
    <t xml:space="preserve">© PitchBook Data, Inc.  2025</t>
  </si>
</sst>
</file>

<file path=xl/styles.xml><?xml version="1.0" encoding="utf-8"?>
<styleSheet xmlns="http://schemas.openxmlformats.org/spreadsheetml/2006/main">
  <numFmts count="8">
    <numFmt numFmtId="164" formatCode="General"/>
    <numFmt numFmtId="165" formatCode="DD\-MMM\-YYYY"/>
    <numFmt numFmtId="166" formatCode="#,##0.00;[RED]\(#,##0.00\)"/>
    <numFmt numFmtId="167" formatCode="#,##0.00\%;[RED]\-#,##0.00\%"/>
    <numFmt numFmtId="168" formatCode="#,##0;[RED]\(#,##0\)"/>
    <numFmt numFmtId="169" formatCode="#,###"/>
    <numFmt numFmtId="170" formatCode="#,##0.00;[RED]\-#,##0.00"/>
    <numFmt numFmtId="171" formatCode="0000"/>
  </numFmts>
  <fonts count="12">
    <font>
      <sz val="11"/>
      <color rgb="FF000000"/>
      <name val="Calibri"/>
      <family val="2"/>
      <charset val="1"/>
    </font>
    <font>
      <sz val="10"/>
      <name val="Arial"/>
      <family val="0"/>
    </font>
    <font>
      <sz val="10"/>
      <name val="Arial"/>
      <family val="0"/>
    </font>
    <font>
      <sz val="10"/>
      <name val="Arial"/>
      <family val="0"/>
    </font>
    <font>
      <b val="true"/>
      <sz val="8"/>
      <color rgb="FF000000"/>
      <name val="Open Sans"/>
      <family val="2"/>
      <charset val="1"/>
    </font>
    <font>
      <sz val="8"/>
      <color rgb="FF000000"/>
      <name val="Open Sans"/>
      <family val="2"/>
      <charset val="1"/>
    </font>
    <font>
      <i val="true"/>
      <sz val="10"/>
      <color rgb="FF000000"/>
      <name val="Open Sans"/>
      <family val="2"/>
      <charset val="1"/>
    </font>
    <font>
      <i val="true"/>
      <sz val="10"/>
      <color rgb="FF26649E"/>
      <name val="Open Sans"/>
      <family val="2"/>
      <charset val="1"/>
    </font>
    <font>
      <b val="true"/>
      <sz val="14"/>
      <color rgb="FF000000"/>
      <name val="Open Sans"/>
      <family val="2"/>
      <charset val="1"/>
    </font>
    <font>
      <b val="true"/>
      <sz val="16"/>
      <color rgb="FF000000"/>
      <name val="Open Sans"/>
      <family val="2"/>
      <charset val="1"/>
    </font>
    <font>
      <b val="true"/>
      <sz val="8"/>
      <color rgb="FFFFFFFF"/>
      <name val="Open Sans"/>
      <family val="2"/>
      <charset val="1"/>
    </font>
    <font>
      <sz val="8"/>
      <color rgb="FF26649E"/>
      <name val="Open Sans"/>
      <family val="2"/>
      <charset val="1"/>
    </font>
  </fonts>
  <fills count="5">
    <fill>
      <patternFill patternType="none"/>
    </fill>
    <fill>
      <patternFill patternType="gray125"/>
    </fill>
    <fill>
      <patternFill patternType="solid">
        <fgColor rgb="FFFFFFFF"/>
        <bgColor rgb="FFF8F5EF"/>
      </patternFill>
    </fill>
    <fill>
      <patternFill patternType="solid">
        <fgColor rgb="FF051C38"/>
        <bgColor rgb="FF003300"/>
      </patternFill>
    </fill>
    <fill>
      <patternFill patternType="solid">
        <fgColor rgb="FFF8F5EF"/>
        <bgColor rgb="FFFFFFFF"/>
      </patternFill>
    </fill>
  </fills>
  <borders count="2">
    <border diagonalUp="false" diagonalDown="false">
      <left/>
      <right/>
      <top/>
      <bottom/>
      <diagonal/>
    </border>
    <border diagonalUp="false" diagonalDown="false">
      <left/>
      <right style="thin">
        <color rgb="FFD3D3D3"/>
      </right>
      <top/>
      <bottom/>
      <diagonal/>
    </border>
  </borders>
  <cellStyleXfs count="36">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left" vertical="center" textRotation="0" wrapText="false" indent="0" shrinkToFit="false"/>
      <protection locked="true" hidden="false"/>
    </xf>
    <xf numFmtId="164" fontId="5" fillId="0" borderId="0" applyFont="true" applyBorder="true" applyAlignment="true" applyProtection="true">
      <alignment horizontal="left" vertical="center" textRotation="0" wrapText="false" indent="0" shrinkToFit="false"/>
      <protection locked="true" hidden="false"/>
    </xf>
    <xf numFmtId="164" fontId="6" fillId="2" borderId="0" applyFont="true" applyBorder="true" applyAlignment="true" applyProtection="true">
      <alignment horizontal="left" vertical="center" textRotation="0" wrapText="false" indent="0" shrinkToFit="false"/>
      <protection locked="true" hidden="false"/>
    </xf>
    <xf numFmtId="164" fontId="7" fillId="2" borderId="0" applyFont="true" applyBorder="true" applyAlignment="true" applyProtection="true">
      <alignment horizontal="left" vertical="center" textRotation="0" wrapText="false" indent="0" shrinkToFit="false"/>
      <protection locked="true" hidden="false"/>
    </xf>
    <xf numFmtId="164" fontId="6" fillId="2" borderId="0" applyFont="true" applyBorder="true" applyAlignment="true" applyProtection="true">
      <alignment horizontal="right" vertical="center" textRotation="0" wrapText="false" indent="0" shrinkToFit="false"/>
      <protection locked="true" hidden="false"/>
    </xf>
    <xf numFmtId="164" fontId="8" fillId="0" borderId="0" applyFont="true" applyBorder="true" applyAlignment="true" applyProtection="true">
      <alignment horizontal="left" vertical="center" textRotation="0" wrapText="false" indent="0" shrinkToFit="false"/>
      <protection locked="true" hidden="false"/>
    </xf>
    <xf numFmtId="164" fontId="9" fillId="0" borderId="0" applyFont="true" applyBorder="true" applyAlignment="true" applyProtection="true">
      <alignment horizontal="left" vertical="center" textRotation="0" wrapText="false" indent="0" shrinkToFit="false"/>
      <protection locked="true" hidden="false"/>
    </xf>
    <xf numFmtId="164" fontId="10" fillId="0" borderId="0" applyFont="true" applyBorder="true" applyAlignment="true" applyProtection="true">
      <alignment horizontal="center" vertical="center" textRotation="0" wrapText="true" indent="0" shrinkToFit="false"/>
      <protection locked="true" hidden="false"/>
    </xf>
    <xf numFmtId="164" fontId="5" fillId="0" borderId="0" applyFont="true" applyBorder="true" applyAlignment="true" applyProtection="true">
      <alignment horizontal="right" vertical="center" textRotation="0" wrapText="false" indent="0" shrinkToFit="false"/>
      <protection locked="true" hidden="false"/>
    </xf>
    <xf numFmtId="164" fontId="5" fillId="0" borderId="1" applyFont="true" applyBorder="true" applyAlignment="true" applyProtection="true">
      <alignment horizontal="center" vertical="center" textRotation="0" wrapText="false" indent="0" shrinkToFit="false"/>
      <protection locked="true" hidden="false"/>
    </xf>
    <xf numFmtId="164" fontId="5" fillId="0" borderId="1" applyFont="true" applyBorder="true" applyAlignment="true" applyProtection="true">
      <alignment horizontal="left" vertical="center" textRotation="0" wrapText="false" indent="2" shrinkToFit="false"/>
      <protection locked="true" hidden="false"/>
    </xf>
    <xf numFmtId="164" fontId="11" fillId="0" borderId="1" applyFont="true" applyBorder="true" applyAlignment="true" applyProtection="true">
      <alignment horizontal="left" vertical="center" textRotation="0" wrapText="false" indent="2" shrinkToFit="false"/>
      <protection locked="true" hidden="false"/>
    </xf>
    <xf numFmtId="164" fontId="5" fillId="0" borderId="1" applyFont="true" applyBorder="true" applyAlignment="true" applyProtection="true">
      <alignment horizontal="right" vertical="center" textRotation="0" wrapText="false" indent="2" shrinkToFit="false"/>
      <protection locked="true" hidden="false"/>
    </xf>
    <xf numFmtId="164" fontId="11" fillId="0" borderId="1" applyFont="true" applyBorder="true" applyAlignment="true" applyProtection="true">
      <alignment horizontal="right" vertical="center" textRotation="0" wrapText="false" indent="2" shrinkToFit="false"/>
      <protection locked="true" hidden="false"/>
    </xf>
    <xf numFmtId="164" fontId="4" fillId="0" borderId="0" applyFont="true" applyBorder="true" applyAlignment="true" applyProtection="true">
      <alignment horizontal="left" vertical="top" textRotation="0" wrapText="true" indent="0" shrinkToFit="false"/>
      <protection locked="true" hidden="false"/>
    </xf>
    <xf numFmtId="164" fontId="5" fillId="0" borderId="0" applyFont="true" applyBorder="true" applyAlignment="true" applyProtection="true">
      <alignment horizontal="right" vertical="top" textRotation="0" wrapText="false" indent="0" shrinkToFit="false"/>
      <protection locked="true" hidden="false"/>
    </xf>
  </cellStyleXfs>
  <cellXfs count="29">
    <xf numFmtId="164" fontId="0" fillId="0" borderId="0" xfId="0" applyFont="false" applyBorder="false" applyAlignment="false" applyProtection="false">
      <alignment horizontal="general" vertical="bottom" textRotation="0" wrapText="false" indent="0" shrinkToFit="false"/>
      <protection locked="true" hidden="false"/>
    </xf>
    <xf numFmtId="164" fontId="10" fillId="3" borderId="0" xfId="27" applyFont="true" applyBorder="false" applyAlignment="false" applyProtection="false">
      <alignment horizontal="center" vertical="center" textRotation="0" wrapText="true" indent="0" shrinkToFit="false"/>
      <protection locked="true" hidden="false"/>
    </xf>
    <xf numFmtId="164" fontId="5" fillId="4" borderId="1" xfId="30" applyFont="true" applyBorder="false" applyAlignment="false" applyProtection="false">
      <alignment horizontal="left" vertical="center" textRotation="0" wrapText="false" indent="2" shrinkToFit="false"/>
      <protection locked="true" hidden="false"/>
    </xf>
    <xf numFmtId="164" fontId="5" fillId="4" borderId="1" xfId="32" applyFont="true" applyBorder="false" applyAlignment="false" applyProtection="false">
      <alignment horizontal="right" vertical="center" textRotation="0" wrapText="false" indent="2" shrinkToFit="false"/>
      <protection locked="true" hidden="false"/>
    </xf>
    <xf numFmtId="165" fontId="5" fillId="4" borderId="1" xfId="32" applyFont="false" applyBorder="false" applyAlignment="false" applyProtection="false">
      <alignment horizontal="right" vertical="center" textRotation="0" wrapText="false" indent="2" shrinkToFit="false"/>
      <protection locked="true" hidden="false"/>
    </xf>
    <xf numFmtId="166" fontId="5" fillId="4" borderId="1" xfId="32" applyFont="false" applyBorder="false" applyAlignment="false" applyProtection="false">
      <alignment horizontal="right" vertical="center" textRotation="0" wrapText="false" indent="2" shrinkToFit="false"/>
      <protection locked="true" hidden="false"/>
    </xf>
    <xf numFmtId="167" fontId="5" fillId="4" borderId="1" xfId="32" applyFont="false" applyBorder="false" applyAlignment="false" applyProtection="false">
      <alignment horizontal="right" vertical="center" textRotation="0" wrapText="false" indent="2" shrinkToFit="false"/>
      <protection locked="true" hidden="false"/>
    </xf>
    <xf numFmtId="168" fontId="5" fillId="4" borderId="1" xfId="32" applyFont="false" applyBorder="false" applyAlignment="false" applyProtection="false">
      <alignment horizontal="right" vertical="center" textRotation="0" wrapText="false" indent="2" shrinkToFit="false"/>
      <protection locked="true" hidden="false"/>
    </xf>
    <xf numFmtId="169" fontId="5" fillId="4" borderId="1" xfId="30" applyFont="false" applyBorder="false" applyAlignment="false" applyProtection="false">
      <alignment horizontal="left" vertical="center" textRotation="0" wrapText="false" indent="2" shrinkToFit="false"/>
      <protection locked="true" hidden="false"/>
    </xf>
    <xf numFmtId="170" fontId="5" fillId="4" borderId="1" xfId="32" applyFont="false" applyBorder="false" applyAlignment="false" applyProtection="false">
      <alignment horizontal="right" vertical="center" textRotation="0" wrapText="false" indent="2" shrinkToFit="false"/>
      <protection locked="true" hidden="false"/>
    </xf>
    <xf numFmtId="171" fontId="5" fillId="4" borderId="1" xfId="32" applyFont="false" applyBorder="false" applyAlignment="false" applyProtection="false">
      <alignment horizontal="right" vertical="center" textRotation="0" wrapText="false" indent="2" shrinkToFit="false"/>
      <protection locked="true" hidden="false"/>
    </xf>
    <xf numFmtId="169" fontId="5" fillId="4" borderId="1" xfId="32" applyFont="false" applyBorder="false" applyAlignment="false" applyProtection="false">
      <alignment horizontal="right" vertical="center" textRotation="0" wrapText="false" indent="2" shrinkToFit="false"/>
      <protection locked="true" hidden="false"/>
    </xf>
    <xf numFmtId="164" fontId="11" fillId="4" borderId="1" xfId="31" applyFont="false" applyBorder="false" applyAlignment="false" applyProtection="false">
      <alignment horizontal="left" vertical="center" textRotation="0" wrapText="false" indent="2" shrinkToFit="false"/>
      <protection locked="true" hidden="false"/>
    </xf>
    <xf numFmtId="164" fontId="5" fillId="0" borderId="1" xfId="30" applyFont="true" applyBorder="false" applyAlignment="false" applyProtection="false">
      <alignment horizontal="left" vertical="center" textRotation="0" wrapText="false" indent="2" shrinkToFit="false"/>
      <protection locked="true" hidden="false"/>
    </xf>
    <xf numFmtId="164" fontId="5" fillId="0" borderId="1" xfId="32" applyFont="true" applyBorder="false" applyAlignment="false" applyProtection="false">
      <alignment horizontal="right" vertical="center" textRotation="0" wrapText="false" indent="2" shrinkToFit="false"/>
      <protection locked="true" hidden="false"/>
    </xf>
    <xf numFmtId="165" fontId="5" fillId="0" borderId="1" xfId="32" applyFont="false" applyBorder="false" applyAlignment="false" applyProtection="false">
      <alignment horizontal="right" vertical="center" textRotation="0" wrapText="false" indent="2" shrinkToFit="false"/>
      <protection locked="true" hidden="false"/>
    </xf>
    <xf numFmtId="166" fontId="5" fillId="0" borderId="1" xfId="32" applyFont="false" applyBorder="false" applyAlignment="false" applyProtection="false">
      <alignment horizontal="right" vertical="center" textRotation="0" wrapText="false" indent="2" shrinkToFit="false"/>
      <protection locked="true" hidden="false"/>
    </xf>
    <xf numFmtId="167" fontId="5" fillId="0" borderId="1" xfId="32" applyFont="false" applyBorder="false" applyAlignment="false" applyProtection="false">
      <alignment horizontal="right" vertical="center" textRotation="0" wrapText="false" indent="2" shrinkToFit="false"/>
      <protection locked="true" hidden="false"/>
    </xf>
    <xf numFmtId="168" fontId="5" fillId="0" borderId="1" xfId="32" applyFont="false" applyBorder="false" applyAlignment="false" applyProtection="false">
      <alignment horizontal="right" vertical="center" textRotation="0" wrapText="false" indent="2" shrinkToFit="false"/>
      <protection locked="true" hidden="false"/>
    </xf>
    <xf numFmtId="169" fontId="5" fillId="0" borderId="1" xfId="30" applyFont="false" applyBorder="false" applyAlignment="false" applyProtection="false">
      <alignment horizontal="left" vertical="center" textRotation="0" wrapText="false" indent="2" shrinkToFit="false"/>
      <protection locked="true" hidden="false"/>
    </xf>
    <xf numFmtId="170" fontId="5" fillId="0" borderId="1" xfId="32" applyFont="false" applyBorder="false" applyAlignment="false" applyProtection="false">
      <alignment horizontal="right" vertical="center" textRotation="0" wrapText="false" indent="2" shrinkToFit="false"/>
      <protection locked="true" hidden="false"/>
    </xf>
    <xf numFmtId="171" fontId="5" fillId="0" borderId="1" xfId="32" applyFont="false" applyBorder="false" applyAlignment="false" applyProtection="false">
      <alignment horizontal="right" vertical="center" textRotation="0" wrapText="false" indent="2" shrinkToFit="false"/>
      <protection locked="true" hidden="false"/>
    </xf>
    <xf numFmtId="169" fontId="5" fillId="0" borderId="1" xfId="32" applyFont="false" applyBorder="false" applyAlignment="false" applyProtection="false">
      <alignment horizontal="right" vertical="center" textRotation="0" wrapText="false" indent="2" shrinkToFit="false"/>
      <protection locked="true" hidden="false"/>
    </xf>
    <xf numFmtId="164" fontId="11" fillId="0" borderId="1" xfId="31" applyFont="false" applyBorder="false" applyAlignment="false" applyProtection="false">
      <alignment horizontal="left" vertical="center" textRotation="0" wrapText="false" indent="2" shrinkToFit="false"/>
      <protection locked="true" hidden="false"/>
    </xf>
    <xf numFmtId="164" fontId="8" fillId="0" borderId="0" xfId="25" applyFont="true" applyBorder="false" applyAlignment="false" applyProtection="false">
      <alignment horizontal="left" vertical="center" textRotation="0" wrapText="false" indent="0" shrinkToFit="false"/>
      <protection locked="true" hidden="false"/>
    </xf>
    <xf numFmtId="164" fontId="6" fillId="2" borderId="0" xfId="22" applyFont="true" applyBorder="false" applyAlignment="false" applyProtection="false">
      <alignment horizontal="left" vertical="center" textRotation="0" wrapText="false" indent="0" shrinkToFit="false"/>
      <protection locked="true" hidden="false"/>
    </xf>
    <xf numFmtId="164" fontId="7" fillId="2" borderId="0" xfId="23" applyFont="true" applyBorder="false" applyAlignment="false" applyProtection="false">
      <alignment horizontal="left" vertical="center" textRotation="0" wrapText="false" indent="0" shrinkToFit="false"/>
      <protection locked="true" hidden="false"/>
    </xf>
    <xf numFmtId="164" fontId="6" fillId="2" borderId="0" xfId="24" applyFont="true" applyBorder="false" applyAlignment="false" applyProtection="false">
      <alignment horizontal="right" vertical="center" textRotation="0" wrapText="false" indent="0" shrinkToFit="false"/>
      <protection locked="true" hidden="false"/>
    </xf>
    <xf numFmtId="164" fontId="5" fillId="0" borderId="0" xfId="21" applyFont="true" applyBorder="false" applyAlignment="false" applyProtection="false">
      <alignment horizontal="left" vertical="center" textRotation="0" wrapText="false" indent="0" shrinkToFit="false"/>
      <protection locked="true" hidden="false"/>
    </xf>
  </cellXfs>
  <cellStyles count="22">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bold" xfId="20" builtinId="53" customBuiltin="true"/>
    <cellStyle name="defaultStyle" xfId="21" builtinId="53" customBuiltin="true"/>
    <cellStyle name="fontSize10Italic" xfId="22" builtinId="53" customBuiltin="true"/>
    <cellStyle name="fontSize10ItalicHyperlink" xfId="23" builtinId="53" customBuiltin="true"/>
    <cellStyle name="fontSize10ItalicRight" xfId="24" builtinId="53" customBuiltin="true"/>
    <cellStyle name="fontSize14Bold" xfId="25" builtinId="53" customBuiltin="true"/>
    <cellStyle name="fontSize16Bold" xfId="26" builtinId="53" customBuiltin="true"/>
    <cellStyle name="horizontalCenterWrapWhiteBold" xfId="27" builtinId="53" customBuiltin="true"/>
    <cellStyle name="horizontalRight" xfId="28" builtinId="53" customBuiltin="true"/>
    <cellStyle name="tableCellStyleCenter" xfId="29" builtinId="53" customBuiltin="true"/>
    <cellStyle name="tableCellStyleLeft" xfId="30" builtinId="53" customBuiltin="true"/>
    <cellStyle name="tableCellStyleLeftHyperlink" xfId="31" builtinId="53" customBuiltin="true"/>
    <cellStyle name="tableCellStyleRight" xfId="32" builtinId="53" customBuiltin="true"/>
    <cellStyle name="tableCellStyleRightHyperlink" xfId="33" builtinId="53" customBuiltin="true"/>
    <cellStyle name="verticalTopBoldWrapBold" xfId="34" builtinId="53" customBuiltin="true"/>
    <cellStyle name="verticalTopHorizontalRight" xfId="35" builtinId="53" customBuiltin="tru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8F5EF"/>
      <rgbColor rgb="FFCCFFFF"/>
      <rgbColor rgb="FF660066"/>
      <rgbColor rgb="FFFF8080"/>
      <rgbColor rgb="FF26649E"/>
      <rgbColor rgb="FFD3D3D3"/>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51C38"/>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absolute">
    <xdr:from>
      <xdr:col>0</xdr:col>
      <xdr:colOff>85680</xdr:colOff>
      <xdr:row>0</xdr:row>
      <xdr:rowOff>85680</xdr:rowOff>
    </xdr:from>
    <xdr:to>
      <xdr:col>0</xdr:col>
      <xdr:colOff>1399680</xdr:colOff>
      <xdr:row>0</xdr:row>
      <xdr:rowOff>304560</xdr:rowOff>
    </xdr:to>
    <xdr:pic>
      <xdr:nvPicPr>
        <xdr:cNvPr id="0" name="Graphic 1" descr=""/>
        <xdr:cNvPicPr/>
      </xdr:nvPicPr>
      <xdr:blipFill>
        <a:blip r:embed="rId1"/>
        <a:stretch/>
      </xdr:blipFill>
      <xdr:spPr>
        <a:xfrm>
          <a:off x="85680" y="85680"/>
          <a:ext cx="1314000" cy="218880"/>
        </a:xfrm>
        <a:prstGeom prst="rect">
          <a:avLst/>
        </a:prstGeom>
        <a:ln>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hyperlink" Target="../../../../../../../home/yasir/Downloads/codes/FAIM_Final/IPO_data/support@pitchbook.com" TargetMode="External"/><Relationship Id="rId2" Type="http://schemas.openxmlformats.org/officeDocument/2006/relationships/hyperlink" Target="https://pitchbook.com/subscription-agreement" TargetMode="External"/><Relationship Id="rId3" Type="http://schemas.openxmlformats.org/officeDocument/2006/relationships/hyperlink" Target="../../../../../../../home/yasir/Downloads/codes/FAIM_Final/IPO_data/support@pitchbook.com"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FR1048576"/>
  <sheetViews>
    <sheetView showFormulas="false" showGridLines="false" showRowColHeaders="true" showZeros="true" rightToLeft="false" tabSelected="true" showOutlineSymbols="true" defaultGridColor="true" view="normal" topLeftCell="A1" colorId="64" zoomScale="100" zoomScaleNormal="100" zoomScalePageLayoutView="100" workbookViewId="0">
      <selection pane="topLeft" activeCell="A28" activeCellId="0" sqref="A28"/>
    </sheetView>
  </sheetViews>
  <sheetFormatPr defaultRowHeight="15" zeroHeight="false" outlineLevelRow="0" outlineLevelCol="0"/>
  <cols>
    <col collapsed="false" customWidth="true" hidden="false" outlineLevel="0" max="1" min="1" style="0" width="21.71"/>
    <col collapsed="false" customWidth="true" hidden="false" outlineLevel="0" max="2" min="2" style="0" width="55.15"/>
    <col collapsed="false" customWidth="true" hidden="false" outlineLevel="0" max="3" min="3" style="0" width="19.57"/>
    <col collapsed="false" customWidth="true" hidden="false" outlineLevel="0" max="4" min="4" style="0" width="25.28"/>
    <col collapsed="false" customWidth="true" hidden="false" outlineLevel="0" max="5" min="5" style="0" width="39.71"/>
    <col collapsed="false" customWidth="true" hidden="false" outlineLevel="0" max="6" min="6" style="0" width="38.28"/>
    <col collapsed="false" customWidth="true" hidden="false" outlineLevel="0" max="8" min="7" style="0" width="31.29"/>
    <col collapsed="false" customWidth="true" hidden="false" outlineLevel="0" max="9" min="9" style="0" width="29.86"/>
    <col collapsed="false" customWidth="true" hidden="false" outlineLevel="0" max="10" min="10" style="0" width="34"/>
    <col collapsed="false" customWidth="true" hidden="false" outlineLevel="0" max="11" min="11" style="0" width="29.14"/>
    <col collapsed="false" customWidth="true" hidden="false" outlineLevel="0" max="12" min="12" style="0" width="29.57"/>
    <col collapsed="false" customWidth="true" hidden="false" outlineLevel="0" max="14" min="13" style="0" width="28.29"/>
    <col collapsed="false" customWidth="true" hidden="false" outlineLevel="0" max="15" min="15" style="0" width="26.72"/>
    <col collapsed="false" customWidth="true" hidden="false" outlineLevel="0" max="16" min="16" style="0" width="24.57"/>
    <col collapsed="false" customWidth="true" hidden="false" outlineLevel="0" max="17" min="17" style="0" width="15.14"/>
    <col collapsed="false" customWidth="true" hidden="false" outlineLevel="0" max="18" min="18" style="0" width="16.57"/>
    <col collapsed="false" customWidth="true" hidden="false" outlineLevel="0" max="19" min="19" style="0" width="27.57"/>
    <col collapsed="false" customWidth="true" hidden="false" outlineLevel="0" max="20" min="20" style="0" width="39.71"/>
    <col collapsed="false" customWidth="true" hidden="false" outlineLevel="0" max="21" min="21" style="0" width="38.28"/>
    <col collapsed="false" customWidth="true" hidden="false" outlineLevel="0" max="22" min="22" style="0" width="15.14"/>
    <col collapsed="false" customWidth="true" hidden="false" outlineLevel="0" max="23" min="23" style="0" width="23.85"/>
    <col collapsed="false" customWidth="true" hidden="false" outlineLevel="0" max="24" min="24" style="0" width="17.57"/>
    <col collapsed="false" customWidth="true" hidden="false" outlineLevel="0" max="25" min="25" style="0" width="15.14"/>
    <col collapsed="false" customWidth="true" hidden="false" outlineLevel="0" max="26" min="26" style="0" width="21.71"/>
    <col collapsed="false" customWidth="true" hidden="false" outlineLevel="0" max="27" min="27" style="0" width="24.85"/>
    <col collapsed="false" customWidth="true" hidden="false" outlineLevel="0" max="28" min="28" style="0" width="22.43"/>
    <col collapsed="false" customWidth="true" hidden="false" outlineLevel="0" max="29" min="29" style="0" width="27.42"/>
    <col collapsed="false" customWidth="true" hidden="false" outlineLevel="0" max="30" min="30" style="0" width="23.15"/>
    <col collapsed="false" customWidth="true" hidden="false" outlineLevel="0" max="31" min="31" style="0" width="19"/>
    <col collapsed="false" customWidth="true" hidden="false" outlineLevel="0" max="32" min="32" style="0" width="19.57"/>
    <col collapsed="false" customWidth="true" hidden="false" outlineLevel="0" max="33" min="33" style="0" width="27.57"/>
    <col collapsed="false" customWidth="true" hidden="false" outlineLevel="0" max="34" min="34" style="0" width="21.71"/>
    <col collapsed="false" customWidth="true" hidden="false" outlineLevel="0" max="35" min="35" style="0" width="11.57"/>
    <col collapsed="false" customWidth="true" hidden="false" outlineLevel="0" max="36" min="36" style="0" width="18.43"/>
    <col collapsed="false" customWidth="true" hidden="false" outlineLevel="0" max="38" min="37" style="0" width="20.28"/>
    <col collapsed="false" customWidth="true" hidden="false" outlineLevel="0" max="39" min="39" style="0" width="16.57"/>
    <col collapsed="false" customWidth="true" hidden="false" outlineLevel="0" max="40" min="40" style="0" width="34"/>
    <col collapsed="false" customWidth="true" hidden="false" outlineLevel="0" max="41" min="41" style="0" width="26"/>
    <col collapsed="false" customWidth="true" hidden="false" outlineLevel="0" max="42" min="42" style="0" width="19.57"/>
    <col collapsed="false" customWidth="true" hidden="false" outlineLevel="0" max="43" min="43" style="0" width="26"/>
    <col collapsed="false" customWidth="true" hidden="false" outlineLevel="0" max="44" min="44" style="0" width="27.42"/>
    <col collapsed="false" customWidth="true" hidden="false" outlineLevel="0" max="45" min="45" style="0" width="55.15"/>
    <col collapsed="false" customWidth="true" hidden="false" outlineLevel="0" max="46" min="46" style="0" width="22.43"/>
    <col collapsed="false" customWidth="true" hidden="false" outlineLevel="0" max="47" min="47" style="0" width="25.28"/>
    <col collapsed="false" customWidth="true" hidden="false" outlineLevel="0" max="48" min="48" style="0" width="23.85"/>
    <col collapsed="false" customWidth="true" hidden="false" outlineLevel="0" max="49" min="49" style="0" width="16.28"/>
    <col collapsed="false" customWidth="true" hidden="false" outlineLevel="0" max="50" min="50" style="0" width="21"/>
    <col collapsed="false" customWidth="true" hidden="false" outlineLevel="0" max="53" min="51" style="0" width="22.43"/>
    <col collapsed="false" customWidth="true" hidden="false" outlineLevel="0" max="54" min="54" style="0" width="26.72"/>
    <col collapsed="false" customWidth="true" hidden="false" outlineLevel="0" max="55" min="55" style="0" width="20.71"/>
    <col collapsed="false" customWidth="true" hidden="false" outlineLevel="0" max="56" min="56" style="0" width="29.57"/>
    <col collapsed="false" customWidth="true" hidden="false" outlineLevel="0" max="57" min="57" style="0" width="25.28"/>
    <col collapsed="false" customWidth="true" hidden="false" outlineLevel="0" max="58" min="58" style="0" width="26.72"/>
    <col collapsed="false" customWidth="true" hidden="false" outlineLevel="0" max="59" min="59" style="0" width="33.28"/>
    <col collapsed="false" customWidth="true" hidden="false" outlineLevel="0" max="60" min="60" style="0" width="26.72"/>
    <col collapsed="false" customWidth="true" hidden="false" outlineLevel="0" max="61" min="61" style="0" width="27"/>
    <col collapsed="false" customWidth="true" hidden="false" outlineLevel="0" max="63" min="62" style="0" width="26.72"/>
    <col collapsed="false" customWidth="true" hidden="false" outlineLevel="0" max="64" min="64" style="0" width="32.86"/>
    <col collapsed="false" customWidth="true" hidden="false" outlineLevel="0" max="65" min="65" style="0" width="37.57"/>
    <col collapsed="false" customWidth="true" hidden="false" outlineLevel="0" max="66" min="66" style="0" width="26.72"/>
    <col collapsed="false" customWidth="true" hidden="false" outlineLevel="0" max="67" min="67" style="0" width="30.57"/>
    <col collapsed="false" customWidth="true" hidden="false" outlineLevel="0" max="68" min="68" style="0" width="44.43"/>
    <col collapsed="false" customWidth="true" hidden="false" outlineLevel="0" max="69" min="69" style="0" width="30.86"/>
    <col collapsed="false" customWidth="true" hidden="false" outlineLevel="0" max="70" min="70" style="0" width="34"/>
    <col collapsed="false" customWidth="true" hidden="false" outlineLevel="0" max="71" min="71" style="0" width="21"/>
    <col collapsed="false" customWidth="true" hidden="false" outlineLevel="0" max="72" min="72" style="0" width="20.28"/>
    <col collapsed="false" customWidth="true" hidden="false" outlineLevel="0" max="73" min="73" style="0" width="34.14"/>
    <col collapsed="false" customWidth="true" hidden="false" outlineLevel="0" max="74" min="74" style="0" width="18.71"/>
    <col collapsed="false" customWidth="true" hidden="false" outlineLevel="0" max="75" min="75" style="0" width="20.28"/>
    <col collapsed="false" customWidth="true" hidden="false" outlineLevel="0" max="76" min="76" style="0" width="19.57"/>
    <col collapsed="false" customWidth="true" hidden="false" outlineLevel="0" max="77" min="77" style="0" width="15.14"/>
    <col collapsed="false" customWidth="true" hidden="false" outlineLevel="0" max="78" min="78" style="0" width="28.14"/>
    <col collapsed="false" customWidth="true" hidden="false" outlineLevel="0" max="79" min="79" style="0" width="15.57"/>
    <col collapsed="false" customWidth="true" hidden="false" outlineLevel="0" max="80" min="80" style="0" width="21.85"/>
    <col collapsed="false" customWidth="true" hidden="false" outlineLevel="0" max="81" min="81" style="0" width="21.71"/>
    <col collapsed="false" customWidth="true" hidden="false" outlineLevel="0" max="82" min="82" style="0" width="25.72"/>
    <col collapsed="false" customWidth="true" hidden="false" outlineLevel="0" max="83" min="83" style="0" width="23.15"/>
    <col collapsed="false" customWidth="true" hidden="false" outlineLevel="0" max="84" min="84" style="0" width="24.43"/>
    <col collapsed="false" customWidth="true" hidden="false" outlineLevel="0" max="85" min="85" style="0" width="21.43"/>
    <col collapsed="false" customWidth="true" hidden="false" outlineLevel="0" max="86" min="86" style="0" width="21.71"/>
    <col collapsed="false" customWidth="true" hidden="false" outlineLevel="0" max="87" min="87" style="0" width="25.15"/>
    <col collapsed="false" customWidth="true" hidden="false" outlineLevel="0" max="88" min="88" style="0" width="22.57"/>
    <col collapsed="false" customWidth="true" hidden="false" outlineLevel="0" max="89" min="89" style="0" width="23.85"/>
    <col collapsed="false" customWidth="true" hidden="false" outlineLevel="0" max="90" min="90" style="0" width="20.28"/>
    <col collapsed="false" customWidth="true" hidden="false" outlineLevel="0" max="91" min="91" style="0" width="18.71"/>
    <col collapsed="false" customWidth="true" hidden="false" outlineLevel="0" max="92" min="92" style="0" width="22.71"/>
    <col collapsed="false" customWidth="true" hidden="false" outlineLevel="0" max="93" min="93" style="0" width="20.28"/>
    <col collapsed="false" customWidth="true" hidden="false" outlineLevel="0" max="94" min="94" style="0" width="26.57"/>
    <col collapsed="false" customWidth="true" hidden="false" outlineLevel="0" max="95" min="95" style="0" width="24"/>
    <col collapsed="false" customWidth="true" hidden="false" outlineLevel="0" max="96" min="96" style="0" width="25.28"/>
    <col collapsed="false" customWidth="true" hidden="false" outlineLevel="0" max="97" min="97" style="0" width="21.43"/>
    <col collapsed="false" customWidth="true" hidden="false" outlineLevel="0" max="98" min="98" style="0" width="23.15"/>
    <col collapsed="false" customWidth="true" hidden="false" outlineLevel="0" max="99" min="99" style="0" width="28.86"/>
    <col collapsed="false" customWidth="true" hidden="false" outlineLevel="0" max="101" min="100" style="0" width="23.85"/>
    <col collapsed="false" customWidth="true" hidden="false" outlineLevel="0" max="102" min="102" style="0" width="27.57"/>
    <col collapsed="false" customWidth="true" hidden="false" outlineLevel="0" max="103" min="103" style="0" width="21.71"/>
    <col collapsed="false" customWidth="true" hidden="false" outlineLevel="0" max="104" min="104" style="0" width="28"/>
    <col collapsed="false" customWidth="true" hidden="false" outlineLevel="0" max="105" min="105" style="0" width="23.85"/>
    <col collapsed="false" customWidth="true" hidden="false" outlineLevel="0" max="106" min="106" style="0" width="26.85"/>
    <col collapsed="false" customWidth="true" hidden="false" outlineLevel="0" max="107" min="107" style="0" width="20.71"/>
    <col collapsed="false" customWidth="true" hidden="false" outlineLevel="0" max="108" min="108" style="0" width="22.43"/>
    <col collapsed="false" customWidth="true" hidden="false" outlineLevel="0" max="116" min="109" style="0" width="29.57"/>
    <col collapsed="false" customWidth="true" hidden="false" outlineLevel="0" max="117" min="117" style="0" width="22.43"/>
    <col collapsed="false" customWidth="true" hidden="false" outlineLevel="0" max="118" min="118" style="0" width="26"/>
    <col collapsed="false" customWidth="true" hidden="false" outlineLevel="0" max="119" min="119" style="0" width="29.57"/>
    <col collapsed="false" customWidth="true" hidden="false" outlineLevel="0" max="125" min="120" style="0" width="25.28"/>
    <col collapsed="false" customWidth="true" hidden="false" outlineLevel="0" max="126" min="126" style="0" width="20.71"/>
    <col collapsed="false" customWidth="true" hidden="false" outlineLevel="0" max="127" min="127" style="0" width="23.15"/>
    <col collapsed="false" customWidth="true" hidden="false" outlineLevel="0" max="128" min="128" style="0" width="21.71"/>
    <col collapsed="false" customWidth="true" hidden="false" outlineLevel="0" max="129" min="129" style="0" width="31"/>
    <col collapsed="false" customWidth="true" hidden="false" outlineLevel="0" max="131" min="130" style="0" width="25.28"/>
    <col collapsed="false" customWidth="true" hidden="false" outlineLevel="0" max="132" min="132" style="0" width="20.28"/>
    <col collapsed="false" customWidth="true" hidden="false" outlineLevel="0" max="133" min="133" style="0" width="29.57"/>
    <col collapsed="false" customWidth="true" hidden="false" outlineLevel="0" max="134" min="134" style="0" width="31"/>
    <col collapsed="false" customWidth="true" hidden="false" outlineLevel="0" max="135" min="135" style="0" width="26.72"/>
    <col collapsed="false" customWidth="true" hidden="false" outlineLevel="0" max="136" min="136" style="0" width="25.28"/>
    <col collapsed="false" customWidth="true" hidden="false" outlineLevel="0" max="137" min="137" style="0" width="30.29"/>
    <col collapsed="false" customWidth="true" hidden="false" outlineLevel="0" max="138" min="138" style="0" width="29.57"/>
    <col collapsed="false" customWidth="true" hidden="false" outlineLevel="0" max="140" min="139" style="0" width="31"/>
    <col collapsed="false" customWidth="true" hidden="false" outlineLevel="0" max="141" min="141" style="0" width="27.42"/>
    <col collapsed="false" customWidth="true" hidden="false" outlineLevel="0" max="142" min="142" style="0" width="25.28"/>
    <col collapsed="false" customWidth="true" hidden="false" outlineLevel="0" max="143" min="143" style="0" width="15.14"/>
    <col collapsed="false" customWidth="true" hidden="false" outlineLevel="0" max="144" min="144" style="0" width="20.28"/>
    <col collapsed="false" customWidth="true" hidden="false" outlineLevel="0" max="145" min="145" style="0" width="21.71"/>
    <col collapsed="false" customWidth="true" hidden="false" outlineLevel="0" max="146" min="146" style="0" width="22.43"/>
    <col collapsed="false" customWidth="true" hidden="false" outlineLevel="0" max="147" min="147" style="0" width="24.57"/>
    <col collapsed="false" customWidth="true" hidden="false" outlineLevel="0" max="148" min="148" style="0" width="37.57"/>
    <col collapsed="false" customWidth="true" hidden="false" outlineLevel="0" max="149" min="149" style="0" width="26.72"/>
    <col collapsed="false" customWidth="true" hidden="false" outlineLevel="0" max="153" min="150" style="0" width="31"/>
    <col collapsed="false" customWidth="true" hidden="false" outlineLevel="0" max="157" min="154" style="0" width="25.28"/>
    <col collapsed="false" customWidth="true" hidden="false" outlineLevel="0" max="158" min="158" style="0" width="24.57"/>
    <col collapsed="false" customWidth="true" hidden="false" outlineLevel="0" max="159" min="159" style="0" width="31"/>
    <col collapsed="false" customWidth="true" hidden="false" outlineLevel="0" max="160" min="160" style="0" width="21.71"/>
    <col collapsed="false" customWidth="true" hidden="false" outlineLevel="0" max="161" min="161" style="0" width="26.72"/>
    <col collapsed="false" customWidth="true" hidden="false" outlineLevel="0" max="162" min="162" style="0" width="29.57"/>
    <col collapsed="false" customWidth="true" hidden="false" outlineLevel="0" max="163" min="163" style="0" width="35.43"/>
    <col collapsed="false" customWidth="true" hidden="false" outlineLevel="0" max="164" min="164" style="0" width="26.72"/>
    <col collapsed="false" customWidth="true" hidden="false" outlineLevel="0" max="165" min="165" style="0" width="37.57"/>
    <col collapsed="false" customWidth="true" hidden="false" outlineLevel="0" max="166" min="166" style="0" width="29.57"/>
    <col collapsed="false" customWidth="true" hidden="false" outlineLevel="0" max="167" min="167" style="0" width="34.71"/>
    <col collapsed="false" customWidth="true" hidden="false" outlineLevel="0" max="168" min="168" style="0" width="26.72"/>
    <col collapsed="false" customWidth="true" hidden="false" outlineLevel="0" max="169" min="169" style="0" width="34.71"/>
    <col collapsed="false" customWidth="true" hidden="false" outlineLevel="0" max="170" min="170" style="0" width="29.57"/>
    <col collapsed="false" customWidth="true" hidden="false" outlineLevel="0" max="173" min="171" style="0" width="37.57"/>
    <col collapsed="false" customWidth="true" hidden="false" outlineLevel="0" max="174" min="174" style="0" width="18.71"/>
    <col collapsed="false" customWidth="true" hidden="false" outlineLevel="0" max="1025" min="175" style="0" width="8.53"/>
  </cols>
  <sheetData>
    <row r="1" customFormat="false" ht="35" hidden="false" customHeight="true" outlineLevel="0" collapsed="false">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c r="BM1" s="1" t="s">
        <v>64</v>
      </c>
      <c r="BN1" s="1" t="s">
        <v>65</v>
      </c>
      <c r="BO1" s="1" t="s">
        <v>66</v>
      </c>
      <c r="BP1" s="1" t="s">
        <v>67</v>
      </c>
      <c r="BQ1" s="1" t="s">
        <v>68</v>
      </c>
      <c r="BR1" s="1" t="s">
        <v>69</v>
      </c>
      <c r="BS1" s="1" t="s">
        <v>70</v>
      </c>
      <c r="BT1" s="1" t="s">
        <v>71</v>
      </c>
      <c r="BU1" s="1" t="s">
        <v>72</v>
      </c>
      <c r="BV1" s="1" t="s">
        <v>73</v>
      </c>
      <c r="BW1" s="1" t="s">
        <v>74</v>
      </c>
      <c r="BX1" s="1" t="s">
        <v>75</v>
      </c>
      <c r="BY1" s="1" t="s">
        <v>76</v>
      </c>
      <c r="BZ1" s="1" t="s">
        <v>77</v>
      </c>
      <c r="CA1" s="1" t="s">
        <v>78</v>
      </c>
      <c r="CB1" s="1" t="s">
        <v>79</v>
      </c>
      <c r="CC1" s="1" t="s">
        <v>80</v>
      </c>
      <c r="CD1" s="1" t="s">
        <v>81</v>
      </c>
      <c r="CE1" s="1" t="s">
        <v>82</v>
      </c>
      <c r="CF1" s="1" t="s">
        <v>83</v>
      </c>
      <c r="CG1" s="1" t="s">
        <v>84</v>
      </c>
      <c r="CH1" s="1" t="s">
        <v>85</v>
      </c>
      <c r="CI1" s="1" t="s">
        <v>86</v>
      </c>
      <c r="CJ1" s="1" t="s">
        <v>87</v>
      </c>
      <c r="CK1" s="1" t="s">
        <v>88</v>
      </c>
      <c r="CL1" s="1" t="s">
        <v>89</v>
      </c>
      <c r="CM1" s="1" t="s">
        <v>90</v>
      </c>
      <c r="CN1" s="1" t="s">
        <v>91</v>
      </c>
      <c r="CO1" s="1" t="s">
        <v>92</v>
      </c>
      <c r="CP1" s="1" t="s">
        <v>93</v>
      </c>
      <c r="CQ1" s="1" t="s">
        <v>94</v>
      </c>
      <c r="CR1" s="1" t="s">
        <v>95</v>
      </c>
      <c r="CS1" s="1" t="s">
        <v>96</v>
      </c>
      <c r="CT1" s="1" t="s">
        <v>97</v>
      </c>
      <c r="CU1" s="1" t="s">
        <v>98</v>
      </c>
      <c r="CV1" s="1" t="s">
        <v>99</v>
      </c>
      <c r="CW1" s="1" t="s">
        <v>100</v>
      </c>
      <c r="CX1" s="1" t="s">
        <v>101</v>
      </c>
      <c r="CY1" s="1" t="s">
        <v>102</v>
      </c>
      <c r="CZ1" s="1" t="s">
        <v>103</v>
      </c>
      <c r="DA1" s="1" t="s">
        <v>104</v>
      </c>
      <c r="DB1" s="1" t="s">
        <v>105</v>
      </c>
      <c r="DC1" s="1" t="s">
        <v>106</v>
      </c>
      <c r="DD1" s="1" t="s">
        <v>107</v>
      </c>
      <c r="DE1" s="1" t="s">
        <v>108</v>
      </c>
      <c r="DF1" s="1" t="s">
        <v>109</v>
      </c>
      <c r="DG1" s="1" t="s">
        <v>110</v>
      </c>
      <c r="DH1" s="1" t="s">
        <v>111</v>
      </c>
      <c r="DI1" s="1" t="s">
        <v>112</v>
      </c>
      <c r="DJ1" s="1" t="s">
        <v>113</v>
      </c>
      <c r="DK1" s="1" t="s">
        <v>114</v>
      </c>
      <c r="DL1" s="1" t="s">
        <v>115</v>
      </c>
      <c r="DM1" s="1" t="s">
        <v>116</v>
      </c>
      <c r="DN1" s="1" t="s">
        <v>117</v>
      </c>
      <c r="DO1" s="1" t="s">
        <v>118</v>
      </c>
      <c r="DP1" s="1" t="s">
        <v>119</v>
      </c>
      <c r="DQ1" s="1" t="s">
        <v>120</v>
      </c>
      <c r="DR1" s="1" t="s">
        <v>121</v>
      </c>
      <c r="DS1" s="1" t="s">
        <v>122</v>
      </c>
      <c r="DT1" s="1" t="s">
        <v>123</v>
      </c>
      <c r="DU1" s="1" t="s">
        <v>124</v>
      </c>
      <c r="DV1" s="1" t="s">
        <v>125</v>
      </c>
      <c r="DW1" s="1" t="s">
        <v>126</v>
      </c>
      <c r="DX1" s="1" t="s">
        <v>127</v>
      </c>
      <c r="DY1" s="1" t="s">
        <v>128</v>
      </c>
      <c r="DZ1" s="1" t="s">
        <v>129</v>
      </c>
      <c r="EA1" s="1" t="s">
        <v>130</v>
      </c>
      <c r="EB1" s="1" t="s">
        <v>131</v>
      </c>
      <c r="EC1" s="1" t="s">
        <v>132</v>
      </c>
      <c r="ED1" s="1" t="s">
        <v>133</v>
      </c>
      <c r="EE1" s="1" t="s">
        <v>134</v>
      </c>
      <c r="EF1" s="1" t="s">
        <v>135</v>
      </c>
      <c r="EG1" s="1" t="s">
        <v>136</v>
      </c>
      <c r="EH1" s="1" t="s">
        <v>137</v>
      </c>
      <c r="EI1" s="1" t="s">
        <v>138</v>
      </c>
      <c r="EJ1" s="1" t="s">
        <v>139</v>
      </c>
      <c r="EK1" s="1" t="s">
        <v>140</v>
      </c>
      <c r="EL1" s="1" t="s">
        <v>141</v>
      </c>
      <c r="EM1" s="1" t="s">
        <v>142</v>
      </c>
      <c r="EN1" s="1" t="s">
        <v>143</v>
      </c>
      <c r="EO1" s="1" t="s">
        <v>144</v>
      </c>
      <c r="EP1" s="1" t="s">
        <v>145</v>
      </c>
      <c r="EQ1" s="1" t="s">
        <v>146</v>
      </c>
      <c r="ER1" s="1" t="s">
        <v>147</v>
      </c>
      <c r="ES1" s="1" t="s">
        <v>148</v>
      </c>
      <c r="ET1" s="1" t="s">
        <v>149</v>
      </c>
      <c r="EU1" s="1" t="s">
        <v>150</v>
      </c>
      <c r="EV1" s="1" t="s">
        <v>151</v>
      </c>
      <c r="EW1" s="1" t="s">
        <v>152</v>
      </c>
      <c r="EX1" s="1" t="s">
        <v>153</v>
      </c>
      <c r="EY1" s="1" t="s">
        <v>154</v>
      </c>
      <c r="EZ1" s="1" t="s">
        <v>155</v>
      </c>
      <c r="FA1" s="1" t="s">
        <v>156</v>
      </c>
      <c r="FB1" s="1" t="s">
        <v>157</v>
      </c>
      <c r="FC1" s="1" t="s">
        <v>158</v>
      </c>
      <c r="FD1" s="1" t="s">
        <v>159</v>
      </c>
      <c r="FE1" s="1" t="s">
        <v>160</v>
      </c>
      <c r="FF1" s="1" t="s">
        <v>161</v>
      </c>
      <c r="FG1" s="1" t="s">
        <v>162</v>
      </c>
      <c r="FH1" s="1" t="s">
        <v>163</v>
      </c>
      <c r="FI1" s="1" t="s">
        <v>164</v>
      </c>
      <c r="FJ1" s="1" t="s">
        <v>165</v>
      </c>
      <c r="FK1" s="1" t="s">
        <v>166</v>
      </c>
      <c r="FL1" s="1" t="s">
        <v>167</v>
      </c>
      <c r="FM1" s="1" t="s">
        <v>168</v>
      </c>
      <c r="FN1" s="1" t="s">
        <v>169</v>
      </c>
      <c r="FO1" s="1" t="s">
        <v>170</v>
      </c>
      <c r="FP1" s="1" t="s">
        <v>171</v>
      </c>
      <c r="FQ1" s="1" t="s">
        <v>172</v>
      </c>
      <c r="FR1" s="1" t="s">
        <v>173</v>
      </c>
    </row>
    <row r="2" customFormat="false" ht="15" hidden="false" customHeight="false" outlineLevel="0" collapsed="false">
      <c r="A2" s="2" t="s">
        <v>174</v>
      </c>
      <c r="B2" s="2" t="s">
        <v>175</v>
      </c>
      <c r="C2" s="2" t="s">
        <v>176</v>
      </c>
      <c r="D2" s="2"/>
      <c r="E2" s="2" t="s">
        <v>177</v>
      </c>
      <c r="F2" s="2" t="s">
        <v>178</v>
      </c>
      <c r="G2" s="2" t="s">
        <v>179</v>
      </c>
      <c r="H2" s="2" t="s">
        <v>180</v>
      </c>
      <c r="I2" s="2" t="s">
        <v>181</v>
      </c>
      <c r="J2" s="2" t="s">
        <v>182</v>
      </c>
      <c r="K2" s="2"/>
      <c r="L2" s="2" t="s">
        <v>183</v>
      </c>
      <c r="M2" s="2" t="s">
        <v>184</v>
      </c>
      <c r="N2" s="2" t="s">
        <v>185</v>
      </c>
      <c r="O2" s="2" t="s">
        <v>186</v>
      </c>
      <c r="P2" s="2" t="s">
        <v>187</v>
      </c>
      <c r="Q2" s="2" t="s">
        <v>188</v>
      </c>
      <c r="R2" s="3" t="s">
        <v>189</v>
      </c>
      <c r="S2" s="2"/>
      <c r="T2" s="2" t="s">
        <v>190</v>
      </c>
      <c r="U2" s="2" t="s">
        <v>191</v>
      </c>
      <c r="V2" s="3" t="n">
        <v>5</v>
      </c>
      <c r="W2" s="4"/>
      <c r="X2" s="4" t="n">
        <v>42802</v>
      </c>
      <c r="Y2" s="5" t="n">
        <v>0.12</v>
      </c>
      <c r="Z2" s="2" t="s">
        <v>192</v>
      </c>
      <c r="AA2" s="5"/>
      <c r="AB2" s="5" t="n">
        <v>0.66</v>
      </c>
      <c r="AC2" s="2" t="s">
        <v>192</v>
      </c>
      <c r="AD2" s="6" t="n">
        <v>18.34</v>
      </c>
      <c r="AE2" s="5" t="n">
        <v>0.68</v>
      </c>
      <c r="AF2" s="3"/>
      <c r="AG2" s="3"/>
      <c r="AH2" s="5" t="n">
        <v>0.06</v>
      </c>
      <c r="AI2" s="3"/>
      <c r="AJ2" s="2" t="s">
        <v>193</v>
      </c>
      <c r="AK2" s="2"/>
      <c r="AL2" s="2"/>
      <c r="AM2" s="2" t="s">
        <v>194</v>
      </c>
      <c r="AN2" s="2" t="s">
        <v>195</v>
      </c>
      <c r="AO2" s="5"/>
      <c r="AP2" s="2" t="s">
        <v>196</v>
      </c>
      <c r="AQ2" s="2"/>
      <c r="AR2" s="2"/>
      <c r="AS2" s="2"/>
      <c r="AT2" s="5"/>
      <c r="AU2" s="5"/>
      <c r="AV2" s="5"/>
      <c r="AW2" s="2" t="s">
        <v>197</v>
      </c>
      <c r="AX2" s="2" t="s">
        <v>185</v>
      </c>
      <c r="AY2" s="2" t="s">
        <v>184</v>
      </c>
      <c r="AZ2" s="7"/>
      <c r="BA2" s="3"/>
      <c r="BB2" s="2"/>
      <c r="BC2" s="3"/>
      <c r="BD2" s="2"/>
      <c r="BE2" s="3"/>
      <c r="BF2" s="2"/>
      <c r="BG2" s="2"/>
      <c r="BH2" s="8"/>
      <c r="BI2" s="2"/>
      <c r="BJ2" s="2"/>
      <c r="BK2" s="2"/>
      <c r="BL2" s="2"/>
      <c r="BM2" s="2"/>
      <c r="BN2" s="2"/>
      <c r="BO2" s="2"/>
      <c r="BP2" s="2"/>
      <c r="BQ2" s="2"/>
      <c r="BR2" s="2"/>
      <c r="BS2" s="5"/>
      <c r="BT2" s="9" t="n">
        <v>0</v>
      </c>
      <c r="BU2" s="6" t="n">
        <v>-100</v>
      </c>
      <c r="BV2" s="9"/>
      <c r="BW2" s="9" t="n">
        <v>-0.07</v>
      </c>
      <c r="BX2" s="9" t="n">
        <v>-0.07</v>
      </c>
      <c r="BY2" s="9" t="n">
        <v>-0.07</v>
      </c>
      <c r="BZ2" s="9"/>
      <c r="CA2" s="10" t="n">
        <v>2017</v>
      </c>
      <c r="CB2" s="9" t="n">
        <v>-9.91</v>
      </c>
      <c r="CC2" s="9" t="n">
        <v>-9.91</v>
      </c>
      <c r="CD2" s="9" t="n">
        <v>-9.91</v>
      </c>
      <c r="CE2" s="9"/>
      <c r="CF2" s="9" t="n">
        <v>-11.89</v>
      </c>
      <c r="CG2" s="9" t="n">
        <v>-1.82</v>
      </c>
      <c r="CH2" s="9" t="n">
        <v>-1.82</v>
      </c>
      <c r="CI2" s="9" t="n">
        <v>-1.82</v>
      </c>
      <c r="CJ2" s="9"/>
      <c r="CK2" s="9" t="n">
        <v>-2.18</v>
      </c>
      <c r="CL2" s="9"/>
      <c r="CM2" s="9"/>
      <c r="CN2" s="9"/>
      <c r="CO2" s="9"/>
      <c r="CP2" s="9"/>
      <c r="CQ2" s="9"/>
      <c r="CR2" s="9"/>
      <c r="CS2" s="6"/>
      <c r="CT2" s="7"/>
      <c r="CU2" s="2" t="s">
        <v>198</v>
      </c>
      <c r="CV2" s="2" t="s">
        <v>199</v>
      </c>
      <c r="CW2" s="2" t="s">
        <v>200</v>
      </c>
      <c r="CX2" s="2" t="s">
        <v>201</v>
      </c>
      <c r="CY2" s="2" t="s">
        <v>202</v>
      </c>
      <c r="CZ2" s="2" t="s">
        <v>203</v>
      </c>
      <c r="DA2" s="3" t="s">
        <v>204</v>
      </c>
      <c r="DB2" s="2" t="s">
        <v>205</v>
      </c>
      <c r="DC2" s="10" t="n">
        <v>2010</v>
      </c>
      <c r="DD2" s="2"/>
      <c r="DE2" s="11"/>
      <c r="DF2" s="11"/>
      <c r="DG2" s="11"/>
      <c r="DH2" s="11"/>
      <c r="DI2" s="11"/>
      <c r="DJ2" s="11"/>
      <c r="DK2" s="2"/>
      <c r="DL2" s="2"/>
      <c r="DM2" s="3"/>
      <c r="DN2" s="3"/>
      <c r="DO2" s="2"/>
      <c r="DP2" s="2"/>
      <c r="DQ2" s="2"/>
      <c r="DR2" s="2"/>
      <c r="DS2" s="2"/>
      <c r="DT2" s="2"/>
      <c r="DU2" s="2"/>
      <c r="DV2" s="2"/>
      <c r="DW2" s="9"/>
      <c r="DX2" s="6"/>
      <c r="DY2" s="9"/>
      <c r="DZ2" s="9"/>
      <c r="EA2" s="9"/>
      <c r="EB2" s="9"/>
      <c r="EC2" s="9"/>
      <c r="ED2" s="9"/>
      <c r="EE2" s="9"/>
      <c r="EF2" s="6"/>
      <c r="EG2" s="5"/>
      <c r="EH2" s="5"/>
      <c r="EI2" s="9"/>
      <c r="EJ2" s="9"/>
      <c r="EK2" s="6"/>
      <c r="EL2" s="9"/>
      <c r="EM2" s="2"/>
      <c r="EN2" s="4"/>
      <c r="EO2" s="9"/>
      <c r="EP2" s="6"/>
      <c r="EQ2" s="6"/>
      <c r="ER2" s="9"/>
      <c r="ES2" s="2"/>
      <c r="ET2" s="9"/>
      <c r="EU2" s="9"/>
      <c r="EV2" s="9"/>
      <c r="EW2" s="9"/>
      <c r="EX2" s="9"/>
      <c r="EY2" s="9"/>
      <c r="EZ2" s="9"/>
      <c r="FA2" s="9"/>
      <c r="FB2" s="2" t="s">
        <v>196</v>
      </c>
      <c r="FC2" s="9"/>
      <c r="FD2" s="2"/>
      <c r="FE2" s="3"/>
      <c r="FF2" s="2"/>
      <c r="FG2" s="9"/>
      <c r="FH2" s="9"/>
      <c r="FI2" s="9"/>
      <c r="FJ2" s="9"/>
      <c r="FK2" s="9"/>
      <c r="FL2" s="9"/>
      <c r="FM2" s="9"/>
      <c r="FN2" s="9"/>
      <c r="FO2" s="9"/>
      <c r="FP2" s="9"/>
      <c r="FQ2" s="9"/>
      <c r="FR2" s="12" t="str">
        <f aca="false">HYPERLINK("https://my.pitchbook.com?c=85201-75T","View Company Online")</f>
        <v>View Company Online</v>
      </c>
    </row>
    <row r="3" customFormat="false" ht="15" hidden="false" customHeight="false" outlineLevel="0" collapsed="false">
      <c r="A3" s="13" t="s">
        <v>206</v>
      </c>
      <c r="B3" s="13" t="s">
        <v>175</v>
      </c>
      <c r="C3" s="13" t="s">
        <v>176</v>
      </c>
      <c r="D3" s="13"/>
      <c r="E3" s="13" t="s">
        <v>177</v>
      </c>
      <c r="F3" s="13" t="s">
        <v>178</v>
      </c>
      <c r="G3" s="13" t="s">
        <v>179</v>
      </c>
      <c r="H3" s="13" t="s">
        <v>180</v>
      </c>
      <c r="I3" s="13" t="s">
        <v>181</v>
      </c>
      <c r="J3" s="13" t="s">
        <v>182</v>
      </c>
      <c r="K3" s="13"/>
      <c r="L3" s="13" t="s">
        <v>183</v>
      </c>
      <c r="M3" s="13" t="s">
        <v>184</v>
      </c>
      <c r="N3" s="13" t="s">
        <v>185</v>
      </c>
      <c r="O3" s="13" t="s">
        <v>186</v>
      </c>
      <c r="P3" s="13" t="s">
        <v>187</v>
      </c>
      <c r="Q3" s="13" t="s">
        <v>188</v>
      </c>
      <c r="R3" s="14" t="s">
        <v>189</v>
      </c>
      <c r="S3" s="13"/>
      <c r="T3" s="13" t="s">
        <v>190</v>
      </c>
      <c r="U3" s="13" t="s">
        <v>191</v>
      </c>
      <c r="V3" s="14" t="n">
        <v>3</v>
      </c>
      <c r="W3" s="15"/>
      <c r="X3" s="15" t="n">
        <v>42360</v>
      </c>
      <c r="Y3" s="16" t="n">
        <v>0.03</v>
      </c>
      <c r="Z3" s="13" t="s">
        <v>192</v>
      </c>
      <c r="AA3" s="16"/>
      <c r="AB3" s="16" t="n">
        <v>0.55</v>
      </c>
      <c r="AC3" s="13" t="s">
        <v>192</v>
      </c>
      <c r="AD3" s="17" t="n">
        <v>5.62</v>
      </c>
      <c r="AE3" s="16" t="n">
        <v>0.47</v>
      </c>
      <c r="AF3" s="14"/>
      <c r="AG3" s="14"/>
      <c r="AH3" s="16"/>
      <c r="AI3" s="14"/>
      <c r="AJ3" s="13" t="s">
        <v>193</v>
      </c>
      <c r="AK3" s="13"/>
      <c r="AL3" s="13"/>
      <c r="AM3" s="13" t="s">
        <v>194</v>
      </c>
      <c r="AN3" s="13" t="s">
        <v>207</v>
      </c>
      <c r="AO3" s="16"/>
      <c r="AP3" s="13" t="s">
        <v>196</v>
      </c>
      <c r="AQ3" s="13"/>
      <c r="AR3" s="13"/>
      <c r="AS3" s="13"/>
      <c r="AT3" s="16"/>
      <c r="AU3" s="16"/>
      <c r="AV3" s="16"/>
      <c r="AW3" s="13" t="s">
        <v>197</v>
      </c>
      <c r="AX3" s="13" t="s">
        <v>185</v>
      </c>
      <c r="AY3" s="13" t="s">
        <v>184</v>
      </c>
      <c r="AZ3" s="18"/>
      <c r="BA3" s="14"/>
      <c r="BB3" s="13"/>
      <c r="BC3" s="14"/>
      <c r="BD3" s="13"/>
      <c r="BE3" s="14"/>
      <c r="BF3" s="13"/>
      <c r="BG3" s="13"/>
      <c r="BH3" s="19"/>
      <c r="BI3" s="13"/>
      <c r="BJ3" s="13"/>
      <c r="BK3" s="13"/>
      <c r="BL3" s="13"/>
      <c r="BM3" s="13"/>
      <c r="BN3" s="13"/>
      <c r="BO3" s="13"/>
      <c r="BP3" s="13"/>
      <c r="BQ3" s="13"/>
      <c r="BR3" s="13"/>
      <c r="BS3" s="16"/>
      <c r="BT3" s="20" t="n">
        <v>0</v>
      </c>
      <c r="BU3" s="17"/>
      <c r="BV3" s="20"/>
      <c r="BW3" s="20" t="n">
        <v>-0.08</v>
      </c>
      <c r="BX3" s="20" t="n">
        <v>-0.07</v>
      </c>
      <c r="BY3" s="20" t="n">
        <v>-0.07</v>
      </c>
      <c r="BZ3" s="20"/>
      <c r="CA3" s="21" t="n">
        <v>2015</v>
      </c>
      <c r="CB3" s="20" t="n">
        <v>-7.5</v>
      </c>
      <c r="CC3" s="20" t="n">
        <v>-7.5</v>
      </c>
      <c r="CD3" s="20" t="n">
        <v>-7.5</v>
      </c>
      <c r="CE3" s="20"/>
      <c r="CF3" s="20" t="n">
        <v>-11.05</v>
      </c>
      <c r="CG3" s="20" t="n">
        <v>-0.42</v>
      </c>
      <c r="CH3" s="20" t="n">
        <v>-0.42</v>
      </c>
      <c r="CI3" s="20" t="n">
        <v>-0.42</v>
      </c>
      <c r="CJ3" s="20"/>
      <c r="CK3" s="20" t="n">
        <v>-0.62</v>
      </c>
      <c r="CL3" s="20"/>
      <c r="CM3" s="20"/>
      <c r="CN3" s="20"/>
      <c r="CO3" s="20"/>
      <c r="CP3" s="20"/>
      <c r="CQ3" s="20"/>
      <c r="CR3" s="20"/>
      <c r="CS3" s="17"/>
      <c r="CT3" s="18"/>
      <c r="CU3" s="13" t="s">
        <v>198</v>
      </c>
      <c r="CV3" s="13" t="s">
        <v>199</v>
      </c>
      <c r="CW3" s="13" t="s">
        <v>200</v>
      </c>
      <c r="CX3" s="13" t="s">
        <v>201</v>
      </c>
      <c r="CY3" s="13" t="s">
        <v>202</v>
      </c>
      <c r="CZ3" s="13" t="s">
        <v>203</v>
      </c>
      <c r="DA3" s="14" t="s">
        <v>204</v>
      </c>
      <c r="DB3" s="13" t="s">
        <v>205</v>
      </c>
      <c r="DC3" s="21" t="n">
        <v>2010</v>
      </c>
      <c r="DD3" s="13"/>
      <c r="DE3" s="22"/>
      <c r="DF3" s="22"/>
      <c r="DG3" s="22"/>
      <c r="DH3" s="22"/>
      <c r="DI3" s="22"/>
      <c r="DJ3" s="22"/>
      <c r="DK3" s="13"/>
      <c r="DL3" s="13"/>
      <c r="DM3" s="14"/>
      <c r="DN3" s="14"/>
      <c r="DO3" s="13"/>
      <c r="DP3" s="13"/>
      <c r="DQ3" s="13"/>
      <c r="DR3" s="13"/>
      <c r="DS3" s="13"/>
      <c r="DT3" s="13"/>
      <c r="DU3" s="13"/>
      <c r="DV3" s="13"/>
      <c r="DW3" s="20"/>
      <c r="DX3" s="17"/>
      <c r="DY3" s="20"/>
      <c r="DZ3" s="20"/>
      <c r="EA3" s="20"/>
      <c r="EB3" s="20"/>
      <c r="EC3" s="20"/>
      <c r="ED3" s="20"/>
      <c r="EE3" s="20"/>
      <c r="EF3" s="17"/>
      <c r="EG3" s="16"/>
      <c r="EH3" s="16"/>
      <c r="EI3" s="20"/>
      <c r="EJ3" s="20"/>
      <c r="EK3" s="17"/>
      <c r="EL3" s="20"/>
      <c r="EM3" s="13"/>
      <c r="EN3" s="15"/>
      <c r="EO3" s="20"/>
      <c r="EP3" s="17"/>
      <c r="EQ3" s="17"/>
      <c r="ER3" s="20"/>
      <c r="ES3" s="13"/>
      <c r="ET3" s="20"/>
      <c r="EU3" s="20"/>
      <c r="EV3" s="20"/>
      <c r="EW3" s="20"/>
      <c r="EX3" s="20"/>
      <c r="EY3" s="20"/>
      <c r="EZ3" s="20"/>
      <c r="FA3" s="20"/>
      <c r="FB3" s="13" t="s">
        <v>196</v>
      </c>
      <c r="FC3" s="20"/>
      <c r="FD3" s="13"/>
      <c r="FE3" s="14"/>
      <c r="FF3" s="13"/>
      <c r="FG3" s="20"/>
      <c r="FH3" s="20"/>
      <c r="FI3" s="20"/>
      <c r="FJ3" s="20"/>
      <c r="FK3" s="20"/>
      <c r="FL3" s="20"/>
      <c r="FM3" s="20"/>
      <c r="FN3" s="20"/>
      <c r="FO3" s="20"/>
      <c r="FP3" s="20"/>
      <c r="FQ3" s="20"/>
      <c r="FR3" s="23" t="str">
        <f aca="false">HYPERLINK("https://my.pitchbook.com?c=85202-20T","View Company Online")</f>
        <v>View Company Online</v>
      </c>
    </row>
    <row r="4" customFormat="false" ht="15" hidden="false" customHeight="false" outlineLevel="0" collapsed="false">
      <c r="A4" s="2" t="s">
        <v>208</v>
      </c>
      <c r="B4" s="2" t="s">
        <v>209</v>
      </c>
      <c r="C4" s="2" t="s">
        <v>210</v>
      </c>
      <c r="D4" s="2" t="s">
        <v>211</v>
      </c>
      <c r="E4" s="2" t="s">
        <v>212</v>
      </c>
      <c r="F4" s="2" t="s">
        <v>213</v>
      </c>
      <c r="G4" s="2" t="s">
        <v>214</v>
      </c>
      <c r="H4" s="2" t="s">
        <v>215</v>
      </c>
      <c r="I4" s="2" t="s">
        <v>216</v>
      </c>
      <c r="J4" s="2" t="s">
        <v>217</v>
      </c>
      <c r="K4" s="2" t="s">
        <v>218</v>
      </c>
      <c r="L4" s="2" t="s">
        <v>219</v>
      </c>
      <c r="M4" s="2" t="s">
        <v>220</v>
      </c>
      <c r="N4" s="2" t="s">
        <v>221</v>
      </c>
      <c r="O4" s="2" t="s">
        <v>222</v>
      </c>
      <c r="P4" s="2" t="s">
        <v>223</v>
      </c>
      <c r="Q4" s="2" t="s">
        <v>224</v>
      </c>
      <c r="R4" s="3" t="s">
        <v>225</v>
      </c>
      <c r="S4" s="2" t="s">
        <v>226</v>
      </c>
      <c r="T4" s="2" t="s">
        <v>227</v>
      </c>
      <c r="U4" s="2" t="s">
        <v>228</v>
      </c>
      <c r="V4" s="3" t="n">
        <v>2</v>
      </c>
      <c r="W4" s="4"/>
      <c r="X4" s="4" t="n">
        <v>42401</v>
      </c>
      <c r="Y4" s="5" t="n">
        <v>4</v>
      </c>
      <c r="Z4" s="2" t="s">
        <v>192</v>
      </c>
      <c r="AA4" s="5" t="n">
        <v>12.67</v>
      </c>
      <c r="AB4" s="5" t="n">
        <v>16.67</v>
      </c>
      <c r="AC4" s="2" t="s">
        <v>229</v>
      </c>
      <c r="AD4" s="6" t="n">
        <v>24</v>
      </c>
      <c r="AE4" s="5" t="n">
        <v>4.3</v>
      </c>
      <c r="AF4" s="3" t="s">
        <v>230</v>
      </c>
      <c r="AG4" s="3"/>
      <c r="AH4" s="5"/>
      <c r="AI4" s="3" t="s">
        <v>231</v>
      </c>
      <c r="AJ4" s="2" t="s">
        <v>232</v>
      </c>
      <c r="AK4" s="2" t="s">
        <v>231</v>
      </c>
      <c r="AL4" s="2"/>
      <c r="AM4" s="2" t="s">
        <v>233</v>
      </c>
      <c r="AN4" s="2" t="s">
        <v>234</v>
      </c>
      <c r="AO4" s="5" t="n">
        <v>4</v>
      </c>
      <c r="AP4" s="2" t="s">
        <v>196</v>
      </c>
      <c r="AQ4" s="2"/>
      <c r="AR4" s="2"/>
      <c r="AS4" s="2"/>
      <c r="AT4" s="5"/>
      <c r="AU4" s="5"/>
      <c r="AV4" s="5"/>
      <c r="AW4" s="2" t="s">
        <v>197</v>
      </c>
      <c r="AX4" s="2" t="s">
        <v>185</v>
      </c>
      <c r="AY4" s="2" t="s">
        <v>235</v>
      </c>
      <c r="AZ4" s="7"/>
      <c r="BA4" s="3" t="n">
        <v>1</v>
      </c>
      <c r="BB4" s="2" t="s">
        <v>236</v>
      </c>
      <c r="BC4" s="3" t="n">
        <v>1</v>
      </c>
      <c r="BD4" s="2"/>
      <c r="BE4" s="3"/>
      <c r="BF4" s="2"/>
      <c r="BG4" s="2" t="s">
        <v>237</v>
      </c>
      <c r="BH4" s="8" t="s">
        <v>238</v>
      </c>
      <c r="BI4" s="2" t="s">
        <v>238</v>
      </c>
      <c r="BJ4" s="2" t="s">
        <v>239</v>
      </c>
      <c r="BK4" s="2"/>
      <c r="BL4" s="2"/>
      <c r="BM4" s="2"/>
      <c r="BN4" s="2" t="s">
        <v>240</v>
      </c>
      <c r="BO4" s="2" t="s">
        <v>240</v>
      </c>
      <c r="BP4" s="2" t="s">
        <v>241</v>
      </c>
      <c r="BQ4" s="2"/>
      <c r="BR4" s="2"/>
      <c r="BS4" s="5"/>
      <c r="BT4" s="9" t="n">
        <v>70</v>
      </c>
      <c r="BU4" s="6"/>
      <c r="BV4" s="9"/>
      <c r="BW4" s="9"/>
      <c r="BX4" s="9"/>
      <c r="BY4" s="9"/>
      <c r="BZ4" s="9"/>
      <c r="CA4" s="10" t="n">
        <v>2015</v>
      </c>
      <c r="CB4" s="9"/>
      <c r="CC4" s="9"/>
      <c r="CD4" s="9"/>
      <c r="CE4" s="9" t="n">
        <v>0.24</v>
      </c>
      <c r="CF4" s="9"/>
      <c r="CG4" s="9"/>
      <c r="CH4" s="9"/>
      <c r="CI4" s="9"/>
      <c r="CJ4" s="9" t="n">
        <v>0.06</v>
      </c>
      <c r="CK4" s="9"/>
      <c r="CL4" s="9"/>
      <c r="CM4" s="9"/>
      <c r="CN4" s="9"/>
      <c r="CO4" s="9"/>
      <c r="CP4" s="9"/>
      <c r="CQ4" s="9"/>
      <c r="CR4" s="9"/>
      <c r="CS4" s="6"/>
      <c r="CT4" s="7" t="n">
        <v>292</v>
      </c>
      <c r="CU4" s="2" t="s">
        <v>242</v>
      </c>
      <c r="CV4" s="2" t="s">
        <v>243</v>
      </c>
      <c r="CW4" s="2" t="s">
        <v>244</v>
      </c>
      <c r="CX4" s="2" t="s">
        <v>245</v>
      </c>
      <c r="CY4" s="2" t="s">
        <v>246</v>
      </c>
      <c r="CZ4" s="2"/>
      <c r="DA4" s="3" t="s">
        <v>247</v>
      </c>
      <c r="DB4" s="2" t="s">
        <v>248</v>
      </c>
      <c r="DC4" s="10" t="n">
        <v>2010</v>
      </c>
      <c r="DD4" s="12" t="str">
        <f aca="false">HYPERLINK("http://www.holaluz.com","www.holaluz.com")</f>
        <v>www.holaluz.com</v>
      </c>
      <c r="DE4" s="11"/>
      <c r="DF4" s="11"/>
      <c r="DG4" s="11"/>
      <c r="DH4" s="11"/>
      <c r="DI4" s="11"/>
      <c r="DJ4" s="11"/>
      <c r="DK4" s="2"/>
      <c r="DL4" s="2"/>
      <c r="DM4" s="3"/>
      <c r="DN4" s="3"/>
      <c r="DO4" s="2"/>
      <c r="DP4" s="2"/>
      <c r="DQ4" s="2"/>
      <c r="DR4" s="2"/>
      <c r="DS4" s="2"/>
      <c r="DT4" s="2"/>
      <c r="DU4" s="2"/>
      <c r="DV4" s="2"/>
      <c r="DW4" s="9"/>
      <c r="DX4" s="6"/>
      <c r="DY4" s="9"/>
      <c r="DZ4" s="9"/>
      <c r="EA4" s="9"/>
      <c r="EB4" s="9"/>
      <c r="EC4" s="9"/>
      <c r="ED4" s="9"/>
      <c r="EE4" s="9"/>
      <c r="EF4" s="6"/>
      <c r="EG4" s="5"/>
      <c r="EH4" s="5"/>
      <c r="EI4" s="9"/>
      <c r="EJ4" s="9"/>
      <c r="EK4" s="6"/>
      <c r="EL4" s="9"/>
      <c r="EM4" s="2"/>
      <c r="EN4" s="4"/>
      <c r="EO4" s="9"/>
      <c r="EP4" s="6"/>
      <c r="EQ4" s="6"/>
      <c r="ER4" s="9"/>
      <c r="ES4" s="2"/>
      <c r="ET4" s="9"/>
      <c r="EU4" s="9"/>
      <c r="EV4" s="9"/>
      <c r="EW4" s="9"/>
      <c r="EX4" s="9"/>
      <c r="EY4" s="9"/>
      <c r="EZ4" s="9"/>
      <c r="FA4" s="9"/>
      <c r="FB4" s="2" t="s">
        <v>196</v>
      </c>
      <c r="FC4" s="9"/>
      <c r="FD4" s="2"/>
      <c r="FE4" s="3"/>
      <c r="FF4" s="2"/>
      <c r="FG4" s="9"/>
      <c r="FH4" s="9"/>
      <c r="FI4" s="9"/>
      <c r="FJ4" s="9"/>
      <c r="FK4" s="9"/>
      <c r="FL4" s="9"/>
      <c r="FM4" s="9"/>
      <c r="FN4" s="9"/>
      <c r="FO4" s="9"/>
      <c r="FP4" s="9"/>
      <c r="FQ4" s="9"/>
      <c r="FR4" s="12" t="str">
        <f aca="false">HYPERLINK("https://my.pitchbook.com?c=70396-39T","View Company Online")</f>
        <v>View Company Online</v>
      </c>
    </row>
    <row r="5" customFormat="false" ht="15" hidden="false" customHeight="false" outlineLevel="0" collapsed="false">
      <c r="A5" s="13" t="s">
        <v>249</v>
      </c>
      <c r="B5" s="13" t="s">
        <v>209</v>
      </c>
      <c r="C5" s="13" t="s">
        <v>210</v>
      </c>
      <c r="D5" s="13" t="s">
        <v>211</v>
      </c>
      <c r="E5" s="13" t="s">
        <v>212</v>
      </c>
      <c r="F5" s="13" t="s">
        <v>213</v>
      </c>
      <c r="G5" s="13" t="s">
        <v>214</v>
      </c>
      <c r="H5" s="13" t="s">
        <v>215</v>
      </c>
      <c r="I5" s="13" t="s">
        <v>216</v>
      </c>
      <c r="J5" s="13" t="s">
        <v>217</v>
      </c>
      <c r="K5" s="13" t="s">
        <v>218</v>
      </c>
      <c r="L5" s="13" t="s">
        <v>219</v>
      </c>
      <c r="M5" s="13" t="s">
        <v>220</v>
      </c>
      <c r="N5" s="13" t="s">
        <v>221</v>
      </c>
      <c r="O5" s="13" t="s">
        <v>222</v>
      </c>
      <c r="P5" s="13" t="s">
        <v>223</v>
      </c>
      <c r="Q5" s="13" t="s">
        <v>224</v>
      </c>
      <c r="R5" s="14" t="s">
        <v>225</v>
      </c>
      <c r="S5" s="13" t="s">
        <v>226</v>
      </c>
      <c r="T5" s="13" t="s">
        <v>227</v>
      </c>
      <c r="U5" s="13" t="s">
        <v>228</v>
      </c>
      <c r="V5" s="14" t="n">
        <v>4</v>
      </c>
      <c r="W5" s="15" t="n">
        <v>43717</v>
      </c>
      <c r="X5" s="15" t="n">
        <v>43717</v>
      </c>
      <c r="Y5" s="16" t="n">
        <v>50</v>
      </c>
      <c r="Z5" s="13" t="s">
        <v>192</v>
      </c>
      <c r="AA5" s="16" t="n">
        <v>119.01</v>
      </c>
      <c r="AB5" s="16" t="n">
        <v>162.91</v>
      </c>
      <c r="AC5" s="13" t="s">
        <v>192</v>
      </c>
      <c r="AD5" s="17" t="n">
        <v>26.95</v>
      </c>
      <c r="AE5" s="16" t="n">
        <v>54.3</v>
      </c>
      <c r="AF5" s="14" t="s">
        <v>250</v>
      </c>
      <c r="AG5" s="14" t="s">
        <v>251</v>
      </c>
      <c r="AH5" s="16" t="n">
        <v>2.64</v>
      </c>
      <c r="AI5" s="14"/>
      <c r="AJ5" s="13" t="s">
        <v>232</v>
      </c>
      <c r="AK5" s="13"/>
      <c r="AL5" s="13"/>
      <c r="AM5" s="13" t="s">
        <v>233</v>
      </c>
      <c r="AN5" s="13" t="s">
        <v>252</v>
      </c>
      <c r="AO5" s="16" t="n">
        <v>43.9</v>
      </c>
      <c r="AP5" s="13" t="s">
        <v>196</v>
      </c>
      <c r="AQ5" s="13"/>
      <c r="AR5" s="13"/>
      <c r="AS5" s="13" t="s">
        <v>253</v>
      </c>
      <c r="AT5" s="16" t="n">
        <v>6.1</v>
      </c>
      <c r="AU5" s="16" t="n">
        <v>6.1</v>
      </c>
      <c r="AV5" s="16"/>
      <c r="AW5" s="13" t="s">
        <v>197</v>
      </c>
      <c r="AX5" s="13" t="s">
        <v>185</v>
      </c>
      <c r="AY5" s="13" t="s">
        <v>235</v>
      </c>
      <c r="AZ5" s="18"/>
      <c r="BA5" s="14" t="n">
        <v>1</v>
      </c>
      <c r="BB5" s="13" t="s">
        <v>254</v>
      </c>
      <c r="BC5" s="14" t="n">
        <v>1</v>
      </c>
      <c r="BD5" s="13"/>
      <c r="BE5" s="14"/>
      <c r="BF5" s="13"/>
      <c r="BG5" s="13" t="s">
        <v>255</v>
      </c>
      <c r="BH5" s="19" t="s">
        <v>254</v>
      </c>
      <c r="BI5" s="13"/>
      <c r="BJ5" s="13"/>
      <c r="BK5" s="13"/>
      <c r="BL5" s="13"/>
      <c r="BM5" s="13"/>
      <c r="BN5" s="13" t="s">
        <v>256</v>
      </c>
      <c r="BO5" s="13" t="s">
        <v>256</v>
      </c>
      <c r="BP5" s="13"/>
      <c r="BQ5" s="13"/>
      <c r="BR5" s="13"/>
      <c r="BS5" s="16"/>
      <c r="BT5" s="20" t="n">
        <v>208.82</v>
      </c>
      <c r="BU5" s="17" t="n">
        <v>112.95</v>
      </c>
      <c r="BV5" s="20" t="n">
        <v>18.44</v>
      </c>
      <c r="BW5" s="20" t="n">
        <v>-0.65</v>
      </c>
      <c r="BX5" s="20" t="n">
        <v>2.49</v>
      </c>
      <c r="BY5" s="20" t="n">
        <v>-0.11</v>
      </c>
      <c r="BZ5" s="20" t="n">
        <v>14.15</v>
      </c>
      <c r="CA5" s="21" t="n">
        <v>2019</v>
      </c>
      <c r="CB5" s="20" t="n">
        <v>65.38</v>
      </c>
      <c r="CC5" s="20" t="n">
        <v>-1538.3</v>
      </c>
      <c r="CD5" s="20" t="n">
        <v>-256.36</v>
      </c>
      <c r="CE5" s="20" t="n">
        <v>0.78</v>
      </c>
      <c r="CF5" s="20" t="n">
        <v>40.91</v>
      </c>
      <c r="CG5" s="20" t="n">
        <v>20.07</v>
      </c>
      <c r="CH5" s="20" t="n">
        <v>-472.13</v>
      </c>
      <c r="CI5" s="20" t="n">
        <v>-78.68</v>
      </c>
      <c r="CJ5" s="20" t="n">
        <v>0.24</v>
      </c>
      <c r="CK5" s="20" t="n">
        <v>12.56</v>
      </c>
      <c r="CL5" s="20" t="n">
        <v>2.45</v>
      </c>
      <c r="CM5" s="20" t="n">
        <v>0.14</v>
      </c>
      <c r="CN5" s="20"/>
      <c r="CO5" s="20"/>
      <c r="CP5" s="20"/>
      <c r="CQ5" s="20"/>
      <c r="CR5" s="20"/>
      <c r="CS5" s="17" t="n">
        <v>1.19</v>
      </c>
      <c r="CT5" s="18" t="n">
        <v>292</v>
      </c>
      <c r="CU5" s="13" t="s">
        <v>242</v>
      </c>
      <c r="CV5" s="13" t="s">
        <v>243</v>
      </c>
      <c r="CW5" s="13" t="s">
        <v>244</v>
      </c>
      <c r="CX5" s="13" t="s">
        <v>245</v>
      </c>
      <c r="CY5" s="13" t="s">
        <v>246</v>
      </c>
      <c r="CZ5" s="13"/>
      <c r="DA5" s="14" t="s">
        <v>247</v>
      </c>
      <c r="DB5" s="13" t="s">
        <v>248</v>
      </c>
      <c r="DC5" s="21" t="n">
        <v>2010</v>
      </c>
      <c r="DD5" s="23" t="str">
        <f aca="false">HYPERLINK("http://www.holaluz.com","www.holaluz.com")</f>
        <v>www.holaluz.com</v>
      </c>
      <c r="DE5" s="22"/>
      <c r="DF5" s="22"/>
      <c r="DG5" s="22"/>
      <c r="DH5" s="22"/>
      <c r="DI5" s="22"/>
      <c r="DJ5" s="22"/>
      <c r="DK5" s="13"/>
      <c r="DL5" s="13"/>
      <c r="DM5" s="14" t="n">
        <v>7.14</v>
      </c>
      <c r="DN5" s="14" t="n">
        <v>3.61</v>
      </c>
      <c r="DO5" s="13"/>
      <c r="DP5" s="13"/>
      <c r="DQ5" s="13"/>
      <c r="DR5" s="13"/>
      <c r="DS5" s="13"/>
      <c r="DT5" s="13"/>
      <c r="DU5" s="13"/>
      <c r="DV5" s="13"/>
      <c r="DW5" s="20"/>
      <c r="DX5" s="17"/>
      <c r="DY5" s="20"/>
      <c r="DZ5" s="20"/>
      <c r="EA5" s="20"/>
      <c r="EB5" s="20"/>
      <c r="EC5" s="20"/>
      <c r="ED5" s="20"/>
      <c r="EE5" s="20"/>
      <c r="EF5" s="17"/>
      <c r="EG5" s="16"/>
      <c r="EH5" s="16"/>
      <c r="EI5" s="20"/>
      <c r="EJ5" s="20"/>
      <c r="EK5" s="17"/>
      <c r="EL5" s="20"/>
      <c r="EM5" s="13"/>
      <c r="EN5" s="15"/>
      <c r="EO5" s="20"/>
      <c r="EP5" s="17"/>
      <c r="EQ5" s="17"/>
      <c r="ER5" s="20"/>
      <c r="ES5" s="13"/>
      <c r="ET5" s="20"/>
      <c r="EU5" s="20"/>
      <c r="EV5" s="20"/>
      <c r="EW5" s="20"/>
      <c r="EX5" s="20"/>
      <c r="EY5" s="20"/>
      <c r="EZ5" s="20"/>
      <c r="FA5" s="20"/>
      <c r="FB5" s="13" t="s">
        <v>196</v>
      </c>
      <c r="FC5" s="20"/>
      <c r="FD5" s="13" t="s">
        <v>196</v>
      </c>
      <c r="FE5" s="14"/>
      <c r="FF5" s="13"/>
      <c r="FG5" s="20"/>
      <c r="FH5" s="20"/>
      <c r="FI5" s="20"/>
      <c r="FJ5" s="20"/>
      <c r="FK5" s="20"/>
      <c r="FL5" s="20"/>
      <c r="FM5" s="20"/>
      <c r="FN5" s="20"/>
      <c r="FO5" s="20"/>
      <c r="FP5" s="20"/>
      <c r="FQ5" s="20"/>
      <c r="FR5" s="23" t="str">
        <f aca="false">HYPERLINK("https://my.pitchbook.com?c=123243-40T","View Company Online")</f>
        <v>View Company Online</v>
      </c>
    </row>
    <row r="6" customFormat="false" ht="15" hidden="false" customHeight="false" outlineLevel="0" collapsed="false">
      <c r="A6" s="2" t="s">
        <v>257</v>
      </c>
      <c r="B6" s="2" t="s">
        <v>209</v>
      </c>
      <c r="C6" s="2" t="s">
        <v>210</v>
      </c>
      <c r="D6" s="2" t="s">
        <v>211</v>
      </c>
      <c r="E6" s="2" t="s">
        <v>212</v>
      </c>
      <c r="F6" s="2" t="s">
        <v>213</v>
      </c>
      <c r="G6" s="2" t="s">
        <v>214</v>
      </c>
      <c r="H6" s="2" t="s">
        <v>215</v>
      </c>
      <c r="I6" s="2" t="s">
        <v>216</v>
      </c>
      <c r="J6" s="2" t="s">
        <v>217</v>
      </c>
      <c r="K6" s="2" t="s">
        <v>218</v>
      </c>
      <c r="L6" s="2" t="s">
        <v>219</v>
      </c>
      <c r="M6" s="2" t="s">
        <v>220</v>
      </c>
      <c r="N6" s="2" t="s">
        <v>221</v>
      </c>
      <c r="O6" s="2" t="s">
        <v>222</v>
      </c>
      <c r="P6" s="2" t="s">
        <v>258</v>
      </c>
      <c r="Q6" s="2" t="s">
        <v>259</v>
      </c>
      <c r="R6" s="3" t="s">
        <v>225</v>
      </c>
      <c r="S6" s="2" t="s">
        <v>260</v>
      </c>
      <c r="T6" s="2" t="s">
        <v>261</v>
      </c>
      <c r="U6" s="2" t="s">
        <v>262</v>
      </c>
      <c r="V6" s="3" t="n">
        <v>5</v>
      </c>
      <c r="W6" s="4" t="n">
        <v>43745</v>
      </c>
      <c r="X6" s="4" t="n">
        <v>43798</v>
      </c>
      <c r="Y6" s="5" t="n">
        <v>40.4</v>
      </c>
      <c r="Z6" s="2" t="s">
        <v>192</v>
      </c>
      <c r="AA6" s="5" t="n">
        <v>130</v>
      </c>
      <c r="AB6" s="5" t="n">
        <v>160.1</v>
      </c>
      <c r="AC6" s="2" t="s">
        <v>229</v>
      </c>
      <c r="AD6" s="6" t="n">
        <v>25.25</v>
      </c>
      <c r="AE6" s="5" t="n">
        <v>84.3</v>
      </c>
      <c r="AF6" s="3"/>
      <c r="AG6" s="3"/>
      <c r="AH6" s="5" t="n">
        <v>7.78</v>
      </c>
      <c r="AI6" s="3"/>
      <c r="AJ6" s="2" t="s">
        <v>263</v>
      </c>
      <c r="AK6" s="2"/>
      <c r="AL6" s="2"/>
      <c r="AM6" s="2" t="s">
        <v>264</v>
      </c>
      <c r="AN6" s="2" t="s">
        <v>265</v>
      </c>
      <c r="AO6" s="5" t="n">
        <v>30</v>
      </c>
      <c r="AP6" s="2" t="s">
        <v>196</v>
      </c>
      <c r="AQ6" s="2"/>
      <c r="AR6" s="2"/>
      <c r="AS6" s="2"/>
      <c r="AT6" s="5"/>
      <c r="AU6" s="5"/>
      <c r="AV6" s="5"/>
      <c r="AW6" s="2" t="s">
        <v>197</v>
      </c>
      <c r="AX6" s="2" t="s">
        <v>185</v>
      </c>
      <c r="AY6" s="2" t="s">
        <v>220</v>
      </c>
      <c r="AZ6" s="7"/>
      <c r="BA6" s="3"/>
      <c r="BB6" s="2"/>
      <c r="BC6" s="3"/>
      <c r="BD6" s="2"/>
      <c r="BE6" s="3"/>
      <c r="BF6" s="2"/>
      <c r="BG6" s="2"/>
      <c r="BH6" s="8"/>
      <c r="BI6" s="2"/>
      <c r="BJ6" s="2"/>
      <c r="BK6" s="2" t="s">
        <v>266</v>
      </c>
      <c r="BL6" s="2"/>
      <c r="BM6" s="2"/>
      <c r="BN6" s="2" t="s">
        <v>267</v>
      </c>
      <c r="BO6" s="2" t="s">
        <v>267</v>
      </c>
      <c r="BP6" s="2" t="s">
        <v>268</v>
      </c>
      <c r="BQ6" s="2"/>
      <c r="BR6" s="2"/>
      <c r="BS6" s="5"/>
      <c r="BT6" s="9" t="n">
        <v>208.82</v>
      </c>
      <c r="BU6" s="6"/>
      <c r="BV6" s="9" t="n">
        <v>18.44</v>
      </c>
      <c r="BW6" s="9" t="n">
        <v>-0.65</v>
      </c>
      <c r="BX6" s="9" t="n">
        <v>2.49</v>
      </c>
      <c r="BY6" s="9" t="n">
        <v>-0.11</v>
      </c>
      <c r="BZ6" s="9" t="n">
        <v>14.15</v>
      </c>
      <c r="CA6" s="10" t="n">
        <v>2019</v>
      </c>
      <c r="CB6" s="9" t="n">
        <v>64.25</v>
      </c>
      <c r="CC6" s="9" t="n">
        <v>-1511.76</v>
      </c>
      <c r="CD6" s="9" t="n">
        <v>-251.94</v>
      </c>
      <c r="CE6" s="9" t="n">
        <v>0.77</v>
      </c>
      <c r="CF6" s="9" t="n">
        <v>40.21</v>
      </c>
      <c r="CG6" s="9" t="n">
        <v>16.21</v>
      </c>
      <c r="CH6" s="9" t="n">
        <v>-381.48</v>
      </c>
      <c r="CI6" s="9" t="n">
        <v>-63.57</v>
      </c>
      <c r="CJ6" s="9" t="n">
        <v>0.19</v>
      </c>
      <c r="CK6" s="9" t="n">
        <v>10.15</v>
      </c>
      <c r="CL6" s="9"/>
      <c r="CM6" s="9"/>
      <c r="CN6" s="9"/>
      <c r="CO6" s="9"/>
      <c r="CP6" s="9"/>
      <c r="CQ6" s="9"/>
      <c r="CR6" s="9"/>
      <c r="CS6" s="6" t="n">
        <v>1.19</v>
      </c>
      <c r="CT6" s="7" t="n">
        <v>292</v>
      </c>
      <c r="CU6" s="2" t="s">
        <v>242</v>
      </c>
      <c r="CV6" s="2" t="s">
        <v>243</v>
      </c>
      <c r="CW6" s="2" t="s">
        <v>244</v>
      </c>
      <c r="CX6" s="2" t="s">
        <v>245</v>
      </c>
      <c r="CY6" s="2" t="s">
        <v>246</v>
      </c>
      <c r="CZ6" s="2"/>
      <c r="DA6" s="3" t="s">
        <v>247</v>
      </c>
      <c r="DB6" s="2" t="s">
        <v>248</v>
      </c>
      <c r="DC6" s="10" t="n">
        <v>2010</v>
      </c>
      <c r="DD6" s="12" t="str">
        <f aca="false">HYPERLINK("http://www.holaluz.com","www.holaluz.com")</f>
        <v>www.holaluz.com</v>
      </c>
      <c r="DE6" s="11"/>
      <c r="DF6" s="11"/>
      <c r="DG6" s="11"/>
      <c r="DH6" s="11"/>
      <c r="DI6" s="11"/>
      <c r="DJ6" s="11"/>
      <c r="DK6" s="2"/>
      <c r="DL6" s="2"/>
      <c r="DM6" s="3"/>
      <c r="DN6" s="3"/>
      <c r="DO6" s="2"/>
      <c r="DP6" s="2"/>
      <c r="DQ6" s="2"/>
      <c r="DR6" s="2"/>
      <c r="DS6" s="2"/>
      <c r="DT6" s="2"/>
      <c r="DU6" s="2"/>
      <c r="DV6" s="2"/>
      <c r="DW6" s="9"/>
      <c r="DX6" s="6"/>
      <c r="DY6" s="9"/>
      <c r="DZ6" s="9"/>
      <c r="EA6" s="9"/>
      <c r="EB6" s="9"/>
      <c r="EC6" s="9"/>
      <c r="ED6" s="9"/>
      <c r="EE6" s="9"/>
      <c r="EF6" s="6"/>
      <c r="EG6" s="5"/>
      <c r="EH6" s="5"/>
      <c r="EI6" s="9"/>
      <c r="EJ6" s="9"/>
      <c r="EK6" s="6"/>
      <c r="EL6" s="9"/>
      <c r="EM6" s="2"/>
      <c r="EN6" s="4"/>
      <c r="EO6" s="9"/>
      <c r="EP6" s="6"/>
      <c r="EQ6" s="6"/>
      <c r="ER6" s="9"/>
      <c r="ES6" s="2"/>
      <c r="ET6" s="9"/>
      <c r="EU6" s="9"/>
      <c r="EV6" s="9"/>
      <c r="EW6" s="9"/>
      <c r="EX6" s="9"/>
      <c r="EY6" s="9"/>
      <c r="EZ6" s="9"/>
      <c r="FA6" s="9"/>
      <c r="FB6" s="2" t="s">
        <v>196</v>
      </c>
      <c r="FC6" s="9"/>
      <c r="FD6" s="2"/>
      <c r="FE6" s="3"/>
      <c r="FF6" s="2"/>
      <c r="FG6" s="9"/>
      <c r="FH6" s="9"/>
      <c r="FI6" s="9"/>
      <c r="FJ6" s="9"/>
      <c r="FK6" s="9"/>
      <c r="FL6" s="9"/>
      <c r="FM6" s="9"/>
      <c r="FN6" s="9"/>
      <c r="FO6" s="9"/>
      <c r="FP6" s="9"/>
      <c r="FQ6" s="9"/>
      <c r="FR6" s="12" t="str">
        <f aca="false">HYPERLINK("https://my.pitchbook.com?c=130538-98T","View Company Online")</f>
        <v>View Company Online</v>
      </c>
    </row>
    <row r="7" customFormat="false" ht="15" hidden="false" customHeight="false" outlineLevel="0" collapsed="false">
      <c r="A7" s="13" t="s">
        <v>269</v>
      </c>
      <c r="B7" s="13" t="s">
        <v>209</v>
      </c>
      <c r="C7" s="13" t="s">
        <v>210</v>
      </c>
      <c r="D7" s="13" t="s">
        <v>211</v>
      </c>
      <c r="E7" s="13" t="s">
        <v>212</v>
      </c>
      <c r="F7" s="13" t="s">
        <v>213</v>
      </c>
      <c r="G7" s="13" t="s">
        <v>214</v>
      </c>
      <c r="H7" s="13" t="s">
        <v>215</v>
      </c>
      <c r="I7" s="13" t="s">
        <v>216</v>
      </c>
      <c r="J7" s="13" t="s">
        <v>217</v>
      </c>
      <c r="K7" s="13" t="s">
        <v>218</v>
      </c>
      <c r="L7" s="13" t="s">
        <v>219</v>
      </c>
      <c r="M7" s="13" t="s">
        <v>220</v>
      </c>
      <c r="N7" s="13" t="s">
        <v>221</v>
      </c>
      <c r="O7" s="13" t="s">
        <v>222</v>
      </c>
      <c r="P7" s="13" t="s">
        <v>270</v>
      </c>
      <c r="Q7" s="13" t="s">
        <v>271</v>
      </c>
      <c r="R7" s="14" t="s">
        <v>225</v>
      </c>
      <c r="S7" s="13" t="s">
        <v>272</v>
      </c>
      <c r="T7" s="13" t="s">
        <v>273</v>
      </c>
      <c r="U7" s="13" t="s">
        <v>274</v>
      </c>
      <c r="V7" s="14" t="n">
        <v>6</v>
      </c>
      <c r="W7" s="15" t="n">
        <v>44546</v>
      </c>
      <c r="X7" s="15" t="n">
        <v>44578</v>
      </c>
      <c r="Y7" s="16" t="n">
        <v>6.7</v>
      </c>
      <c r="Z7" s="13" t="s">
        <v>192</v>
      </c>
      <c r="AA7" s="16"/>
      <c r="AB7" s="16" t="n">
        <v>279.17</v>
      </c>
      <c r="AC7" s="13" t="s">
        <v>192</v>
      </c>
      <c r="AD7" s="17" t="n">
        <v>2.4</v>
      </c>
      <c r="AE7" s="16" t="n">
        <v>91</v>
      </c>
      <c r="AF7" s="14"/>
      <c r="AG7" s="14"/>
      <c r="AH7" s="16"/>
      <c r="AI7" s="14"/>
      <c r="AJ7" s="13" t="s">
        <v>275</v>
      </c>
      <c r="AK7" s="13"/>
      <c r="AL7" s="13"/>
      <c r="AM7" s="13" t="s">
        <v>194</v>
      </c>
      <c r="AN7" s="13" t="s">
        <v>276</v>
      </c>
      <c r="AO7" s="16" t="n">
        <v>6.7</v>
      </c>
      <c r="AP7" s="13" t="s">
        <v>196</v>
      </c>
      <c r="AQ7" s="13"/>
      <c r="AR7" s="13"/>
      <c r="AS7" s="13"/>
      <c r="AT7" s="16"/>
      <c r="AU7" s="16"/>
      <c r="AV7" s="16"/>
      <c r="AW7" s="13" t="s">
        <v>197</v>
      </c>
      <c r="AX7" s="13" t="s">
        <v>277</v>
      </c>
      <c r="AY7" s="13" t="s">
        <v>220</v>
      </c>
      <c r="AZ7" s="18"/>
      <c r="BA7" s="14" t="n">
        <v>2</v>
      </c>
      <c r="BB7" s="13" t="s">
        <v>278</v>
      </c>
      <c r="BC7" s="14" t="n">
        <v>2</v>
      </c>
      <c r="BD7" s="13"/>
      <c r="BE7" s="14"/>
      <c r="BF7" s="13"/>
      <c r="BG7" s="13" t="s">
        <v>279</v>
      </c>
      <c r="BH7" s="19" t="s">
        <v>278</v>
      </c>
      <c r="BI7" s="13"/>
      <c r="BJ7" s="13"/>
      <c r="BK7" s="13"/>
      <c r="BL7" s="13"/>
      <c r="BM7" s="13"/>
      <c r="BN7" s="13" t="s">
        <v>280</v>
      </c>
      <c r="BO7" s="13" t="s">
        <v>280</v>
      </c>
      <c r="BP7" s="13"/>
      <c r="BQ7" s="13"/>
      <c r="BR7" s="13"/>
      <c r="BS7" s="16"/>
      <c r="BT7" s="20" t="n">
        <v>571.49</v>
      </c>
      <c r="BU7" s="17" t="n">
        <v>186.84</v>
      </c>
      <c r="BV7" s="20" t="n">
        <v>34.96</v>
      </c>
      <c r="BW7" s="20" t="n">
        <v>-8.77</v>
      </c>
      <c r="BX7" s="20" t="n">
        <v>-7.88</v>
      </c>
      <c r="BY7" s="20" t="n">
        <v>-11.88</v>
      </c>
      <c r="BZ7" s="20" t="n">
        <v>46.07</v>
      </c>
      <c r="CA7" s="21" t="n">
        <v>2021</v>
      </c>
      <c r="CB7" s="20" t="n">
        <v>-35.43</v>
      </c>
      <c r="CC7" s="20" t="n">
        <v>-23.5</v>
      </c>
      <c r="CD7" s="20" t="n">
        <v>-33.18</v>
      </c>
      <c r="CE7" s="20" t="n">
        <v>0.49</v>
      </c>
      <c r="CF7" s="20" t="n">
        <v>-9.78</v>
      </c>
      <c r="CG7" s="20" t="n">
        <v>-0.85</v>
      </c>
      <c r="CH7" s="20" t="n">
        <v>-0.56</v>
      </c>
      <c r="CI7" s="20" t="n">
        <v>-0.8</v>
      </c>
      <c r="CJ7" s="20" t="n">
        <v>0.01</v>
      </c>
      <c r="CK7" s="20" t="n">
        <v>-0.23</v>
      </c>
      <c r="CL7" s="20"/>
      <c r="CM7" s="20"/>
      <c r="CN7" s="20"/>
      <c r="CO7" s="20"/>
      <c r="CP7" s="20"/>
      <c r="CQ7" s="20"/>
      <c r="CR7" s="20"/>
      <c r="CS7" s="17" t="n">
        <v>-1.38</v>
      </c>
      <c r="CT7" s="18" t="n">
        <v>292</v>
      </c>
      <c r="CU7" s="13" t="s">
        <v>242</v>
      </c>
      <c r="CV7" s="13" t="s">
        <v>243</v>
      </c>
      <c r="CW7" s="13" t="s">
        <v>244</v>
      </c>
      <c r="CX7" s="13" t="s">
        <v>245</v>
      </c>
      <c r="CY7" s="13" t="s">
        <v>246</v>
      </c>
      <c r="CZ7" s="13"/>
      <c r="DA7" s="14" t="s">
        <v>247</v>
      </c>
      <c r="DB7" s="13" t="s">
        <v>248</v>
      </c>
      <c r="DC7" s="21" t="n">
        <v>2010</v>
      </c>
      <c r="DD7" s="23" t="str">
        <f aca="false">HYPERLINK("http://www.holaluz.com","www.holaluz.com")</f>
        <v>www.holaluz.com</v>
      </c>
      <c r="DE7" s="22"/>
      <c r="DF7" s="22"/>
      <c r="DG7" s="22"/>
      <c r="DH7" s="22"/>
      <c r="DI7" s="22"/>
      <c r="DJ7" s="22"/>
      <c r="DK7" s="13"/>
      <c r="DL7" s="13"/>
      <c r="DM7" s="14"/>
      <c r="DN7" s="14"/>
      <c r="DO7" s="13"/>
      <c r="DP7" s="13"/>
      <c r="DQ7" s="13"/>
      <c r="DR7" s="13"/>
      <c r="DS7" s="13"/>
      <c r="DT7" s="13"/>
      <c r="DU7" s="13"/>
      <c r="DV7" s="13"/>
      <c r="DW7" s="20"/>
      <c r="DX7" s="17"/>
      <c r="DY7" s="20"/>
      <c r="DZ7" s="20"/>
      <c r="EA7" s="20"/>
      <c r="EB7" s="20"/>
      <c r="EC7" s="20"/>
      <c r="ED7" s="20"/>
      <c r="EE7" s="20"/>
      <c r="EF7" s="17"/>
      <c r="EG7" s="16"/>
      <c r="EH7" s="16"/>
      <c r="EI7" s="20"/>
      <c r="EJ7" s="20"/>
      <c r="EK7" s="17"/>
      <c r="EL7" s="20"/>
      <c r="EM7" s="13"/>
      <c r="EN7" s="15"/>
      <c r="EO7" s="20"/>
      <c r="EP7" s="17"/>
      <c r="EQ7" s="17"/>
      <c r="ER7" s="20"/>
      <c r="ES7" s="13"/>
      <c r="ET7" s="20"/>
      <c r="EU7" s="20"/>
      <c r="EV7" s="20"/>
      <c r="EW7" s="20"/>
      <c r="EX7" s="20"/>
      <c r="EY7" s="20"/>
      <c r="EZ7" s="20"/>
      <c r="FA7" s="20"/>
      <c r="FB7" s="13" t="s">
        <v>196</v>
      </c>
      <c r="FC7" s="20"/>
      <c r="FD7" s="13"/>
      <c r="FE7" s="14"/>
      <c r="FF7" s="13"/>
      <c r="FG7" s="20"/>
      <c r="FH7" s="20"/>
      <c r="FI7" s="20"/>
      <c r="FJ7" s="20"/>
      <c r="FK7" s="20"/>
      <c r="FL7" s="20"/>
      <c r="FM7" s="20"/>
      <c r="FN7" s="20"/>
      <c r="FO7" s="20"/>
      <c r="FP7" s="20"/>
      <c r="FQ7" s="20"/>
      <c r="FR7" s="23" t="str">
        <f aca="false">HYPERLINK("https://my.pitchbook.com?c=186903-46T","View Company Online")</f>
        <v>View Company Online</v>
      </c>
    </row>
    <row r="8" customFormat="false" ht="15" hidden="false" customHeight="false" outlineLevel="0" collapsed="false">
      <c r="A8" s="2" t="s">
        <v>281</v>
      </c>
      <c r="B8" s="2" t="s">
        <v>209</v>
      </c>
      <c r="C8" s="2" t="s">
        <v>210</v>
      </c>
      <c r="D8" s="2" t="s">
        <v>211</v>
      </c>
      <c r="E8" s="2" t="s">
        <v>212</v>
      </c>
      <c r="F8" s="2" t="s">
        <v>213</v>
      </c>
      <c r="G8" s="2" t="s">
        <v>214</v>
      </c>
      <c r="H8" s="2" t="s">
        <v>215</v>
      </c>
      <c r="I8" s="2" t="s">
        <v>216</v>
      </c>
      <c r="J8" s="2" t="s">
        <v>217</v>
      </c>
      <c r="K8" s="2" t="s">
        <v>218</v>
      </c>
      <c r="L8" s="2" t="s">
        <v>219</v>
      </c>
      <c r="M8" s="2" t="s">
        <v>220</v>
      </c>
      <c r="N8" s="2" t="s">
        <v>221</v>
      </c>
      <c r="O8" s="2" t="s">
        <v>222</v>
      </c>
      <c r="P8" s="2" t="s">
        <v>223</v>
      </c>
      <c r="Q8" s="2" t="s">
        <v>224</v>
      </c>
      <c r="R8" s="3" t="s">
        <v>225</v>
      </c>
      <c r="S8" s="2" t="s">
        <v>226</v>
      </c>
      <c r="T8" s="2" t="s">
        <v>227</v>
      </c>
      <c r="U8" s="2" t="s">
        <v>228</v>
      </c>
      <c r="V8" s="3" t="n">
        <v>7</v>
      </c>
      <c r="W8" s="4" t="n">
        <v>45600</v>
      </c>
      <c r="X8" s="4" t="n">
        <v>45601</v>
      </c>
      <c r="Y8" s="5" t="n">
        <v>22</v>
      </c>
      <c r="Z8" s="2" t="s">
        <v>192</v>
      </c>
      <c r="AA8" s="5"/>
      <c r="AB8" s="5" t="n">
        <v>155.81</v>
      </c>
      <c r="AC8" s="2" t="s">
        <v>229</v>
      </c>
      <c r="AD8" s="6" t="n">
        <v>14.12</v>
      </c>
      <c r="AE8" s="5" t="n">
        <v>113</v>
      </c>
      <c r="AF8" s="3"/>
      <c r="AG8" s="3"/>
      <c r="AH8" s="5" t="n">
        <v>1.8</v>
      </c>
      <c r="AI8" s="3"/>
      <c r="AJ8" s="2" t="s">
        <v>275</v>
      </c>
      <c r="AK8" s="2"/>
      <c r="AL8" s="2"/>
      <c r="AM8" s="2" t="s">
        <v>194</v>
      </c>
      <c r="AN8" s="2" t="s">
        <v>213</v>
      </c>
      <c r="AO8" s="5" t="n">
        <v>22</v>
      </c>
      <c r="AP8" s="2" t="s">
        <v>196</v>
      </c>
      <c r="AQ8" s="2"/>
      <c r="AR8" s="2"/>
      <c r="AS8" s="2"/>
      <c r="AT8" s="5"/>
      <c r="AU8" s="5"/>
      <c r="AV8" s="5"/>
      <c r="AW8" s="2" t="s">
        <v>197</v>
      </c>
      <c r="AX8" s="2" t="s">
        <v>277</v>
      </c>
      <c r="AY8" s="2" t="s">
        <v>220</v>
      </c>
      <c r="AZ8" s="7"/>
      <c r="BA8" s="3" t="n">
        <v>1</v>
      </c>
      <c r="BB8" s="2" t="s">
        <v>282</v>
      </c>
      <c r="BC8" s="3" t="n">
        <v>1</v>
      </c>
      <c r="BD8" s="2"/>
      <c r="BE8" s="3"/>
      <c r="BF8" s="2"/>
      <c r="BG8" s="2" t="s">
        <v>283</v>
      </c>
      <c r="BH8" s="8" t="s">
        <v>284</v>
      </c>
      <c r="BI8" s="2"/>
      <c r="BJ8" s="2"/>
      <c r="BK8" s="2"/>
      <c r="BL8" s="2"/>
      <c r="BM8" s="2"/>
      <c r="BN8" s="2" t="s">
        <v>285</v>
      </c>
      <c r="BO8" s="2" t="s">
        <v>285</v>
      </c>
      <c r="BP8" s="2"/>
      <c r="BQ8" s="2"/>
      <c r="BR8" s="2"/>
      <c r="BS8" s="5"/>
      <c r="BT8" s="9" t="n">
        <v>271.01</v>
      </c>
      <c r="BU8" s="6" t="n">
        <v>-56.6</v>
      </c>
      <c r="BV8" s="9" t="n">
        <v>46.05</v>
      </c>
      <c r="BW8" s="9" t="n">
        <v>-31.32</v>
      </c>
      <c r="BX8" s="9" t="n">
        <v>-15.95</v>
      </c>
      <c r="BY8" s="9" t="n">
        <v>-28.2</v>
      </c>
      <c r="BZ8" s="9" t="n">
        <v>36.35</v>
      </c>
      <c r="CA8" s="10" t="n">
        <v>2024</v>
      </c>
      <c r="CB8" s="9" t="n">
        <v>-9.77</v>
      </c>
      <c r="CC8" s="9" t="n">
        <v>-5.53</v>
      </c>
      <c r="CD8" s="9" t="n">
        <v>-4.95</v>
      </c>
      <c r="CE8" s="9" t="n">
        <v>0.57</v>
      </c>
      <c r="CF8" s="9" t="n">
        <v>-25.36</v>
      </c>
      <c r="CG8" s="9" t="n">
        <v>-1.38</v>
      </c>
      <c r="CH8" s="9" t="n">
        <v>-0.78</v>
      </c>
      <c r="CI8" s="9" t="n">
        <v>-0.7</v>
      </c>
      <c r="CJ8" s="9" t="n">
        <v>0.08</v>
      </c>
      <c r="CK8" s="9" t="n">
        <v>-3.58</v>
      </c>
      <c r="CL8" s="9"/>
      <c r="CM8" s="9"/>
      <c r="CN8" s="9"/>
      <c r="CO8" s="9"/>
      <c r="CP8" s="9"/>
      <c r="CQ8" s="9"/>
      <c r="CR8" s="9"/>
      <c r="CS8" s="6" t="n">
        <v>-5.89</v>
      </c>
      <c r="CT8" s="7" t="n">
        <v>292</v>
      </c>
      <c r="CU8" s="2" t="s">
        <v>242</v>
      </c>
      <c r="CV8" s="2" t="s">
        <v>243</v>
      </c>
      <c r="CW8" s="2" t="s">
        <v>244</v>
      </c>
      <c r="CX8" s="2" t="s">
        <v>245</v>
      </c>
      <c r="CY8" s="2" t="s">
        <v>246</v>
      </c>
      <c r="CZ8" s="2"/>
      <c r="DA8" s="3" t="s">
        <v>247</v>
      </c>
      <c r="DB8" s="2" t="s">
        <v>248</v>
      </c>
      <c r="DC8" s="10" t="n">
        <v>2010</v>
      </c>
      <c r="DD8" s="12" t="str">
        <f aca="false">HYPERLINK("http://www.holaluz.com","www.holaluz.com")</f>
        <v>www.holaluz.com</v>
      </c>
      <c r="DE8" s="11"/>
      <c r="DF8" s="11"/>
      <c r="DG8" s="11"/>
      <c r="DH8" s="11"/>
      <c r="DI8" s="11"/>
      <c r="DJ8" s="11"/>
      <c r="DK8" s="2"/>
      <c r="DL8" s="2"/>
      <c r="DM8" s="3"/>
      <c r="DN8" s="3"/>
      <c r="DO8" s="2"/>
      <c r="DP8" s="2"/>
      <c r="DQ8" s="2"/>
      <c r="DR8" s="2"/>
      <c r="DS8" s="2"/>
      <c r="DT8" s="2"/>
      <c r="DU8" s="2"/>
      <c r="DV8" s="2"/>
      <c r="DW8" s="9"/>
      <c r="DX8" s="6"/>
      <c r="DY8" s="9"/>
      <c r="DZ8" s="9"/>
      <c r="EA8" s="9"/>
      <c r="EB8" s="9"/>
      <c r="EC8" s="9"/>
      <c r="ED8" s="9"/>
      <c r="EE8" s="9"/>
      <c r="EF8" s="6"/>
      <c r="EG8" s="5"/>
      <c r="EH8" s="5"/>
      <c r="EI8" s="9"/>
      <c r="EJ8" s="9"/>
      <c r="EK8" s="6"/>
      <c r="EL8" s="9"/>
      <c r="EM8" s="2"/>
      <c r="EN8" s="4"/>
      <c r="EO8" s="9"/>
      <c r="EP8" s="6"/>
      <c r="EQ8" s="6"/>
      <c r="ER8" s="9"/>
      <c r="ES8" s="2"/>
      <c r="ET8" s="9"/>
      <c r="EU8" s="9"/>
      <c r="EV8" s="9"/>
      <c r="EW8" s="9"/>
      <c r="EX8" s="9"/>
      <c r="EY8" s="9"/>
      <c r="EZ8" s="9"/>
      <c r="FA8" s="9"/>
      <c r="FB8" s="2" t="s">
        <v>196</v>
      </c>
      <c r="FC8" s="9"/>
      <c r="FD8" s="2"/>
      <c r="FE8" s="3"/>
      <c r="FF8" s="2"/>
      <c r="FG8" s="9"/>
      <c r="FH8" s="9"/>
      <c r="FI8" s="9"/>
      <c r="FJ8" s="9"/>
      <c r="FK8" s="9"/>
      <c r="FL8" s="9"/>
      <c r="FM8" s="9"/>
      <c r="FN8" s="9"/>
      <c r="FO8" s="9"/>
      <c r="FP8" s="9"/>
      <c r="FQ8" s="9"/>
      <c r="FR8" s="12" t="str">
        <f aca="false">HYPERLINK("https://my.pitchbook.com?c=276387-85T","View Company Online")</f>
        <v>View Company Online</v>
      </c>
    </row>
    <row r="9" customFormat="false" ht="15" hidden="false" customHeight="false" outlineLevel="0" collapsed="false">
      <c r="A9" s="13" t="s">
        <v>286</v>
      </c>
      <c r="B9" s="13" t="s">
        <v>287</v>
      </c>
      <c r="C9" s="13" t="s">
        <v>288</v>
      </c>
      <c r="D9" s="13" t="s">
        <v>289</v>
      </c>
      <c r="E9" s="13" t="s">
        <v>290</v>
      </c>
      <c r="F9" s="13" t="s">
        <v>291</v>
      </c>
      <c r="G9" s="13" t="s">
        <v>214</v>
      </c>
      <c r="H9" s="13" t="s">
        <v>215</v>
      </c>
      <c r="I9" s="13" t="s">
        <v>216</v>
      </c>
      <c r="J9" s="13" t="s">
        <v>292</v>
      </c>
      <c r="K9" s="13" t="s">
        <v>293</v>
      </c>
      <c r="L9" s="13" t="s">
        <v>294</v>
      </c>
      <c r="M9" s="13" t="s">
        <v>220</v>
      </c>
      <c r="N9" s="13" t="s">
        <v>221</v>
      </c>
      <c r="O9" s="13" t="s">
        <v>222</v>
      </c>
      <c r="P9" s="13" t="s">
        <v>295</v>
      </c>
      <c r="Q9" s="13" t="s">
        <v>296</v>
      </c>
      <c r="R9" s="14" t="s">
        <v>297</v>
      </c>
      <c r="S9" s="13" t="s">
        <v>298</v>
      </c>
      <c r="T9" s="13" t="s">
        <v>299</v>
      </c>
      <c r="U9" s="13" t="s">
        <v>300</v>
      </c>
      <c r="V9" s="14" t="n">
        <v>5</v>
      </c>
      <c r="W9" s="15"/>
      <c r="X9" s="15" t="n">
        <v>44197</v>
      </c>
      <c r="Y9" s="16" t="n">
        <v>0.69</v>
      </c>
      <c r="Z9" s="13" t="s">
        <v>229</v>
      </c>
      <c r="AA9" s="16" t="n">
        <v>2.64</v>
      </c>
      <c r="AB9" s="16" t="n">
        <v>3.33</v>
      </c>
      <c r="AC9" s="13" t="s">
        <v>229</v>
      </c>
      <c r="AD9" s="17" t="n">
        <v>20.68</v>
      </c>
      <c r="AE9" s="16" t="n">
        <v>0.69</v>
      </c>
      <c r="AF9" s="14" t="s">
        <v>230</v>
      </c>
      <c r="AG9" s="14"/>
      <c r="AH9" s="16" t="n">
        <v>3.12</v>
      </c>
      <c r="AI9" s="14"/>
      <c r="AJ9" s="13" t="s">
        <v>232</v>
      </c>
      <c r="AK9" s="13"/>
      <c r="AL9" s="13"/>
      <c r="AM9" s="13" t="s">
        <v>233</v>
      </c>
      <c r="AN9" s="13" t="s">
        <v>301</v>
      </c>
      <c r="AO9" s="16" t="n">
        <v>0.69</v>
      </c>
      <c r="AP9" s="13" t="s">
        <v>196</v>
      </c>
      <c r="AQ9" s="13"/>
      <c r="AR9" s="13"/>
      <c r="AS9" s="13"/>
      <c r="AT9" s="16"/>
      <c r="AU9" s="16"/>
      <c r="AV9" s="16"/>
      <c r="AW9" s="13" t="s">
        <v>197</v>
      </c>
      <c r="AX9" s="13" t="s">
        <v>277</v>
      </c>
      <c r="AY9" s="13" t="s">
        <v>235</v>
      </c>
      <c r="AZ9" s="18"/>
      <c r="BA9" s="14" t="n">
        <v>1</v>
      </c>
      <c r="BB9" s="13" t="s">
        <v>302</v>
      </c>
      <c r="BC9" s="14" t="n">
        <v>1</v>
      </c>
      <c r="BD9" s="13"/>
      <c r="BE9" s="14"/>
      <c r="BF9" s="13"/>
      <c r="BG9" s="13" t="s">
        <v>303</v>
      </c>
      <c r="BH9" s="19" t="s">
        <v>302</v>
      </c>
      <c r="BI9" s="13"/>
      <c r="BJ9" s="13" t="s">
        <v>304</v>
      </c>
      <c r="BK9" s="13"/>
      <c r="BL9" s="13"/>
      <c r="BM9" s="13"/>
      <c r="BN9" s="13"/>
      <c r="BO9" s="13"/>
      <c r="BP9" s="13"/>
      <c r="BQ9" s="13"/>
      <c r="BR9" s="13"/>
      <c r="BS9" s="16"/>
      <c r="BT9" s="20" t="n">
        <v>1.95</v>
      </c>
      <c r="BU9" s="17"/>
      <c r="BV9" s="20"/>
      <c r="BW9" s="20" t="n">
        <v>-0.32</v>
      </c>
      <c r="BX9" s="20" t="n">
        <v>0.11</v>
      </c>
      <c r="BY9" s="20" t="n">
        <v>-0.28</v>
      </c>
      <c r="BZ9" s="20" t="n">
        <v>0.75</v>
      </c>
      <c r="CA9" s="21" t="n">
        <v>2020</v>
      </c>
      <c r="CB9" s="20" t="n">
        <v>29.27</v>
      </c>
      <c r="CC9" s="20" t="n">
        <v>-11.89</v>
      </c>
      <c r="CD9" s="20" t="n">
        <v>-10.36</v>
      </c>
      <c r="CE9" s="20" t="n">
        <v>1.71</v>
      </c>
      <c r="CF9" s="20"/>
      <c r="CG9" s="20" t="n">
        <v>6.05</v>
      </c>
      <c r="CH9" s="20" t="n">
        <v>-2.46</v>
      </c>
      <c r="CI9" s="20" t="n">
        <v>-2.14</v>
      </c>
      <c r="CJ9" s="20" t="n">
        <v>0.35</v>
      </c>
      <c r="CK9" s="20"/>
      <c r="CL9" s="20"/>
      <c r="CM9" s="20"/>
      <c r="CN9" s="20"/>
      <c r="CO9" s="20"/>
      <c r="CP9" s="20"/>
      <c r="CQ9" s="20"/>
      <c r="CR9" s="20"/>
      <c r="CS9" s="17" t="n">
        <v>5.83</v>
      </c>
      <c r="CT9" s="18" t="n">
        <v>24</v>
      </c>
      <c r="CU9" s="13" t="s">
        <v>305</v>
      </c>
      <c r="CV9" s="13" t="s">
        <v>306</v>
      </c>
      <c r="CW9" s="13" t="s">
        <v>244</v>
      </c>
      <c r="CX9" s="13" t="s">
        <v>307</v>
      </c>
      <c r="CY9" s="13" t="s">
        <v>308</v>
      </c>
      <c r="CZ9" s="13"/>
      <c r="DA9" s="14" t="s">
        <v>309</v>
      </c>
      <c r="DB9" s="13" t="s">
        <v>310</v>
      </c>
      <c r="DC9" s="21" t="n">
        <v>2012</v>
      </c>
      <c r="DD9" s="23" t="str">
        <f aca="false">HYPERLINK("http://www.hubbster.com","www.hubbster.com")</f>
        <v>www.hubbster.com</v>
      </c>
      <c r="DE9" s="22"/>
      <c r="DF9" s="22"/>
      <c r="DG9" s="22"/>
      <c r="DH9" s="22"/>
      <c r="DI9" s="22"/>
      <c r="DJ9" s="22"/>
      <c r="DK9" s="13"/>
      <c r="DL9" s="13"/>
      <c r="DM9" s="14"/>
      <c r="DN9" s="14" t="n">
        <v>3.52</v>
      </c>
      <c r="DO9" s="13"/>
      <c r="DP9" s="13"/>
      <c r="DQ9" s="13"/>
      <c r="DR9" s="13"/>
      <c r="DS9" s="13"/>
      <c r="DT9" s="13"/>
      <c r="DU9" s="13"/>
      <c r="DV9" s="13"/>
      <c r="DW9" s="20"/>
      <c r="DX9" s="17"/>
      <c r="DY9" s="20"/>
      <c r="DZ9" s="20"/>
      <c r="EA9" s="20"/>
      <c r="EB9" s="20"/>
      <c r="EC9" s="20"/>
      <c r="ED9" s="20"/>
      <c r="EE9" s="20"/>
      <c r="EF9" s="17"/>
      <c r="EG9" s="16"/>
      <c r="EH9" s="16"/>
      <c r="EI9" s="20"/>
      <c r="EJ9" s="20"/>
      <c r="EK9" s="17"/>
      <c r="EL9" s="20"/>
      <c r="EM9" s="13"/>
      <c r="EN9" s="15"/>
      <c r="EO9" s="20"/>
      <c r="EP9" s="17"/>
      <c r="EQ9" s="17"/>
      <c r="ER9" s="20"/>
      <c r="ES9" s="13"/>
      <c r="ET9" s="20"/>
      <c r="EU9" s="20"/>
      <c r="EV9" s="20"/>
      <c r="EW9" s="20"/>
      <c r="EX9" s="20"/>
      <c r="EY9" s="20"/>
      <c r="EZ9" s="20"/>
      <c r="FA9" s="20"/>
      <c r="FB9" s="13" t="s">
        <v>196</v>
      </c>
      <c r="FC9" s="20"/>
      <c r="FD9" s="13"/>
      <c r="FE9" s="14"/>
      <c r="FF9" s="13"/>
      <c r="FG9" s="20"/>
      <c r="FH9" s="20"/>
      <c r="FI9" s="20"/>
      <c r="FJ9" s="20"/>
      <c r="FK9" s="20"/>
      <c r="FL9" s="20"/>
      <c r="FM9" s="20"/>
      <c r="FN9" s="20"/>
      <c r="FO9" s="20"/>
      <c r="FP9" s="20"/>
      <c r="FQ9" s="20"/>
      <c r="FR9" s="23" t="str">
        <f aca="false">HYPERLINK("https://my.pitchbook.com?c=165162-97T","View Company Online")</f>
        <v>View Company Online</v>
      </c>
    </row>
    <row r="10" customFormat="false" ht="15" hidden="false" customHeight="false" outlineLevel="0" collapsed="false">
      <c r="A10" s="2" t="s">
        <v>311</v>
      </c>
      <c r="B10" s="2" t="s">
        <v>287</v>
      </c>
      <c r="C10" s="2" t="s">
        <v>288</v>
      </c>
      <c r="D10" s="2" t="s">
        <v>289</v>
      </c>
      <c r="E10" s="2" t="s">
        <v>290</v>
      </c>
      <c r="F10" s="2" t="s">
        <v>291</v>
      </c>
      <c r="G10" s="2" t="s">
        <v>214</v>
      </c>
      <c r="H10" s="2" t="s">
        <v>215</v>
      </c>
      <c r="I10" s="2" t="s">
        <v>216</v>
      </c>
      <c r="J10" s="2" t="s">
        <v>292</v>
      </c>
      <c r="K10" s="2" t="s">
        <v>293</v>
      </c>
      <c r="L10" s="2" t="s">
        <v>294</v>
      </c>
      <c r="M10" s="2" t="s">
        <v>220</v>
      </c>
      <c r="N10" s="2" t="s">
        <v>221</v>
      </c>
      <c r="O10" s="2" t="s">
        <v>222</v>
      </c>
      <c r="P10" s="2" t="s">
        <v>312</v>
      </c>
      <c r="Q10" s="2" t="s">
        <v>313</v>
      </c>
      <c r="R10" s="3" t="s">
        <v>314</v>
      </c>
      <c r="S10" s="2" t="s">
        <v>315</v>
      </c>
      <c r="T10" s="2" t="s">
        <v>316</v>
      </c>
      <c r="U10" s="2" t="s">
        <v>317</v>
      </c>
      <c r="V10" s="3" t="n">
        <v>7</v>
      </c>
      <c r="W10" s="4" t="n">
        <v>44571</v>
      </c>
      <c r="X10" s="4" t="n">
        <v>44630</v>
      </c>
      <c r="Y10" s="5" t="n">
        <v>1.85</v>
      </c>
      <c r="Z10" s="2" t="s">
        <v>192</v>
      </c>
      <c r="AA10" s="5" t="n">
        <v>11.53</v>
      </c>
      <c r="AB10" s="5" t="n">
        <v>13.38</v>
      </c>
      <c r="AC10" s="2" t="s">
        <v>229</v>
      </c>
      <c r="AD10" s="6" t="n">
        <v>13.79</v>
      </c>
      <c r="AE10" s="5" t="n">
        <v>4.04</v>
      </c>
      <c r="AF10" s="3"/>
      <c r="AG10" s="3"/>
      <c r="AH10" s="5" t="n">
        <v>0.73</v>
      </c>
      <c r="AI10" s="3"/>
      <c r="AJ10" s="2" t="s">
        <v>263</v>
      </c>
      <c r="AK10" s="2"/>
      <c r="AL10" s="2"/>
      <c r="AM10" s="2" t="s">
        <v>264</v>
      </c>
      <c r="AN10" s="2" t="s">
        <v>318</v>
      </c>
      <c r="AO10" s="5" t="n">
        <v>1.85</v>
      </c>
      <c r="AP10" s="2" t="s">
        <v>196</v>
      </c>
      <c r="AQ10" s="2"/>
      <c r="AR10" s="2"/>
      <c r="AS10" s="2"/>
      <c r="AT10" s="5"/>
      <c r="AU10" s="5"/>
      <c r="AV10" s="5"/>
      <c r="AW10" s="2" t="s">
        <v>197</v>
      </c>
      <c r="AX10" s="2" t="s">
        <v>277</v>
      </c>
      <c r="AY10" s="2" t="s">
        <v>220</v>
      </c>
      <c r="AZ10" s="7"/>
      <c r="BA10" s="3"/>
      <c r="BB10" s="2"/>
      <c r="BC10" s="3"/>
      <c r="BD10" s="2"/>
      <c r="BE10" s="3"/>
      <c r="BF10" s="2"/>
      <c r="BG10" s="2"/>
      <c r="BH10" s="8"/>
      <c r="BI10" s="2"/>
      <c r="BJ10" s="2"/>
      <c r="BK10" s="2" t="s">
        <v>319</v>
      </c>
      <c r="BL10" s="2"/>
      <c r="BM10" s="2"/>
      <c r="BN10" s="2" t="s">
        <v>320</v>
      </c>
      <c r="BO10" s="2" t="s">
        <v>320</v>
      </c>
      <c r="BP10" s="2"/>
      <c r="BQ10" s="2"/>
      <c r="BR10" s="2"/>
      <c r="BS10" s="5"/>
      <c r="BT10" s="9" t="n">
        <v>1.79</v>
      </c>
      <c r="BU10" s="6"/>
      <c r="BV10" s="9" t="n">
        <v>1.55</v>
      </c>
      <c r="BW10" s="9" t="n">
        <v>-1.09</v>
      </c>
      <c r="BX10" s="9" t="n">
        <v>-0.43</v>
      </c>
      <c r="BY10" s="9" t="n">
        <v>-0.97</v>
      </c>
      <c r="BZ10" s="9" t="n">
        <v>0.58</v>
      </c>
      <c r="CA10" s="10" t="n">
        <v>2021</v>
      </c>
      <c r="CB10" s="9" t="n">
        <v>-31.27</v>
      </c>
      <c r="CC10" s="9" t="n">
        <v>-13.75</v>
      </c>
      <c r="CD10" s="9" t="n">
        <v>-12.95</v>
      </c>
      <c r="CE10" s="9" t="n">
        <v>7.47</v>
      </c>
      <c r="CF10" s="9" t="n">
        <v>-31.25</v>
      </c>
      <c r="CG10" s="9" t="n">
        <v>-4.31</v>
      </c>
      <c r="CH10" s="9" t="n">
        <v>-1.9</v>
      </c>
      <c r="CI10" s="9" t="n">
        <v>-1.79</v>
      </c>
      <c r="CJ10" s="9" t="n">
        <v>1.03</v>
      </c>
      <c r="CK10" s="9" t="n">
        <v>-4.31</v>
      </c>
      <c r="CL10" s="9"/>
      <c r="CM10" s="9"/>
      <c r="CN10" s="9"/>
      <c r="CO10" s="9"/>
      <c r="CP10" s="9"/>
      <c r="CQ10" s="9"/>
      <c r="CR10" s="9"/>
      <c r="CS10" s="6" t="n">
        <v>-23.88</v>
      </c>
      <c r="CT10" s="7" t="n">
        <v>24</v>
      </c>
      <c r="CU10" s="2" t="s">
        <v>305</v>
      </c>
      <c r="CV10" s="2" t="s">
        <v>306</v>
      </c>
      <c r="CW10" s="2" t="s">
        <v>244</v>
      </c>
      <c r="CX10" s="2" t="s">
        <v>307</v>
      </c>
      <c r="CY10" s="2" t="s">
        <v>308</v>
      </c>
      <c r="CZ10" s="2"/>
      <c r="DA10" s="3" t="s">
        <v>309</v>
      </c>
      <c r="DB10" s="2" t="s">
        <v>310</v>
      </c>
      <c r="DC10" s="10" t="n">
        <v>2012</v>
      </c>
      <c r="DD10" s="12" t="str">
        <f aca="false">HYPERLINK("http://www.hubbster.com","www.hubbster.com")</f>
        <v>www.hubbster.com</v>
      </c>
      <c r="DE10" s="11"/>
      <c r="DF10" s="11"/>
      <c r="DG10" s="11"/>
      <c r="DH10" s="11"/>
      <c r="DI10" s="11"/>
      <c r="DJ10" s="11"/>
      <c r="DK10" s="2"/>
      <c r="DL10" s="2"/>
      <c r="DM10" s="3"/>
      <c r="DN10" s="3"/>
      <c r="DO10" s="2"/>
      <c r="DP10" s="2"/>
      <c r="DQ10" s="2"/>
      <c r="DR10" s="2"/>
      <c r="DS10" s="2"/>
      <c r="DT10" s="2"/>
      <c r="DU10" s="2"/>
      <c r="DV10" s="2"/>
      <c r="DW10" s="9"/>
      <c r="DX10" s="6"/>
      <c r="DY10" s="9"/>
      <c r="DZ10" s="9"/>
      <c r="EA10" s="9"/>
      <c r="EB10" s="9"/>
      <c r="EC10" s="9"/>
      <c r="ED10" s="9"/>
      <c r="EE10" s="9"/>
      <c r="EF10" s="6"/>
      <c r="EG10" s="5"/>
      <c r="EH10" s="5"/>
      <c r="EI10" s="9"/>
      <c r="EJ10" s="9"/>
      <c r="EK10" s="6"/>
      <c r="EL10" s="9"/>
      <c r="EM10" s="2"/>
      <c r="EN10" s="4"/>
      <c r="EO10" s="9"/>
      <c r="EP10" s="6"/>
      <c r="EQ10" s="6"/>
      <c r="ER10" s="9"/>
      <c r="ES10" s="2"/>
      <c r="ET10" s="9"/>
      <c r="EU10" s="9"/>
      <c r="EV10" s="9"/>
      <c r="EW10" s="9"/>
      <c r="EX10" s="9"/>
      <c r="EY10" s="9"/>
      <c r="EZ10" s="9"/>
      <c r="FA10" s="9"/>
      <c r="FB10" s="2" t="s">
        <v>196</v>
      </c>
      <c r="FC10" s="9"/>
      <c r="FD10" s="2"/>
      <c r="FE10" s="3"/>
      <c r="FF10" s="2"/>
      <c r="FG10" s="9"/>
      <c r="FH10" s="9"/>
      <c r="FI10" s="9"/>
      <c r="FJ10" s="9"/>
      <c r="FK10" s="9"/>
      <c r="FL10" s="9"/>
      <c r="FM10" s="9"/>
      <c r="FN10" s="9"/>
      <c r="FO10" s="9"/>
      <c r="FP10" s="9"/>
      <c r="FQ10" s="9"/>
      <c r="FR10" s="12" t="str">
        <f aca="false">HYPERLINK("https://my.pitchbook.com?c=189989-11T","View Company Online")</f>
        <v>View Company Online</v>
      </c>
    </row>
    <row r="11" customFormat="false" ht="15" hidden="false" customHeight="false" outlineLevel="0" collapsed="false">
      <c r="A11" s="13" t="s">
        <v>321</v>
      </c>
      <c r="B11" s="13" t="s">
        <v>287</v>
      </c>
      <c r="C11" s="13" t="s">
        <v>288</v>
      </c>
      <c r="D11" s="13" t="s">
        <v>289</v>
      </c>
      <c r="E11" s="13" t="s">
        <v>290</v>
      </c>
      <c r="F11" s="13" t="s">
        <v>291</v>
      </c>
      <c r="G11" s="13" t="s">
        <v>214</v>
      </c>
      <c r="H11" s="13" t="s">
        <v>215</v>
      </c>
      <c r="I11" s="13" t="s">
        <v>216</v>
      </c>
      <c r="J11" s="13" t="s">
        <v>292</v>
      </c>
      <c r="K11" s="13" t="s">
        <v>293</v>
      </c>
      <c r="L11" s="13" t="s">
        <v>294</v>
      </c>
      <c r="M11" s="13" t="s">
        <v>220</v>
      </c>
      <c r="N11" s="13" t="s">
        <v>221</v>
      </c>
      <c r="O11" s="13" t="s">
        <v>222</v>
      </c>
      <c r="P11" s="13" t="s">
        <v>322</v>
      </c>
      <c r="Q11" s="13" t="s">
        <v>323</v>
      </c>
      <c r="R11" s="14"/>
      <c r="S11" s="13" t="s">
        <v>324</v>
      </c>
      <c r="T11" s="13" t="s">
        <v>325</v>
      </c>
      <c r="U11" s="13"/>
      <c r="V11" s="14" t="n">
        <v>8</v>
      </c>
      <c r="W11" s="15"/>
      <c r="X11" s="15" t="n">
        <v>44939</v>
      </c>
      <c r="Y11" s="16" t="n">
        <v>0.26</v>
      </c>
      <c r="Z11" s="13" t="s">
        <v>192</v>
      </c>
      <c r="AA11" s="16"/>
      <c r="AB11" s="16" t="n">
        <v>3.02</v>
      </c>
      <c r="AC11" s="13" t="s">
        <v>229</v>
      </c>
      <c r="AD11" s="17" t="n">
        <v>8.6</v>
      </c>
      <c r="AE11" s="16" t="n">
        <v>4.04</v>
      </c>
      <c r="AF11" s="14"/>
      <c r="AG11" s="14"/>
      <c r="AH11" s="16" t="n">
        <v>0.17</v>
      </c>
      <c r="AI11" s="14"/>
      <c r="AJ11" s="13" t="s">
        <v>193</v>
      </c>
      <c r="AK11" s="13"/>
      <c r="AL11" s="13"/>
      <c r="AM11" s="13" t="s">
        <v>194</v>
      </c>
      <c r="AN11" s="13" t="s">
        <v>291</v>
      </c>
      <c r="AO11" s="16"/>
      <c r="AP11" s="13" t="s">
        <v>196</v>
      </c>
      <c r="AQ11" s="13"/>
      <c r="AR11" s="13"/>
      <c r="AS11" s="13"/>
      <c r="AT11" s="16"/>
      <c r="AU11" s="16"/>
      <c r="AV11" s="16"/>
      <c r="AW11" s="13" t="s">
        <v>197</v>
      </c>
      <c r="AX11" s="13" t="s">
        <v>277</v>
      </c>
      <c r="AY11" s="13" t="s">
        <v>220</v>
      </c>
      <c r="AZ11" s="18"/>
      <c r="BA11" s="14" t="n">
        <v>1</v>
      </c>
      <c r="BB11" s="13" t="s">
        <v>326</v>
      </c>
      <c r="BC11" s="14" t="n">
        <v>1</v>
      </c>
      <c r="BD11" s="13"/>
      <c r="BE11" s="14"/>
      <c r="BF11" s="13"/>
      <c r="BG11" s="13"/>
      <c r="BH11" s="19" t="s">
        <v>326</v>
      </c>
      <c r="BI11" s="13"/>
      <c r="BJ11" s="13"/>
      <c r="BK11" s="13" t="s">
        <v>327</v>
      </c>
      <c r="BL11" s="13"/>
      <c r="BM11" s="13"/>
      <c r="BN11" s="13"/>
      <c r="BO11" s="13"/>
      <c r="BP11" s="13"/>
      <c r="BQ11" s="13"/>
      <c r="BR11" s="13"/>
      <c r="BS11" s="16"/>
      <c r="BT11" s="20" t="n">
        <v>1.75</v>
      </c>
      <c r="BU11" s="17" t="n">
        <v>-13.04</v>
      </c>
      <c r="BV11" s="20" t="n">
        <v>1.15</v>
      </c>
      <c r="BW11" s="20" t="n">
        <v>-1.49</v>
      </c>
      <c r="BX11" s="20" t="n">
        <v>-0.81</v>
      </c>
      <c r="BY11" s="20" t="n">
        <v>-1.43</v>
      </c>
      <c r="BZ11" s="20" t="n">
        <v>0.64</v>
      </c>
      <c r="CA11" s="21" t="n">
        <v>2022</v>
      </c>
      <c r="CB11" s="20" t="n">
        <v>-3.74</v>
      </c>
      <c r="CC11" s="20" t="n">
        <v>-2.12</v>
      </c>
      <c r="CD11" s="20" t="n">
        <v>-2.01</v>
      </c>
      <c r="CE11" s="20" t="n">
        <v>1.73</v>
      </c>
      <c r="CF11" s="20" t="n">
        <v>35.03</v>
      </c>
      <c r="CG11" s="20" t="n">
        <v>-0.32</v>
      </c>
      <c r="CH11" s="20" t="n">
        <v>-0.18</v>
      </c>
      <c r="CI11" s="20" t="n">
        <v>-0.17</v>
      </c>
      <c r="CJ11" s="20" t="n">
        <v>0.15</v>
      </c>
      <c r="CK11" s="20" t="n">
        <v>3.01</v>
      </c>
      <c r="CL11" s="20"/>
      <c r="CM11" s="20"/>
      <c r="CN11" s="20"/>
      <c r="CO11" s="20"/>
      <c r="CP11" s="20"/>
      <c r="CQ11" s="20"/>
      <c r="CR11" s="20"/>
      <c r="CS11" s="17" t="n">
        <v>-46.12</v>
      </c>
      <c r="CT11" s="18" t="n">
        <v>24</v>
      </c>
      <c r="CU11" s="13" t="s">
        <v>305</v>
      </c>
      <c r="CV11" s="13" t="s">
        <v>306</v>
      </c>
      <c r="CW11" s="13" t="s">
        <v>244</v>
      </c>
      <c r="CX11" s="13" t="s">
        <v>307</v>
      </c>
      <c r="CY11" s="13" t="s">
        <v>308</v>
      </c>
      <c r="CZ11" s="13"/>
      <c r="DA11" s="14" t="s">
        <v>309</v>
      </c>
      <c r="DB11" s="13" t="s">
        <v>310</v>
      </c>
      <c r="DC11" s="21" t="n">
        <v>2012</v>
      </c>
      <c r="DD11" s="23" t="str">
        <f aca="false">HYPERLINK("http://www.hubbster.com","www.hubbster.com")</f>
        <v>www.hubbster.com</v>
      </c>
      <c r="DE11" s="22"/>
      <c r="DF11" s="22"/>
      <c r="DG11" s="22"/>
      <c r="DH11" s="22"/>
      <c r="DI11" s="22"/>
      <c r="DJ11" s="22"/>
      <c r="DK11" s="13"/>
      <c r="DL11" s="13"/>
      <c r="DM11" s="14"/>
      <c r="DN11" s="14"/>
      <c r="DO11" s="13"/>
      <c r="DP11" s="13"/>
      <c r="DQ11" s="13"/>
      <c r="DR11" s="13"/>
      <c r="DS11" s="13"/>
      <c r="DT11" s="13"/>
      <c r="DU11" s="13"/>
      <c r="DV11" s="13"/>
      <c r="DW11" s="20"/>
      <c r="DX11" s="17"/>
      <c r="DY11" s="20"/>
      <c r="DZ11" s="20"/>
      <c r="EA11" s="20"/>
      <c r="EB11" s="20"/>
      <c r="EC11" s="20"/>
      <c r="ED11" s="20"/>
      <c r="EE11" s="20"/>
      <c r="EF11" s="17"/>
      <c r="EG11" s="16"/>
      <c r="EH11" s="16"/>
      <c r="EI11" s="20"/>
      <c r="EJ11" s="20"/>
      <c r="EK11" s="17"/>
      <c r="EL11" s="20"/>
      <c r="EM11" s="13"/>
      <c r="EN11" s="15"/>
      <c r="EO11" s="20"/>
      <c r="EP11" s="17"/>
      <c r="EQ11" s="17"/>
      <c r="ER11" s="20"/>
      <c r="ES11" s="13"/>
      <c r="ET11" s="20"/>
      <c r="EU11" s="20"/>
      <c r="EV11" s="20"/>
      <c r="EW11" s="20"/>
      <c r="EX11" s="20"/>
      <c r="EY11" s="20"/>
      <c r="EZ11" s="20"/>
      <c r="FA11" s="20"/>
      <c r="FB11" s="13" t="s">
        <v>196</v>
      </c>
      <c r="FC11" s="20"/>
      <c r="FD11" s="13"/>
      <c r="FE11" s="14"/>
      <c r="FF11" s="13"/>
      <c r="FG11" s="20"/>
      <c r="FH11" s="20"/>
      <c r="FI11" s="20"/>
      <c r="FJ11" s="20"/>
      <c r="FK11" s="20"/>
      <c r="FL11" s="20"/>
      <c r="FM11" s="20"/>
      <c r="FN11" s="20"/>
      <c r="FO11" s="20"/>
      <c r="FP11" s="20"/>
      <c r="FQ11" s="20"/>
      <c r="FR11" s="23" t="str">
        <f aca="false">HYPERLINK("https://my.pitchbook.com?c=212906-80T","View Company Online")</f>
        <v>View Company Online</v>
      </c>
    </row>
    <row r="12" customFormat="false" ht="15" hidden="false" customHeight="false" outlineLevel="0" collapsed="false">
      <c r="A12" s="2" t="s">
        <v>328</v>
      </c>
      <c r="B12" s="2" t="s">
        <v>329</v>
      </c>
      <c r="C12" s="2" t="s">
        <v>330</v>
      </c>
      <c r="D12" s="2" t="s">
        <v>331</v>
      </c>
      <c r="E12" s="2" t="s">
        <v>332</v>
      </c>
      <c r="F12" s="2" t="s">
        <v>333</v>
      </c>
      <c r="G12" s="2" t="s">
        <v>214</v>
      </c>
      <c r="H12" s="2" t="s">
        <v>215</v>
      </c>
      <c r="I12" s="2" t="s">
        <v>334</v>
      </c>
      <c r="J12" s="2" t="s">
        <v>335</v>
      </c>
      <c r="K12" s="2" t="s">
        <v>336</v>
      </c>
      <c r="L12" s="2" t="s">
        <v>337</v>
      </c>
      <c r="M12" s="2" t="s">
        <v>338</v>
      </c>
      <c r="N12" s="2" t="s">
        <v>221</v>
      </c>
      <c r="O12" s="2" t="s">
        <v>339</v>
      </c>
      <c r="P12" s="2" t="s">
        <v>340</v>
      </c>
      <c r="Q12" s="2" t="s">
        <v>341</v>
      </c>
      <c r="R12" s="3"/>
      <c r="S12" s="2" t="s">
        <v>342</v>
      </c>
      <c r="T12" s="2" t="s">
        <v>343</v>
      </c>
      <c r="U12" s="2" t="s">
        <v>344</v>
      </c>
      <c r="V12" s="3" t="n">
        <v>2</v>
      </c>
      <c r="W12" s="4"/>
      <c r="X12" s="4" t="n">
        <v>42625</v>
      </c>
      <c r="Y12" s="5" t="n">
        <v>1.34</v>
      </c>
      <c r="Z12" s="2" t="s">
        <v>192</v>
      </c>
      <c r="AA12" s="5" t="n">
        <v>10.24</v>
      </c>
      <c r="AB12" s="5" t="n">
        <v>11.57</v>
      </c>
      <c r="AC12" s="2" t="s">
        <v>192</v>
      </c>
      <c r="AD12" s="6"/>
      <c r="AE12" s="5" t="n">
        <v>2.23</v>
      </c>
      <c r="AF12" s="3" t="s">
        <v>230</v>
      </c>
      <c r="AG12" s="3"/>
      <c r="AH12" s="5"/>
      <c r="AI12" s="3"/>
      <c r="AJ12" s="2" t="s">
        <v>345</v>
      </c>
      <c r="AK12" s="2" t="s">
        <v>345</v>
      </c>
      <c r="AL12" s="2"/>
      <c r="AM12" s="2" t="s">
        <v>346</v>
      </c>
      <c r="AN12" s="2" t="s">
        <v>347</v>
      </c>
      <c r="AO12" s="5" t="n">
        <v>1.34</v>
      </c>
      <c r="AP12" s="2" t="s">
        <v>196</v>
      </c>
      <c r="AQ12" s="2"/>
      <c r="AR12" s="2"/>
      <c r="AS12" s="2"/>
      <c r="AT12" s="5"/>
      <c r="AU12" s="5"/>
      <c r="AV12" s="5"/>
      <c r="AW12" s="2" t="s">
        <v>197</v>
      </c>
      <c r="AX12" s="2" t="s">
        <v>277</v>
      </c>
      <c r="AY12" s="2" t="s">
        <v>348</v>
      </c>
      <c r="AZ12" s="7"/>
      <c r="BA12" s="3"/>
      <c r="BB12" s="2"/>
      <c r="BC12" s="3"/>
      <c r="BD12" s="2"/>
      <c r="BE12" s="3"/>
      <c r="BF12" s="2"/>
      <c r="BG12" s="2"/>
      <c r="BH12" s="8"/>
      <c r="BI12" s="2"/>
      <c r="BJ12" s="2"/>
      <c r="BK12" s="2"/>
      <c r="BL12" s="2"/>
      <c r="BM12" s="2"/>
      <c r="BN12" s="2"/>
      <c r="BO12" s="2"/>
      <c r="BP12" s="2"/>
      <c r="BQ12" s="2"/>
      <c r="BR12" s="2"/>
      <c r="BS12" s="5"/>
      <c r="BT12" s="9" t="n">
        <v>0.01</v>
      </c>
      <c r="BU12" s="6"/>
      <c r="BV12" s="9"/>
      <c r="BW12" s="9" t="n">
        <v>-0.24</v>
      </c>
      <c r="BX12" s="9"/>
      <c r="BY12" s="9" t="n">
        <v>-0.24</v>
      </c>
      <c r="BZ12" s="9" t="n">
        <v>0</v>
      </c>
      <c r="CA12" s="10" t="n">
        <v>2016</v>
      </c>
      <c r="CB12" s="9"/>
      <c r="CC12" s="9" t="n">
        <v>-48.59</v>
      </c>
      <c r="CD12" s="9" t="n">
        <v>-48.57</v>
      </c>
      <c r="CE12" s="9" t="n">
        <v>1397.67</v>
      </c>
      <c r="CF12" s="9"/>
      <c r="CG12" s="9"/>
      <c r="CH12" s="9" t="n">
        <v>-5.61</v>
      </c>
      <c r="CI12" s="9" t="n">
        <v>-5.6</v>
      </c>
      <c r="CJ12" s="9" t="n">
        <v>161.27</v>
      </c>
      <c r="CK12" s="9"/>
      <c r="CL12" s="9"/>
      <c r="CM12" s="9"/>
      <c r="CN12" s="9"/>
      <c r="CO12" s="9"/>
      <c r="CP12" s="9"/>
      <c r="CQ12" s="9"/>
      <c r="CR12" s="9"/>
      <c r="CS12" s="6"/>
      <c r="CT12" s="7" t="n">
        <v>56</v>
      </c>
      <c r="CU12" s="2" t="s">
        <v>349</v>
      </c>
      <c r="CV12" s="2" t="s">
        <v>350</v>
      </c>
      <c r="CW12" s="2" t="s">
        <v>244</v>
      </c>
      <c r="CX12" s="2" t="s">
        <v>307</v>
      </c>
      <c r="CY12" s="2" t="s">
        <v>351</v>
      </c>
      <c r="CZ12" s="2"/>
      <c r="DA12" s="3" t="s">
        <v>352</v>
      </c>
      <c r="DB12" s="2" t="s">
        <v>353</v>
      </c>
      <c r="DC12" s="10" t="n">
        <v>2014</v>
      </c>
      <c r="DD12" s="12" t="str">
        <f aca="false">HYPERLINK("http://www.huddlestock.com","www.huddlestock.com")</f>
        <v>www.huddlestock.com</v>
      </c>
      <c r="DE12" s="11" t="n">
        <v>3</v>
      </c>
      <c r="DF12" s="11" t="n">
        <v>1</v>
      </c>
      <c r="DG12" s="11" t="n">
        <v>2</v>
      </c>
      <c r="DH12" s="11"/>
      <c r="DI12" s="11" t="n">
        <v>1</v>
      </c>
      <c r="DJ12" s="11" t="n">
        <v>1</v>
      </c>
      <c r="DK12" s="2" t="s">
        <v>354</v>
      </c>
      <c r="DL12" s="2"/>
      <c r="DM12" s="3"/>
      <c r="DN12" s="3"/>
      <c r="DO12" s="2"/>
      <c r="DP12" s="2"/>
      <c r="DQ12" s="2"/>
      <c r="DR12" s="2"/>
      <c r="DS12" s="2"/>
      <c r="DT12" s="2"/>
      <c r="DU12" s="2"/>
      <c r="DV12" s="2"/>
      <c r="DW12" s="9"/>
      <c r="DX12" s="6"/>
      <c r="DY12" s="9"/>
      <c r="DZ12" s="9"/>
      <c r="EA12" s="9"/>
      <c r="EB12" s="9"/>
      <c r="EC12" s="9"/>
      <c r="ED12" s="9"/>
      <c r="EE12" s="9"/>
      <c r="EF12" s="6"/>
      <c r="EG12" s="5"/>
      <c r="EH12" s="5"/>
      <c r="EI12" s="9"/>
      <c r="EJ12" s="9"/>
      <c r="EK12" s="6"/>
      <c r="EL12" s="9"/>
      <c r="EM12" s="2"/>
      <c r="EN12" s="4"/>
      <c r="EO12" s="9"/>
      <c r="EP12" s="6"/>
      <c r="EQ12" s="6"/>
      <c r="ER12" s="9"/>
      <c r="ES12" s="2"/>
      <c r="ET12" s="9"/>
      <c r="EU12" s="9"/>
      <c r="EV12" s="9"/>
      <c r="EW12" s="9"/>
      <c r="EX12" s="9"/>
      <c r="EY12" s="9"/>
      <c r="EZ12" s="9"/>
      <c r="FA12" s="9"/>
      <c r="FB12" s="2" t="s">
        <v>196</v>
      </c>
      <c r="FC12" s="9"/>
      <c r="FD12" s="2"/>
      <c r="FE12" s="3"/>
      <c r="FF12" s="2"/>
      <c r="FG12" s="9"/>
      <c r="FH12" s="9"/>
      <c r="FI12" s="9"/>
      <c r="FJ12" s="9"/>
      <c r="FK12" s="9"/>
      <c r="FL12" s="9"/>
      <c r="FM12" s="9"/>
      <c r="FN12" s="9"/>
      <c r="FO12" s="9"/>
      <c r="FP12" s="9"/>
      <c r="FQ12" s="9"/>
      <c r="FR12" s="12" t="str">
        <f aca="false">HYPERLINK("https://my.pitchbook.com?c=75558-70T","View Company Online")</f>
        <v>View Company Online</v>
      </c>
    </row>
    <row r="13" customFormat="false" ht="15" hidden="false" customHeight="false" outlineLevel="0" collapsed="false">
      <c r="A13" s="13" t="s">
        <v>355</v>
      </c>
      <c r="B13" s="13" t="s">
        <v>329</v>
      </c>
      <c r="C13" s="13" t="s">
        <v>330</v>
      </c>
      <c r="D13" s="13" t="s">
        <v>331</v>
      </c>
      <c r="E13" s="13" t="s">
        <v>332</v>
      </c>
      <c r="F13" s="13" t="s">
        <v>333</v>
      </c>
      <c r="G13" s="13" t="s">
        <v>214</v>
      </c>
      <c r="H13" s="13" t="s">
        <v>215</v>
      </c>
      <c r="I13" s="13" t="s">
        <v>334</v>
      </c>
      <c r="J13" s="13" t="s">
        <v>335</v>
      </c>
      <c r="K13" s="13" t="s">
        <v>336</v>
      </c>
      <c r="L13" s="13" t="s">
        <v>337</v>
      </c>
      <c r="M13" s="13" t="s">
        <v>338</v>
      </c>
      <c r="N13" s="13" t="s">
        <v>221</v>
      </c>
      <c r="O13" s="13" t="s">
        <v>339</v>
      </c>
      <c r="P13" s="13" t="s">
        <v>356</v>
      </c>
      <c r="Q13" s="13" t="s">
        <v>357</v>
      </c>
      <c r="R13" s="14"/>
      <c r="S13" s="13"/>
      <c r="T13" s="13" t="s">
        <v>358</v>
      </c>
      <c r="U13" s="13" t="s">
        <v>359</v>
      </c>
      <c r="V13" s="14" t="n">
        <v>5</v>
      </c>
      <c r="W13" s="15"/>
      <c r="X13" s="15" t="n">
        <v>44136</v>
      </c>
      <c r="Y13" s="16" t="n">
        <v>0.58</v>
      </c>
      <c r="Z13" s="13" t="s">
        <v>192</v>
      </c>
      <c r="AA13" s="16" t="n">
        <v>20.82</v>
      </c>
      <c r="AB13" s="16" t="n">
        <v>21.39</v>
      </c>
      <c r="AC13" s="13" t="s">
        <v>192</v>
      </c>
      <c r="AD13" s="17" t="n">
        <v>2.7</v>
      </c>
      <c r="AE13" s="16" t="n">
        <v>2.81</v>
      </c>
      <c r="AF13" s="14" t="s">
        <v>360</v>
      </c>
      <c r="AG13" s="14"/>
      <c r="AH13" s="16" t="n">
        <v>0.18</v>
      </c>
      <c r="AI13" s="14"/>
      <c r="AJ13" s="13" t="s">
        <v>361</v>
      </c>
      <c r="AK13" s="13" t="s">
        <v>361</v>
      </c>
      <c r="AL13" s="13"/>
      <c r="AM13" s="13" t="s">
        <v>346</v>
      </c>
      <c r="AN13" s="13" t="s">
        <v>362</v>
      </c>
      <c r="AO13" s="16" t="n">
        <v>0.58</v>
      </c>
      <c r="AP13" s="13" t="s">
        <v>196</v>
      </c>
      <c r="AQ13" s="13"/>
      <c r="AR13" s="13"/>
      <c r="AS13" s="13"/>
      <c r="AT13" s="16"/>
      <c r="AU13" s="16"/>
      <c r="AV13" s="16"/>
      <c r="AW13" s="13" t="s">
        <v>197</v>
      </c>
      <c r="AX13" s="13" t="s">
        <v>277</v>
      </c>
      <c r="AY13" s="13" t="s">
        <v>363</v>
      </c>
      <c r="AZ13" s="18"/>
      <c r="BA13" s="14"/>
      <c r="BB13" s="13"/>
      <c r="BC13" s="14"/>
      <c r="BD13" s="13"/>
      <c r="BE13" s="14"/>
      <c r="BF13" s="13"/>
      <c r="BG13" s="13"/>
      <c r="BH13" s="19"/>
      <c r="BI13" s="13"/>
      <c r="BJ13" s="13"/>
      <c r="BK13" s="13"/>
      <c r="BL13" s="13"/>
      <c r="BM13" s="13"/>
      <c r="BN13" s="13"/>
      <c r="BO13" s="13"/>
      <c r="BP13" s="13"/>
      <c r="BQ13" s="13"/>
      <c r="BR13" s="13"/>
      <c r="BS13" s="16"/>
      <c r="BT13" s="20" t="n">
        <v>0.02</v>
      </c>
      <c r="BU13" s="17" t="n">
        <v>514.46</v>
      </c>
      <c r="BV13" s="20" t="n">
        <v>-0.02</v>
      </c>
      <c r="BW13" s="20" t="n">
        <v>-1.12</v>
      </c>
      <c r="BX13" s="20" t="n">
        <v>-0.78</v>
      </c>
      <c r="BY13" s="20" t="n">
        <v>-1.15</v>
      </c>
      <c r="BZ13" s="20" t="n">
        <v>0</v>
      </c>
      <c r="CA13" s="21" t="n">
        <v>2020</v>
      </c>
      <c r="CB13" s="20" t="n">
        <v>-27.59</v>
      </c>
      <c r="CC13" s="20" t="n">
        <v>-18.61</v>
      </c>
      <c r="CD13" s="20" t="n">
        <v>-18.57</v>
      </c>
      <c r="CE13" s="20" t="n">
        <v>1025.61</v>
      </c>
      <c r="CF13" s="20" t="n">
        <v>-32.69</v>
      </c>
      <c r="CG13" s="20" t="n">
        <v>-0.74</v>
      </c>
      <c r="CH13" s="20" t="n">
        <v>-0.5</v>
      </c>
      <c r="CI13" s="20" t="n">
        <v>-0.5</v>
      </c>
      <c r="CJ13" s="20" t="n">
        <v>27.58</v>
      </c>
      <c r="CK13" s="20" t="n">
        <v>-0.88</v>
      </c>
      <c r="CL13" s="20"/>
      <c r="CM13" s="20"/>
      <c r="CN13" s="20"/>
      <c r="CO13" s="20"/>
      <c r="CP13" s="20"/>
      <c r="CQ13" s="20"/>
      <c r="CR13" s="20"/>
      <c r="CS13" s="17" t="n">
        <v>-3717.81</v>
      </c>
      <c r="CT13" s="18" t="n">
        <v>56</v>
      </c>
      <c r="CU13" s="13" t="s">
        <v>364</v>
      </c>
      <c r="CV13" s="13" t="s">
        <v>350</v>
      </c>
      <c r="CW13" s="13" t="s">
        <v>244</v>
      </c>
      <c r="CX13" s="13" t="s">
        <v>307</v>
      </c>
      <c r="CY13" s="13" t="s">
        <v>351</v>
      </c>
      <c r="CZ13" s="13"/>
      <c r="DA13" s="14" t="s">
        <v>352</v>
      </c>
      <c r="DB13" s="13" t="s">
        <v>353</v>
      </c>
      <c r="DC13" s="21" t="n">
        <v>2014</v>
      </c>
      <c r="DD13" s="23" t="str">
        <f aca="false">HYPERLINK("http://www.huddlestock.com","www.huddlestock.com")</f>
        <v>www.huddlestock.com</v>
      </c>
      <c r="DE13" s="22" t="n">
        <v>3</v>
      </c>
      <c r="DF13" s="22" t="n">
        <v>1</v>
      </c>
      <c r="DG13" s="22" t="n">
        <v>2</v>
      </c>
      <c r="DH13" s="22"/>
      <c r="DI13" s="22" t="n">
        <v>1</v>
      </c>
      <c r="DJ13" s="22" t="n">
        <v>1</v>
      </c>
      <c r="DK13" s="13" t="s">
        <v>354</v>
      </c>
      <c r="DL13" s="13"/>
      <c r="DM13" s="14"/>
      <c r="DN13" s="14" t="n">
        <v>2.39</v>
      </c>
      <c r="DO13" s="13"/>
      <c r="DP13" s="13"/>
      <c r="DQ13" s="13"/>
      <c r="DR13" s="13"/>
      <c r="DS13" s="13"/>
      <c r="DT13" s="13"/>
      <c r="DU13" s="13"/>
      <c r="DV13" s="13"/>
      <c r="DW13" s="20"/>
      <c r="DX13" s="17"/>
      <c r="DY13" s="20"/>
      <c r="DZ13" s="20"/>
      <c r="EA13" s="20"/>
      <c r="EB13" s="20"/>
      <c r="EC13" s="20"/>
      <c r="ED13" s="20"/>
      <c r="EE13" s="20"/>
      <c r="EF13" s="17"/>
      <c r="EG13" s="16"/>
      <c r="EH13" s="16"/>
      <c r="EI13" s="20"/>
      <c r="EJ13" s="20"/>
      <c r="EK13" s="17"/>
      <c r="EL13" s="20"/>
      <c r="EM13" s="13"/>
      <c r="EN13" s="15"/>
      <c r="EO13" s="20"/>
      <c r="EP13" s="17"/>
      <c r="EQ13" s="17"/>
      <c r="ER13" s="20"/>
      <c r="ES13" s="13"/>
      <c r="ET13" s="20"/>
      <c r="EU13" s="20"/>
      <c r="EV13" s="20"/>
      <c r="EW13" s="20"/>
      <c r="EX13" s="20"/>
      <c r="EY13" s="20"/>
      <c r="EZ13" s="20"/>
      <c r="FA13" s="20"/>
      <c r="FB13" s="13" t="s">
        <v>196</v>
      </c>
      <c r="FC13" s="20"/>
      <c r="FD13" s="13"/>
      <c r="FE13" s="14"/>
      <c r="FF13" s="13"/>
      <c r="FG13" s="20"/>
      <c r="FH13" s="20"/>
      <c r="FI13" s="20"/>
      <c r="FJ13" s="20"/>
      <c r="FK13" s="20"/>
      <c r="FL13" s="20"/>
      <c r="FM13" s="20"/>
      <c r="FN13" s="20"/>
      <c r="FO13" s="20"/>
      <c r="FP13" s="20"/>
      <c r="FQ13" s="20"/>
      <c r="FR13" s="23" t="str">
        <f aca="false">HYPERLINK("https://my.pitchbook.com?c=160344-01T","View Company Online")</f>
        <v>View Company Online</v>
      </c>
    </row>
    <row r="14" customFormat="false" ht="15" hidden="false" customHeight="false" outlineLevel="0" collapsed="false">
      <c r="A14" s="2" t="s">
        <v>365</v>
      </c>
      <c r="B14" s="2" t="s">
        <v>329</v>
      </c>
      <c r="C14" s="2" t="s">
        <v>330</v>
      </c>
      <c r="D14" s="2" t="s">
        <v>331</v>
      </c>
      <c r="E14" s="2" t="s">
        <v>332</v>
      </c>
      <c r="F14" s="2" t="s">
        <v>333</v>
      </c>
      <c r="G14" s="2" t="s">
        <v>214</v>
      </c>
      <c r="H14" s="2" t="s">
        <v>215</v>
      </c>
      <c r="I14" s="2" t="s">
        <v>334</v>
      </c>
      <c r="J14" s="2" t="s">
        <v>335</v>
      </c>
      <c r="K14" s="2" t="s">
        <v>336</v>
      </c>
      <c r="L14" s="2" t="s">
        <v>337</v>
      </c>
      <c r="M14" s="2" t="s">
        <v>338</v>
      </c>
      <c r="N14" s="2" t="s">
        <v>221</v>
      </c>
      <c r="O14" s="2" t="s">
        <v>339</v>
      </c>
      <c r="P14" s="2" t="s">
        <v>366</v>
      </c>
      <c r="Q14" s="2" t="s">
        <v>367</v>
      </c>
      <c r="R14" s="3"/>
      <c r="S14" s="2" t="s">
        <v>368</v>
      </c>
      <c r="T14" s="2" t="s">
        <v>369</v>
      </c>
      <c r="U14" s="2"/>
      <c r="V14" s="3" t="n">
        <v>6</v>
      </c>
      <c r="W14" s="4" t="n">
        <v>44158</v>
      </c>
      <c r="X14" s="4" t="n">
        <v>44161</v>
      </c>
      <c r="Y14" s="5" t="n">
        <v>0.58</v>
      </c>
      <c r="Z14" s="2" t="s">
        <v>229</v>
      </c>
      <c r="AA14" s="5" t="n">
        <v>21.21</v>
      </c>
      <c r="AB14" s="5" t="n">
        <v>21.79</v>
      </c>
      <c r="AC14" s="2" t="s">
        <v>229</v>
      </c>
      <c r="AD14" s="6" t="n">
        <v>2.66</v>
      </c>
      <c r="AE14" s="5" t="n">
        <v>3.39</v>
      </c>
      <c r="AF14" s="3"/>
      <c r="AG14" s="3"/>
      <c r="AH14" s="5" t="n">
        <v>0.19</v>
      </c>
      <c r="AI14" s="3"/>
      <c r="AJ14" s="2" t="s">
        <v>263</v>
      </c>
      <c r="AK14" s="2"/>
      <c r="AL14" s="2"/>
      <c r="AM14" s="2" t="s">
        <v>264</v>
      </c>
      <c r="AN14" s="2" t="s">
        <v>370</v>
      </c>
      <c r="AO14" s="5" t="n">
        <v>0.58</v>
      </c>
      <c r="AP14" s="2" t="s">
        <v>196</v>
      </c>
      <c r="AQ14" s="2"/>
      <c r="AR14" s="2"/>
      <c r="AS14" s="2"/>
      <c r="AT14" s="5"/>
      <c r="AU14" s="5"/>
      <c r="AV14" s="5"/>
      <c r="AW14" s="2" t="s">
        <v>197</v>
      </c>
      <c r="AX14" s="2" t="s">
        <v>277</v>
      </c>
      <c r="AY14" s="2" t="s">
        <v>338</v>
      </c>
      <c r="AZ14" s="7"/>
      <c r="BA14" s="3"/>
      <c r="BB14" s="2"/>
      <c r="BC14" s="3"/>
      <c r="BD14" s="2"/>
      <c r="BE14" s="3"/>
      <c r="BF14" s="2"/>
      <c r="BG14" s="2"/>
      <c r="BH14" s="8"/>
      <c r="BI14" s="2"/>
      <c r="BJ14" s="2"/>
      <c r="BK14" s="2" t="s">
        <v>371</v>
      </c>
      <c r="BL14" s="2"/>
      <c r="BM14" s="2"/>
      <c r="BN14" s="2" t="s">
        <v>372</v>
      </c>
      <c r="BO14" s="2" t="s">
        <v>372</v>
      </c>
      <c r="BP14" s="2"/>
      <c r="BQ14" s="2"/>
      <c r="BR14" s="2"/>
      <c r="BS14" s="5"/>
      <c r="BT14" s="9" t="n">
        <v>0.02</v>
      </c>
      <c r="BU14" s="6"/>
      <c r="BV14" s="9" t="n">
        <v>-0.02</v>
      </c>
      <c r="BW14" s="9" t="n">
        <v>-1.11</v>
      </c>
      <c r="BX14" s="9" t="n">
        <v>-0.78</v>
      </c>
      <c r="BY14" s="9" t="n">
        <v>-1.15</v>
      </c>
      <c r="BZ14" s="9" t="n">
        <v>0</v>
      </c>
      <c r="CA14" s="10" t="n">
        <v>2020</v>
      </c>
      <c r="CB14" s="9" t="n">
        <v>-28.1</v>
      </c>
      <c r="CC14" s="9" t="n">
        <v>-18.96</v>
      </c>
      <c r="CD14" s="9" t="n">
        <v>-18.91</v>
      </c>
      <c r="CE14" s="9" t="n">
        <v>1044.58</v>
      </c>
      <c r="CF14" s="9" t="n">
        <v>-33.29</v>
      </c>
      <c r="CG14" s="9" t="n">
        <v>-0.75</v>
      </c>
      <c r="CH14" s="9" t="n">
        <v>-0.5</v>
      </c>
      <c r="CI14" s="9" t="n">
        <v>-0.5</v>
      </c>
      <c r="CJ14" s="9" t="n">
        <v>27.81</v>
      </c>
      <c r="CK14" s="9" t="n">
        <v>-0.89</v>
      </c>
      <c r="CL14" s="9"/>
      <c r="CM14" s="9"/>
      <c r="CN14" s="9"/>
      <c r="CO14" s="9"/>
      <c r="CP14" s="9"/>
      <c r="CQ14" s="9"/>
      <c r="CR14" s="9"/>
      <c r="CS14" s="6" t="n">
        <v>-3717.81</v>
      </c>
      <c r="CT14" s="7" t="n">
        <v>56</v>
      </c>
      <c r="CU14" s="2" t="s">
        <v>364</v>
      </c>
      <c r="CV14" s="2" t="s">
        <v>350</v>
      </c>
      <c r="CW14" s="2" t="s">
        <v>244</v>
      </c>
      <c r="CX14" s="2" t="s">
        <v>307</v>
      </c>
      <c r="CY14" s="2" t="s">
        <v>351</v>
      </c>
      <c r="CZ14" s="2"/>
      <c r="DA14" s="3" t="s">
        <v>352</v>
      </c>
      <c r="DB14" s="2" t="s">
        <v>353</v>
      </c>
      <c r="DC14" s="10" t="n">
        <v>2014</v>
      </c>
      <c r="DD14" s="12" t="str">
        <f aca="false">HYPERLINK("http://www.huddlestock.com","www.huddlestock.com")</f>
        <v>www.huddlestock.com</v>
      </c>
      <c r="DE14" s="11" t="n">
        <v>3</v>
      </c>
      <c r="DF14" s="11" t="n">
        <v>1</v>
      </c>
      <c r="DG14" s="11" t="n">
        <v>2</v>
      </c>
      <c r="DH14" s="11"/>
      <c r="DI14" s="11" t="n">
        <v>1</v>
      </c>
      <c r="DJ14" s="11" t="n">
        <v>1</v>
      </c>
      <c r="DK14" s="2" t="s">
        <v>354</v>
      </c>
      <c r="DL14" s="2"/>
      <c r="DM14" s="3"/>
      <c r="DN14" s="3"/>
      <c r="DO14" s="2"/>
      <c r="DP14" s="2"/>
      <c r="DQ14" s="2"/>
      <c r="DR14" s="2"/>
      <c r="DS14" s="2"/>
      <c r="DT14" s="2"/>
      <c r="DU14" s="2"/>
      <c r="DV14" s="2"/>
      <c r="DW14" s="9"/>
      <c r="DX14" s="6"/>
      <c r="DY14" s="9"/>
      <c r="DZ14" s="9"/>
      <c r="EA14" s="9"/>
      <c r="EB14" s="9"/>
      <c r="EC14" s="9"/>
      <c r="ED14" s="9"/>
      <c r="EE14" s="9"/>
      <c r="EF14" s="6"/>
      <c r="EG14" s="5"/>
      <c r="EH14" s="5"/>
      <c r="EI14" s="9"/>
      <c r="EJ14" s="9"/>
      <c r="EK14" s="6"/>
      <c r="EL14" s="9"/>
      <c r="EM14" s="2"/>
      <c r="EN14" s="4"/>
      <c r="EO14" s="9"/>
      <c r="EP14" s="6"/>
      <c r="EQ14" s="6"/>
      <c r="ER14" s="9"/>
      <c r="ES14" s="2"/>
      <c r="ET14" s="9"/>
      <c r="EU14" s="9"/>
      <c r="EV14" s="9"/>
      <c r="EW14" s="9"/>
      <c r="EX14" s="9"/>
      <c r="EY14" s="9"/>
      <c r="EZ14" s="9"/>
      <c r="FA14" s="9"/>
      <c r="FB14" s="2" t="s">
        <v>196</v>
      </c>
      <c r="FC14" s="9"/>
      <c r="FD14" s="2"/>
      <c r="FE14" s="3"/>
      <c r="FF14" s="2"/>
      <c r="FG14" s="9"/>
      <c r="FH14" s="9"/>
      <c r="FI14" s="9"/>
      <c r="FJ14" s="9"/>
      <c r="FK14" s="9"/>
      <c r="FL14" s="9"/>
      <c r="FM14" s="9"/>
      <c r="FN14" s="9"/>
      <c r="FO14" s="9"/>
      <c r="FP14" s="9"/>
      <c r="FQ14" s="9"/>
      <c r="FR14" s="12" t="str">
        <f aca="false">HYPERLINK("https://my.pitchbook.com?c=160344-10T","View Company Online")</f>
        <v>View Company Online</v>
      </c>
    </row>
    <row r="15" customFormat="false" ht="15" hidden="false" customHeight="false" outlineLevel="0" collapsed="false">
      <c r="A15" s="13" t="s">
        <v>373</v>
      </c>
      <c r="B15" s="13" t="s">
        <v>374</v>
      </c>
      <c r="C15" s="13" t="s">
        <v>375</v>
      </c>
      <c r="D15" s="13"/>
      <c r="E15" s="13" t="s">
        <v>376</v>
      </c>
      <c r="F15" s="13" t="s">
        <v>377</v>
      </c>
      <c r="G15" s="13" t="s">
        <v>214</v>
      </c>
      <c r="H15" s="13" t="s">
        <v>215</v>
      </c>
      <c r="I15" s="13" t="s">
        <v>378</v>
      </c>
      <c r="J15" s="13" t="s">
        <v>379</v>
      </c>
      <c r="K15" s="13" t="s">
        <v>380</v>
      </c>
      <c r="L15" s="13" t="s">
        <v>381</v>
      </c>
      <c r="M15" s="13" t="s">
        <v>220</v>
      </c>
      <c r="N15" s="13" t="s">
        <v>185</v>
      </c>
      <c r="O15" s="13" t="s">
        <v>222</v>
      </c>
      <c r="P15" s="13" t="s">
        <v>382</v>
      </c>
      <c r="Q15" s="13" t="s">
        <v>383</v>
      </c>
      <c r="R15" s="14" t="s">
        <v>384</v>
      </c>
      <c r="S15" s="13" t="s">
        <v>385</v>
      </c>
      <c r="T15" s="13" t="s">
        <v>386</v>
      </c>
      <c r="U15" s="13" t="s">
        <v>387</v>
      </c>
      <c r="V15" s="14" t="n">
        <v>4</v>
      </c>
      <c r="W15" s="15"/>
      <c r="X15" s="15" t="n">
        <v>43011</v>
      </c>
      <c r="Y15" s="16" t="n">
        <v>40.85</v>
      </c>
      <c r="Z15" s="13" t="s">
        <v>192</v>
      </c>
      <c r="AA15" s="16" t="n">
        <v>163.38</v>
      </c>
      <c r="AB15" s="16" t="n">
        <v>204.23</v>
      </c>
      <c r="AC15" s="13" t="s">
        <v>192</v>
      </c>
      <c r="AD15" s="17" t="n">
        <v>20</v>
      </c>
      <c r="AE15" s="16" t="n">
        <v>48.61</v>
      </c>
      <c r="AF15" s="14" t="s">
        <v>388</v>
      </c>
      <c r="AG15" s="14" t="s">
        <v>251</v>
      </c>
      <c r="AH15" s="16" t="n">
        <v>12.77</v>
      </c>
      <c r="AI15" s="14" t="s">
        <v>389</v>
      </c>
      <c r="AJ15" s="13" t="s">
        <v>232</v>
      </c>
      <c r="AK15" s="13" t="s">
        <v>389</v>
      </c>
      <c r="AL15" s="13"/>
      <c r="AM15" s="13" t="s">
        <v>233</v>
      </c>
      <c r="AN15" s="13" t="s">
        <v>390</v>
      </c>
      <c r="AO15" s="16" t="n">
        <v>40.85</v>
      </c>
      <c r="AP15" s="13" t="s">
        <v>196</v>
      </c>
      <c r="AQ15" s="13"/>
      <c r="AR15" s="13"/>
      <c r="AS15" s="13"/>
      <c r="AT15" s="16"/>
      <c r="AU15" s="16"/>
      <c r="AV15" s="16"/>
      <c r="AW15" s="13" t="s">
        <v>197</v>
      </c>
      <c r="AX15" s="13" t="s">
        <v>277</v>
      </c>
      <c r="AY15" s="13" t="s">
        <v>235</v>
      </c>
      <c r="AZ15" s="18"/>
      <c r="BA15" s="14"/>
      <c r="BB15" s="13"/>
      <c r="BC15" s="14"/>
      <c r="BD15" s="13"/>
      <c r="BE15" s="14"/>
      <c r="BF15" s="13"/>
      <c r="BG15" s="13"/>
      <c r="BH15" s="19"/>
      <c r="BI15" s="13"/>
      <c r="BJ15" s="13"/>
      <c r="BK15" s="13"/>
      <c r="BL15" s="13"/>
      <c r="BM15" s="13"/>
      <c r="BN15" s="13"/>
      <c r="BO15" s="13"/>
      <c r="BP15" s="13"/>
      <c r="BQ15" s="13"/>
      <c r="BR15" s="13"/>
      <c r="BS15" s="16"/>
      <c r="BT15" s="20" t="n">
        <v>134.88</v>
      </c>
      <c r="BU15" s="17"/>
      <c r="BV15" s="20" t="n">
        <v>95.18</v>
      </c>
      <c r="BW15" s="20" t="n">
        <v>-7.61</v>
      </c>
      <c r="BX15" s="20" t="n">
        <v>-7.85</v>
      </c>
      <c r="BY15" s="20" t="n">
        <v>-8.21</v>
      </c>
      <c r="BZ15" s="20" t="n">
        <v>0</v>
      </c>
      <c r="CA15" s="21" t="n">
        <v>2017</v>
      </c>
      <c r="CB15" s="20" t="n">
        <v>-26.02</v>
      </c>
      <c r="CC15" s="20" t="n">
        <v>-24.87</v>
      </c>
      <c r="CD15" s="20" t="n">
        <v>-35.29</v>
      </c>
      <c r="CE15" s="20" t="n">
        <v>1.51</v>
      </c>
      <c r="CF15" s="20" t="n">
        <v>9.56</v>
      </c>
      <c r="CG15" s="20" t="n">
        <v>-5.2</v>
      </c>
      <c r="CH15" s="20" t="n">
        <v>-4.97</v>
      </c>
      <c r="CI15" s="20" t="n">
        <v>-7.06</v>
      </c>
      <c r="CJ15" s="20" t="n">
        <v>0.3</v>
      </c>
      <c r="CK15" s="20" t="n">
        <v>1.91</v>
      </c>
      <c r="CL15" s="20"/>
      <c r="CM15" s="20"/>
      <c r="CN15" s="20"/>
      <c r="CO15" s="20"/>
      <c r="CP15" s="20"/>
      <c r="CQ15" s="20"/>
      <c r="CR15" s="20"/>
      <c r="CS15" s="17" t="n">
        <v>-5.82</v>
      </c>
      <c r="CT15" s="18" t="n">
        <v>428</v>
      </c>
      <c r="CU15" s="13" t="s">
        <v>349</v>
      </c>
      <c r="CV15" s="13" t="s">
        <v>391</v>
      </c>
      <c r="CW15" s="13" t="s">
        <v>200</v>
      </c>
      <c r="CX15" s="13" t="s">
        <v>201</v>
      </c>
      <c r="CY15" s="13" t="s">
        <v>392</v>
      </c>
      <c r="CZ15" s="13" t="s">
        <v>393</v>
      </c>
      <c r="DA15" s="14" t="s">
        <v>394</v>
      </c>
      <c r="DB15" s="13" t="s">
        <v>395</v>
      </c>
      <c r="DC15" s="21" t="n">
        <v>2014</v>
      </c>
      <c r="DD15" s="23" t="str">
        <f aca="false">HYPERLINK("http://www.huuugegames.com","www.huuugegames.com")</f>
        <v>www.huuugegames.com</v>
      </c>
      <c r="DE15" s="22" t="n">
        <v>30</v>
      </c>
      <c r="DF15" s="22" t="n">
        <v>8</v>
      </c>
      <c r="DG15" s="22" t="n">
        <v>21</v>
      </c>
      <c r="DH15" s="22" t="n">
        <v>5</v>
      </c>
      <c r="DI15" s="22" t="n">
        <v>4</v>
      </c>
      <c r="DJ15" s="22" t="n">
        <v>4</v>
      </c>
      <c r="DK15" s="13" t="s">
        <v>396</v>
      </c>
      <c r="DL15" s="13"/>
      <c r="DM15" s="14" t="n">
        <v>4.72</v>
      </c>
      <c r="DN15" s="14" t="n">
        <v>1.16</v>
      </c>
      <c r="DO15" s="13" t="s">
        <v>397</v>
      </c>
      <c r="DP15" s="13" t="s">
        <v>398</v>
      </c>
      <c r="DQ15" s="13" t="s">
        <v>399</v>
      </c>
      <c r="DR15" s="13" t="s">
        <v>398</v>
      </c>
      <c r="DS15" s="13" t="s">
        <v>398</v>
      </c>
      <c r="DT15" s="13" t="s">
        <v>400</v>
      </c>
      <c r="DU15" s="13" t="s">
        <v>401</v>
      </c>
      <c r="DV15" s="13"/>
      <c r="DW15" s="20"/>
      <c r="DX15" s="17"/>
      <c r="DY15" s="20"/>
      <c r="DZ15" s="20"/>
      <c r="EA15" s="20"/>
      <c r="EB15" s="20"/>
      <c r="EC15" s="20"/>
      <c r="ED15" s="20"/>
      <c r="EE15" s="20"/>
      <c r="EF15" s="17"/>
      <c r="EG15" s="16"/>
      <c r="EH15" s="16"/>
      <c r="EI15" s="20"/>
      <c r="EJ15" s="20"/>
      <c r="EK15" s="17"/>
      <c r="EL15" s="20"/>
      <c r="EM15" s="13"/>
      <c r="EN15" s="15"/>
      <c r="EO15" s="20"/>
      <c r="EP15" s="17"/>
      <c r="EQ15" s="17"/>
      <c r="ER15" s="20"/>
      <c r="ES15" s="13"/>
      <c r="ET15" s="20"/>
      <c r="EU15" s="20"/>
      <c r="EV15" s="20"/>
      <c r="EW15" s="20"/>
      <c r="EX15" s="20"/>
      <c r="EY15" s="20"/>
      <c r="EZ15" s="20"/>
      <c r="FA15" s="20"/>
      <c r="FB15" s="13" t="s">
        <v>196</v>
      </c>
      <c r="FC15" s="20"/>
      <c r="FD15" s="13"/>
      <c r="FE15" s="14"/>
      <c r="FF15" s="13"/>
      <c r="FG15" s="20"/>
      <c r="FH15" s="20"/>
      <c r="FI15" s="20"/>
      <c r="FJ15" s="20"/>
      <c r="FK15" s="20"/>
      <c r="FL15" s="20"/>
      <c r="FM15" s="20"/>
      <c r="FN15" s="20"/>
      <c r="FO15" s="20"/>
      <c r="FP15" s="20"/>
      <c r="FQ15" s="20"/>
      <c r="FR15" s="23" t="str">
        <f aca="false">HYPERLINK("https://my.pitchbook.com?c=95209-48T","View Company Online")</f>
        <v>View Company Online</v>
      </c>
    </row>
    <row r="16" customFormat="false" ht="15" hidden="false" customHeight="false" outlineLevel="0" collapsed="false">
      <c r="A16" s="2" t="s">
        <v>402</v>
      </c>
      <c r="B16" s="2" t="s">
        <v>374</v>
      </c>
      <c r="C16" s="2" t="s">
        <v>375</v>
      </c>
      <c r="D16" s="2"/>
      <c r="E16" s="2" t="s">
        <v>376</v>
      </c>
      <c r="F16" s="2" t="s">
        <v>377</v>
      </c>
      <c r="G16" s="2" t="s">
        <v>214</v>
      </c>
      <c r="H16" s="2" t="s">
        <v>215</v>
      </c>
      <c r="I16" s="2" t="s">
        <v>378</v>
      </c>
      <c r="J16" s="2" t="s">
        <v>379</v>
      </c>
      <c r="K16" s="2" t="s">
        <v>380</v>
      </c>
      <c r="L16" s="2" t="s">
        <v>381</v>
      </c>
      <c r="M16" s="2" t="s">
        <v>220</v>
      </c>
      <c r="N16" s="2" t="s">
        <v>185</v>
      </c>
      <c r="O16" s="2" t="s">
        <v>222</v>
      </c>
      <c r="P16" s="2" t="s">
        <v>382</v>
      </c>
      <c r="Q16" s="2" t="s">
        <v>383</v>
      </c>
      <c r="R16" s="3" t="s">
        <v>384</v>
      </c>
      <c r="S16" s="2" t="s">
        <v>385</v>
      </c>
      <c r="T16" s="2" t="s">
        <v>386</v>
      </c>
      <c r="U16" s="2" t="s">
        <v>387</v>
      </c>
      <c r="V16" s="3" t="n">
        <v>5</v>
      </c>
      <c r="W16" s="4" t="n">
        <v>44074</v>
      </c>
      <c r="X16" s="4" t="n">
        <v>44246</v>
      </c>
      <c r="Y16" s="5" t="n">
        <v>368.96</v>
      </c>
      <c r="Z16" s="2" t="s">
        <v>192</v>
      </c>
      <c r="AA16" s="5" t="n">
        <v>689.16</v>
      </c>
      <c r="AB16" s="5" t="n">
        <v>932.98</v>
      </c>
      <c r="AC16" s="2" t="s">
        <v>229</v>
      </c>
      <c r="AD16" s="6" t="n">
        <v>39.55</v>
      </c>
      <c r="AE16" s="5" t="n">
        <v>292.43</v>
      </c>
      <c r="AF16" s="3"/>
      <c r="AG16" s="3"/>
      <c r="AH16" s="5" t="n">
        <v>11.07</v>
      </c>
      <c r="AI16" s="3"/>
      <c r="AJ16" s="2" t="s">
        <v>263</v>
      </c>
      <c r="AK16" s="2"/>
      <c r="AL16" s="2"/>
      <c r="AM16" s="2" t="s">
        <v>264</v>
      </c>
      <c r="AN16" s="2" t="s">
        <v>377</v>
      </c>
      <c r="AO16" s="5" t="n">
        <v>243.82</v>
      </c>
      <c r="AP16" s="2" t="s">
        <v>196</v>
      </c>
      <c r="AQ16" s="2"/>
      <c r="AR16" s="2"/>
      <c r="AS16" s="2"/>
      <c r="AT16" s="5"/>
      <c r="AU16" s="5"/>
      <c r="AV16" s="5"/>
      <c r="AW16" s="2" t="s">
        <v>197</v>
      </c>
      <c r="AX16" s="2" t="s">
        <v>221</v>
      </c>
      <c r="AY16" s="2" t="s">
        <v>220</v>
      </c>
      <c r="AZ16" s="7"/>
      <c r="BA16" s="3"/>
      <c r="BB16" s="2"/>
      <c r="BC16" s="3"/>
      <c r="BD16" s="2"/>
      <c r="BE16" s="3"/>
      <c r="BF16" s="2"/>
      <c r="BG16" s="2"/>
      <c r="BH16" s="8"/>
      <c r="BI16" s="2"/>
      <c r="BJ16" s="2"/>
      <c r="BK16" s="2" t="s">
        <v>403</v>
      </c>
      <c r="BL16" s="2"/>
      <c r="BM16" s="2"/>
      <c r="BN16" s="2" t="s">
        <v>404</v>
      </c>
      <c r="BO16" s="2" t="s">
        <v>404</v>
      </c>
      <c r="BP16" s="2" t="s">
        <v>405</v>
      </c>
      <c r="BQ16" s="2"/>
      <c r="BR16" s="2"/>
      <c r="BS16" s="5"/>
      <c r="BT16" s="9" t="n">
        <v>291.88</v>
      </c>
      <c r="BU16" s="6" t="n">
        <v>118.74</v>
      </c>
      <c r="BV16" s="9" t="n">
        <v>204.49</v>
      </c>
      <c r="BW16" s="9" t="n">
        <v>-68.27</v>
      </c>
      <c r="BX16" s="9" t="n">
        <v>-65.17</v>
      </c>
      <c r="BY16" s="9" t="n">
        <v>-68.09</v>
      </c>
      <c r="BZ16" s="9" t="n">
        <v>7.37</v>
      </c>
      <c r="CA16" s="10" t="n">
        <v>2020</v>
      </c>
      <c r="CB16" s="9" t="n">
        <v>-14.32</v>
      </c>
      <c r="CC16" s="9" t="n">
        <v>-13.7</v>
      </c>
      <c r="CD16" s="9" t="n">
        <v>-17.13</v>
      </c>
      <c r="CE16" s="9" t="n">
        <v>3.2</v>
      </c>
      <c r="CF16" s="9" t="n">
        <v>13.77</v>
      </c>
      <c r="CG16" s="9" t="n">
        <v>-5.66</v>
      </c>
      <c r="CH16" s="9" t="n">
        <v>-5.42</v>
      </c>
      <c r="CI16" s="9" t="n">
        <v>-6.78</v>
      </c>
      <c r="CJ16" s="9" t="n">
        <v>1.26</v>
      </c>
      <c r="CK16" s="9" t="n">
        <v>5.45</v>
      </c>
      <c r="CL16" s="9"/>
      <c r="CM16" s="9"/>
      <c r="CN16" s="9"/>
      <c r="CO16" s="9"/>
      <c r="CP16" s="9"/>
      <c r="CQ16" s="9"/>
      <c r="CR16" s="9"/>
      <c r="CS16" s="6" t="n">
        <v>-22.33</v>
      </c>
      <c r="CT16" s="7" t="n">
        <v>428</v>
      </c>
      <c r="CU16" s="2" t="s">
        <v>406</v>
      </c>
      <c r="CV16" s="2" t="s">
        <v>391</v>
      </c>
      <c r="CW16" s="2" t="s">
        <v>200</v>
      </c>
      <c r="CX16" s="2" t="s">
        <v>201</v>
      </c>
      <c r="CY16" s="2" t="s">
        <v>392</v>
      </c>
      <c r="CZ16" s="2" t="s">
        <v>393</v>
      </c>
      <c r="DA16" s="3" t="s">
        <v>394</v>
      </c>
      <c r="DB16" s="2" t="s">
        <v>395</v>
      </c>
      <c r="DC16" s="10" t="n">
        <v>2014</v>
      </c>
      <c r="DD16" s="12" t="str">
        <f aca="false">HYPERLINK("http://www.huuugegames.com","www.huuugegames.com")</f>
        <v>www.huuugegames.com</v>
      </c>
      <c r="DE16" s="11" t="n">
        <v>30</v>
      </c>
      <c r="DF16" s="11" t="n">
        <v>8</v>
      </c>
      <c r="DG16" s="11" t="n">
        <v>21</v>
      </c>
      <c r="DH16" s="11" t="n">
        <v>5</v>
      </c>
      <c r="DI16" s="11" t="n">
        <v>4</v>
      </c>
      <c r="DJ16" s="11" t="n">
        <v>4</v>
      </c>
      <c r="DK16" s="2" t="s">
        <v>396</v>
      </c>
      <c r="DL16" s="2"/>
      <c r="DM16" s="3"/>
      <c r="DN16" s="3"/>
      <c r="DO16" s="2"/>
      <c r="DP16" s="2"/>
      <c r="DQ16" s="2"/>
      <c r="DR16" s="2"/>
      <c r="DS16" s="2"/>
      <c r="DT16" s="2"/>
      <c r="DU16" s="2"/>
      <c r="DV16" s="2"/>
      <c r="DW16" s="9"/>
      <c r="DX16" s="6"/>
      <c r="DY16" s="9"/>
      <c r="DZ16" s="9"/>
      <c r="EA16" s="9"/>
      <c r="EB16" s="9"/>
      <c r="EC16" s="9"/>
      <c r="ED16" s="9"/>
      <c r="EE16" s="9"/>
      <c r="EF16" s="6"/>
      <c r="EG16" s="5"/>
      <c r="EH16" s="5"/>
      <c r="EI16" s="9"/>
      <c r="EJ16" s="9"/>
      <c r="EK16" s="6"/>
      <c r="EL16" s="9"/>
      <c r="EM16" s="2"/>
      <c r="EN16" s="4"/>
      <c r="EO16" s="9"/>
      <c r="EP16" s="6"/>
      <c r="EQ16" s="6"/>
      <c r="ER16" s="9"/>
      <c r="ES16" s="2"/>
      <c r="ET16" s="9"/>
      <c r="EU16" s="9"/>
      <c r="EV16" s="9"/>
      <c r="EW16" s="9"/>
      <c r="EX16" s="9"/>
      <c r="EY16" s="9"/>
      <c r="EZ16" s="9"/>
      <c r="FA16" s="9"/>
      <c r="FB16" s="2" t="s">
        <v>196</v>
      </c>
      <c r="FC16" s="9"/>
      <c r="FD16" s="2"/>
      <c r="FE16" s="3"/>
      <c r="FF16" s="2"/>
      <c r="FG16" s="9"/>
      <c r="FH16" s="9"/>
      <c r="FI16" s="9"/>
      <c r="FJ16" s="9"/>
      <c r="FK16" s="9"/>
      <c r="FL16" s="9"/>
      <c r="FM16" s="9"/>
      <c r="FN16" s="9"/>
      <c r="FO16" s="9"/>
      <c r="FP16" s="9"/>
      <c r="FQ16" s="9"/>
      <c r="FR16" s="12" t="str">
        <f aca="false">HYPERLINK("https://my.pitchbook.com?c=156630-61T","View Company Online")</f>
        <v>View Company Online</v>
      </c>
    </row>
    <row r="17" customFormat="false" ht="15" hidden="false" customHeight="false" outlineLevel="0" collapsed="false">
      <c r="A17" s="13" t="s">
        <v>407</v>
      </c>
      <c r="B17" s="13" t="s">
        <v>408</v>
      </c>
      <c r="C17" s="13" t="s">
        <v>409</v>
      </c>
      <c r="D17" s="13"/>
      <c r="E17" s="13" t="s">
        <v>410</v>
      </c>
      <c r="F17" s="13" t="s">
        <v>411</v>
      </c>
      <c r="G17" s="13" t="s">
        <v>412</v>
      </c>
      <c r="H17" s="13" t="s">
        <v>413</v>
      </c>
      <c r="I17" s="13" t="s">
        <v>414</v>
      </c>
      <c r="J17" s="13" t="s">
        <v>415</v>
      </c>
      <c r="K17" s="13" t="s">
        <v>416</v>
      </c>
      <c r="L17" s="13" t="s">
        <v>417</v>
      </c>
      <c r="M17" s="13" t="s">
        <v>220</v>
      </c>
      <c r="N17" s="13" t="s">
        <v>221</v>
      </c>
      <c r="O17" s="13" t="s">
        <v>418</v>
      </c>
      <c r="P17" s="13" t="s">
        <v>419</v>
      </c>
      <c r="Q17" s="13" t="s">
        <v>420</v>
      </c>
      <c r="R17" s="14"/>
      <c r="S17" s="13" t="s">
        <v>421</v>
      </c>
      <c r="T17" s="13" t="s">
        <v>422</v>
      </c>
      <c r="U17" s="13" t="s">
        <v>423</v>
      </c>
      <c r="V17" s="14" t="n">
        <v>6</v>
      </c>
      <c r="W17" s="15" t="n">
        <v>44047</v>
      </c>
      <c r="X17" s="15" t="n">
        <v>44230</v>
      </c>
      <c r="Y17" s="16" t="n">
        <v>74.06</v>
      </c>
      <c r="Z17" s="13" t="s">
        <v>192</v>
      </c>
      <c r="AA17" s="16" t="n">
        <v>144</v>
      </c>
      <c r="AB17" s="16" t="n">
        <v>218.05</v>
      </c>
      <c r="AC17" s="13" t="s">
        <v>192</v>
      </c>
      <c r="AD17" s="17" t="n">
        <v>33.96</v>
      </c>
      <c r="AE17" s="16" t="n">
        <v>151.91</v>
      </c>
      <c r="AF17" s="14" t="s">
        <v>424</v>
      </c>
      <c r="AG17" s="14" t="s">
        <v>251</v>
      </c>
      <c r="AH17" s="16" t="n">
        <v>1.9</v>
      </c>
      <c r="AI17" s="14" t="s">
        <v>425</v>
      </c>
      <c r="AJ17" s="13" t="s">
        <v>232</v>
      </c>
      <c r="AK17" s="13" t="s">
        <v>425</v>
      </c>
      <c r="AL17" s="13"/>
      <c r="AM17" s="13" t="s">
        <v>233</v>
      </c>
      <c r="AN17" s="13" t="s">
        <v>426</v>
      </c>
      <c r="AO17" s="16" t="n">
        <v>74.06</v>
      </c>
      <c r="AP17" s="13" t="s">
        <v>196</v>
      </c>
      <c r="AQ17" s="13"/>
      <c r="AR17" s="13"/>
      <c r="AS17" s="13"/>
      <c r="AT17" s="16"/>
      <c r="AU17" s="16"/>
      <c r="AV17" s="16"/>
      <c r="AW17" s="13" t="s">
        <v>197</v>
      </c>
      <c r="AX17" s="13" t="s">
        <v>277</v>
      </c>
      <c r="AY17" s="13" t="s">
        <v>235</v>
      </c>
      <c r="AZ17" s="18"/>
      <c r="BA17" s="14" t="n">
        <v>14</v>
      </c>
      <c r="BB17" s="13" t="s">
        <v>427</v>
      </c>
      <c r="BC17" s="14" t="n">
        <v>14</v>
      </c>
      <c r="BD17" s="13"/>
      <c r="BE17" s="14"/>
      <c r="BF17" s="13"/>
      <c r="BG17" s="13" t="s">
        <v>428</v>
      </c>
      <c r="BH17" s="19" t="s">
        <v>429</v>
      </c>
      <c r="BI17" s="13"/>
      <c r="BJ17" s="13" t="s">
        <v>430</v>
      </c>
      <c r="BK17" s="13"/>
      <c r="BL17" s="13"/>
      <c r="BM17" s="13"/>
      <c r="BN17" s="13"/>
      <c r="BO17" s="13"/>
      <c r="BP17" s="13"/>
      <c r="BQ17" s="13"/>
      <c r="BR17" s="13"/>
      <c r="BS17" s="16"/>
      <c r="BT17" s="20" t="n">
        <v>0.26</v>
      </c>
      <c r="BU17" s="17"/>
      <c r="BV17" s="20" t="n">
        <v>-0.42</v>
      </c>
      <c r="BW17" s="20" t="n">
        <v>-19.28</v>
      </c>
      <c r="BX17" s="20" t="n">
        <v>-20.36</v>
      </c>
      <c r="BY17" s="20" t="n">
        <v>-20.61</v>
      </c>
      <c r="BZ17" s="20" t="n">
        <v>0.14</v>
      </c>
      <c r="CA17" s="21" t="n">
        <v>2020</v>
      </c>
      <c r="CB17" s="20" t="n">
        <v>-10.71</v>
      </c>
      <c r="CC17" s="20" t="n">
        <v>-10.58</v>
      </c>
      <c r="CD17" s="20" t="n">
        <v>-10.61</v>
      </c>
      <c r="CE17" s="20" t="n">
        <v>845.45</v>
      </c>
      <c r="CF17" s="20" t="n">
        <v>5.76</v>
      </c>
      <c r="CG17" s="20" t="n">
        <v>-3.64</v>
      </c>
      <c r="CH17" s="20" t="n">
        <v>-3.59</v>
      </c>
      <c r="CI17" s="20" t="n">
        <v>-3.6</v>
      </c>
      <c r="CJ17" s="20" t="n">
        <v>287.13</v>
      </c>
      <c r="CK17" s="20" t="n">
        <v>1.96</v>
      </c>
      <c r="CL17" s="20"/>
      <c r="CM17" s="20"/>
      <c r="CN17" s="20"/>
      <c r="CO17" s="20"/>
      <c r="CP17" s="20"/>
      <c r="CQ17" s="20"/>
      <c r="CR17" s="20"/>
      <c r="CS17" s="17" t="n">
        <v>-7893.88</v>
      </c>
      <c r="CT17" s="18" t="n">
        <v>170</v>
      </c>
      <c r="CU17" s="13" t="s">
        <v>349</v>
      </c>
      <c r="CV17" s="13" t="s">
        <v>431</v>
      </c>
      <c r="CW17" s="13" t="s">
        <v>200</v>
      </c>
      <c r="CX17" s="13" t="s">
        <v>201</v>
      </c>
      <c r="CY17" s="13" t="s">
        <v>432</v>
      </c>
      <c r="CZ17" s="13" t="s">
        <v>433</v>
      </c>
      <c r="DA17" s="14" t="s">
        <v>434</v>
      </c>
      <c r="DB17" s="13" t="s">
        <v>395</v>
      </c>
      <c r="DC17" s="21" t="n">
        <v>2014</v>
      </c>
      <c r="DD17" s="23" t="str">
        <f aca="false">HYPERLINK("http://www.hyperfine.io","www.hyperfine.io")</f>
        <v>www.hyperfine.io</v>
      </c>
      <c r="DE17" s="22" t="n">
        <v>527</v>
      </c>
      <c r="DF17" s="22" t="n">
        <v>59</v>
      </c>
      <c r="DG17" s="22" t="n">
        <v>330</v>
      </c>
      <c r="DH17" s="22" t="n">
        <v>91</v>
      </c>
      <c r="DI17" s="22" t="n">
        <v>106</v>
      </c>
      <c r="DJ17" s="22" t="n">
        <v>106</v>
      </c>
      <c r="DK17" s="13" t="s">
        <v>435</v>
      </c>
      <c r="DL17" s="13"/>
      <c r="DM17" s="14" t="n">
        <v>1.01</v>
      </c>
      <c r="DN17" s="14" t="n">
        <v>4.05</v>
      </c>
      <c r="DO17" s="13" t="s">
        <v>397</v>
      </c>
      <c r="DP17" s="13" t="s">
        <v>398</v>
      </c>
      <c r="DQ17" s="13" t="s">
        <v>399</v>
      </c>
      <c r="DR17" s="13" t="s">
        <v>398</v>
      </c>
      <c r="DS17" s="13" t="s">
        <v>398</v>
      </c>
      <c r="DT17" s="13" t="s">
        <v>400</v>
      </c>
      <c r="DU17" s="13" t="s">
        <v>401</v>
      </c>
      <c r="DV17" s="13"/>
      <c r="DW17" s="20"/>
      <c r="DX17" s="17"/>
      <c r="DY17" s="20"/>
      <c r="DZ17" s="20"/>
      <c r="EA17" s="20"/>
      <c r="EB17" s="20"/>
      <c r="EC17" s="20"/>
      <c r="ED17" s="20"/>
      <c r="EE17" s="20"/>
      <c r="EF17" s="17"/>
      <c r="EG17" s="16"/>
      <c r="EH17" s="16"/>
      <c r="EI17" s="20"/>
      <c r="EJ17" s="20"/>
      <c r="EK17" s="17"/>
      <c r="EL17" s="20"/>
      <c r="EM17" s="13"/>
      <c r="EN17" s="15"/>
      <c r="EO17" s="20"/>
      <c r="EP17" s="17"/>
      <c r="EQ17" s="17"/>
      <c r="ER17" s="20"/>
      <c r="ES17" s="13"/>
      <c r="ET17" s="20"/>
      <c r="EU17" s="20"/>
      <c r="EV17" s="20"/>
      <c r="EW17" s="20"/>
      <c r="EX17" s="20"/>
      <c r="EY17" s="20"/>
      <c r="EZ17" s="20"/>
      <c r="FA17" s="20"/>
      <c r="FB17" s="13" t="s">
        <v>196</v>
      </c>
      <c r="FC17" s="20"/>
      <c r="FD17" s="13"/>
      <c r="FE17" s="14"/>
      <c r="FF17" s="13"/>
      <c r="FG17" s="20"/>
      <c r="FH17" s="20"/>
      <c r="FI17" s="20"/>
      <c r="FJ17" s="20"/>
      <c r="FK17" s="20"/>
      <c r="FL17" s="20"/>
      <c r="FM17" s="20"/>
      <c r="FN17" s="20"/>
      <c r="FO17" s="20"/>
      <c r="FP17" s="20"/>
      <c r="FQ17" s="20"/>
      <c r="FR17" s="23" t="str">
        <f aca="false">HYPERLINK("https://my.pitchbook.com?c=161129-08T","View Company Online")</f>
        <v>View Company Online</v>
      </c>
    </row>
    <row r="18" customFormat="false" ht="15" hidden="false" customHeight="false" outlineLevel="0" collapsed="false">
      <c r="A18" s="2" t="s">
        <v>436</v>
      </c>
      <c r="B18" s="2" t="s">
        <v>408</v>
      </c>
      <c r="C18" s="2" t="s">
        <v>409</v>
      </c>
      <c r="D18" s="2"/>
      <c r="E18" s="2" t="s">
        <v>410</v>
      </c>
      <c r="F18" s="2" t="s">
        <v>411</v>
      </c>
      <c r="G18" s="2" t="s">
        <v>412</v>
      </c>
      <c r="H18" s="2" t="s">
        <v>413</v>
      </c>
      <c r="I18" s="2" t="s">
        <v>414</v>
      </c>
      <c r="J18" s="2" t="s">
        <v>415</v>
      </c>
      <c r="K18" s="2" t="s">
        <v>416</v>
      </c>
      <c r="L18" s="2" t="s">
        <v>417</v>
      </c>
      <c r="M18" s="2" t="s">
        <v>220</v>
      </c>
      <c r="N18" s="2" t="s">
        <v>221</v>
      </c>
      <c r="O18" s="2" t="s">
        <v>418</v>
      </c>
      <c r="P18" s="2" t="s">
        <v>437</v>
      </c>
      <c r="Q18" s="2" t="s">
        <v>438</v>
      </c>
      <c r="R18" s="3" t="s">
        <v>439</v>
      </c>
      <c r="S18" s="2"/>
      <c r="T18" s="2" t="s">
        <v>440</v>
      </c>
      <c r="U18" s="2" t="s">
        <v>441</v>
      </c>
      <c r="V18" s="3" t="n">
        <v>8</v>
      </c>
      <c r="W18" s="4" t="n">
        <v>44385</v>
      </c>
      <c r="X18" s="4" t="n">
        <v>44552</v>
      </c>
      <c r="Y18" s="5" t="n">
        <v>332.29</v>
      </c>
      <c r="Z18" s="2" t="s">
        <v>192</v>
      </c>
      <c r="AA18" s="5" t="n">
        <v>290.65</v>
      </c>
      <c r="AB18" s="5" t="n">
        <v>622.94</v>
      </c>
      <c r="AC18" s="2" t="s">
        <v>229</v>
      </c>
      <c r="AD18" s="6"/>
      <c r="AE18" s="5" t="n">
        <v>151.91</v>
      </c>
      <c r="AF18" s="3"/>
      <c r="AG18" s="3"/>
      <c r="AH18" s="5"/>
      <c r="AI18" s="3"/>
      <c r="AJ18" s="2" t="s">
        <v>442</v>
      </c>
      <c r="AK18" s="2"/>
      <c r="AL18" s="2"/>
      <c r="AM18" s="2" t="s">
        <v>194</v>
      </c>
      <c r="AN18" s="2" t="s">
        <v>443</v>
      </c>
      <c r="AO18" s="5" t="n">
        <v>332.29</v>
      </c>
      <c r="AP18" s="2" t="s">
        <v>196</v>
      </c>
      <c r="AQ18" s="2"/>
      <c r="AR18" s="2"/>
      <c r="AS18" s="2"/>
      <c r="AT18" s="5"/>
      <c r="AU18" s="5"/>
      <c r="AV18" s="5"/>
      <c r="AW18" s="2" t="s">
        <v>197</v>
      </c>
      <c r="AX18" s="2" t="s">
        <v>277</v>
      </c>
      <c r="AY18" s="2" t="s">
        <v>220</v>
      </c>
      <c r="AZ18" s="7"/>
      <c r="BA18" s="3" t="n">
        <v>1</v>
      </c>
      <c r="BB18" s="2" t="s">
        <v>444</v>
      </c>
      <c r="BC18" s="3" t="n">
        <v>1</v>
      </c>
      <c r="BD18" s="2"/>
      <c r="BE18" s="3"/>
      <c r="BF18" s="2"/>
      <c r="BG18" s="2" t="s">
        <v>445</v>
      </c>
      <c r="BH18" s="8" t="s">
        <v>446</v>
      </c>
      <c r="BI18" s="2"/>
      <c r="BJ18" s="2"/>
      <c r="BK18" s="2" t="s">
        <v>447</v>
      </c>
      <c r="BL18" s="2"/>
      <c r="BM18" s="2"/>
      <c r="BN18" s="2" t="s">
        <v>448</v>
      </c>
      <c r="BO18" s="2" t="s">
        <v>449</v>
      </c>
      <c r="BP18" s="2" t="s">
        <v>450</v>
      </c>
      <c r="BQ18" s="2" t="s">
        <v>451</v>
      </c>
      <c r="BR18" s="2"/>
      <c r="BS18" s="5"/>
      <c r="BT18" s="9" t="n">
        <v>1.06</v>
      </c>
      <c r="BU18" s="6"/>
      <c r="BV18" s="9" t="n">
        <v>-0.76</v>
      </c>
      <c r="BW18" s="9" t="n">
        <v>-40.43</v>
      </c>
      <c r="BX18" s="9" t="n">
        <v>-37.8</v>
      </c>
      <c r="BY18" s="9" t="n">
        <v>-38.2</v>
      </c>
      <c r="BZ18" s="9" t="n">
        <v>0.15</v>
      </c>
      <c r="CA18" s="10" t="n">
        <v>2021</v>
      </c>
      <c r="CB18" s="9" t="n">
        <v>-16.48</v>
      </c>
      <c r="CC18" s="9" t="n">
        <v>-16.31</v>
      </c>
      <c r="CD18" s="9" t="n">
        <v>-16.31</v>
      </c>
      <c r="CE18" s="9" t="n">
        <v>587.52</v>
      </c>
      <c r="CF18" s="9" t="n">
        <v>11.25</v>
      </c>
      <c r="CG18" s="9" t="n">
        <v>-8.79</v>
      </c>
      <c r="CH18" s="9" t="n">
        <v>-8.7</v>
      </c>
      <c r="CI18" s="9" t="n">
        <v>-8.7</v>
      </c>
      <c r="CJ18" s="9" t="n">
        <v>313.4</v>
      </c>
      <c r="CK18" s="9" t="n">
        <v>6</v>
      </c>
      <c r="CL18" s="9"/>
      <c r="CM18" s="9"/>
      <c r="CN18" s="9"/>
      <c r="CO18" s="9"/>
      <c r="CP18" s="9"/>
      <c r="CQ18" s="9"/>
      <c r="CR18" s="9"/>
      <c r="CS18" s="6" t="n">
        <v>-3565.19</v>
      </c>
      <c r="CT18" s="7" t="n">
        <v>170</v>
      </c>
      <c r="CU18" s="2" t="s">
        <v>349</v>
      </c>
      <c r="CV18" s="2" t="s">
        <v>431</v>
      </c>
      <c r="CW18" s="2" t="s">
        <v>200</v>
      </c>
      <c r="CX18" s="2" t="s">
        <v>201</v>
      </c>
      <c r="CY18" s="2" t="s">
        <v>432</v>
      </c>
      <c r="CZ18" s="2" t="s">
        <v>433</v>
      </c>
      <c r="DA18" s="3" t="s">
        <v>434</v>
      </c>
      <c r="DB18" s="2" t="s">
        <v>395</v>
      </c>
      <c r="DC18" s="10" t="n">
        <v>2014</v>
      </c>
      <c r="DD18" s="12" t="str">
        <f aca="false">HYPERLINK("http://www.hyperfine.io","www.hyperfine.io")</f>
        <v>www.hyperfine.io</v>
      </c>
      <c r="DE18" s="11" t="n">
        <v>527</v>
      </c>
      <c r="DF18" s="11" t="n">
        <v>59</v>
      </c>
      <c r="DG18" s="11" t="n">
        <v>330</v>
      </c>
      <c r="DH18" s="11" t="n">
        <v>91</v>
      </c>
      <c r="DI18" s="11" t="n">
        <v>106</v>
      </c>
      <c r="DJ18" s="11" t="n">
        <v>106</v>
      </c>
      <c r="DK18" s="2" t="s">
        <v>435</v>
      </c>
      <c r="DL18" s="2"/>
      <c r="DM18" s="3"/>
      <c r="DN18" s="3"/>
      <c r="DO18" s="2"/>
      <c r="DP18" s="2"/>
      <c r="DQ18" s="2"/>
      <c r="DR18" s="2"/>
      <c r="DS18" s="2"/>
      <c r="DT18" s="2"/>
      <c r="DU18" s="2"/>
      <c r="DV18" s="2"/>
      <c r="DW18" s="9"/>
      <c r="DX18" s="6"/>
      <c r="DY18" s="9"/>
      <c r="DZ18" s="9"/>
      <c r="EA18" s="9"/>
      <c r="EB18" s="9"/>
      <c r="EC18" s="9"/>
      <c r="ED18" s="9"/>
      <c r="EE18" s="9"/>
      <c r="EF18" s="6"/>
      <c r="EG18" s="5"/>
      <c r="EH18" s="5"/>
      <c r="EI18" s="9"/>
      <c r="EJ18" s="9"/>
      <c r="EK18" s="6"/>
      <c r="EL18" s="9"/>
      <c r="EM18" s="2"/>
      <c r="EN18" s="4"/>
      <c r="EO18" s="9"/>
      <c r="EP18" s="6"/>
      <c r="EQ18" s="6"/>
      <c r="ER18" s="9"/>
      <c r="ES18" s="2"/>
      <c r="ET18" s="9"/>
      <c r="EU18" s="9"/>
      <c r="EV18" s="9"/>
      <c r="EW18" s="9"/>
      <c r="EX18" s="9"/>
      <c r="EY18" s="9"/>
      <c r="EZ18" s="9"/>
      <c r="FA18" s="9"/>
      <c r="FB18" s="2" t="s">
        <v>196</v>
      </c>
      <c r="FC18" s="9"/>
      <c r="FD18" s="2"/>
      <c r="FE18" s="3"/>
      <c r="FF18" s="2"/>
      <c r="FG18" s="9"/>
      <c r="FH18" s="9"/>
      <c r="FI18" s="9"/>
      <c r="FJ18" s="9"/>
      <c r="FK18" s="9"/>
      <c r="FL18" s="9"/>
      <c r="FM18" s="9"/>
      <c r="FN18" s="9"/>
      <c r="FO18" s="9"/>
      <c r="FP18" s="9"/>
      <c r="FQ18" s="9"/>
      <c r="FR18" s="12" t="str">
        <f aca="false">HYPERLINK("https://my.pitchbook.com?c=176141-08T","View Company Online")</f>
        <v>View Company Online</v>
      </c>
    </row>
    <row r="19" customFormat="false" ht="15" hidden="false" customHeight="false" outlineLevel="0" collapsed="false">
      <c r="A19" s="13" t="s">
        <v>452</v>
      </c>
      <c r="B19" s="13" t="s">
        <v>453</v>
      </c>
      <c r="C19" s="13" t="s">
        <v>454</v>
      </c>
      <c r="D19" s="13"/>
      <c r="E19" s="13" t="s">
        <v>455</v>
      </c>
      <c r="F19" s="13" t="s">
        <v>456</v>
      </c>
      <c r="G19" s="13" t="s">
        <v>214</v>
      </c>
      <c r="H19" s="13" t="s">
        <v>215</v>
      </c>
      <c r="I19" s="13" t="s">
        <v>457</v>
      </c>
      <c r="J19" s="13" t="s">
        <v>458</v>
      </c>
      <c r="K19" s="13" t="s">
        <v>459</v>
      </c>
      <c r="L19" s="13" t="s">
        <v>460</v>
      </c>
      <c r="M19" s="13" t="s">
        <v>220</v>
      </c>
      <c r="N19" s="13" t="s">
        <v>185</v>
      </c>
      <c r="O19" s="13" t="s">
        <v>222</v>
      </c>
      <c r="P19" s="13" t="s">
        <v>461</v>
      </c>
      <c r="Q19" s="13" t="s">
        <v>462</v>
      </c>
      <c r="R19" s="14" t="s">
        <v>463</v>
      </c>
      <c r="S19" s="13"/>
      <c r="T19" s="13" t="s">
        <v>464</v>
      </c>
      <c r="U19" s="13" t="s">
        <v>465</v>
      </c>
      <c r="V19" s="14" t="n">
        <v>5</v>
      </c>
      <c r="W19" s="15"/>
      <c r="X19" s="15" t="n">
        <v>42277</v>
      </c>
      <c r="Y19" s="16" t="n">
        <v>35.52</v>
      </c>
      <c r="Z19" s="13" t="s">
        <v>192</v>
      </c>
      <c r="AA19" s="16" t="n">
        <v>225.03</v>
      </c>
      <c r="AB19" s="16" t="n">
        <v>260.55</v>
      </c>
      <c r="AC19" s="13" t="s">
        <v>192</v>
      </c>
      <c r="AD19" s="17" t="n">
        <v>13.63</v>
      </c>
      <c r="AE19" s="16" t="n">
        <v>58.54</v>
      </c>
      <c r="AF19" s="14" t="s">
        <v>466</v>
      </c>
      <c r="AG19" s="14" t="s">
        <v>251</v>
      </c>
      <c r="AH19" s="16" t="n">
        <v>10.27</v>
      </c>
      <c r="AI19" s="14" t="s">
        <v>389</v>
      </c>
      <c r="AJ19" s="13" t="s">
        <v>232</v>
      </c>
      <c r="AK19" s="13" t="s">
        <v>389</v>
      </c>
      <c r="AL19" s="13"/>
      <c r="AM19" s="13" t="s">
        <v>233</v>
      </c>
      <c r="AN19" s="13" t="s">
        <v>467</v>
      </c>
      <c r="AO19" s="16" t="n">
        <v>35.52</v>
      </c>
      <c r="AP19" s="13" t="s">
        <v>196</v>
      </c>
      <c r="AQ19" s="13"/>
      <c r="AR19" s="13"/>
      <c r="AS19" s="13"/>
      <c r="AT19" s="16"/>
      <c r="AU19" s="16"/>
      <c r="AV19" s="16"/>
      <c r="AW19" s="13" t="s">
        <v>197</v>
      </c>
      <c r="AX19" s="13" t="s">
        <v>277</v>
      </c>
      <c r="AY19" s="13" t="s">
        <v>235</v>
      </c>
      <c r="AZ19" s="18"/>
      <c r="BA19" s="14" t="n">
        <v>1</v>
      </c>
      <c r="BB19" s="13" t="s">
        <v>468</v>
      </c>
      <c r="BC19" s="14" t="n">
        <v>1</v>
      </c>
      <c r="BD19" s="13"/>
      <c r="BE19" s="14"/>
      <c r="BF19" s="13"/>
      <c r="BG19" s="13" t="s">
        <v>469</v>
      </c>
      <c r="BH19" s="19" t="s">
        <v>470</v>
      </c>
      <c r="BI19" s="13"/>
      <c r="BJ19" s="13"/>
      <c r="BK19" s="13"/>
      <c r="BL19" s="13"/>
      <c r="BM19" s="13"/>
      <c r="BN19" s="13" t="s">
        <v>471</v>
      </c>
      <c r="BO19" s="13" t="s">
        <v>472</v>
      </c>
      <c r="BP19" s="13"/>
      <c r="BQ19" s="13" t="s">
        <v>473</v>
      </c>
      <c r="BR19" s="13"/>
      <c r="BS19" s="16"/>
      <c r="BT19" s="20" t="n">
        <v>11.58</v>
      </c>
      <c r="BU19" s="17"/>
      <c r="BV19" s="20"/>
      <c r="BW19" s="20"/>
      <c r="BX19" s="20"/>
      <c r="BY19" s="20"/>
      <c r="BZ19" s="20"/>
      <c r="CA19" s="21" t="n">
        <v>2015</v>
      </c>
      <c r="CB19" s="20"/>
      <c r="CC19" s="20"/>
      <c r="CD19" s="20"/>
      <c r="CE19" s="20" t="n">
        <v>22.5</v>
      </c>
      <c r="CF19" s="20"/>
      <c r="CG19" s="20"/>
      <c r="CH19" s="20"/>
      <c r="CI19" s="20"/>
      <c r="CJ19" s="20" t="n">
        <v>3.07</v>
      </c>
      <c r="CK19" s="20"/>
      <c r="CL19" s="20"/>
      <c r="CM19" s="20"/>
      <c r="CN19" s="20"/>
      <c r="CO19" s="20"/>
      <c r="CP19" s="20"/>
      <c r="CQ19" s="20"/>
      <c r="CR19" s="20"/>
      <c r="CS19" s="17"/>
      <c r="CT19" s="18" t="n">
        <v>914</v>
      </c>
      <c r="CU19" s="13" t="s">
        <v>349</v>
      </c>
      <c r="CV19" s="13" t="s">
        <v>474</v>
      </c>
      <c r="CW19" s="13" t="s">
        <v>200</v>
      </c>
      <c r="CX19" s="13" t="s">
        <v>201</v>
      </c>
      <c r="CY19" s="13" t="s">
        <v>475</v>
      </c>
      <c r="CZ19" s="13" t="s">
        <v>476</v>
      </c>
      <c r="DA19" s="14" t="s">
        <v>477</v>
      </c>
      <c r="DB19" s="13" t="s">
        <v>395</v>
      </c>
      <c r="DC19" s="21" t="n">
        <v>2012</v>
      </c>
      <c r="DD19" s="23" t="str">
        <f aca="false">HYPERLINK("http://www.ibotta.com","www.ibotta.com")</f>
        <v>www.ibotta.com</v>
      </c>
      <c r="DE19" s="22" t="n">
        <v>19</v>
      </c>
      <c r="DF19" s="22" t="n">
        <v>7</v>
      </c>
      <c r="DG19" s="22" t="n">
        <v>14</v>
      </c>
      <c r="DH19" s="22" t="n">
        <v>1</v>
      </c>
      <c r="DI19" s="22" t="n">
        <v>4</v>
      </c>
      <c r="DJ19" s="22" t="n">
        <v>4</v>
      </c>
      <c r="DK19" s="13" t="s">
        <v>478</v>
      </c>
      <c r="DL19" s="13"/>
      <c r="DM19" s="14" t="n">
        <v>2.82</v>
      </c>
      <c r="DN19" s="14"/>
      <c r="DO19" s="13" t="s">
        <v>397</v>
      </c>
      <c r="DP19" s="13" t="s">
        <v>398</v>
      </c>
      <c r="DQ19" s="13" t="s">
        <v>399</v>
      </c>
      <c r="DR19" s="13" t="s">
        <v>398</v>
      </c>
      <c r="DS19" s="13" t="s">
        <v>398</v>
      </c>
      <c r="DT19" s="13" t="s">
        <v>400</v>
      </c>
      <c r="DU19" s="13" t="s">
        <v>479</v>
      </c>
      <c r="DV19" s="13"/>
      <c r="DW19" s="20"/>
      <c r="DX19" s="17"/>
      <c r="DY19" s="20"/>
      <c r="DZ19" s="20"/>
      <c r="EA19" s="20"/>
      <c r="EB19" s="20"/>
      <c r="EC19" s="20"/>
      <c r="ED19" s="20"/>
      <c r="EE19" s="20"/>
      <c r="EF19" s="17"/>
      <c r="EG19" s="16"/>
      <c r="EH19" s="16"/>
      <c r="EI19" s="20"/>
      <c r="EJ19" s="20"/>
      <c r="EK19" s="17"/>
      <c r="EL19" s="20"/>
      <c r="EM19" s="13"/>
      <c r="EN19" s="15"/>
      <c r="EO19" s="20"/>
      <c r="EP19" s="17"/>
      <c r="EQ19" s="17"/>
      <c r="ER19" s="20"/>
      <c r="ES19" s="13"/>
      <c r="ET19" s="20"/>
      <c r="EU19" s="20"/>
      <c r="EV19" s="20"/>
      <c r="EW19" s="20"/>
      <c r="EX19" s="20"/>
      <c r="EY19" s="20"/>
      <c r="EZ19" s="20"/>
      <c r="FA19" s="20"/>
      <c r="FB19" s="13" t="s">
        <v>196</v>
      </c>
      <c r="FC19" s="20"/>
      <c r="FD19" s="13"/>
      <c r="FE19" s="14"/>
      <c r="FF19" s="13"/>
      <c r="FG19" s="20"/>
      <c r="FH19" s="20"/>
      <c r="FI19" s="20"/>
      <c r="FJ19" s="20"/>
      <c r="FK19" s="20"/>
      <c r="FL19" s="20"/>
      <c r="FM19" s="20"/>
      <c r="FN19" s="20"/>
      <c r="FO19" s="20"/>
      <c r="FP19" s="20"/>
      <c r="FQ19" s="20"/>
      <c r="FR19" s="23" t="str">
        <f aca="false">HYPERLINK("https://my.pitchbook.com?c=58368-34T","View Company Online")</f>
        <v>View Company Online</v>
      </c>
    </row>
    <row r="20" customFormat="false" ht="15" hidden="false" customHeight="false" outlineLevel="0" collapsed="false">
      <c r="A20" s="2" t="s">
        <v>480</v>
      </c>
      <c r="B20" s="2" t="s">
        <v>453</v>
      </c>
      <c r="C20" s="2" t="s">
        <v>454</v>
      </c>
      <c r="D20" s="2"/>
      <c r="E20" s="2" t="s">
        <v>455</v>
      </c>
      <c r="F20" s="2" t="s">
        <v>456</v>
      </c>
      <c r="G20" s="2" t="s">
        <v>214</v>
      </c>
      <c r="H20" s="2" t="s">
        <v>215</v>
      </c>
      <c r="I20" s="2" t="s">
        <v>457</v>
      </c>
      <c r="J20" s="2" t="s">
        <v>458</v>
      </c>
      <c r="K20" s="2" t="s">
        <v>459</v>
      </c>
      <c r="L20" s="2" t="s">
        <v>460</v>
      </c>
      <c r="M20" s="2" t="s">
        <v>220</v>
      </c>
      <c r="N20" s="2" t="s">
        <v>185</v>
      </c>
      <c r="O20" s="2" t="s">
        <v>222</v>
      </c>
      <c r="P20" s="2" t="s">
        <v>461</v>
      </c>
      <c r="Q20" s="2" t="s">
        <v>462</v>
      </c>
      <c r="R20" s="3" t="s">
        <v>463</v>
      </c>
      <c r="S20" s="2"/>
      <c r="T20" s="2" t="s">
        <v>464</v>
      </c>
      <c r="U20" s="2" t="s">
        <v>465</v>
      </c>
      <c r="V20" s="3" t="n">
        <v>8</v>
      </c>
      <c r="W20" s="4" t="n">
        <v>45235</v>
      </c>
      <c r="X20" s="4" t="n">
        <v>45399</v>
      </c>
      <c r="Y20" s="5" t="n">
        <v>534.77</v>
      </c>
      <c r="Z20" s="2" t="s">
        <v>192</v>
      </c>
      <c r="AA20" s="5" t="n">
        <v>2261.2</v>
      </c>
      <c r="AB20" s="5" t="n">
        <v>2464.98</v>
      </c>
      <c r="AC20" s="2" t="s">
        <v>229</v>
      </c>
      <c r="AD20" s="6" t="n">
        <v>21.69</v>
      </c>
      <c r="AE20" s="5" t="n">
        <v>749.15</v>
      </c>
      <c r="AF20" s="3"/>
      <c r="AG20" s="3"/>
      <c r="AH20" s="5" t="n">
        <v>81.56</v>
      </c>
      <c r="AI20" s="3"/>
      <c r="AJ20" s="2" t="s">
        <v>263</v>
      </c>
      <c r="AK20" s="2"/>
      <c r="AL20" s="2"/>
      <c r="AM20" s="2" t="s">
        <v>264</v>
      </c>
      <c r="AN20" s="2" t="s">
        <v>481</v>
      </c>
      <c r="AO20" s="5" t="n">
        <v>534.77</v>
      </c>
      <c r="AP20" s="2" t="s">
        <v>196</v>
      </c>
      <c r="AQ20" s="2"/>
      <c r="AR20" s="2"/>
      <c r="AS20" s="2"/>
      <c r="AT20" s="5"/>
      <c r="AU20" s="5"/>
      <c r="AV20" s="5"/>
      <c r="AW20" s="2" t="s">
        <v>197</v>
      </c>
      <c r="AX20" s="2" t="s">
        <v>185</v>
      </c>
      <c r="AY20" s="2" t="s">
        <v>220</v>
      </c>
      <c r="AZ20" s="7"/>
      <c r="BA20" s="3"/>
      <c r="BB20" s="2"/>
      <c r="BC20" s="3"/>
      <c r="BD20" s="2"/>
      <c r="BE20" s="3"/>
      <c r="BF20" s="2"/>
      <c r="BG20" s="2"/>
      <c r="BH20" s="8"/>
      <c r="BI20" s="2"/>
      <c r="BJ20" s="2"/>
      <c r="BK20" s="2" t="s">
        <v>482</v>
      </c>
      <c r="BL20" s="2"/>
      <c r="BM20" s="2"/>
      <c r="BN20" s="2" t="s">
        <v>483</v>
      </c>
      <c r="BO20" s="2" t="s">
        <v>483</v>
      </c>
      <c r="BP20" s="2" t="s">
        <v>484</v>
      </c>
      <c r="BQ20" s="2"/>
      <c r="BR20" s="2"/>
      <c r="BS20" s="5"/>
      <c r="BT20" s="9" t="n">
        <v>317.59</v>
      </c>
      <c r="BU20" s="6" t="n">
        <v>2582.66</v>
      </c>
      <c r="BV20" s="9" t="n">
        <v>277.73</v>
      </c>
      <c r="BW20" s="9" t="n">
        <v>47.88</v>
      </c>
      <c r="BX20" s="9" t="n">
        <v>68.68</v>
      </c>
      <c r="BY20" s="9" t="n">
        <v>62.27</v>
      </c>
      <c r="BZ20" s="9" t="n">
        <v>60.44</v>
      </c>
      <c r="CA20" s="10" t="n">
        <v>2024</v>
      </c>
      <c r="CB20" s="9" t="n">
        <v>35.89</v>
      </c>
      <c r="CC20" s="9" t="n">
        <v>39.58</v>
      </c>
      <c r="CD20" s="9" t="n">
        <v>51.75</v>
      </c>
      <c r="CE20" s="9" t="n">
        <v>7.76</v>
      </c>
      <c r="CF20" s="9" t="n">
        <v>50.07</v>
      </c>
      <c r="CG20" s="9" t="n">
        <v>7.79</v>
      </c>
      <c r="CH20" s="9" t="n">
        <v>8.59</v>
      </c>
      <c r="CI20" s="9" t="n">
        <v>11.23</v>
      </c>
      <c r="CJ20" s="9" t="n">
        <v>1.68</v>
      </c>
      <c r="CK20" s="9" t="n">
        <v>10.86</v>
      </c>
      <c r="CL20" s="9"/>
      <c r="CM20" s="9"/>
      <c r="CN20" s="9"/>
      <c r="CO20" s="9"/>
      <c r="CP20" s="9"/>
      <c r="CQ20" s="9"/>
      <c r="CR20" s="9"/>
      <c r="CS20" s="6" t="n">
        <v>21.63</v>
      </c>
      <c r="CT20" s="7" t="n">
        <v>914</v>
      </c>
      <c r="CU20" s="2" t="s">
        <v>349</v>
      </c>
      <c r="CV20" s="2" t="s">
        <v>474</v>
      </c>
      <c r="CW20" s="2" t="s">
        <v>200</v>
      </c>
      <c r="CX20" s="2" t="s">
        <v>201</v>
      </c>
      <c r="CY20" s="2" t="s">
        <v>475</v>
      </c>
      <c r="CZ20" s="2" t="s">
        <v>476</v>
      </c>
      <c r="DA20" s="3" t="s">
        <v>477</v>
      </c>
      <c r="DB20" s="2" t="s">
        <v>395</v>
      </c>
      <c r="DC20" s="10" t="n">
        <v>2012</v>
      </c>
      <c r="DD20" s="12" t="str">
        <f aca="false">HYPERLINK("http://www.ibotta.com","www.ibotta.com")</f>
        <v>www.ibotta.com</v>
      </c>
      <c r="DE20" s="11" t="n">
        <v>19</v>
      </c>
      <c r="DF20" s="11" t="n">
        <v>7</v>
      </c>
      <c r="DG20" s="11" t="n">
        <v>14</v>
      </c>
      <c r="DH20" s="11" t="n">
        <v>1</v>
      </c>
      <c r="DI20" s="11" t="n">
        <v>4</v>
      </c>
      <c r="DJ20" s="11" t="n">
        <v>4</v>
      </c>
      <c r="DK20" s="2" t="s">
        <v>478</v>
      </c>
      <c r="DL20" s="2"/>
      <c r="DM20" s="3"/>
      <c r="DN20" s="3"/>
      <c r="DO20" s="2"/>
      <c r="DP20" s="2"/>
      <c r="DQ20" s="2"/>
      <c r="DR20" s="2"/>
      <c r="DS20" s="2"/>
      <c r="DT20" s="2"/>
      <c r="DU20" s="2"/>
      <c r="DV20" s="2"/>
      <c r="DW20" s="9"/>
      <c r="DX20" s="6"/>
      <c r="DY20" s="9"/>
      <c r="DZ20" s="9"/>
      <c r="EA20" s="9"/>
      <c r="EB20" s="9"/>
      <c r="EC20" s="9"/>
      <c r="ED20" s="9"/>
      <c r="EE20" s="9"/>
      <c r="EF20" s="6"/>
      <c r="EG20" s="5"/>
      <c r="EH20" s="5"/>
      <c r="EI20" s="9"/>
      <c r="EJ20" s="9"/>
      <c r="EK20" s="6"/>
      <c r="EL20" s="9"/>
      <c r="EM20" s="2"/>
      <c r="EN20" s="4"/>
      <c r="EO20" s="9"/>
      <c r="EP20" s="6"/>
      <c r="EQ20" s="6"/>
      <c r="ER20" s="9"/>
      <c r="ES20" s="2"/>
      <c r="ET20" s="9"/>
      <c r="EU20" s="9"/>
      <c r="EV20" s="9"/>
      <c r="EW20" s="9"/>
      <c r="EX20" s="9"/>
      <c r="EY20" s="9"/>
      <c r="EZ20" s="9"/>
      <c r="FA20" s="9"/>
      <c r="FB20" s="2" t="s">
        <v>196</v>
      </c>
      <c r="FC20" s="9"/>
      <c r="FD20" s="2"/>
      <c r="FE20" s="3"/>
      <c r="FF20" s="2"/>
      <c r="FG20" s="9"/>
      <c r="FH20" s="9"/>
      <c r="FI20" s="9"/>
      <c r="FJ20" s="9"/>
      <c r="FK20" s="9"/>
      <c r="FL20" s="9"/>
      <c r="FM20" s="9"/>
      <c r="FN20" s="9"/>
      <c r="FO20" s="9"/>
      <c r="FP20" s="9"/>
      <c r="FQ20" s="9"/>
      <c r="FR20" s="12" t="str">
        <f aca="false">HYPERLINK("https://my.pitchbook.com?c=244896-67T","View Company Online")</f>
        <v>View Company Online</v>
      </c>
    </row>
    <row r="21" customFormat="false" ht="15" hidden="false" customHeight="false" outlineLevel="0" collapsed="false">
      <c r="A21" s="13" t="s">
        <v>485</v>
      </c>
      <c r="B21" s="13" t="s">
        <v>486</v>
      </c>
      <c r="C21" s="13" t="s">
        <v>487</v>
      </c>
      <c r="D21" s="13" t="s">
        <v>488</v>
      </c>
      <c r="E21" s="13" t="s">
        <v>489</v>
      </c>
      <c r="F21" s="13" t="s">
        <v>490</v>
      </c>
      <c r="G21" s="13" t="s">
        <v>412</v>
      </c>
      <c r="H21" s="13" t="s">
        <v>413</v>
      </c>
      <c r="I21" s="13" t="s">
        <v>491</v>
      </c>
      <c r="J21" s="13" t="s">
        <v>492</v>
      </c>
      <c r="K21" s="13"/>
      <c r="L21" s="13" t="s">
        <v>493</v>
      </c>
      <c r="M21" s="13" t="s">
        <v>220</v>
      </c>
      <c r="N21" s="13" t="s">
        <v>221</v>
      </c>
      <c r="O21" s="13" t="s">
        <v>222</v>
      </c>
      <c r="P21" s="13" t="s">
        <v>494</v>
      </c>
      <c r="Q21" s="13" t="s">
        <v>495</v>
      </c>
      <c r="R21" s="14" t="s">
        <v>496</v>
      </c>
      <c r="S21" s="13" t="s">
        <v>497</v>
      </c>
      <c r="T21" s="13" t="s">
        <v>498</v>
      </c>
      <c r="U21" s="13" t="s">
        <v>499</v>
      </c>
      <c r="V21" s="14" t="n">
        <v>4</v>
      </c>
      <c r="W21" s="15"/>
      <c r="X21" s="15" t="n">
        <v>42907</v>
      </c>
      <c r="Y21" s="16" t="n">
        <v>0.18</v>
      </c>
      <c r="Z21" s="13" t="s">
        <v>192</v>
      </c>
      <c r="AA21" s="16" t="n">
        <v>0.97</v>
      </c>
      <c r="AB21" s="16" t="n">
        <v>1.15</v>
      </c>
      <c r="AC21" s="13" t="s">
        <v>192</v>
      </c>
      <c r="AD21" s="17" t="n">
        <v>15.72</v>
      </c>
      <c r="AE21" s="16" t="n">
        <v>0.97</v>
      </c>
      <c r="AF21" s="14" t="s">
        <v>250</v>
      </c>
      <c r="AG21" s="14"/>
      <c r="AH21" s="16" t="n">
        <v>7.19</v>
      </c>
      <c r="AI21" s="14"/>
      <c r="AJ21" s="13" t="s">
        <v>500</v>
      </c>
      <c r="AK21" s="13"/>
      <c r="AL21" s="13"/>
      <c r="AM21" s="13" t="s">
        <v>233</v>
      </c>
      <c r="AN21" s="13" t="s">
        <v>501</v>
      </c>
      <c r="AO21" s="16" t="n">
        <v>0.18</v>
      </c>
      <c r="AP21" s="13" t="s">
        <v>196</v>
      </c>
      <c r="AQ21" s="13"/>
      <c r="AR21" s="13"/>
      <c r="AS21" s="13"/>
      <c r="AT21" s="16"/>
      <c r="AU21" s="16"/>
      <c r="AV21" s="16"/>
      <c r="AW21" s="13" t="s">
        <v>197</v>
      </c>
      <c r="AX21" s="13" t="s">
        <v>502</v>
      </c>
      <c r="AY21" s="13" t="s">
        <v>235</v>
      </c>
      <c r="AZ21" s="18"/>
      <c r="BA21" s="14"/>
      <c r="BB21" s="13"/>
      <c r="BC21" s="14"/>
      <c r="BD21" s="13"/>
      <c r="BE21" s="14"/>
      <c r="BF21" s="13"/>
      <c r="BG21" s="13"/>
      <c r="BH21" s="19"/>
      <c r="BI21" s="13"/>
      <c r="BJ21" s="13"/>
      <c r="BK21" s="13"/>
      <c r="BL21" s="13"/>
      <c r="BM21" s="13"/>
      <c r="BN21" s="13"/>
      <c r="BO21" s="13"/>
      <c r="BP21" s="13"/>
      <c r="BQ21" s="13"/>
      <c r="BR21" s="13"/>
      <c r="BS21" s="16"/>
      <c r="BT21" s="20" t="n">
        <v>1.52</v>
      </c>
      <c r="BU21" s="17" t="n">
        <v>5252.92</v>
      </c>
      <c r="BV21" s="20"/>
      <c r="BW21" s="20" t="n">
        <v>0.26</v>
      </c>
      <c r="BX21" s="20" t="n">
        <v>0.44</v>
      </c>
      <c r="BY21" s="20" t="n">
        <v>0.31</v>
      </c>
      <c r="BZ21" s="20" t="n">
        <v>0.21</v>
      </c>
      <c r="CA21" s="21" t="n">
        <v>2016</v>
      </c>
      <c r="CB21" s="20" t="n">
        <v>2.65</v>
      </c>
      <c r="CC21" s="20" t="n">
        <v>3.67</v>
      </c>
      <c r="CD21" s="20" t="n">
        <v>4.43</v>
      </c>
      <c r="CE21" s="20" t="n">
        <v>0.76</v>
      </c>
      <c r="CF21" s="20" t="n">
        <v>1.54</v>
      </c>
      <c r="CG21" s="20" t="n">
        <v>0.42</v>
      </c>
      <c r="CH21" s="20" t="n">
        <v>0.58</v>
      </c>
      <c r="CI21" s="20" t="n">
        <v>0.7</v>
      </c>
      <c r="CJ21" s="20" t="n">
        <v>0.12</v>
      </c>
      <c r="CK21" s="20" t="n">
        <v>0.24</v>
      </c>
      <c r="CL21" s="20"/>
      <c r="CM21" s="20"/>
      <c r="CN21" s="20"/>
      <c r="CO21" s="20"/>
      <c r="CP21" s="20"/>
      <c r="CQ21" s="20"/>
      <c r="CR21" s="20"/>
      <c r="CS21" s="17" t="n">
        <v>28.68</v>
      </c>
      <c r="CT21" s="18" t="n">
        <v>25</v>
      </c>
      <c r="CU21" s="13" t="s">
        <v>305</v>
      </c>
      <c r="CV21" s="13" t="s">
        <v>503</v>
      </c>
      <c r="CW21" s="13" t="s">
        <v>244</v>
      </c>
      <c r="CX21" s="13" t="s">
        <v>307</v>
      </c>
      <c r="CY21" s="13" t="s">
        <v>504</v>
      </c>
      <c r="CZ21" s="13"/>
      <c r="DA21" s="14" t="s">
        <v>505</v>
      </c>
      <c r="DB21" s="13" t="s">
        <v>310</v>
      </c>
      <c r="DC21" s="21" t="n">
        <v>2013</v>
      </c>
      <c r="DD21" s="23" t="str">
        <f aca="false">HYPERLINK("http://www.iconovo.se","www.iconovo.se")</f>
        <v>www.iconovo.se</v>
      </c>
      <c r="DE21" s="22" t="n">
        <v>49</v>
      </c>
      <c r="DF21" s="22" t="n">
        <v>15</v>
      </c>
      <c r="DG21" s="22" t="n">
        <v>33</v>
      </c>
      <c r="DH21" s="22" t="n">
        <v>15</v>
      </c>
      <c r="DI21" s="22" t="n">
        <v>1</v>
      </c>
      <c r="DJ21" s="22" t="n">
        <v>1</v>
      </c>
      <c r="DK21" s="13" t="s">
        <v>506</v>
      </c>
      <c r="DL21" s="13"/>
      <c r="DM21" s="14"/>
      <c r="DN21" s="14" t="n">
        <v>2.67</v>
      </c>
      <c r="DO21" s="13"/>
      <c r="DP21" s="13"/>
      <c r="DQ21" s="13"/>
      <c r="DR21" s="13"/>
      <c r="DS21" s="13"/>
      <c r="DT21" s="13"/>
      <c r="DU21" s="13"/>
      <c r="DV21" s="13"/>
      <c r="DW21" s="20"/>
      <c r="DX21" s="17"/>
      <c r="DY21" s="20"/>
      <c r="DZ21" s="20"/>
      <c r="EA21" s="20"/>
      <c r="EB21" s="20"/>
      <c r="EC21" s="20"/>
      <c r="ED21" s="20"/>
      <c r="EE21" s="20"/>
      <c r="EF21" s="17"/>
      <c r="EG21" s="16"/>
      <c r="EH21" s="16"/>
      <c r="EI21" s="20"/>
      <c r="EJ21" s="20"/>
      <c r="EK21" s="17"/>
      <c r="EL21" s="20"/>
      <c r="EM21" s="13"/>
      <c r="EN21" s="15"/>
      <c r="EO21" s="20"/>
      <c r="EP21" s="17"/>
      <c r="EQ21" s="17"/>
      <c r="ER21" s="20"/>
      <c r="ES21" s="13"/>
      <c r="ET21" s="20"/>
      <c r="EU21" s="20"/>
      <c r="EV21" s="20"/>
      <c r="EW21" s="20"/>
      <c r="EX21" s="20"/>
      <c r="EY21" s="20"/>
      <c r="EZ21" s="20"/>
      <c r="FA21" s="20"/>
      <c r="FB21" s="13" t="s">
        <v>196</v>
      </c>
      <c r="FC21" s="20"/>
      <c r="FD21" s="13"/>
      <c r="FE21" s="14"/>
      <c r="FF21" s="13"/>
      <c r="FG21" s="20"/>
      <c r="FH21" s="20"/>
      <c r="FI21" s="20"/>
      <c r="FJ21" s="20"/>
      <c r="FK21" s="20"/>
      <c r="FL21" s="20"/>
      <c r="FM21" s="20"/>
      <c r="FN21" s="20"/>
      <c r="FO21" s="20"/>
      <c r="FP21" s="20"/>
      <c r="FQ21" s="20"/>
      <c r="FR21" s="23" t="str">
        <f aca="false">HYPERLINK("https://my.pitchbook.com?c=89532-37T","View Company Online")</f>
        <v>View Company Online</v>
      </c>
    </row>
    <row r="22" customFormat="false" ht="15" hidden="false" customHeight="false" outlineLevel="0" collapsed="false">
      <c r="A22" s="2" t="s">
        <v>507</v>
      </c>
      <c r="B22" s="2" t="s">
        <v>486</v>
      </c>
      <c r="C22" s="2" t="s">
        <v>487</v>
      </c>
      <c r="D22" s="2" t="s">
        <v>488</v>
      </c>
      <c r="E22" s="2" t="s">
        <v>489</v>
      </c>
      <c r="F22" s="2" t="s">
        <v>490</v>
      </c>
      <c r="G22" s="2" t="s">
        <v>412</v>
      </c>
      <c r="H22" s="2" t="s">
        <v>413</v>
      </c>
      <c r="I22" s="2" t="s">
        <v>491</v>
      </c>
      <c r="J22" s="2" t="s">
        <v>492</v>
      </c>
      <c r="K22" s="2"/>
      <c r="L22" s="2" t="s">
        <v>493</v>
      </c>
      <c r="M22" s="2" t="s">
        <v>220</v>
      </c>
      <c r="N22" s="2" t="s">
        <v>221</v>
      </c>
      <c r="O22" s="2" t="s">
        <v>222</v>
      </c>
      <c r="P22" s="2" t="s">
        <v>494</v>
      </c>
      <c r="Q22" s="2" t="s">
        <v>495</v>
      </c>
      <c r="R22" s="3" t="s">
        <v>496</v>
      </c>
      <c r="S22" s="2" t="s">
        <v>497</v>
      </c>
      <c r="T22" s="2" t="s">
        <v>498</v>
      </c>
      <c r="U22" s="2" t="s">
        <v>499</v>
      </c>
      <c r="V22" s="3" t="n">
        <v>5</v>
      </c>
      <c r="W22" s="4" t="n">
        <v>43166</v>
      </c>
      <c r="X22" s="4" t="n">
        <v>43196</v>
      </c>
      <c r="Y22" s="5" t="n">
        <v>3.97</v>
      </c>
      <c r="Z22" s="2" t="s">
        <v>229</v>
      </c>
      <c r="AA22" s="5" t="n">
        <v>21.54</v>
      </c>
      <c r="AB22" s="5" t="n">
        <v>25.51</v>
      </c>
      <c r="AC22" s="2" t="s">
        <v>229</v>
      </c>
      <c r="AD22" s="6" t="n">
        <v>15.55</v>
      </c>
      <c r="AE22" s="5" t="n">
        <v>4.94</v>
      </c>
      <c r="AF22" s="3"/>
      <c r="AG22" s="3"/>
      <c r="AH22" s="5" t="n">
        <v>3.78</v>
      </c>
      <c r="AI22" s="3"/>
      <c r="AJ22" s="2" t="s">
        <v>263</v>
      </c>
      <c r="AK22" s="2"/>
      <c r="AL22" s="2"/>
      <c r="AM22" s="2" t="s">
        <v>264</v>
      </c>
      <c r="AN22" s="2" t="s">
        <v>508</v>
      </c>
      <c r="AO22" s="5" t="n">
        <v>3.97</v>
      </c>
      <c r="AP22" s="2" t="s">
        <v>196</v>
      </c>
      <c r="AQ22" s="2"/>
      <c r="AR22" s="2"/>
      <c r="AS22" s="2"/>
      <c r="AT22" s="5"/>
      <c r="AU22" s="5"/>
      <c r="AV22" s="5"/>
      <c r="AW22" s="2" t="s">
        <v>197</v>
      </c>
      <c r="AX22" s="2" t="s">
        <v>277</v>
      </c>
      <c r="AY22" s="2" t="s">
        <v>220</v>
      </c>
      <c r="AZ22" s="7"/>
      <c r="BA22" s="3"/>
      <c r="BB22" s="2"/>
      <c r="BC22" s="3"/>
      <c r="BD22" s="2"/>
      <c r="BE22" s="3"/>
      <c r="BF22" s="2"/>
      <c r="BG22" s="2"/>
      <c r="BH22" s="8"/>
      <c r="BI22" s="2"/>
      <c r="BJ22" s="2"/>
      <c r="BK22" s="2" t="s">
        <v>509</v>
      </c>
      <c r="BL22" s="2"/>
      <c r="BM22" s="2"/>
      <c r="BN22" s="2" t="s">
        <v>510</v>
      </c>
      <c r="BO22" s="2" t="s">
        <v>510</v>
      </c>
      <c r="BP22" s="2"/>
      <c r="BQ22" s="2"/>
      <c r="BR22" s="2"/>
      <c r="BS22" s="5"/>
      <c r="BT22" s="9" t="n">
        <v>2.16</v>
      </c>
      <c r="BU22" s="6" t="n">
        <v>50.09</v>
      </c>
      <c r="BV22" s="9" t="n">
        <v>2.03</v>
      </c>
      <c r="BW22" s="9" t="n">
        <v>-0.12</v>
      </c>
      <c r="BX22" s="9" t="n">
        <v>-0.01</v>
      </c>
      <c r="BY22" s="9" t="n">
        <v>-0.15</v>
      </c>
      <c r="BZ22" s="9" t="n">
        <v>0</v>
      </c>
      <c r="CA22" s="10" t="n">
        <v>2018</v>
      </c>
      <c r="CB22" s="9" t="n">
        <v>-2591.61</v>
      </c>
      <c r="CC22" s="9" t="n">
        <v>-173.74</v>
      </c>
      <c r="CD22" s="9" t="n">
        <v>-202.22</v>
      </c>
      <c r="CE22" s="9" t="n">
        <v>11.83</v>
      </c>
      <c r="CF22" s="9" t="n">
        <v>13.93</v>
      </c>
      <c r="CG22" s="9" t="n">
        <v>-402.95</v>
      </c>
      <c r="CH22" s="9" t="n">
        <v>-27.01</v>
      </c>
      <c r="CI22" s="9" t="n">
        <v>-31.44</v>
      </c>
      <c r="CJ22" s="9" t="n">
        <v>1.84</v>
      </c>
      <c r="CK22" s="9" t="n">
        <v>2.17</v>
      </c>
      <c r="CL22" s="9"/>
      <c r="CM22" s="9"/>
      <c r="CN22" s="9"/>
      <c r="CO22" s="9"/>
      <c r="CP22" s="9"/>
      <c r="CQ22" s="9"/>
      <c r="CR22" s="9"/>
      <c r="CS22" s="6" t="n">
        <v>-0.46</v>
      </c>
      <c r="CT22" s="7" t="n">
        <v>25</v>
      </c>
      <c r="CU22" s="2" t="s">
        <v>305</v>
      </c>
      <c r="CV22" s="2" t="s">
        <v>503</v>
      </c>
      <c r="CW22" s="2" t="s">
        <v>244</v>
      </c>
      <c r="CX22" s="2" t="s">
        <v>307</v>
      </c>
      <c r="CY22" s="2" t="s">
        <v>504</v>
      </c>
      <c r="CZ22" s="2"/>
      <c r="DA22" s="3" t="s">
        <v>505</v>
      </c>
      <c r="DB22" s="2" t="s">
        <v>310</v>
      </c>
      <c r="DC22" s="10" t="n">
        <v>2013</v>
      </c>
      <c r="DD22" s="12" t="str">
        <f aca="false">HYPERLINK("http://www.iconovo.se","www.iconovo.se")</f>
        <v>www.iconovo.se</v>
      </c>
      <c r="DE22" s="11" t="n">
        <v>49</v>
      </c>
      <c r="DF22" s="11" t="n">
        <v>15</v>
      </c>
      <c r="DG22" s="11" t="n">
        <v>33</v>
      </c>
      <c r="DH22" s="11" t="n">
        <v>15</v>
      </c>
      <c r="DI22" s="11" t="n">
        <v>1</v>
      </c>
      <c r="DJ22" s="11" t="n">
        <v>1</v>
      </c>
      <c r="DK22" s="2" t="s">
        <v>506</v>
      </c>
      <c r="DL22" s="2"/>
      <c r="DM22" s="3"/>
      <c r="DN22" s="3"/>
      <c r="DO22" s="2"/>
      <c r="DP22" s="2"/>
      <c r="DQ22" s="2"/>
      <c r="DR22" s="2"/>
      <c r="DS22" s="2"/>
      <c r="DT22" s="2"/>
      <c r="DU22" s="2"/>
      <c r="DV22" s="2"/>
      <c r="DW22" s="9"/>
      <c r="DX22" s="6"/>
      <c r="DY22" s="9"/>
      <c r="DZ22" s="9"/>
      <c r="EA22" s="9"/>
      <c r="EB22" s="9"/>
      <c r="EC22" s="9"/>
      <c r="ED22" s="9"/>
      <c r="EE22" s="9"/>
      <c r="EF22" s="6"/>
      <c r="EG22" s="5"/>
      <c r="EH22" s="5"/>
      <c r="EI22" s="9"/>
      <c r="EJ22" s="9"/>
      <c r="EK22" s="6"/>
      <c r="EL22" s="9"/>
      <c r="EM22" s="2"/>
      <c r="EN22" s="4"/>
      <c r="EO22" s="9"/>
      <c r="EP22" s="6"/>
      <c r="EQ22" s="6"/>
      <c r="ER22" s="9"/>
      <c r="ES22" s="2"/>
      <c r="ET22" s="9"/>
      <c r="EU22" s="9"/>
      <c r="EV22" s="9"/>
      <c r="EW22" s="9"/>
      <c r="EX22" s="9"/>
      <c r="EY22" s="9"/>
      <c r="EZ22" s="9"/>
      <c r="FA22" s="9"/>
      <c r="FB22" s="2" t="s">
        <v>196</v>
      </c>
      <c r="FC22" s="9"/>
      <c r="FD22" s="2"/>
      <c r="FE22" s="3"/>
      <c r="FF22" s="2"/>
      <c r="FG22" s="9"/>
      <c r="FH22" s="9"/>
      <c r="FI22" s="9"/>
      <c r="FJ22" s="9"/>
      <c r="FK22" s="9"/>
      <c r="FL22" s="9"/>
      <c r="FM22" s="9"/>
      <c r="FN22" s="9"/>
      <c r="FO22" s="9"/>
      <c r="FP22" s="9"/>
      <c r="FQ22" s="9"/>
      <c r="FR22" s="12" t="str">
        <f aca="false">HYPERLINK("https://my.pitchbook.com?c=108008-02T","View Company Online")</f>
        <v>View Company Online</v>
      </c>
    </row>
    <row r="23" customFormat="false" ht="15" hidden="false" customHeight="false" outlineLevel="0" collapsed="false">
      <c r="A23" s="13" t="s">
        <v>511</v>
      </c>
      <c r="B23" s="13" t="s">
        <v>486</v>
      </c>
      <c r="C23" s="13" t="s">
        <v>487</v>
      </c>
      <c r="D23" s="13" t="s">
        <v>488</v>
      </c>
      <c r="E23" s="13" t="s">
        <v>489</v>
      </c>
      <c r="F23" s="13" t="s">
        <v>490</v>
      </c>
      <c r="G23" s="13" t="s">
        <v>412</v>
      </c>
      <c r="H23" s="13" t="s">
        <v>413</v>
      </c>
      <c r="I23" s="13" t="s">
        <v>491</v>
      </c>
      <c r="J23" s="13" t="s">
        <v>492</v>
      </c>
      <c r="K23" s="13"/>
      <c r="L23" s="13" t="s">
        <v>493</v>
      </c>
      <c r="M23" s="13" t="s">
        <v>220</v>
      </c>
      <c r="N23" s="13" t="s">
        <v>221</v>
      </c>
      <c r="O23" s="13" t="s">
        <v>222</v>
      </c>
      <c r="P23" s="13" t="s">
        <v>512</v>
      </c>
      <c r="Q23" s="13" t="s">
        <v>513</v>
      </c>
      <c r="R23" s="14" t="s">
        <v>514</v>
      </c>
      <c r="S23" s="13" t="s">
        <v>515</v>
      </c>
      <c r="T23" s="13" t="s">
        <v>516</v>
      </c>
      <c r="U23" s="13" t="s">
        <v>517</v>
      </c>
      <c r="V23" s="14" t="n">
        <v>7</v>
      </c>
      <c r="W23" s="15"/>
      <c r="X23" s="15" t="n">
        <v>44966</v>
      </c>
      <c r="Y23" s="16" t="n">
        <v>0.71</v>
      </c>
      <c r="Z23" s="13" t="s">
        <v>229</v>
      </c>
      <c r="AA23" s="16"/>
      <c r="AB23" s="16" t="n">
        <v>0.71</v>
      </c>
      <c r="AC23" s="13" t="s">
        <v>229</v>
      </c>
      <c r="AD23" s="17"/>
      <c r="AE23" s="16" t="n">
        <v>9.82</v>
      </c>
      <c r="AF23" s="14"/>
      <c r="AG23" s="14"/>
      <c r="AH23" s="16" t="n">
        <v>3.67</v>
      </c>
      <c r="AI23" s="14"/>
      <c r="AJ23" s="13" t="s">
        <v>193</v>
      </c>
      <c r="AK23" s="13"/>
      <c r="AL23" s="13"/>
      <c r="AM23" s="13" t="s">
        <v>346</v>
      </c>
      <c r="AN23" s="13" t="s">
        <v>518</v>
      </c>
      <c r="AO23" s="16"/>
      <c r="AP23" s="13" t="s">
        <v>196</v>
      </c>
      <c r="AQ23" s="13"/>
      <c r="AR23" s="13"/>
      <c r="AS23" s="13"/>
      <c r="AT23" s="16"/>
      <c r="AU23" s="16"/>
      <c r="AV23" s="16"/>
      <c r="AW23" s="13" t="s">
        <v>197</v>
      </c>
      <c r="AX23" s="13" t="s">
        <v>277</v>
      </c>
      <c r="AY23" s="13" t="s">
        <v>220</v>
      </c>
      <c r="AZ23" s="18"/>
      <c r="BA23" s="14"/>
      <c r="BB23" s="13"/>
      <c r="BC23" s="14"/>
      <c r="BD23" s="13"/>
      <c r="BE23" s="14"/>
      <c r="BF23" s="13"/>
      <c r="BG23" s="13"/>
      <c r="BH23" s="19"/>
      <c r="BI23" s="13"/>
      <c r="BJ23" s="13"/>
      <c r="BK23" s="13" t="s">
        <v>519</v>
      </c>
      <c r="BL23" s="13"/>
      <c r="BM23" s="13"/>
      <c r="BN23" s="13"/>
      <c r="BO23" s="13"/>
      <c r="BP23" s="13"/>
      <c r="BQ23" s="13"/>
      <c r="BR23" s="13"/>
      <c r="BS23" s="16"/>
      <c r="BT23" s="20" t="n">
        <v>1.6</v>
      </c>
      <c r="BU23" s="17"/>
      <c r="BV23" s="20"/>
      <c r="BW23" s="20" t="n">
        <v>-4.38</v>
      </c>
      <c r="BX23" s="20" t="n">
        <v>-3.65</v>
      </c>
      <c r="BY23" s="20" t="n">
        <v>-4.51</v>
      </c>
      <c r="BZ23" s="20" t="n">
        <v>0.9</v>
      </c>
      <c r="CA23" s="21" t="n">
        <v>2022</v>
      </c>
      <c r="CB23" s="20" t="n">
        <v>-0.19</v>
      </c>
      <c r="CC23" s="20" t="n">
        <v>-0.16</v>
      </c>
      <c r="CD23" s="20" t="n">
        <v>-0.16</v>
      </c>
      <c r="CE23" s="20" t="n">
        <v>0.44</v>
      </c>
      <c r="CF23" s="20" t="n">
        <v>-0.09</v>
      </c>
      <c r="CG23" s="20" t="n">
        <v>-0.19</v>
      </c>
      <c r="CH23" s="20" t="n">
        <v>-0.16</v>
      </c>
      <c r="CI23" s="20" t="n">
        <v>-0.16</v>
      </c>
      <c r="CJ23" s="20" t="n">
        <v>0.44</v>
      </c>
      <c r="CK23" s="20" t="n">
        <v>-0.09</v>
      </c>
      <c r="CL23" s="20"/>
      <c r="CM23" s="20"/>
      <c r="CN23" s="20"/>
      <c r="CO23" s="20"/>
      <c r="CP23" s="20"/>
      <c r="CQ23" s="20"/>
      <c r="CR23" s="20"/>
      <c r="CS23" s="17" t="n">
        <v>-227.76</v>
      </c>
      <c r="CT23" s="18" t="n">
        <v>25</v>
      </c>
      <c r="CU23" s="13" t="s">
        <v>305</v>
      </c>
      <c r="CV23" s="13" t="s">
        <v>503</v>
      </c>
      <c r="CW23" s="13" t="s">
        <v>244</v>
      </c>
      <c r="CX23" s="13" t="s">
        <v>307</v>
      </c>
      <c r="CY23" s="13" t="s">
        <v>504</v>
      </c>
      <c r="CZ23" s="13"/>
      <c r="DA23" s="14" t="s">
        <v>505</v>
      </c>
      <c r="DB23" s="13" t="s">
        <v>310</v>
      </c>
      <c r="DC23" s="21" t="n">
        <v>2013</v>
      </c>
      <c r="DD23" s="23" t="str">
        <f aca="false">HYPERLINK("http://www.iconovo.se","www.iconovo.se")</f>
        <v>www.iconovo.se</v>
      </c>
      <c r="DE23" s="22" t="n">
        <v>49</v>
      </c>
      <c r="DF23" s="22" t="n">
        <v>15</v>
      </c>
      <c r="DG23" s="22" t="n">
        <v>33</v>
      </c>
      <c r="DH23" s="22" t="n">
        <v>15</v>
      </c>
      <c r="DI23" s="22" t="n">
        <v>1</v>
      </c>
      <c r="DJ23" s="22" t="n">
        <v>1</v>
      </c>
      <c r="DK23" s="13" t="s">
        <v>506</v>
      </c>
      <c r="DL23" s="13"/>
      <c r="DM23" s="14"/>
      <c r="DN23" s="14"/>
      <c r="DO23" s="13"/>
      <c r="DP23" s="13"/>
      <c r="DQ23" s="13"/>
      <c r="DR23" s="13"/>
      <c r="DS23" s="13"/>
      <c r="DT23" s="13"/>
      <c r="DU23" s="13"/>
      <c r="DV23" s="13"/>
      <c r="DW23" s="20"/>
      <c r="DX23" s="17"/>
      <c r="DY23" s="20"/>
      <c r="DZ23" s="20"/>
      <c r="EA23" s="20"/>
      <c r="EB23" s="20"/>
      <c r="EC23" s="20"/>
      <c r="ED23" s="20"/>
      <c r="EE23" s="20"/>
      <c r="EF23" s="17"/>
      <c r="EG23" s="16"/>
      <c r="EH23" s="16"/>
      <c r="EI23" s="20"/>
      <c r="EJ23" s="20"/>
      <c r="EK23" s="17"/>
      <c r="EL23" s="20"/>
      <c r="EM23" s="13"/>
      <c r="EN23" s="15"/>
      <c r="EO23" s="20"/>
      <c r="EP23" s="17"/>
      <c r="EQ23" s="17"/>
      <c r="ER23" s="20"/>
      <c r="ES23" s="13"/>
      <c r="ET23" s="20"/>
      <c r="EU23" s="20"/>
      <c r="EV23" s="20"/>
      <c r="EW23" s="20"/>
      <c r="EX23" s="20"/>
      <c r="EY23" s="20"/>
      <c r="EZ23" s="20"/>
      <c r="FA23" s="20"/>
      <c r="FB23" s="13" t="s">
        <v>196</v>
      </c>
      <c r="FC23" s="20"/>
      <c r="FD23" s="13"/>
      <c r="FE23" s="14"/>
      <c r="FF23" s="13"/>
      <c r="FG23" s="20"/>
      <c r="FH23" s="20"/>
      <c r="FI23" s="20"/>
      <c r="FJ23" s="20"/>
      <c r="FK23" s="20"/>
      <c r="FL23" s="20"/>
      <c r="FM23" s="20"/>
      <c r="FN23" s="20"/>
      <c r="FO23" s="20"/>
      <c r="FP23" s="20"/>
      <c r="FQ23" s="20"/>
      <c r="FR23" s="23" t="str">
        <f aca="false">HYPERLINK("https://my.pitchbook.com?c=215255-89T","View Company Online")</f>
        <v>View Company Online</v>
      </c>
    </row>
    <row r="24" customFormat="false" ht="15" hidden="false" customHeight="false" outlineLevel="0" collapsed="false">
      <c r="A24" s="2" t="s">
        <v>520</v>
      </c>
      <c r="B24" s="2" t="s">
        <v>521</v>
      </c>
      <c r="C24" s="2" t="s">
        <v>522</v>
      </c>
      <c r="D24" s="2" t="s">
        <v>523</v>
      </c>
      <c r="E24" s="2" t="s">
        <v>524</v>
      </c>
      <c r="F24" s="2" t="s">
        <v>525</v>
      </c>
      <c r="G24" s="2" t="s">
        <v>214</v>
      </c>
      <c r="H24" s="2" t="s">
        <v>215</v>
      </c>
      <c r="I24" s="2" t="s">
        <v>334</v>
      </c>
      <c r="J24" s="2" t="s">
        <v>526</v>
      </c>
      <c r="K24" s="2" t="s">
        <v>527</v>
      </c>
      <c r="L24" s="2" t="s">
        <v>528</v>
      </c>
      <c r="M24" s="2" t="s">
        <v>220</v>
      </c>
      <c r="N24" s="2" t="s">
        <v>277</v>
      </c>
      <c r="O24" s="2" t="s">
        <v>222</v>
      </c>
      <c r="P24" s="2" t="s">
        <v>529</v>
      </c>
      <c r="Q24" s="2" t="s">
        <v>530</v>
      </c>
      <c r="R24" s="3" t="s">
        <v>531</v>
      </c>
      <c r="S24" s="2" t="s">
        <v>532</v>
      </c>
      <c r="T24" s="2" t="s">
        <v>533</v>
      </c>
      <c r="U24" s="2" t="s">
        <v>534</v>
      </c>
      <c r="V24" s="3" t="n">
        <v>1</v>
      </c>
      <c r="W24" s="4" t="n">
        <v>42627</v>
      </c>
      <c r="X24" s="4" t="n">
        <v>42643</v>
      </c>
      <c r="Y24" s="5" t="n">
        <v>0.75</v>
      </c>
      <c r="Z24" s="2" t="s">
        <v>192</v>
      </c>
      <c r="AA24" s="5" t="n">
        <v>1.88</v>
      </c>
      <c r="AB24" s="5" t="n">
        <v>2.63</v>
      </c>
      <c r="AC24" s="2" t="s">
        <v>229</v>
      </c>
      <c r="AD24" s="6" t="n">
        <v>28.57</v>
      </c>
      <c r="AE24" s="5" t="n">
        <v>0.75</v>
      </c>
      <c r="AF24" s="3" t="s">
        <v>230</v>
      </c>
      <c r="AG24" s="3"/>
      <c r="AH24" s="5" t="n">
        <v>37.5</v>
      </c>
      <c r="AI24" s="3"/>
      <c r="AJ24" s="2" t="s">
        <v>345</v>
      </c>
      <c r="AK24" s="2" t="s">
        <v>345</v>
      </c>
      <c r="AL24" s="2"/>
      <c r="AM24" s="2" t="s">
        <v>233</v>
      </c>
      <c r="AN24" s="2" t="s">
        <v>535</v>
      </c>
      <c r="AO24" s="5" t="n">
        <v>0.75</v>
      </c>
      <c r="AP24" s="2" t="s">
        <v>196</v>
      </c>
      <c r="AQ24" s="2"/>
      <c r="AR24" s="2"/>
      <c r="AS24" s="2"/>
      <c r="AT24" s="5"/>
      <c r="AU24" s="5"/>
      <c r="AV24" s="5"/>
      <c r="AW24" s="2" t="s">
        <v>197</v>
      </c>
      <c r="AX24" s="2" t="s">
        <v>277</v>
      </c>
      <c r="AY24" s="2" t="s">
        <v>235</v>
      </c>
      <c r="AZ24" s="7"/>
      <c r="BA24" s="3" t="n">
        <v>1</v>
      </c>
      <c r="BB24" s="2" t="s">
        <v>536</v>
      </c>
      <c r="BC24" s="3" t="n">
        <v>1</v>
      </c>
      <c r="BD24" s="2"/>
      <c r="BE24" s="3"/>
      <c r="BF24" s="2"/>
      <c r="BG24" s="2" t="s">
        <v>537</v>
      </c>
      <c r="BH24" s="8" t="s">
        <v>538</v>
      </c>
      <c r="BI24" s="2" t="s">
        <v>538</v>
      </c>
      <c r="BJ24" s="2" t="s">
        <v>539</v>
      </c>
      <c r="BK24" s="2"/>
      <c r="BL24" s="2"/>
      <c r="BM24" s="2"/>
      <c r="BN24" s="2"/>
      <c r="BO24" s="2"/>
      <c r="BP24" s="2"/>
      <c r="BQ24" s="2"/>
      <c r="BR24" s="2"/>
      <c r="BS24" s="5"/>
      <c r="BT24" s="9"/>
      <c r="BU24" s="6"/>
      <c r="BV24" s="9"/>
      <c r="BW24" s="9"/>
      <c r="BX24" s="9"/>
      <c r="BY24" s="9"/>
      <c r="BZ24" s="9"/>
      <c r="CA24" s="10" t="n">
        <v>2016</v>
      </c>
      <c r="CB24" s="9"/>
      <c r="CC24" s="9"/>
      <c r="CD24" s="9"/>
      <c r="CE24" s="9"/>
      <c r="CF24" s="9"/>
      <c r="CG24" s="9"/>
      <c r="CH24" s="9"/>
      <c r="CI24" s="9"/>
      <c r="CJ24" s="9"/>
      <c r="CK24" s="9"/>
      <c r="CL24" s="9"/>
      <c r="CM24" s="9"/>
      <c r="CN24" s="9"/>
      <c r="CO24" s="9"/>
      <c r="CP24" s="9"/>
      <c r="CQ24" s="9"/>
      <c r="CR24" s="9"/>
      <c r="CS24" s="6"/>
      <c r="CT24" s="7" t="n">
        <v>7</v>
      </c>
      <c r="CU24" s="2" t="s">
        <v>242</v>
      </c>
      <c r="CV24" s="2" t="s">
        <v>540</v>
      </c>
      <c r="CW24" s="2" t="s">
        <v>244</v>
      </c>
      <c r="CX24" s="2" t="s">
        <v>541</v>
      </c>
      <c r="CY24" s="2" t="s">
        <v>542</v>
      </c>
      <c r="CZ24" s="2"/>
      <c r="DA24" s="3" t="s">
        <v>543</v>
      </c>
      <c r="DB24" s="2" t="s">
        <v>544</v>
      </c>
      <c r="DC24" s="10" t="n">
        <v>2015</v>
      </c>
      <c r="DD24" s="12" t="str">
        <f aca="false">HYPERLINK("http://www.ifunded.de","www.ifunded.de")</f>
        <v>www.ifunded.de</v>
      </c>
      <c r="DE24" s="11"/>
      <c r="DF24" s="11"/>
      <c r="DG24" s="11"/>
      <c r="DH24" s="11"/>
      <c r="DI24" s="11"/>
      <c r="DJ24" s="11"/>
      <c r="DK24" s="2"/>
      <c r="DL24" s="2" t="s">
        <v>545</v>
      </c>
      <c r="DM24" s="3"/>
      <c r="DN24" s="3"/>
      <c r="DO24" s="2"/>
      <c r="DP24" s="2"/>
      <c r="DQ24" s="2"/>
      <c r="DR24" s="2"/>
      <c r="DS24" s="2"/>
      <c r="DT24" s="2"/>
      <c r="DU24" s="2"/>
      <c r="DV24" s="2"/>
      <c r="DW24" s="9"/>
      <c r="DX24" s="6"/>
      <c r="DY24" s="9"/>
      <c r="DZ24" s="9"/>
      <c r="EA24" s="9"/>
      <c r="EB24" s="9"/>
      <c r="EC24" s="9"/>
      <c r="ED24" s="9"/>
      <c r="EE24" s="9"/>
      <c r="EF24" s="6"/>
      <c r="EG24" s="5"/>
      <c r="EH24" s="5"/>
      <c r="EI24" s="9"/>
      <c r="EJ24" s="9"/>
      <c r="EK24" s="6"/>
      <c r="EL24" s="9"/>
      <c r="EM24" s="2"/>
      <c r="EN24" s="4"/>
      <c r="EO24" s="9"/>
      <c r="EP24" s="6"/>
      <c r="EQ24" s="6"/>
      <c r="ER24" s="9"/>
      <c r="ES24" s="2"/>
      <c r="ET24" s="9"/>
      <c r="EU24" s="9"/>
      <c r="EV24" s="9"/>
      <c r="EW24" s="9"/>
      <c r="EX24" s="9"/>
      <c r="EY24" s="9"/>
      <c r="EZ24" s="9"/>
      <c r="FA24" s="9"/>
      <c r="FB24" s="2" t="s">
        <v>196</v>
      </c>
      <c r="FC24" s="9"/>
      <c r="FD24" s="2"/>
      <c r="FE24" s="3"/>
      <c r="FF24" s="2"/>
      <c r="FG24" s="9"/>
      <c r="FH24" s="9"/>
      <c r="FI24" s="9"/>
      <c r="FJ24" s="9"/>
      <c r="FK24" s="9"/>
      <c r="FL24" s="9"/>
      <c r="FM24" s="9"/>
      <c r="FN24" s="9"/>
      <c r="FO24" s="9"/>
      <c r="FP24" s="9"/>
      <c r="FQ24" s="9"/>
      <c r="FR24" s="12" t="str">
        <f aca="false">HYPERLINK("https://my.pitchbook.com?c=76870-18T","View Company Online")</f>
        <v>View Company Online</v>
      </c>
    </row>
    <row r="25" customFormat="false" ht="15" hidden="false" customHeight="false" outlineLevel="0" collapsed="false">
      <c r="A25" s="13" t="s">
        <v>546</v>
      </c>
      <c r="B25" s="13" t="s">
        <v>521</v>
      </c>
      <c r="C25" s="13" t="s">
        <v>522</v>
      </c>
      <c r="D25" s="13" t="s">
        <v>523</v>
      </c>
      <c r="E25" s="13" t="s">
        <v>524</v>
      </c>
      <c r="F25" s="13" t="s">
        <v>525</v>
      </c>
      <c r="G25" s="13" t="s">
        <v>214</v>
      </c>
      <c r="H25" s="13" t="s">
        <v>215</v>
      </c>
      <c r="I25" s="13" t="s">
        <v>334</v>
      </c>
      <c r="J25" s="13" t="s">
        <v>526</v>
      </c>
      <c r="K25" s="13" t="s">
        <v>527</v>
      </c>
      <c r="L25" s="13" t="s">
        <v>528</v>
      </c>
      <c r="M25" s="13" t="s">
        <v>220</v>
      </c>
      <c r="N25" s="13" t="s">
        <v>277</v>
      </c>
      <c r="O25" s="13" t="s">
        <v>222</v>
      </c>
      <c r="P25" s="13"/>
      <c r="Q25" s="13"/>
      <c r="R25" s="14"/>
      <c r="S25" s="13"/>
      <c r="T25" s="13"/>
      <c r="U25" s="13"/>
      <c r="V25" s="14" t="n">
        <v>2</v>
      </c>
      <c r="W25" s="15" t="n">
        <v>43368</v>
      </c>
      <c r="X25" s="15" t="n">
        <v>43375</v>
      </c>
      <c r="Y25" s="16" t="n">
        <v>4</v>
      </c>
      <c r="Z25" s="13" t="s">
        <v>192</v>
      </c>
      <c r="AA25" s="16" t="n">
        <v>16.66</v>
      </c>
      <c r="AB25" s="16" t="n">
        <v>20.66</v>
      </c>
      <c r="AC25" s="13" t="s">
        <v>229</v>
      </c>
      <c r="AD25" s="17" t="n">
        <v>19.36</v>
      </c>
      <c r="AE25" s="16" t="n">
        <v>4.75</v>
      </c>
      <c r="AF25" s="14" t="s">
        <v>250</v>
      </c>
      <c r="AG25" s="14" t="s">
        <v>251</v>
      </c>
      <c r="AH25" s="16" t="n">
        <v>238.04</v>
      </c>
      <c r="AI25" s="14"/>
      <c r="AJ25" s="13" t="s">
        <v>345</v>
      </c>
      <c r="AK25" s="13" t="s">
        <v>345</v>
      </c>
      <c r="AL25" s="13"/>
      <c r="AM25" s="13" t="s">
        <v>233</v>
      </c>
      <c r="AN25" s="13" t="s">
        <v>547</v>
      </c>
      <c r="AO25" s="16" t="n">
        <v>4</v>
      </c>
      <c r="AP25" s="13" t="s">
        <v>196</v>
      </c>
      <c r="AQ25" s="13"/>
      <c r="AR25" s="13"/>
      <c r="AS25" s="13"/>
      <c r="AT25" s="16"/>
      <c r="AU25" s="16"/>
      <c r="AV25" s="16"/>
      <c r="AW25" s="13" t="s">
        <v>197</v>
      </c>
      <c r="AX25" s="13" t="s">
        <v>277</v>
      </c>
      <c r="AY25" s="13" t="s">
        <v>235</v>
      </c>
      <c r="AZ25" s="18"/>
      <c r="BA25" s="14" t="n">
        <v>5</v>
      </c>
      <c r="BB25" s="13" t="s">
        <v>548</v>
      </c>
      <c r="BC25" s="14" t="n">
        <v>4</v>
      </c>
      <c r="BD25" s="13" t="s">
        <v>536</v>
      </c>
      <c r="BE25" s="14" t="n">
        <v>1</v>
      </c>
      <c r="BF25" s="13"/>
      <c r="BG25" s="13" t="s">
        <v>549</v>
      </c>
      <c r="BH25" s="19" t="s">
        <v>550</v>
      </c>
      <c r="BI25" s="13" t="s">
        <v>551</v>
      </c>
      <c r="BJ25" s="13" t="s">
        <v>539</v>
      </c>
      <c r="BK25" s="13"/>
      <c r="BL25" s="13"/>
      <c r="BM25" s="13"/>
      <c r="BN25" s="13"/>
      <c r="BO25" s="13"/>
      <c r="BP25" s="13"/>
      <c r="BQ25" s="13"/>
      <c r="BR25" s="13"/>
      <c r="BS25" s="16"/>
      <c r="BT25" s="20"/>
      <c r="BU25" s="17"/>
      <c r="BV25" s="20"/>
      <c r="BW25" s="20"/>
      <c r="BX25" s="20"/>
      <c r="BY25" s="20"/>
      <c r="BZ25" s="20"/>
      <c r="CA25" s="21" t="n">
        <v>2018</v>
      </c>
      <c r="CB25" s="20"/>
      <c r="CC25" s="20"/>
      <c r="CD25" s="20"/>
      <c r="CE25" s="20"/>
      <c r="CF25" s="20"/>
      <c r="CG25" s="20"/>
      <c r="CH25" s="20"/>
      <c r="CI25" s="20"/>
      <c r="CJ25" s="20"/>
      <c r="CK25" s="20"/>
      <c r="CL25" s="20"/>
      <c r="CM25" s="20"/>
      <c r="CN25" s="20"/>
      <c r="CO25" s="20"/>
      <c r="CP25" s="20"/>
      <c r="CQ25" s="20"/>
      <c r="CR25" s="20"/>
      <c r="CS25" s="17"/>
      <c r="CT25" s="18" t="n">
        <v>7</v>
      </c>
      <c r="CU25" s="13" t="s">
        <v>242</v>
      </c>
      <c r="CV25" s="13" t="s">
        <v>540</v>
      </c>
      <c r="CW25" s="13" t="s">
        <v>244</v>
      </c>
      <c r="CX25" s="13" t="s">
        <v>541</v>
      </c>
      <c r="CY25" s="13" t="s">
        <v>542</v>
      </c>
      <c r="CZ25" s="13"/>
      <c r="DA25" s="14" t="s">
        <v>543</v>
      </c>
      <c r="DB25" s="13" t="s">
        <v>544</v>
      </c>
      <c r="DC25" s="21" t="n">
        <v>2015</v>
      </c>
      <c r="DD25" s="23" t="str">
        <f aca="false">HYPERLINK("http://www.ifunded.de","www.ifunded.de")</f>
        <v>www.ifunded.de</v>
      </c>
      <c r="DE25" s="22"/>
      <c r="DF25" s="22"/>
      <c r="DG25" s="22"/>
      <c r="DH25" s="22"/>
      <c r="DI25" s="22"/>
      <c r="DJ25" s="22"/>
      <c r="DK25" s="13"/>
      <c r="DL25" s="13" t="s">
        <v>545</v>
      </c>
      <c r="DM25" s="14" t="n">
        <v>6.35</v>
      </c>
      <c r="DN25" s="14"/>
      <c r="DO25" s="13"/>
      <c r="DP25" s="13"/>
      <c r="DQ25" s="13"/>
      <c r="DR25" s="13"/>
      <c r="DS25" s="13"/>
      <c r="DT25" s="13"/>
      <c r="DU25" s="13"/>
      <c r="DV25" s="13"/>
      <c r="DW25" s="20"/>
      <c r="DX25" s="17"/>
      <c r="DY25" s="20"/>
      <c r="DZ25" s="20"/>
      <c r="EA25" s="20"/>
      <c r="EB25" s="20"/>
      <c r="EC25" s="20"/>
      <c r="ED25" s="20"/>
      <c r="EE25" s="20"/>
      <c r="EF25" s="17"/>
      <c r="EG25" s="16"/>
      <c r="EH25" s="16"/>
      <c r="EI25" s="20"/>
      <c r="EJ25" s="20"/>
      <c r="EK25" s="17"/>
      <c r="EL25" s="20"/>
      <c r="EM25" s="13"/>
      <c r="EN25" s="15"/>
      <c r="EO25" s="20"/>
      <c r="EP25" s="17"/>
      <c r="EQ25" s="17"/>
      <c r="ER25" s="20"/>
      <c r="ES25" s="13"/>
      <c r="ET25" s="20"/>
      <c r="EU25" s="20"/>
      <c r="EV25" s="20"/>
      <c r="EW25" s="20"/>
      <c r="EX25" s="20"/>
      <c r="EY25" s="20"/>
      <c r="EZ25" s="20"/>
      <c r="FA25" s="20"/>
      <c r="FB25" s="13" t="s">
        <v>196</v>
      </c>
      <c r="FC25" s="20"/>
      <c r="FD25" s="13"/>
      <c r="FE25" s="14"/>
      <c r="FF25" s="13"/>
      <c r="FG25" s="20"/>
      <c r="FH25" s="20"/>
      <c r="FI25" s="20"/>
      <c r="FJ25" s="20"/>
      <c r="FK25" s="20"/>
      <c r="FL25" s="20"/>
      <c r="FM25" s="20"/>
      <c r="FN25" s="20"/>
      <c r="FO25" s="20"/>
      <c r="FP25" s="20"/>
      <c r="FQ25" s="20"/>
      <c r="FR25" s="23" t="str">
        <f aca="false">HYPERLINK("https://my.pitchbook.com?c=112110-13T","View Company Online")</f>
        <v>View Company Online</v>
      </c>
    </row>
    <row r="26" customFormat="false" ht="15" hidden="false" customHeight="false" outlineLevel="0" collapsed="false">
      <c r="A26" s="2" t="s">
        <v>552</v>
      </c>
      <c r="B26" s="2" t="s">
        <v>553</v>
      </c>
      <c r="C26" s="2" t="s">
        <v>554</v>
      </c>
      <c r="D26" s="2" t="s">
        <v>555</v>
      </c>
      <c r="E26" s="2" t="s">
        <v>556</v>
      </c>
      <c r="F26" s="2" t="s">
        <v>557</v>
      </c>
      <c r="G26" s="2" t="s">
        <v>214</v>
      </c>
      <c r="H26" s="2" t="s">
        <v>215</v>
      </c>
      <c r="I26" s="2" t="s">
        <v>216</v>
      </c>
      <c r="J26" s="2" t="s">
        <v>558</v>
      </c>
      <c r="K26" s="2" t="s">
        <v>559</v>
      </c>
      <c r="L26" s="2" t="s">
        <v>560</v>
      </c>
      <c r="M26" s="2" t="s">
        <v>561</v>
      </c>
      <c r="N26" s="2" t="s">
        <v>221</v>
      </c>
      <c r="O26" s="2" t="s">
        <v>222</v>
      </c>
      <c r="P26" s="2" t="s">
        <v>562</v>
      </c>
      <c r="Q26" s="2" t="s">
        <v>563</v>
      </c>
      <c r="R26" s="3" t="s">
        <v>564</v>
      </c>
      <c r="S26" s="2" t="s">
        <v>565</v>
      </c>
      <c r="T26" s="2" t="s">
        <v>566</v>
      </c>
      <c r="U26" s="2" t="s">
        <v>567</v>
      </c>
      <c r="V26" s="3" t="n">
        <v>1</v>
      </c>
      <c r="W26" s="4" t="n">
        <v>44281</v>
      </c>
      <c r="X26" s="4" t="n">
        <v>44308</v>
      </c>
      <c r="Y26" s="5" t="n">
        <v>5.38</v>
      </c>
      <c r="Z26" s="2" t="s">
        <v>229</v>
      </c>
      <c r="AA26" s="5" t="n">
        <v>18.29</v>
      </c>
      <c r="AB26" s="5" t="n">
        <v>23.67</v>
      </c>
      <c r="AC26" s="2" t="s">
        <v>229</v>
      </c>
      <c r="AD26" s="6" t="n">
        <v>22.72</v>
      </c>
      <c r="AE26" s="5" t="n">
        <v>5.38</v>
      </c>
      <c r="AF26" s="3"/>
      <c r="AG26" s="3"/>
      <c r="AH26" s="5" t="n">
        <v>1.3</v>
      </c>
      <c r="AI26" s="3"/>
      <c r="AJ26" s="2" t="s">
        <v>263</v>
      </c>
      <c r="AK26" s="2" t="s">
        <v>275</v>
      </c>
      <c r="AL26" s="2"/>
      <c r="AM26" s="2" t="s">
        <v>264</v>
      </c>
      <c r="AN26" s="2" t="s">
        <v>568</v>
      </c>
      <c r="AO26" s="5" t="n">
        <v>5.38</v>
      </c>
      <c r="AP26" s="2" t="s">
        <v>196</v>
      </c>
      <c r="AQ26" s="2"/>
      <c r="AR26" s="2"/>
      <c r="AS26" s="2"/>
      <c r="AT26" s="5"/>
      <c r="AU26" s="5"/>
      <c r="AV26" s="5"/>
      <c r="AW26" s="2" t="s">
        <v>197</v>
      </c>
      <c r="AX26" s="2" t="s">
        <v>277</v>
      </c>
      <c r="AY26" s="2" t="s">
        <v>561</v>
      </c>
      <c r="AZ26" s="7"/>
      <c r="BA26" s="3"/>
      <c r="BB26" s="2"/>
      <c r="BC26" s="3"/>
      <c r="BD26" s="2"/>
      <c r="BE26" s="3"/>
      <c r="BF26" s="2"/>
      <c r="BG26" s="2"/>
      <c r="BH26" s="8"/>
      <c r="BI26" s="2"/>
      <c r="BJ26" s="2"/>
      <c r="BK26" s="2"/>
      <c r="BL26" s="2"/>
      <c r="BM26" s="2"/>
      <c r="BN26" s="2" t="s">
        <v>569</v>
      </c>
      <c r="BO26" s="2" t="s">
        <v>569</v>
      </c>
      <c r="BP26" s="2"/>
      <c r="BQ26" s="2"/>
      <c r="BR26" s="2"/>
      <c r="BS26" s="5"/>
      <c r="BT26" s="9" t="n">
        <v>1.71</v>
      </c>
      <c r="BU26" s="6"/>
      <c r="BV26" s="9" t="n">
        <v>0.67</v>
      </c>
      <c r="BW26" s="9" t="n">
        <v>-1.13</v>
      </c>
      <c r="BX26" s="9" t="n">
        <v>-0.91</v>
      </c>
      <c r="BY26" s="9" t="n">
        <v>-1.18</v>
      </c>
      <c r="BZ26" s="9" t="n">
        <v>0</v>
      </c>
      <c r="CA26" s="10" t="n">
        <v>2021</v>
      </c>
      <c r="CB26" s="9" t="n">
        <v>-25.92</v>
      </c>
      <c r="CC26" s="9" t="n">
        <v>-20</v>
      </c>
      <c r="CD26" s="9" t="n">
        <v>-21.03</v>
      </c>
      <c r="CE26" s="9" t="n">
        <v>13.87</v>
      </c>
      <c r="CF26" s="9" t="n">
        <v>4.38</v>
      </c>
      <c r="CG26" s="9" t="n">
        <v>-5.89</v>
      </c>
      <c r="CH26" s="9" t="n">
        <v>-4.54</v>
      </c>
      <c r="CI26" s="9" t="n">
        <v>-4.78</v>
      </c>
      <c r="CJ26" s="9" t="n">
        <v>3.15</v>
      </c>
      <c r="CK26" s="9" t="n">
        <v>0.99</v>
      </c>
      <c r="CL26" s="9"/>
      <c r="CM26" s="9"/>
      <c r="CN26" s="9"/>
      <c r="CO26" s="9"/>
      <c r="CP26" s="9"/>
      <c r="CQ26" s="9"/>
      <c r="CR26" s="9"/>
      <c r="CS26" s="6" t="n">
        <v>-53.52</v>
      </c>
      <c r="CT26" s="7" t="n">
        <v>41</v>
      </c>
      <c r="CU26" s="2" t="s">
        <v>570</v>
      </c>
      <c r="CV26" s="2" t="s">
        <v>571</v>
      </c>
      <c r="CW26" s="2" t="s">
        <v>244</v>
      </c>
      <c r="CX26" s="2" t="s">
        <v>307</v>
      </c>
      <c r="CY26" s="2" t="s">
        <v>572</v>
      </c>
      <c r="CZ26" s="2"/>
      <c r="DA26" s="3" t="s">
        <v>573</v>
      </c>
      <c r="DB26" s="2" t="s">
        <v>574</v>
      </c>
      <c r="DC26" s="10" t="n">
        <v>2013</v>
      </c>
      <c r="DD26" s="12" t="str">
        <f aca="false">HYPERLINK("http://www.impero.com","www.impero.com")</f>
        <v>www.impero.com</v>
      </c>
      <c r="DE26" s="11"/>
      <c r="DF26" s="11"/>
      <c r="DG26" s="11"/>
      <c r="DH26" s="11"/>
      <c r="DI26" s="11"/>
      <c r="DJ26" s="11"/>
      <c r="DK26" s="2"/>
      <c r="DL26" s="2"/>
      <c r="DM26" s="3"/>
      <c r="DN26" s="3"/>
      <c r="DO26" s="2"/>
      <c r="DP26" s="2"/>
      <c r="DQ26" s="2"/>
      <c r="DR26" s="2"/>
      <c r="DS26" s="2"/>
      <c r="DT26" s="2"/>
      <c r="DU26" s="2"/>
      <c r="DV26" s="2"/>
      <c r="DW26" s="9"/>
      <c r="DX26" s="6"/>
      <c r="DY26" s="9"/>
      <c r="DZ26" s="9"/>
      <c r="EA26" s="9"/>
      <c r="EB26" s="9"/>
      <c r="EC26" s="9"/>
      <c r="ED26" s="9"/>
      <c r="EE26" s="9"/>
      <c r="EF26" s="6"/>
      <c r="EG26" s="5"/>
      <c r="EH26" s="5"/>
      <c r="EI26" s="9"/>
      <c r="EJ26" s="9"/>
      <c r="EK26" s="6"/>
      <c r="EL26" s="9"/>
      <c r="EM26" s="2"/>
      <c r="EN26" s="4"/>
      <c r="EO26" s="9"/>
      <c r="EP26" s="6"/>
      <c r="EQ26" s="6"/>
      <c r="ER26" s="9"/>
      <c r="ES26" s="2"/>
      <c r="ET26" s="9"/>
      <c r="EU26" s="9"/>
      <c r="EV26" s="9"/>
      <c r="EW26" s="9"/>
      <c r="EX26" s="9"/>
      <c r="EY26" s="9"/>
      <c r="EZ26" s="9"/>
      <c r="FA26" s="9"/>
      <c r="FB26" s="2" t="s">
        <v>196</v>
      </c>
      <c r="FC26" s="9"/>
      <c r="FD26" s="2"/>
      <c r="FE26" s="3"/>
      <c r="FF26" s="2"/>
      <c r="FG26" s="9"/>
      <c r="FH26" s="9"/>
      <c r="FI26" s="9"/>
      <c r="FJ26" s="9"/>
      <c r="FK26" s="9"/>
      <c r="FL26" s="9"/>
      <c r="FM26" s="9"/>
      <c r="FN26" s="9"/>
      <c r="FO26" s="9"/>
      <c r="FP26" s="9"/>
      <c r="FQ26" s="9"/>
      <c r="FR26" s="12" t="str">
        <f aca="false">HYPERLINK("https://my.pitchbook.com?c=171046-18T","View Company Online")</f>
        <v>View Company Online</v>
      </c>
    </row>
    <row r="27" customFormat="false" ht="15" hidden="false" customHeight="false" outlineLevel="0" collapsed="false">
      <c r="A27" s="13" t="s">
        <v>575</v>
      </c>
      <c r="B27" s="13" t="s">
        <v>553</v>
      </c>
      <c r="C27" s="13" t="s">
        <v>554</v>
      </c>
      <c r="D27" s="13" t="s">
        <v>555</v>
      </c>
      <c r="E27" s="13" t="s">
        <v>556</v>
      </c>
      <c r="F27" s="13" t="s">
        <v>557</v>
      </c>
      <c r="G27" s="13" t="s">
        <v>214</v>
      </c>
      <c r="H27" s="13" t="s">
        <v>215</v>
      </c>
      <c r="I27" s="13" t="s">
        <v>216</v>
      </c>
      <c r="J27" s="13" t="s">
        <v>558</v>
      </c>
      <c r="K27" s="13" t="s">
        <v>559</v>
      </c>
      <c r="L27" s="13" t="s">
        <v>560</v>
      </c>
      <c r="M27" s="13" t="s">
        <v>561</v>
      </c>
      <c r="N27" s="13" t="s">
        <v>221</v>
      </c>
      <c r="O27" s="13" t="s">
        <v>222</v>
      </c>
      <c r="P27" s="13" t="s">
        <v>562</v>
      </c>
      <c r="Q27" s="13" t="s">
        <v>563</v>
      </c>
      <c r="R27" s="14" t="s">
        <v>564</v>
      </c>
      <c r="S27" s="13" t="s">
        <v>565</v>
      </c>
      <c r="T27" s="13" t="s">
        <v>566</v>
      </c>
      <c r="U27" s="13" t="s">
        <v>567</v>
      </c>
      <c r="V27" s="14" t="n">
        <v>3</v>
      </c>
      <c r="W27" s="15" t="n">
        <v>45251</v>
      </c>
      <c r="X27" s="15" t="n">
        <v>45260</v>
      </c>
      <c r="Y27" s="16" t="n">
        <v>1.34</v>
      </c>
      <c r="Z27" s="13" t="s">
        <v>192</v>
      </c>
      <c r="AA27" s="16"/>
      <c r="AB27" s="16" t="n">
        <v>12.87</v>
      </c>
      <c r="AC27" s="13" t="s">
        <v>229</v>
      </c>
      <c r="AD27" s="17" t="n">
        <v>10.4</v>
      </c>
      <c r="AE27" s="16" t="n">
        <v>7.66</v>
      </c>
      <c r="AF27" s="14"/>
      <c r="AG27" s="14"/>
      <c r="AH27" s="16" t="n">
        <v>0.62</v>
      </c>
      <c r="AI27" s="14"/>
      <c r="AJ27" s="13" t="s">
        <v>275</v>
      </c>
      <c r="AK27" s="13"/>
      <c r="AL27" s="13"/>
      <c r="AM27" s="13" t="s">
        <v>194</v>
      </c>
      <c r="AN27" s="13" t="s">
        <v>557</v>
      </c>
      <c r="AO27" s="16" t="n">
        <v>1.34</v>
      </c>
      <c r="AP27" s="13" t="s">
        <v>196</v>
      </c>
      <c r="AQ27" s="13"/>
      <c r="AR27" s="13"/>
      <c r="AS27" s="13"/>
      <c r="AT27" s="16"/>
      <c r="AU27" s="16"/>
      <c r="AV27" s="16"/>
      <c r="AW27" s="13" t="s">
        <v>197</v>
      </c>
      <c r="AX27" s="13" t="s">
        <v>277</v>
      </c>
      <c r="AY27" s="13" t="s">
        <v>561</v>
      </c>
      <c r="AZ27" s="18"/>
      <c r="BA27" s="14" t="n">
        <v>3</v>
      </c>
      <c r="BB27" s="13"/>
      <c r="BC27" s="14"/>
      <c r="BD27" s="13" t="s">
        <v>576</v>
      </c>
      <c r="BE27" s="14" t="n">
        <v>3</v>
      </c>
      <c r="BF27" s="13"/>
      <c r="BG27" s="13" t="s">
        <v>577</v>
      </c>
      <c r="BH27" s="19" t="s">
        <v>578</v>
      </c>
      <c r="BI27" s="13"/>
      <c r="BJ27" s="13"/>
      <c r="BK27" s="13"/>
      <c r="BL27" s="13"/>
      <c r="BM27" s="13"/>
      <c r="BN27" s="13"/>
      <c r="BO27" s="13"/>
      <c r="BP27" s="13"/>
      <c r="BQ27" s="13"/>
      <c r="BR27" s="13"/>
      <c r="BS27" s="16"/>
      <c r="BT27" s="20" t="n">
        <v>3.45</v>
      </c>
      <c r="BU27" s="17" t="n">
        <v>34.42</v>
      </c>
      <c r="BV27" s="20" t="n">
        <v>2.29</v>
      </c>
      <c r="BW27" s="20" t="n">
        <v>-1.81</v>
      </c>
      <c r="BX27" s="20" t="n">
        <v>-1.55</v>
      </c>
      <c r="BY27" s="20" t="n">
        <v>-1.87</v>
      </c>
      <c r="BZ27" s="20" t="n">
        <v>0</v>
      </c>
      <c r="CA27" s="21" t="n">
        <v>2023</v>
      </c>
      <c r="CB27" s="20" t="n">
        <v>-8.29</v>
      </c>
      <c r="CC27" s="20" t="n">
        <v>-6.87</v>
      </c>
      <c r="CD27" s="20" t="n">
        <v>-7.03</v>
      </c>
      <c r="CE27" s="20" t="n">
        <v>3.74</v>
      </c>
      <c r="CF27" s="20" t="n">
        <v>-20.39</v>
      </c>
      <c r="CG27" s="20" t="n">
        <v>-0.86</v>
      </c>
      <c r="CH27" s="20" t="n">
        <v>-0.71</v>
      </c>
      <c r="CI27" s="20" t="n">
        <v>-0.73</v>
      </c>
      <c r="CJ27" s="20" t="n">
        <v>0.39</v>
      </c>
      <c r="CK27" s="20" t="n">
        <v>-2.12</v>
      </c>
      <c r="CL27" s="20"/>
      <c r="CM27" s="20"/>
      <c r="CN27" s="20"/>
      <c r="CO27" s="20"/>
      <c r="CP27" s="20"/>
      <c r="CQ27" s="20"/>
      <c r="CR27" s="20"/>
      <c r="CS27" s="17" t="n">
        <v>-45.06</v>
      </c>
      <c r="CT27" s="18" t="n">
        <v>41</v>
      </c>
      <c r="CU27" s="13" t="s">
        <v>570</v>
      </c>
      <c r="CV27" s="13" t="s">
        <v>571</v>
      </c>
      <c r="CW27" s="13" t="s">
        <v>244</v>
      </c>
      <c r="CX27" s="13" t="s">
        <v>307</v>
      </c>
      <c r="CY27" s="13" t="s">
        <v>572</v>
      </c>
      <c r="CZ27" s="13"/>
      <c r="DA27" s="14" t="s">
        <v>573</v>
      </c>
      <c r="DB27" s="13" t="s">
        <v>574</v>
      </c>
      <c r="DC27" s="21" t="n">
        <v>2013</v>
      </c>
      <c r="DD27" s="23" t="str">
        <f aca="false">HYPERLINK("http://www.impero.com","www.impero.com")</f>
        <v>www.impero.com</v>
      </c>
      <c r="DE27" s="22"/>
      <c r="DF27" s="22"/>
      <c r="DG27" s="22"/>
      <c r="DH27" s="22"/>
      <c r="DI27" s="22"/>
      <c r="DJ27" s="22"/>
      <c r="DK27" s="13"/>
      <c r="DL27" s="13"/>
      <c r="DM27" s="14"/>
      <c r="DN27" s="14"/>
      <c r="DO27" s="13"/>
      <c r="DP27" s="13"/>
      <c r="DQ27" s="13"/>
      <c r="DR27" s="13"/>
      <c r="DS27" s="13"/>
      <c r="DT27" s="13"/>
      <c r="DU27" s="13"/>
      <c r="DV27" s="13"/>
      <c r="DW27" s="20"/>
      <c r="DX27" s="17"/>
      <c r="DY27" s="20"/>
      <c r="DZ27" s="20"/>
      <c r="EA27" s="20"/>
      <c r="EB27" s="20"/>
      <c r="EC27" s="20"/>
      <c r="ED27" s="20"/>
      <c r="EE27" s="20"/>
      <c r="EF27" s="17"/>
      <c r="EG27" s="16"/>
      <c r="EH27" s="16"/>
      <c r="EI27" s="20"/>
      <c r="EJ27" s="20"/>
      <c r="EK27" s="17"/>
      <c r="EL27" s="20"/>
      <c r="EM27" s="13"/>
      <c r="EN27" s="15"/>
      <c r="EO27" s="20"/>
      <c r="EP27" s="17"/>
      <c r="EQ27" s="17"/>
      <c r="ER27" s="20"/>
      <c r="ES27" s="13"/>
      <c r="ET27" s="20"/>
      <c r="EU27" s="20"/>
      <c r="EV27" s="20"/>
      <c r="EW27" s="20"/>
      <c r="EX27" s="20"/>
      <c r="EY27" s="20"/>
      <c r="EZ27" s="20"/>
      <c r="FA27" s="20"/>
      <c r="FB27" s="13" t="s">
        <v>196</v>
      </c>
      <c r="FC27" s="20"/>
      <c r="FD27" s="13"/>
      <c r="FE27" s="14"/>
      <c r="FF27" s="13"/>
      <c r="FG27" s="20"/>
      <c r="FH27" s="20"/>
      <c r="FI27" s="20"/>
      <c r="FJ27" s="20"/>
      <c r="FK27" s="20"/>
      <c r="FL27" s="20"/>
      <c r="FM27" s="20"/>
      <c r="FN27" s="20"/>
      <c r="FO27" s="20"/>
      <c r="FP27" s="20"/>
      <c r="FQ27" s="20"/>
      <c r="FR27" s="23" t="str">
        <f aca="false">HYPERLINK("https://my.pitchbook.com?c=245940-22T","View Company Online")</f>
        <v>View Company Online</v>
      </c>
    </row>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false"/>
  </sheetPr>
  <dimension ref="A1:E15"/>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1" min="1" style="0" width="10.57"/>
    <col collapsed="false" customWidth="true" hidden="false" outlineLevel="0" max="2" min="2" style="0" width="49.14"/>
    <col collapsed="false" customWidth="true" hidden="false" outlineLevel="0" max="3" min="3" style="0" width="27.72"/>
    <col collapsed="false" customWidth="true" hidden="false" outlineLevel="0" max="4" min="4" style="0" width="4.57"/>
    <col collapsed="false" customWidth="true" hidden="false" outlineLevel="0" max="5" min="5" style="0" width="22.15"/>
    <col collapsed="false" customWidth="true" hidden="false" outlineLevel="0" max="1025" min="6" style="0" width="8.53"/>
  </cols>
  <sheetData>
    <row r="1" customFormat="false" ht="15" hidden="false" customHeight="false" outlineLevel="0" collapsed="false">
      <c r="A1" s="24" t="s">
        <v>579</v>
      </c>
    </row>
    <row r="3" customFormat="false" ht="15" hidden="false" customHeight="false" outlineLevel="0" collapsed="false">
      <c r="A3" s="25" t="s">
        <v>580</v>
      </c>
    </row>
    <row r="4" customFormat="false" ht="15" hidden="false" customHeight="false" outlineLevel="0" collapsed="false">
      <c r="A4" s="26" t="s">
        <v>581</v>
      </c>
    </row>
    <row r="6" customFormat="false" ht="15" hidden="false" customHeight="false" outlineLevel="0" collapsed="false">
      <c r="A6" s="25" t="s">
        <v>582</v>
      </c>
      <c r="C6" s="26" t="s">
        <v>583</v>
      </c>
      <c r="E6" s="25" t="s">
        <v>584</v>
      </c>
    </row>
    <row r="8" customFormat="false" ht="15" hidden="false" customHeight="false" outlineLevel="0" collapsed="false">
      <c r="A8" s="25" t="s">
        <v>585</v>
      </c>
    </row>
    <row r="9" customFormat="false" ht="15" hidden="false" customHeight="false" outlineLevel="0" collapsed="false">
      <c r="A9" s="27" t="s">
        <v>586</v>
      </c>
      <c r="B9" s="25" t="s">
        <v>587</v>
      </c>
    </row>
    <row r="10" customFormat="false" ht="15" hidden="false" customHeight="false" outlineLevel="0" collapsed="false">
      <c r="A10" s="27" t="s">
        <v>588</v>
      </c>
      <c r="B10" s="25" t="s">
        <v>589</v>
      </c>
    </row>
    <row r="11" customFormat="false" ht="15" hidden="false" customHeight="false" outlineLevel="0" collapsed="false">
      <c r="A11" s="27" t="s">
        <v>590</v>
      </c>
      <c r="B11" s="25" t="s">
        <v>591</v>
      </c>
    </row>
    <row r="13" customFormat="false" ht="15" hidden="false" customHeight="false" outlineLevel="0" collapsed="false">
      <c r="A13" s="25" t="s">
        <v>592</v>
      </c>
      <c r="B13" s="26" t="s">
        <v>581</v>
      </c>
    </row>
    <row r="15" customFormat="false" ht="15" hidden="false" customHeight="false" outlineLevel="0" collapsed="false">
      <c r="A15" s="28" t="s">
        <v>593</v>
      </c>
    </row>
  </sheetData>
  <sheetProtection sheet="true" objects="true" scenarios="true"/>
  <hyperlinks>
    <hyperlink ref="A4" r:id="rId1" display="support@pitchbook.com"/>
    <hyperlink ref="C6" r:id="rId2" display="the PitchBook subscription agreement."/>
    <hyperlink ref="B13" r:id="rId3" display="support@pitchbook.com"/>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2025-06-11T14:37:36Z</dcterms:modified>
  <cp:revision>1</cp:revision>
  <dc:subject/>
  <dc:title/>
</cp:coreProperties>
</file>