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4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stage 2A-Quality Intelligence Platform\quality-intelligence-platform\data\incoming\"/>
    </mc:Choice>
  </mc:AlternateContent>
  <xr:revisionPtr revIDLastSave="0" documentId="13_ncr:1_{DA01ED92-11FE-4CEA-9EC9-8ED383711DC7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Revision History" sheetId="28" r:id="rId1"/>
    <sheet name="ACCUEIL" sheetId="1" r:id="rId2"/>
    <sheet name="REGLES DE GESTION" sheetId="2" r:id="rId3"/>
    <sheet name="DASHBOARD AUDITS" sheetId="23" r:id="rId4"/>
    <sheet name="CONSOLIDATION" sheetId="24" r:id="rId5"/>
    <sheet name="ANALYSE FINDINGS" sheetId="25" r:id="rId6"/>
    <sheet name="Sheet1" sheetId="30" r:id="rId7"/>
    <sheet name="Min. Intérieur" sheetId="5" r:id="rId8"/>
    <sheet name="CDG Sécurité" sheetId="3" r:id="rId9"/>
    <sheet name="RAM" sheetId="4" r:id="rId10"/>
    <sheet name="Servier" sheetId="9" r:id="rId11"/>
    <sheet name="CDG Capital" sheetId="6" r:id="rId12"/>
    <sheet name="AtlanticRe" sheetId="7" r:id="rId13"/>
    <sheet name="OCP" sheetId="22" r:id="rId14"/>
    <sheet name="ONCF MW" sheetId="17" r:id="rId15"/>
    <sheet name="MEN" sheetId="10" r:id="rId16"/>
    <sheet name="ADM" sheetId="11" r:id="rId17"/>
    <sheet name="CDG DC" sheetId="12" r:id="rId18"/>
    <sheet name="CDG ITOC" sheetId="13" r:id="rId19"/>
    <sheet name="BPOST" sheetId="14" r:id="rId20"/>
    <sheet name="Graphtalk AIA" sheetId="15" r:id="rId21"/>
    <sheet name="ONCF APPS" sheetId="16" r:id="rId22"/>
    <sheet name="ANEF" sheetId="18" r:id="rId23"/>
    <sheet name="Vinci Construction" sheetId="20" r:id="rId24"/>
    <sheet name="Carrefour" sheetId="19" r:id="rId25"/>
    <sheet name="AXA" sheetId="21" r:id="rId26"/>
    <sheet name="Client A" sheetId="8" r:id="rId27"/>
    <sheet name="PLAN ACTION GLOBAL" sheetId="26" r:id="rId28"/>
    <sheet name="GRAPHIQUES" sheetId="27" r:id="rId29"/>
    <sheet name="Legal Statement" sheetId="29" r:id="rId30"/>
  </sheets>
  <definedNames>
    <definedName name="_xlnm._FilterDatabase" localSheetId="12" hidden="1">AtlanticRe!$A$14:$U$51</definedName>
    <definedName name="_xlnm._FilterDatabase" localSheetId="11" hidden="1">'CDG Capital'!$A$14:$U$51</definedName>
    <definedName name="_xlnm._FilterDatabase" localSheetId="8" hidden="1">'CDG Sécurité'!$B$12:$V$51</definedName>
    <definedName name="_xlnm._FilterDatabase" localSheetId="7" hidden="1">'Min. Intérieur'!$A$12:$U$51</definedName>
    <definedName name="_xlnm._FilterDatabase" localSheetId="13" hidden="1">OCP!$A$14:$U$51</definedName>
    <definedName name="_xlnm._FilterDatabase" localSheetId="14" hidden="1">'ONCF MW'!$A$14:$U$51</definedName>
    <definedName name="_xlnm._FilterDatabase" localSheetId="27" hidden="1">'PLAN ACTION GLOBAL'!$A$5:$M$745</definedName>
    <definedName name="_xlnm._FilterDatabase" localSheetId="9" hidden="1">RAM!$B$14:$U$51</definedName>
    <definedName name="_xlnm._FilterDatabase" localSheetId="10" hidden="1">Servier!$A$12:$U$51</definedName>
    <definedName name="_top" localSheetId="7">'Min. Intérieur'!$T$33</definedName>
    <definedName name="Applicabilité">#REF!</definedName>
    <definedName name="Applicable">#REF!</definedName>
    <definedName name="Aucun">#REF!</definedName>
    <definedName name="Défini">#REF!</definedName>
    <definedName name="FiscalYear">#REF!</definedName>
    <definedName name="Initial">#REF!</definedName>
    <definedName name="Maitrisé">#REF!</definedName>
    <definedName name="Niveau_de_conformité">#REF!</definedName>
    <definedName name="Niveau_de_maturité">#REF!</definedName>
    <definedName name="Optimisation">#REF!</definedName>
    <definedName name="Reproductib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5" i="5" l="1"/>
  <c r="R51" i="10"/>
  <c r="S51" i="10" s="1"/>
  <c r="R50" i="10"/>
  <c r="S50" i="10" s="1"/>
  <c r="R49" i="10"/>
  <c r="S49" i="10" s="1"/>
  <c r="K49" i="10"/>
  <c r="R48" i="10"/>
  <c r="S48" i="10" s="1"/>
  <c r="K48" i="10"/>
  <c r="R47" i="10"/>
  <c r="S47" i="10" s="1"/>
  <c r="R46" i="10"/>
  <c r="S46" i="10" s="1"/>
  <c r="K46" i="10"/>
  <c r="R45" i="10"/>
  <c r="S45" i="10" s="1"/>
  <c r="K45" i="10"/>
  <c r="R44" i="10"/>
  <c r="S44" i="10" s="1"/>
  <c r="K44" i="10"/>
  <c r="R43" i="10"/>
  <c r="S43" i="10" s="1"/>
  <c r="K43" i="10"/>
  <c r="R42" i="10"/>
  <c r="S42" i="10" s="1"/>
  <c r="K42" i="10"/>
  <c r="R41" i="10"/>
  <c r="S41" i="10" s="1"/>
  <c r="K41" i="10"/>
  <c r="R40" i="10"/>
  <c r="S40" i="10" s="1"/>
  <c r="L40" i="10"/>
  <c r="K40" i="10" s="1"/>
  <c r="R39" i="10"/>
  <c r="S39" i="10" s="1"/>
  <c r="K39" i="10"/>
  <c r="R38" i="10"/>
  <c r="S38" i="10" s="1"/>
  <c r="L38" i="10"/>
  <c r="K38" i="10"/>
  <c r="R37" i="10"/>
  <c r="S37" i="10" s="1"/>
  <c r="K37" i="10"/>
  <c r="R36" i="10"/>
  <c r="S36" i="10" s="1"/>
  <c r="K36" i="10"/>
  <c r="R35" i="10"/>
  <c r="S35" i="10" s="1"/>
  <c r="K35" i="10"/>
  <c r="R34" i="10"/>
  <c r="S34" i="10" s="1"/>
  <c r="K34" i="10"/>
  <c r="R33" i="10"/>
  <c r="S33" i="10" s="1"/>
  <c r="K33" i="10"/>
  <c r="R32" i="10"/>
  <c r="S32" i="10" s="1"/>
  <c r="K32" i="10"/>
  <c r="R31" i="10"/>
  <c r="S31" i="10" s="1"/>
  <c r="K31" i="10"/>
  <c r="R30" i="10"/>
  <c r="S30" i="10" s="1"/>
  <c r="K30" i="10"/>
  <c r="R29" i="10"/>
  <c r="S29" i="10" s="1"/>
  <c r="K29" i="10"/>
  <c r="R28" i="10"/>
  <c r="S28" i="10" s="1"/>
  <c r="K28" i="10"/>
  <c r="R27" i="10"/>
  <c r="S27" i="10" s="1"/>
  <c r="K27" i="10"/>
  <c r="R26" i="10"/>
  <c r="S26" i="10" s="1"/>
  <c r="R25" i="10"/>
  <c r="S25" i="10" s="1"/>
  <c r="R24" i="10"/>
  <c r="S24" i="10" s="1"/>
  <c r="K24" i="10"/>
  <c r="R23" i="10"/>
  <c r="S23" i="10" s="1"/>
  <c r="K23" i="10"/>
  <c r="R22" i="10"/>
  <c r="S22" i="10" s="1"/>
  <c r="R21" i="10"/>
  <c r="S21" i="10" s="1"/>
  <c r="K21" i="10"/>
  <c r="R20" i="10"/>
  <c r="S20" i="10" s="1"/>
  <c r="K20" i="10"/>
  <c r="R19" i="10"/>
  <c r="S19" i="10" s="1"/>
  <c r="K19" i="10"/>
  <c r="R18" i="10"/>
  <c r="S18" i="10" s="1"/>
  <c r="K18" i="10"/>
  <c r="R17" i="10"/>
  <c r="S17" i="10" s="1"/>
  <c r="K17" i="10"/>
  <c r="R16" i="10"/>
  <c r="S16" i="10" s="1"/>
  <c r="K16" i="10"/>
  <c r="R15" i="10"/>
  <c r="S15" i="10" s="1"/>
  <c r="K15" i="10"/>
  <c r="K22" i="17" l="1"/>
  <c r="K49" i="17" l="1"/>
  <c r="K48" i="17"/>
  <c r="K46" i="17"/>
  <c r="K45" i="17"/>
  <c r="K44" i="17"/>
  <c r="K43" i="17"/>
  <c r="K42" i="17"/>
  <c r="K41" i="17"/>
  <c r="L40" i="17"/>
  <c r="K40" i="17" s="1"/>
  <c r="K39" i="17"/>
  <c r="L38" i="17"/>
  <c r="K38" i="17" s="1"/>
  <c r="K37" i="17"/>
  <c r="K36" i="17"/>
  <c r="K35" i="17"/>
  <c r="K34" i="17"/>
  <c r="K33" i="17"/>
  <c r="K32" i="17"/>
  <c r="K31" i="17"/>
  <c r="K30" i="17"/>
  <c r="K29" i="17"/>
  <c r="K28" i="17"/>
  <c r="K27" i="17"/>
  <c r="K24" i="17"/>
  <c r="K23" i="17"/>
  <c r="K21" i="17"/>
  <c r="K20" i="17"/>
  <c r="K19" i="17"/>
  <c r="K18" i="17"/>
  <c r="K17" i="17"/>
  <c r="K16" i="17"/>
  <c r="K15" i="17"/>
  <c r="K49" i="22"/>
  <c r="K48" i="22"/>
  <c r="K46" i="22"/>
  <c r="K45" i="22"/>
  <c r="K44" i="22"/>
  <c r="K43" i="22"/>
  <c r="K42" i="22"/>
  <c r="K41" i="22"/>
  <c r="L40" i="22"/>
  <c r="K40" i="22" s="1"/>
  <c r="K39" i="22"/>
  <c r="L38" i="22"/>
  <c r="K38" i="22" s="1"/>
  <c r="K37" i="22"/>
  <c r="K36" i="22"/>
  <c r="K35" i="22"/>
  <c r="K34" i="22"/>
  <c r="K33" i="22"/>
  <c r="K32" i="22"/>
  <c r="K31" i="22"/>
  <c r="K30" i="22"/>
  <c r="K29" i="22"/>
  <c r="K28" i="22"/>
  <c r="K27" i="22"/>
  <c r="K24" i="22"/>
  <c r="K23" i="22"/>
  <c r="K21" i="22"/>
  <c r="K20" i="22"/>
  <c r="K19" i="22"/>
  <c r="K18" i="22"/>
  <c r="K17" i="22"/>
  <c r="K16" i="22"/>
  <c r="K15" i="22"/>
  <c r="R16" i="9"/>
  <c r="S16" i="9" s="1"/>
  <c r="R17" i="9"/>
  <c r="S17" i="9" s="1"/>
  <c r="R18" i="9"/>
  <c r="S18" i="9" s="1"/>
  <c r="R19" i="9"/>
  <c r="S19" i="9" s="1"/>
  <c r="R20" i="9"/>
  <c r="S20" i="9" s="1"/>
  <c r="R21" i="9"/>
  <c r="S21" i="9" s="1"/>
  <c r="R22" i="9"/>
  <c r="S22" i="9" s="1"/>
  <c r="R23" i="9"/>
  <c r="S23" i="9" s="1"/>
  <c r="R24" i="9"/>
  <c r="S24" i="9" s="1"/>
  <c r="R25" i="9"/>
  <c r="S25" i="9" s="1"/>
  <c r="R26" i="9"/>
  <c r="S26" i="9" s="1"/>
  <c r="R27" i="9"/>
  <c r="S27" i="9" s="1"/>
  <c r="R28" i="9"/>
  <c r="S28" i="9" s="1"/>
  <c r="R29" i="9"/>
  <c r="S29" i="9" s="1"/>
  <c r="R30" i="9"/>
  <c r="S30" i="9" s="1"/>
  <c r="R31" i="9"/>
  <c r="S31" i="9" s="1"/>
  <c r="R32" i="9"/>
  <c r="S32" i="9" s="1"/>
  <c r="R33" i="9"/>
  <c r="S33" i="9" s="1"/>
  <c r="R34" i="9"/>
  <c r="S34" i="9" s="1"/>
  <c r="R35" i="9"/>
  <c r="S35" i="9" s="1"/>
  <c r="R36" i="9"/>
  <c r="S36" i="9" s="1"/>
  <c r="R37" i="9"/>
  <c r="S37" i="9" s="1"/>
  <c r="R38" i="9"/>
  <c r="S38" i="9" s="1"/>
  <c r="R39" i="9"/>
  <c r="S39" i="9" s="1"/>
  <c r="R40" i="9"/>
  <c r="S40" i="9" s="1"/>
  <c r="R41" i="9"/>
  <c r="S41" i="9" s="1"/>
  <c r="R42" i="9"/>
  <c r="S42" i="9" s="1"/>
  <c r="R43" i="9"/>
  <c r="S43" i="9" s="1"/>
  <c r="R44" i="9"/>
  <c r="S44" i="9" s="1"/>
  <c r="R45" i="9"/>
  <c r="S45" i="9" s="1"/>
  <c r="R46" i="9"/>
  <c r="S46" i="9" s="1"/>
  <c r="R47" i="9"/>
  <c r="S47" i="9" s="1"/>
  <c r="R48" i="9"/>
  <c r="S48" i="9" s="1"/>
  <c r="R49" i="9"/>
  <c r="S49" i="9" s="1"/>
  <c r="R50" i="9"/>
  <c r="S50" i="9" s="1"/>
  <c r="R51" i="9"/>
  <c r="S51" i="9" s="1"/>
  <c r="R15" i="9"/>
  <c r="S15" i="9" s="1"/>
  <c r="R15" i="4"/>
  <c r="S15" i="4" s="1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7" i="9"/>
  <c r="K36" i="9"/>
  <c r="K35" i="9"/>
  <c r="K34" i="9"/>
  <c r="K33" i="9"/>
  <c r="K32" i="9"/>
  <c r="K31" i="9"/>
  <c r="K30" i="9"/>
  <c r="K29" i="9"/>
  <c r="K24" i="9"/>
  <c r="K23" i="9"/>
  <c r="K22" i="9"/>
  <c r="K21" i="9"/>
  <c r="K20" i="9"/>
  <c r="K19" i="9"/>
  <c r="K18" i="9"/>
  <c r="K17" i="9"/>
  <c r="K16" i="9"/>
  <c r="K15" i="9"/>
  <c r="K51" i="5" l="1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7" i="5"/>
  <c r="K16" i="5"/>
  <c r="K15" i="5"/>
  <c r="S51" i="5" l="1"/>
  <c r="R51" i="5"/>
  <c r="S50" i="5"/>
  <c r="R50" i="5"/>
  <c r="S49" i="5"/>
  <c r="R49" i="5"/>
  <c r="S48" i="5"/>
  <c r="R48" i="5"/>
  <c r="S47" i="5"/>
  <c r="R47" i="5"/>
  <c r="S46" i="5"/>
  <c r="R46" i="5"/>
  <c r="S45" i="5"/>
  <c r="R45" i="5"/>
  <c r="S44" i="5"/>
  <c r="R44" i="5"/>
  <c r="S43" i="5"/>
  <c r="R43" i="5"/>
  <c r="S42" i="5"/>
  <c r="R42" i="5"/>
  <c r="S41" i="5"/>
  <c r="R41" i="5"/>
  <c r="S40" i="5"/>
  <c r="R40" i="5"/>
  <c r="S39" i="5"/>
  <c r="R39" i="5"/>
  <c r="S38" i="5"/>
  <c r="R38" i="5"/>
  <c r="S37" i="5"/>
  <c r="R37" i="5"/>
  <c r="S36" i="5"/>
  <c r="R36" i="5"/>
  <c r="S35" i="5"/>
  <c r="R35" i="5"/>
  <c r="S34" i="5"/>
  <c r="R34" i="5"/>
  <c r="S33" i="5"/>
  <c r="R33" i="5"/>
  <c r="S32" i="5"/>
  <c r="R32" i="5"/>
  <c r="S31" i="5"/>
  <c r="R31" i="5"/>
  <c r="S30" i="5"/>
  <c r="R30" i="5"/>
  <c r="S29" i="5"/>
  <c r="R29" i="5"/>
  <c r="S25" i="5"/>
  <c r="R25" i="5"/>
  <c r="S24" i="5"/>
  <c r="R24" i="5"/>
  <c r="S23" i="5"/>
  <c r="R23" i="5"/>
  <c r="S22" i="5"/>
  <c r="R22" i="5"/>
  <c r="S21" i="5"/>
  <c r="R21" i="5"/>
  <c r="S20" i="5"/>
  <c r="R20" i="5"/>
  <c r="S19" i="5"/>
  <c r="R19" i="5"/>
  <c r="S17" i="5"/>
  <c r="R17" i="5"/>
  <c r="S16" i="5"/>
  <c r="R16" i="5"/>
  <c r="R15" i="5"/>
  <c r="R51" i="4"/>
  <c r="S51" i="4" s="1"/>
  <c r="R50" i="4"/>
  <c r="S50" i="4" s="1"/>
  <c r="R47" i="4"/>
  <c r="S47" i="4" s="1"/>
  <c r="R46" i="4"/>
  <c r="S46" i="4" s="1"/>
  <c r="R45" i="4"/>
  <c r="S45" i="4" s="1"/>
  <c r="R44" i="4"/>
  <c r="S44" i="4" s="1"/>
  <c r="R43" i="4"/>
  <c r="S43" i="4" s="1"/>
  <c r="R42" i="4"/>
  <c r="S42" i="4" s="1"/>
  <c r="R41" i="4"/>
  <c r="S41" i="4" s="1"/>
  <c r="R40" i="4"/>
  <c r="S40" i="4" s="1"/>
  <c r="R39" i="4"/>
  <c r="S39" i="4" s="1"/>
  <c r="R38" i="4"/>
  <c r="S38" i="4" s="1"/>
  <c r="R37" i="4"/>
  <c r="S37" i="4" s="1"/>
  <c r="R36" i="4"/>
  <c r="S36" i="4" s="1"/>
  <c r="R35" i="4"/>
  <c r="S35" i="4" s="1"/>
  <c r="R34" i="4"/>
  <c r="S34" i="4" s="1"/>
  <c r="R33" i="4"/>
  <c r="S33" i="4" s="1"/>
  <c r="R30" i="4"/>
  <c r="S30" i="4" s="1"/>
  <c r="R24" i="4"/>
  <c r="S24" i="4" s="1"/>
  <c r="R23" i="4"/>
  <c r="S23" i="4" s="1"/>
  <c r="R21" i="4"/>
  <c r="S21" i="4" s="1"/>
  <c r="R20" i="4"/>
  <c r="S20" i="4" s="1"/>
  <c r="R18" i="4"/>
  <c r="S18" i="4" s="1"/>
  <c r="R17" i="4"/>
  <c r="S17" i="4" s="1"/>
  <c r="R16" i="4"/>
  <c r="S16" i="4" s="1"/>
  <c r="K30" i="4"/>
  <c r="K27" i="4"/>
  <c r="K23" i="4"/>
  <c r="K49" i="7" l="1"/>
  <c r="K48" i="7"/>
  <c r="K46" i="7"/>
  <c r="K45" i="7"/>
  <c r="K44" i="7"/>
  <c r="K43" i="7"/>
  <c r="K42" i="7"/>
  <c r="K41" i="7"/>
  <c r="L40" i="7"/>
  <c r="K40" i="7" s="1"/>
  <c r="K39" i="7"/>
  <c r="L38" i="7"/>
  <c r="K38" i="7" s="1"/>
  <c r="K37" i="7"/>
  <c r="K36" i="7"/>
  <c r="K35" i="7"/>
  <c r="K34" i="7"/>
  <c r="K33" i="7"/>
  <c r="K32" i="7"/>
  <c r="K31" i="7"/>
  <c r="K30" i="7"/>
  <c r="K29" i="7"/>
  <c r="K28" i="7"/>
  <c r="K27" i="7"/>
  <c r="K24" i="7"/>
  <c r="K23" i="7"/>
  <c r="K21" i="7"/>
  <c r="K20" i="7"/>
  <c r="K19" i="7"/>
  <c r="K18" i="7"/>
  <c r="K17" i="7"/>
  <c r="K16" i="7"/>
  <c r="K15" i="7"/>
  <c r="R15" i="7"/>
  <c r="S15" i="7" s="1"/>
  <c r="R16" i="7"/>
  <c r="S16" i="7" s="1"/>
  <c r="R17" i="7"/>
  <c r="S17" i="7" s="1"/>
  <c r="R18" i="7"/>
  <c r="S18" i="7" s="1"/>
  <c r="R19" i="7"/>
  <c r="S19" i="7" s="1"/>
  <c r="R20" i="7"/>
  <c r="S20" i="7" s="1"/>
  <c r="R21" i="7"/>
  <c r="S21" i="7" s="1"/>
  <c r="R22" i="7"/>
  <c r="S22" i="7" s="1"/>
  <c r="R23" i="7"/>
  <c r="S23" i="7" s="1"/>
  <c r="R24" i="7"/>
  <c r="S24" i="7" s="1"/>
  <c r="R25" i="7"/>
  <c r="S25" i="7" s="1"/>
  <c r="R26" i="7"/>
  <c r="S26" i="7" s="1"/>
  <c r="R27" i="7"/>
  <c r="S27" i="7" s="1"/>
  <c r="R28" i="7"/>
  <c r="S28" i="7" s="1"/>
  <c r="R29" i="7"/>
  <c r="S29" i="7" s="1"/>
  <c r="R30" i="7"/>
  <c r="S30" i="7" s="1"/>
  <c r="R31" i="7"/>
  <c r="S31" i="7" s="1"/>
  <c r="R32" i="7"/>
  <c r="S32" i="7" s="1"/>
  <c r="R33" i="7"/>
  <c r="S33" i="7" s="1"/>
  <c r="R34" i="7"/>
  <c r="S34" i="7" s="1"/>
  <c r="R35" i="7"/>
  <c r="S35" i="7" s="1"/>
  <c r="R36" i="7"/>
  <c r="S36" i="7" s="1"/>
  <c r="R37" i="7"/>
  <c r="S37" i="7" s="1"/>
  <c r="R38" i="7"/>
  <c r="S38" i="7" s="1"/>
  <c r="R39" i="7"/>
  <c r="S39" i="7" s="1"/>
  <c r="R40" i="7"/>
  <c r="S40" i="7" s="1"/>
  <c r="R41" i="7"/>
  <c r="S41" i="7" s="1"/>
  <c r="R42" i="7"/>
  <c r="S42" i="7" s="1"/>
  <c r="R43" i="7"/>
  <c r="S43" i="7" s="1"/>
  <c r="R44" i="7"/>
  <c r="S44" i="7" s="1"/>
  <c r="R45" i="7"/>
  <c r="S45" i="7" s="1"/>
  <c r="R46" i="7"/>
  <c r="S46" i="7" s="1"/>
  <c r="R47" i="7"/>
  <c r="S47" i="7" s="1"/>
  <c r="R48" i="7"/>
  <c r="S48" i="7" s="1"/>
  <c r="R49" i="7"/>
  <c r="S49" i="7" s="1"/>
  <c r="R50" i="7"/>
  <c r="S50" i="7" s="1"/>
  <c r="R51" i="7"/>
  <c r="S51" i="7" s="1"/>
  <c r="K32" i="4"/>
  <c r="K24" i="4" l="1"/>
  <c r="K46" i="4"/>
  <c r="K45" i="4"/>
  <c r="K44" i="4"/>
  <c r="K43" i="4"/>
  <c r="K42" i="4"/>
  <c r="K37" i="4"/>
  <c r="K36" i="4"/>
  <c r="K35" i="4"/>
  <c r="K34" i="4"/>
  <c r="K51" i="4"/>
  <c r="K50" i="4"/>
  <c r="K41" i="4"/>
  <c r="K39" i="4"/>
  <c r="K33" i="4"/>
  <c r="J5" i="23"/>
  <c r="E56" i="8" l="1"/>
  <c r="E57" i="8"/>
  <c r="E58" i="8"/>
  <c r="E59" i="8"/>
  <c r="E60" i="8"/>
  <c r="E61" i="8"/>
  <c r="E55" i="8"/>
  <c r="E56" i="21"/>
  <c r="E57" i="21"/>
  <c r="E58" i="21"/>
  <c r="E59" i="21"/>
  <c r="E60" i="21"/>
  <c r="E61" i="21"/>
  <c r="E55" i="21"/>
  <c r="G61" i="25" l="1"/>
  <c r="G62" i="25"/>
  <c r="F62" i="25"/>
  <c r="G63" i="25"/>
  <c r="G64" i="25"/>
  <c r="G65" i="25"/>
  <c r="G66" i="25"/>
  <c r="G18" i="25"/>
  <c r="G19" i="25"/>
  <c r="G20" i="25"/>
  <c r="G21" i="25"/>
  <c r="G22" i="25"/>
  <c r="G23" i="25"/>
  <c r="F18" i="25"/>
  <c r="F19" i="25"/>
  <c r="F20" i="25"/>
  <c r="F21" i="25"/>
  <c r="F22" i="25"/>
  <c r="F23" i="25"/>
  <c r="E18" i="25"/>
  <c r="E19" i="25"/>
  <c r="E20" i="25"/>
  <c r="E21" i="25"/>
  <c r="E22" i="25"/>
  <c r="E23" i="25"/>
  <c r="D18" i="25"/>
  <c r="D19" i="25"/>
  <c r="D20" i="25"/>
  <c r="D21" i="25"/>
  <c r="D22" i="25"/>
  <c r="D23" i="25"/>
  <c r="E56" i="19"/>
  <c r="E57" i="19"/>
  <c r="E58" i="19"/>
  <c r="E59" i="19"/>
  <c r="E60" i="19"/>
  <c r="E61" i="19"/>
  <c r="E55" i="19"/>
  <c r="E56" i="20"/>
  <c r="E57" i="20"/>
  <c r="E58" i="20"/>
  <c r="E59" i="20"/>
  <c r="E60" i="20"/>
  <c r="E61" i="20"/>
  <c r="E55" i="20"/>
  <c r="E56" i="18"/>
  <c r="E57" i="18"/>
  <c r="E58" i="18"/>
  <c r="E59" i="18"/>
  <c r="E60" i="18"/>
  <c r="E61" i="18"/>
  <c r="E55" i="18"/>
  <c r="E56" i="16"/>
  <c r="E57" i="16"/>
  <c r="E58" i="16"/>
  <c r="E59" i="16"/>
  <c r="E60" i="16"/>
  <c r="E61" i="16"/>
  <c r="E55" i="16"/>
  <c r="E56" i="15"/>
  <c r="E57" i="15"/>
  <c r="E58" i="15"/>
  <c r="E59" i="15"/>
  <c r="E60" i="15"/>
  <c r="E61" i="15"/>
  <c r="E55" i="15"/>
  <c r="E56" i="14"/>
  <c r="E57" i="14"/>
  <c r="E58" i="14"/>
  <c r="E59" i="14"/>
  <c r="E60" i="14"/>
  <c r="E61" i="14"/>
  <c r="E55" i="14"/>
  <c r="E56" i="13"/>
  <c r="E57" i="13"/>
  <c r="E58" i="13"/>
  <c r="E59" i="13"/>
  <c r="E60" i="13"/>
  <c r="E61" i="13"/>
  <c r="E55" i="13"/>
  <c r="E56" i="12"/>
  <c r="E57" i="12"/>
  <c r="E58" i="12"/>
  <c r="E59" i="12"/>
  <c r="E60" i="12"/>
  <c r="E61" i="12"/>
  <c r="E55" i="12"/>
  <c r="E56" i="11"/>
  <c r="E57" i="11"/>
  <c r="E58" i="11"/>
  <c r="E59" i="11"/>
  <c r="E60" i="11"/>
  <c r="E61" i="11"/>
  <c r="E55" i="11"/>
  <c r="E56" i="6"/>
  <c r="E57" i="6"/>
  <c r="E58" i="6"/>
  <c r="E59" i="6"/>
  <c r="E60" i="6"/>
  <c r="E61" i="6"/>
  <c r="E55" i="6"/>
  <c r="G53" i="25" l="1"/>
  <c r="D56" i="9" l="1"/>
  <c r="E56" i="9" s="1"/>
  <c r="D57" i="9"/>
  <c r="D58" i="9"/>
  <c r="D59" i="9"/>
  <c r="D60" i="9"/>
  <c r="D61" i="9"/>
  <c r="D61" i="7"/>
  <c r="E61" i="7" s="1"/>
  <c r="D60" i="7"/>
  <c r="E60" i="7" s="1"/>
  <c r="D59" i="7"/>
  <c r="E59" i="7" s="1"/>
  <c r="D58" i="7"/>
  <c r="E58" i="7" s="1"/>
  <c r="D57" i="7"/>
  <c r="E57" i="7" s="1"/>
  <c r="D56" i="7"/>
  <c r="E56" i="7" s="1"/>
  <c r="D55" i="7"/>
  <c r="E55" i="7" s="1"/>
  <c r="D55" i="9"/>
  <c r="I36" i="24" l="1"/>
  <c r="E55" i="9"/>
  <c r="I42" i="24"/>
  <c r="E61" i="9"/>
  <c r="I40" i="24"/>
  <c r="E59" i="9"/>
  <c r="I39" i="24"/>
  <c r="E58" i="9"/>
  <c r="I41" i="24"/>
  <c r="E60" i="9"/>
  <c r="I38" i="24"/>
  <c r="E57" i="9"/>
  <c r="I37" i="24"/>
  <c r="A10" i="8"/>
  <c r="I17" i="23" s="1"/>
  <c r="B10" i="21"/>
  <c r="B10" i="19"/>
  <c r="B10" i="20"/>
  <c r="B10" i="18"/>
  <c r="B10" i="16"/>
  <c r="B10" i="15"/>
  <c r="K15" i="15"/>
  <c r="B10" i="14"/>
  <c r="K15" i="14"/>
  <c r="B10" i="13"/>
  <c r="B10" i="12"/>
  <c r="B10" i="11"/>
  <c r="D2" i="1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15" i="21"/>
  <c r="K50" i="8"/>
  <c r="K51" i="8"/>
  <c r="K15" i="8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15" i="19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15" i="20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15" i="18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15" i="16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15" i="13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15" i="12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15" i="11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16" i="6"/>
  <c r="K18" i="6"/>
  <c r="K19" i="6"/>
  <c r="K21" i="6"/>
  <c r="K22" i="6"/>
  <c r="K23" i="6"/>
  <c r="K24" i="6"/>
  <c r="K25" i="6"/>
  <c r="K26" i="6"/>
  <c r="K15" i="6"/>
  <c r="K16" i="4"/>
  <c r="K17" i="4"/>
  <c r="K18" i="4"/>
  <c r="K19" i="4"/>
  <c r="K20" i="4"/>
  <c r="K21" i="4"/>
  <c r="K22" i="4"/>
  <c r="K25" i="4"/>
  <c r="K26" i="4"/>
  <c r="K28" i="4"/>
  <c r="K29" i="4"/>
  <c r="K31" i="4"/>
  <c r="K38" i="4"/>
  <c r="K40" i="4"/>
  <c r="K15" i="4"/>
  <c r="L16" i="3"/>
  <c r="L17" i="3"/>
  <c r="L18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19" i="3"/>
  <c r="L20" i="3"/>
  <c r="L21" i="3"/>
  <c r="L15" i="3"/>
  <c r="A10" i="21"/>
  <c r="K17" i="23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B10" i="8" l="1"/>
  <c r="K745" i="26"/>
  <c r="L745" i="26" s="1"/>
  <c r="K744" i="26"/>
  <c r="L744" i="26" s="1"/>
  <c r="K743" i="26"/>
  <c r="L743" i="26" s="1"/>
  <c r="K742" i="26"/>
  <c r="L742" i="26" s="1"/>
  <c r="K741" i="26"/>
  <c r="L741" i="26" s="1"/>
  <c r="K740" i="26"/>
  <c r="L740" i="26" s="1"/>
  <c r="K739" i="26"/>
  <c r="L739" i="26" s="1"/>
  <c r="K738" i="26"/>
  <c r="L738" i="26" s="1"/>
  <c r="K737" i="26"/>
  <c r="L737" i="26" s="1"/>
  <c r="K736" i="26"/>
  <c r="L736" i="26" s="1"/>
  <c r="K735" i="26"/>
  <c r="L735" i="26" s="1"/>
  <c r="K734" i="26"/>
  <c r="L734" i="26" s="1"/>
  <c r="K733" i="26"/>
  <c r="L733" i="26" s="1"/>
  <c r="K732" i="26"/>
  <c r="L732" i="26" s="1"/>
  <c r="K731" i="26"/>
  <c r="L731" i="26" s="1"/>
  <c r="K730" i="26"/>
  <c r="L730" i="26" s="1"/>
  <c r="K729" i="26"/>
  <c r="L729" i="26" s="1"/>
  <c r="K728" i="26"/>
  <c r="L728" i="26" s="1"/>
  <c r="K727" i="26"/>
  <c r="L727" i="26" s="1"/>
  <c r="K726" i="26"/>
  <c r="L726" i="26" s="1"/>
  <c r="K725" i="26"/>
  <c r="L725" i="26" s="1"/>
  <c r="K724" i="26"/>
  <c r="L724" i="26" s="1"/>
  <c r="K723" i="26"/>
  <c r="L723" i="26" s="1"/>
  <c r="K722" i="26"/>
  <c r="L722" i="26" s="1"/>
  <c r="K721" i="26"/>
  <c r="L721" i="26" s="1"/>
  <c r="K720" i="26"/>
  <c r="L720" i="26" s="1"/>
  <c r="K719" i="26"/>
  <c r="L719" i="26" s="1"/>
  <c r="K718" i="26"/>
  <c r="L718" i="26" s="1"/>
  <c r="K717" i="26"/>
  <c r="L717" i="26" s="1"/>
  <c r="K716" i="26"/>
  <c r="L716" i="26" s="1"/>
  <c r="K715" i="26"/>
  <c r="L715" i="26" s="1"/>
  <c r="K714" i="26"/>
  <c r="L714" i="26" s="1"/>
  <c r="K713" i="26"/>
  <c r="L713" i="26" s="1"/>
  <c r="K712" i="26"/>
  <c r="L712" i="26" s="1"/>
  <c r="K711" i="26"/>
  <c r="L711" i="26" s="1"/>
  <c r="K710" i="26"/>
  <c r="L710" i="26" s="1"/>
  <c r="K709" i="26"/>
  <c r="L709" i="26" s="1"/>
  <c r="K708" i="26"/>
  <c r="L708" i="26" s="1"/>
  <c r="K707" i="26"/>
  <c r="L707" i="26" s="1"/>
  <c r="K706" i="26"/>
  <c r="L706" i="26" s="1"/>
  <c r="K705" i="26"/>
  <c r="L705" i="26" s="1"/>
  <c r="K704" i="26"/>
  <c r="L704" i="26" s="1"/>
  <c r="K703" i="26"/>
  <c r="L703" i="26" s="1"/>
  <c r="K702" i="26"/>
  <c r="L702" i="26" s="1"/>
  <c r="K701" i="26"/>
  <c r="L701" i="26" s="1"/>
  <c r="K700" i="26"/>
  <c r="L700" i="26" s="1"/>
  <c r="K699" i="26"/>
  <c r="L699" i="26" s="1"/>
  <c r="K698" i="26"/>
  <c r="L698" i="26" s="1"/>
  <c r="K697" i="26"/>
  <c r="L697" i="26" s="1"/>
  <c r="K696" i="26"/>
  <c r="L696" i="26" s="1"/>
  <c r="K695" i="26"/>
  <c r="L695" i="26" s="1"/>
  <c r="K694" i="26"/>
  <c r="L694" i="26" s="1"/>
  <c r="K693" i="26"/>
  <c r="L693" i="26" s="1"/>
  <c r="K692" i="26"/>
  <c r="L692" i="26" s="1"/>
  <c r="K691" i="26"/>
  <c r="L691" i="26" s="1"/>
  <c r="K690" i="26"/>
  <c r="L690" i="26" s="1"/>
  <c r="K689" i="26"/>
  <c r="L689" i="26" s="1"/>
  <c r="K688" i="26"/>
  <c r="L688" i="26" s="1"/>
  <c r="K687" i="26"/>
  <c r="L687" i="26" s="1"/>
  <c r="K686" i="26"/>
  <c r="L686" i="26" s="1"/>
  <c r="K685" i="26"/>
  <c r="L685" i="26" s="1"/>
  <c r="K684" i="26"/>
  <c r="L684" i="26" s="1"/>
  <c r="K683" i="26"/>
  <c r="L683" i="26" s="1"/>
  <c r="K682" i="26"/>
  <c r="L682" i="26" s="1"/>
  <c r="K681" i="26"/>
  <c r="L681" i="26" s="1"/>
  <c r="K680" i="26"/>
  <c r="L680" i="26" s="1"/>
  <c r="K679" i="26"/>
  <c r="L679" i="26" s="1"/>
  <c r="K678" i="26"/>
  <c r="L678" i="26" s="1"/>
  <c r="K677" i="26"/>
  <c r="L677" i="26" s="1"/>
  <c r="K676" i="26"/>
  <c r="L676" i="26" s="1"/>
  <c r="K675" i="26"/>
  <c r="L675" i="26" s="1"/>
  <c r="K674" i="26"/>
  <c r="L674" i="26" s="1"/>
  <c r="K673" i="26"/>
  <c r="L673" i="26" s="1"/>
  <c r="K672" i="26"/>
  <c r="L672" i="26" s="1"/>
  <c r="K671" i="26"/>
  <c r="L671" i="26" s="1"/>
  <c r="K670" i="26"/>
  <c r="L670" i="26" s="1"/>
  <c r="K669" i="26"/>
  <c r="L669" i="26" s="1"/>
  <c r="K668" i="26"/>
  <c r="L668" i="26" s="1"/>
  <c r="K667" i="26"/>
  <c r="L667" i="26" s="1"/>
  <c r="K666" i="26"/>
  <c r="L666" i="26" s="1"/>
  <c r="K665" i="26"/>
  <c r="L665" i="26" s="1"/>
  <c r="K664" i="26"/>
  <c r="L664" i="26" s="1"/>
  <c r="K663" i="26"/>
  <c r="L663" i="26" s="1"/>
  <c r="K662" i="26"/>
  <c r="L662" i="26" s="1"/>
  <c r="K661" i="26"/>
  <c r="L661" i="26" s="1"/>
  <c r="K660" i="26"/>
  <c r="L660" i="26" s="1"/>
  <c r="K659" i="26"/>
  <c r="L659" i="26" s="1"/>
  <c r="K658" i="26"/>
  <c r="L658" i="26" s="1"/>
  <c r="K657" i="26"/>
  <c r="L657" i="26" s="1"/>
  <c r="K656" i="26"/>
  <c r="L656" i="26" s="1"/>
  <c r="K655" i="26"/>
  <c r="L655" i="26" s="1"/>
  <c r="K654" i="26"/>
  <c r="L654" i="26" s="1"/>
  <c r="K653" i="26"/>
  <c r="L653" i="26" s="1"/>
  <c r="K652" i="26"/>
  <c r="L652" i="26" s="1"/>
  <c r="K651" i="26"/>
  <c r="L651" i="26" s="1"/>
  <c r="K650" i="26"/>
  <c r="L650" i="26" s="1"/>
  <c r="K649" i="26"/>
  <c r="L649" i="26" s="1"/>
  <c r="K648" i="26"/>
  <c r="L648" i="26" s="1"/>
  <c r="K647" i="26"/>
  <c r="L647" i="26" s="1"/>
  <c r="K646" i="26"/>
  <c r="L646" i="26" s="1"/>
  <c r="K645" i="26"/>
  <c r="L645" i="26" s="1"/>
  <c r="K644" i="26"/>
  <c r="L644" i="26" s="1"/>
  <c r="K643" i="26"/>
  <c r="L643" i="26" s="1"/>
  <c r="K642" i="26"/>
  <c r="L642" i="26" s="1"/>
  <c r="K641" i="26"/>
  <c r="L641" i="26" s="1"/>
  <c r="K640" i="26"/>
  <c r="L640" i="26" s="1"/>
  <c r="K639" i="26"/>
  <c r="L639" i="26" s="1"/>
  <c r="K638" i="26"/>
  <c r="L638" i="26" s="1"/>
  <c r="K637" i="26"/>
  <c r="L637" i="26" s="1"/>
  <c r="K636" i="26"/>
  <c r="L636" i="26" s="1"/>
  <c r="K635" i="26"/>
  <c r="L635" i="26" s="1"/>
  <c r="K634" i="26"/>
  <c r="L634" i="26" s="1"/>
  <c r="K633" i="26"/>
  <c r="L633" i="26" s="1"/>
  <c r="K632" i="26"/>
  <c r="L632" i="26" s="1"/>
  <c r="K631" i="26"/>
  <c r="L631" i="26" s="1"/>
  <c r="K630" i="26"/>
  <c r="L630" i="26" s="1"/>
  <c r="K629" i="26"/>
  <c r="L629" i="26" s="1"/>
  <c r="K628" i="26"/>
  <c r="L628" i="26" s="1"/>
  <c r="K627" i="26"/>
  <c r="L627" i="26" s="1"/>
  <c r="K626" i="26"/>
  <c r="L626" i="26" s="1"/>
  <c r="K625" i="26"/>
  <c r="L625" i="26" s="1"/>
  <c r="K624" i="26"/>
  <c r="L624" i="26" s="1"/>
  <c r="K623" i="26"/>
  <c r="L623" i="26" s="1"/>
  <c r="K622" i="26"/>
  <c r="L622" i="26" s="1"/>
  <c r="K621" i="26"/>
  <c r="L621" i="26" s="1"/>
  <c r="K620" i="26"/>
  <c r="L620" i="26" s="1"/>
  <c r="K619" i="26"/>
  <c r="L619" i="26" s="1"/>
  <c r="K618" i="26"/>
  <c r="L618" i="26" s="1"/>
  <c r="K617" i="26"/>
  <c r="L617" i="26" s="1"/>
  <c r="K616" i="26"/>
  <c r="L616" i="26" s="1"/>
  <c r="K615" i="26"/>
  <c r="L615" i="26" s="1"/>
  <c r="K614" i="26"/>
  <c r="L614" i="26" s="1"/>
  <c r="K613" i="26"/>
  <c r="L613" i="26" s="1"/>
  <c r="K612" i="26"/>
  <c r="L612" i="26" s="1"/>
  <c r="K611" i="26"/>
  <c r="L611" i="26" s="1"/>
  <c r="K610" i="26"/>
  <c r="L610" i="26" s="1"/>
  <c r="K609" i="26"/>
  <c r="L609" i="26" s="1"/>
  <c r="K608" i="26"/>
  <c r="L608" i="26" s="1"/>
  <c r="K607" i="26"/>
  <c r="L607" i="26" s="1"/>
  <c r="K606" i="26"/>
  <c r="L606" i="26" s="1"/>
  <c r="K605" i="26"/>
  <c r="L605" i="26" s="1"/>
  <c r="K604" i="26"/>
  <c r="L604" i="26" s="1"/>
  <c r="K603" i="26"/>
  <c r="L603" i="26" s="1"/>
  <c r="K602" i="26"/>
  <c r="L602" i="26" s="1"/>
  <c r="K601" i="26"/>
  <c r="L601" i="26" s="1"/>
  <c r="K600" i="26"/>
  <c r="L600" i="26" s="1"/>
  <c r="K599" i="26"/>
  <c r="L599" i="26" s="1"/>
  <c r="K598" i="26"/>
  <c r="L598" i="26" s="1"/>
  <c r="K597" i="26"/>
  <c r="L597" i="26" s="1"/>
  <c r="K596" i="26"/>
  <c r="L596" i="26" s="1"/>
  <c r="K595" i="26"/>
  <c r="L595" i="26" s="1"/>
  <c r="K594" i="26"/>
  <c r="L594" i="26" s="1"/>
  <c r="K593" i="26"/>
  <c r="L593" i="26" s="1"/>
  <c r="K592" i="26"/>
  <c r="L592" i="26" s="1"/>
  <c r="K591" i="26"/>
  <c r="L591" i="26" s="1"/>
  <c r="K590" i="26"/>
  <c r="L590" i="26" s="1"/>
  <c r="K589" i="26"/>
  <c r="L589" i="26" s="1"/>
  <c r="K588" i="26"/>
  <c r="L588" i="26" s="1"/>
  <c r="K587" i="26"/>
  <c r="L587" i="26" s="1"/>
  <c r="K586" i="26"/>
  <c r="L586" i="26" s="1"/>
  <c r="K585" i="26"/>
  <c r="L585" i="26" s="1"/>
  <c r="K584" i="26"/>
  <c r="L584" i="26" s="1"/>
  <c r="K583" i="26"/>
  <c r="L583" i="26" s="1"/>
  <c r="K582" i="26"/>
  <c r="L582" i="26" s="1"/>
  <c r="K581" i="26"/>
  <c r="L581" i="26" s="1"/>
  <c r="K580" i="26"/>
  <c r="L580" i="26" s="1"/>
  <c r="K579" i="26"/>
  <c r="L579" i="26" s="1"/>
  <c r="K578" i="26"/>
  <c r="L578" i="26" s="1"/>
  <c r="K577" i="26"/>
  <c r="L577" i="26" s="1"/>
  <c r="K576" i="26"/>
  <c r="L576" i="26" s="1"/>
  <c r="K575" i="26"/>
  <c r="L575" i="26" s="1"/>
  <c r="K574" i="26"/>
  <c r="L574" i="26" s="1"/>
  <c r="K573" i="26"/>
  <c r="L573" i="26" s="1"/>
  <c r="K572" i="26"/>
  <c r="L572" i="26" s="1"/>
  <c r="K571" i="26"/>
  <c r="L571" i="26" s="1"/>
  <c r="K570" i="26"/>
  <c r="L570" i="26" s="1"/>
  <c r="K569" i="26"/>
  <c r="L569" i="26" s="1"/>
  <c r="K568" i="26"/>
  <c r="L568" i="26" s="1"/>
  <c r="K567" i="26"/>
  <c r="L567" i="26" s="1"/>
  <c r="K566" i="26"/>
  <c r="L566" i="26" s="1"/>
  <c r="K565" i="26"/>
  <c r="L565" i="26" s="1"/>
  <c r="K564" i="26"/>
  <c r="L564" i="26" s="1"/>
  <c r="K563" i="26"/>
  <c r="L563" i="26" s="1"/>
  <c r="K562" i="26"/>
  <c r="L562" i="26" s="1"/>
  <c r="K561" i="26"/>
  <c r="L561" i="26" s="1"/>
  <c r="K560" i="26"/>
  <c r="L560" i="26" s="1"/>
  <c r="K559" i="26"/>
  <c r="L559" i="26" s="1"/>
  <c r="K558" i="26"/>
  <c r="L558" i="26" s="1"/>
  <c r="K557" i="26"/>
  <c r="L557" i="26" s="1"/>
  <c r="K556" i="26"/>
  <c r="L556" i="26" s="1"/>
  <c r="K555" i="26"/>
  <c r="L555" i="26" s="1"/>
  <c r="K554" i="26"/>
  <c r="L554" i="26" s="1"/>
  <c r="K553" i="26"/>
  <c r="L553" i="26" s="1"/>
  <c r="K552" i="26"/>
  <c r="L552" i="26" s="1"/>
  <c r="K551" i="26"/>
  <c r="L551" i="26" s="1"/>
  <c r="K550" i="26"/>
  <c r="L550" i="26" s="1"/>
  <c r="K549" i="26"/>
  <c r="L549" i="26" s="1"/>
  <c r="K548" i="26"/>
  <c r="L548" i="26" s="1"/>
  <c r="K547" i="26"/>
  <c r="L547" i="26" s="1"/>
  <c r="K546" i="26"/>
  <c r="L546" i="26" s="1"/>
  <c r="K545" i="26"/>
  <c r="L545" i="26" s="1"/>
  <c r="K544" i="26"/>
  <c r="L544" i="26" s="1"/>
  <c r="K543" i="26"/>
  <c r="L543" i="26" s="1"/>
  <c r="K542" i="26"/>
  <c r="L542" i="26" s="1"/>
  <c r="K541" i="26"/>
  <c r="L541" i="26" s="1"/>
  <c r="K540" i="26"/>
  <c r="L540" i="26" s="1"/>
  <c r="K539" i="26"/>
  <c r="L539" i="26" s="1"/>
  <c r="K538" i="26"/>
  <c r="L538" i="26" s="1"/>
  <c r="K537" i="26"/>
  <c r="L537" i="26" s="1"/>
  <c r="K536" i="26"/>
  <c r="L536" i="26" s="1"/>
  <c r="K535" i="26"/>
  <c r="L535" i="26" s="1"/>
  <c r="K534" i="26"/>
  <c r="L534" i="26" s="1"/>
  <c r="K533" i="26"/>
  <c r="L533" i="26" s="1"/>
  <c r="K532" i="26"/>
  <c r="L532" i="26" s="1"/>
  <c r="K531" i="26"/>
  <c r="L531" i="26" s="1"/>
  <c r="K530" i="26"/>
  <c r="L530" i="26" s="1"/>
  <c r="K529" i="26"/>
  <c r="L529" i="26" s="1"/>
  <c r="K528" i="26"/>
  <c r="L528" i="26" s="1"/>
  <c r="K527" i="26"/>
  <c r="L527" i="26" s="1"/>
  <c r="K526" i="26"/>
  <c r="L526" i="26" s="1"/>
  <c r="K525" i="26"/>
  <c r="L525" i="26" s="1"/>
  <c r="K524" i="26"/>
  <c r="L524" i="26" s="1"/>
  <c r="K523" i="26"/>
  <c r="L523" i="26" s="1"/>
  <c r="K522" i="26"/>
  <c r="L522" i="26" s="1"/>
  <c r="K521" i="26"/>
  <c r="L521" i="26" s="1"/>
  <c r="K520" i="26"/>
  <c r="L520" i="26" s="1"/>
  <c r="K519" i="26"/>
  <c r="L519" i="26" s="1"/>
  <c r="K518" i="26"/>
  <c r="L518" i="26" s="1"/>
  <c r="K517" i="26"/>
  <c r="L517" i="26" s="1"/>
  <c r="K516" i="26"/>
  <c r="L516" i="26" s="1"/>
  <c r="K515" i="26"/>
  <c r="L515" i="26" s="1"/>
  <c r="K514" i="26"/>
  <c r="L514" i="26" s="1"/>
  <c r="K513" i="26"/>
  <c r="L513" i="26" s="1"/>
  <c r="K512" i="26"/>
  <c r="L512" i="26" s="1"/>
  <c r="K511" i="26"/>
  <c r="L511" i="26" s="1"/>
  <c r="K510" i="26"/>
  <c r="L510" i="26" s="1"/>
  <c r="K509" i="26"/>
  <c r="L509" i="26" s="1"/>
  <c r="K508" i="26"/>
  <c r="L508" i="26" s="1"/>
  <c r="K507" i="26"/>
  <c r="L507" i="26" s="1"/>
  <c r="K506" i="26"/>
  <c r="L506" i="26" s="1"/>
  <c r="K505" i="26"/>
  <c r="L505" i="26" s="1"/>
  <c r="K504" i="26"/>
  <c r="L504" i="26" s="1"/>
  <c r="K503" i="26"/>
  <c r="L503" i="26" s="1"/>
  <c r="K502" i="26"/>
  <c r="L502" i="26" s="1"/>
  <c r="K501" i="26"/>
  <c r="L501" i="26" s="1"/>
  <c r="K500" i="26"/>
  <c r="L500" i="26" s="1"/>
  <c r="K499" i="26"/>
  <c r="L499" i="26" s="1"/>
  <c r="K498" i="26"/>
  <c r="L498" i="26" s="1"/>
  <c r="K497" i="26"/>
  <c r="L497" i="26" s="1"/>
  <c r="K496" i="26"/>
  <c r="L496" i="26" s="1"/>
  <c r="K495" i="26"/>
  <c r="L495" i="26" s="1"/>
  <c r="K494" i="26"/>
  <c r="L494" i="26" s="1"/>
  <c r="K493" i="26"/>
  <c r="L493" i="26" s="1"/>
  <c r="K492" i="26"/>
  <c r="L492" i="26" s="1"/>
  <c r="K491" i="26"/>
  <c r="L491" i="26" s="1"/>
  <c r="K490" i="26"/>
  <c r="L490" i="26" s="1"/>
  <c r="K489" i="26"/>
  <c r="L489" i="26" s="1"/>
  <c r="K488" i="26"/>
  <c r="L488" i="26" s="1"/>
  <c r="K487" i="26"/>
  <c r="L487" i="26" s="1"/>
  <c r="K486" i="26"/>
  <c r="L486" i="26" s="1"/>
  <c r="K485" i="26"/>
  <c r="L485" i="26" s="1"/>
  <c r="K484" i="26"/>
  <c r="L484" i="26" s="1"/>
  <c r="K483" i="26"/>
  <c r="L483" i="26" s="1"/>
  <c r="K482" i="26"/>
  <c r="L482" i="26" s="1"/>
  <c r="K481" i="26"/>
  <c r="L481" i="26" s="1"/>
  <c r="K480" i="26"/>
  <c r="L480" i="26" s="1"/>
  <c r="K479" i="26"/>
  <c r="L479" i="26" s="1"/>
  <c r="K478" i="26"/>
  <c r="L478" i="26" s="1"/>
  <c r="K477" i="26"/>
  <c r="L477" i="26" s="1"/>
  <c r="K476" i="26"/>
  <c r="L476" i="26" s="1"/>
  <c r="K475" i="26"/>
  <c r="L475" i="26" s="1"/>
  <c r="K474" i="26"/>
  <c r="L474" i="26" s="1"/>
  <c r="K473" i="26"/>
  <c r="L473" i="26" s="1"/>
  <c r="K472" i="26"/>
  <c r="L472" i="26" s="1"/>
  <c r="K471" i="26"/>
  <c r="L471" i="26" s="1"/>
  <c r="K470" i="26"/>
  <c r="L470" i="26" s="1"/>
  <c r="K469" i="26"/>
  <c r="L469" i="26" s="1"/>
  <c r="K468" i="26"/>
  <c r="L468" i="26" s="1"/>
  <c r="K467" i="26"/>
  <c r="L467" i="26" s="1"/>
  <c r="K466" i="26"/>
  <c r="L466" i="26" s="1"/>
  <c r="K465" i="26"/>
  <c r="L465" i="26" s="1"/>
  <c r="K464" i="26"/>
  <c r="L464" i="26" s="1"/>
  <c r="K463" i="26"/>
  <c r="L463" i="26" s="1"/>
  <c r="K462" i="26"/>
  <c r="L462" i="26" s="1"/>
  <c r="K461" i="26"/>
  <c r="L461" i="26" s="1"/>
  <c r="K460" i="26"/>
  <c r="L460" i="26" s="1"/>
  <c r="K459" i="26"/>
  <c r="L459" i="26" s="1"/>
  <c r="K458" i="26"/>
  <c r="L458" i="26" s="1"/>
  <c r="K457" i="26"/>
  <c r="L457" i="26" s="1"/>
  <c r="K456" i="26"/>
  <c r="L456" i="26" s="1"/>
  <c r="K455" i="26"/>
  <c r="L455" i="26" s="1"/>
  <c r="K454" i="26"/>
  <c r="L454" i="26" s="1"/>
  <c r="K453" i="26"/>
  <c r="L453" i="26" s="1"/>
  <c r="K452" i="26"/>
  <c r="L452" i="26" s="1"/>
  <c r="K451" i="26"/>
  <c r="L451" i="26" s="1"/>
  <c r="K450" i="26"/>
  <c r="L450" i="26" s="1"/>
  <c r="K449" i="26"/>
  <c r="L449" i="26" s="1"/>
  <c r="K448" i="26"/>
  <c r="L448" i="26" s="1"/>
  <c r="K447" i="26"/>
  <c r="L447" i="26" s="1"/>
  <c r="K446" i="26"/>
  <c r="L446" i="26" s="1"/>
  <c r="K445" i="26"/>
  <c r="L445" i="26" s="1"/>
  <c r="K444" i="26"/>
  <c r="L444" i="26" s="1"/>
  <c r="K443" i="26"/>
  <c r="L443" i="26" s="1"/>
  <c r="K442" i="26"/>
  <c r="L442" i="26" s="1"/>
  <c r="K441" i="26"/>
  <c r="L441" i="26" s="1"/>
  <c r="K440" i="26"/>
  <c r="L440" i="26" s="1"/>
  <c r="K439" i="26"/>
  <c r="L439" i="26" s="1"/>
  <c r="K438" i="26"/>
  <c r="L438" i="26" s="1"/>
  <c r="K437" i="26"/>
  <c r="L437" i="26" s="1"/>
  <c r="K436" i="26"/>
  <c r="L436" i="26" s="1"/>
  <c r="K435" i="26"/>
  <c r="L435" i="26" s="1"/>
  <c r="K434" i="26"/>
  <c r="L434" i="26" s="1"/>
  <c r="K433" i="26"/>
  <c r="L433" i="26" s="1"/>
  <c r="K432" i="26"/>
  <c r="L432" i="26" s="1"/>
  <c r="K431" i="26"/>
  <c r="L431" i="26" s="1"/>
  <c r="K430" i="26"/>
  <c r="L430" i="26" s="1"/>
  <c r="K429" i="26"/>
  <c r="L429" i="26" s="1"/>
  <c r="K428" i="26"/>
  <c r="L428" i="26" s="1"/>
  <c r="K427" i="26"/>
  <c r="L427" i="26" s="1"/>
  <c r="K426" i="26"/>
  <c r="L426" i="26" s="1"/>
  <c r="K425" i="26"/>
  <c r="L425" i="26" s="1"/>
  <c r="K424" i="26"/>
  <c r="L424" i="26" s="1"/>
  <c r="K423" i="26"/>
  <c r="L423" i="26" s="1"/>
  <c r="K422" i="26"/>
  <c r="L422" i="26" s="1"/>
  <c r="K421" i="26"/>
  <c r="L421" i="26" s="1"/>
  <c r="K420" i="26"/>
  <c r="L420" i="26" s="1"/>
  <c r="K419" i="26"/>
  <c r="L419" i="26" s="1"/>
  <c r="K418" i="26"/>
  <c r="L418" i="26" s="1"/>
  <c r="K417" i="26"/>
  <c r="L417" i="26" s="1"/>
  <c r="K416" i="26"/>
  <c r="L416" i="26" s="1"/>
  <c r="K415" i="26"/>
  <c r="L415" i="26" s="1"/>
  <c r="K414" i="26"/>
  <c r="L414" i="26" s="1"/>
  <c r="K413" i="26"/>
  <c r="L413" i="26" s="1"/>
  <c r="K412" i="26"/>
  <c r="L412" i="26" s="1"/>
  <c r="K411" i="26"/>
  <c r="L411" i="26" s="1"/>
  <c r="K410" i="26"/>
  <c r="L410" i="26" s="1"/>
  <c r="K409" i="26"/>
  <c r="L409" i="26" s="1"/>
  <c r="K408" i="26"/>
  <c r="L408" i="26" s="1"/>
  <c r="K407" i="26"/>
  <c r="L407" i="26" s="1"/>
  <c r="K406" i="26"/>
  <c r="L406" i="26" s="1"/>
  <c r="K405" i="26"/>
  <c r="L405" i="26" s="1"/>
  <c r="K404" i="26"/>
  <c r="L404" i="26" s="1"/>
  <c r="K403" i="26"/>
  <c r="L403" i="26" s="1"/>
  <c r="K402" i="26"/>
  <c r="L402" i="26" s="1"/>
  <c r="K401" i="26"/>
  <c r="L401" i="26" s="1"/>
  <c r="K400" i="26"/>
  <c r="L400" i="26" s="1"/>
  <c r="K399" i="26"/>
  <c r="L399" i="26" s="1"/>
  <c r="K398" i="26"/>
  <c r="L398" i="26" s="1"/>
  <c r="K397" i="26"/>
  <c r="L397" i="26" s="1"/>
  <c r="K396" i="26"/>
  <c r="L396" i="26" s="1"/>
  <c r="K395" i="26"/>
  <c r="L395" i="26" s="1"/>
  <c r="K394" i="26"/>
  <c r="L394" i="26" s="1"/>
  <c r="K393" i="26"/>
  <c r="L393" i="26" s="1"/>
  <c r="K392" i="26"/>
  <c r="L392" i="26" s="1"/>
  <c r="K391" i="26"/>
  <c r="L391" i="26" s="1"/>
  <c r="K390" i="26"/>
  <c r="L390" i="26" s="1"/>
  <c r="K389" i="26"/>
  <c r="L389" i="26" s="1"/>
  <c r="K388" i="26"/>
  <c r="L388" i="26" s="1"/>
  <c r="K387" i="26"/>
  <c r="L387" i="26" s="1"/>
  <c r="K386" i="26"/>
  <c r="L386" i="26" s="1"/>
  <c r="K385" i="26"/>
  <c r="L385" i="26" s="1"/>
  <c r="K384" i="26"/>
  <c r="L384" i="26" s="1"/>
  <c r="K383" i="26"/>
  <c r="L383" i="26" s="1"/>
  <c r="K382" i="26"/>
  <c r="L382" i="26" s="1"/>
  <c r="K381" i="26"/>
  <c r="L381" i="26" s="1"/>
  <c r="K380" i="26"/>
  <c r="L380" i="26" s="1"/>
  <c r="K379" i="26"/>
  <c r="L379" i="26" s="1"/>
  <c r="K378" i="26"/>
  <c r="L378" i="26" s="1"/>
  <c r="K377" i="26"/>
  <c r="L377" i="26" s="1"/>
  <c r="K376" i="26"/>
  <c r="L376" i="26" s="1"/>
  <c r="K375" i="26"/>
  <c r="L375" i="26" s="1"/>
  <c r="K374" i="26"/>
  <c r="L374" i="26" s="1"/>
  <c r="K373" i="26"/>
  <c r="L373" i="26" s="1"/>
  <c r="K372" i="26"/>
  <c r="L372" i="26" s="1"/>
  <c r="K371" i="26"/>
  <c r="L371" i="26" s="1"/>
  <c r="K370" i="26"/>
  <c r="L370" i="26" s="1"/>
  <c r="K369" i="26"/>
  <c r="L369" i="26" s="1"/>
  <c r="K368" i="26"/>
  <c r="L368" i="26" s="1"/>
  <c r="K367" i="26"/>
  <c r="L367" i="26" s="1"/>
  <c r="K366" i="26"/>
  <c r="L366" i="26" s="1"/>
  <c r="K365" i="26"/>
  <c r="L365" i="26" s="1"/>
  <c r="K364" i="26"/>
  <c r="L364" i="26" s="1"/>
  <c r="K363" i="26"/>
  <c r="L363" i="26" s="1"/>
  <c r="K362" i="26"/>
  <c r="L362" i="26" s="1"/>
  <c r="K361" i="26"/>
  <c r="L361" i="26" s="1"/>
  <c r="K360" i="26"/>
  <c r="L360" i="26" s="1"/>
  <c r="K359" i="26"/>
  <c r="L359" i="26" s="1"/>
  <c r="K358" i="26"/>
  <c r="L358" i="26" s="1"/>
  <c r="K357" i="26"/>
  <c r="L357" i="26" s="1"/>
  <c r="K356" i="26"/>
  <c r="L356" i="26" s="1"/>
  <c r="K355" i="26"/>
  <c r="L355" i="26" s="1"/>
  <c r="K354" i="26"/>
  <c r="L354" i="26" s="1"/>
  <c r="K353" i="26"/>
  <c r="L353" i="26" s="1"/>
  <c r="K352" i="26"/>
  <c r="L352" i="26" s="1"/>
  <c r="K351" i="26"/>
  <c r="L351" i="26" s="1"/>
  <c r="K350" i="26"/>
  <c r="L350" i="26" s="1"/>
  <c r="K349" i="26"/>
  <c r="L349" i="26" s="1"/>
  <c r="K348" i="26"/>
  <c r="L348" i="26" s="1"/>
  <c r="K347" i="26"/>
  <c r="L347" i="26" s="1"/>
  <c r="K346" i="26"/>
  <c r="L346" i="26" s="1"/>
  <c r="K345" i="26"/>
  <c r="L345" i="26" s="1"/>
  <c r="K344" i="26"/>
  <c r="L344" i="26" s="1"/>
  <c r="K343" i="26"/>
  <c r="L343" i="26" s="1"/>
  <c r="K342" i="26"/>
  <c r="L342" i="26" s="1"/>
  <c r="K341" i="26"/>
  <c r="L341" i="26" s="1"/>
  <c r="K340" i="26"/>
  <c r="L340" i="26" s="1"/>
  <c r="K339" i="26"/>
  <c r="L339" i="26" s="1"/>
  <c r="K338" i="26"/>
  <c r="L338" i="26" s="1"/>
  <c r="K337" i="26"/>
  <c r="L337" i="26" s="1"/>
  <c r="K336" i="26"/>
  <c r="L336" i="26" s="1"/>
  <c r="K335" i="26"/>
  <c r="L335" i="26" s="1"/>
  <c r="K334" i="26"/>
  <c r="L334" i="26" s="1"/>
  <c r="K333" i="26"/>
  <c r="L333" i="26" s="1"/>
  <c r="K332" i="26"/>
  <c r="L332" i="26" s="1"/>
  <c r="K331" i="26"/>
  <c r="L331" i="26" s="1"/>
  <c r="K330" i="26"/>
  <c r="L330" i="26" s="1"/>
  <c r="K329" i="26"/>
  <c r="L329" i="26" s="1"/>
  <c r="K328" i="26"/>
  <c r="L328" i="26" s="1"/>
  <c r="K327" i="26"/>
  <c r="L327" i="26" s="1"/>
  <c r="K326" i="26"/>
  <c r="L326" i="26" s="1"/>
  <c r="K325" i="26"/>
  <c r="L325" i="26" s="1"/>
  <c r="K324" i="26"/>
  <c r="L324" i="26" s="1"/>
  <c r="K323" i="26"/>
  <c r="L323" i="26" s="1"/>
  <c r="K322" i="26"/>
  <c r="L322" i="26" s="1"/>
  <c r="K321" i="26"/>
  <c r="L321" i="26" s="1"/>
  <c r="K320" i="26"/>
  <c r="L320" i="26" s="1"/>
  <c r="K319" i="26"/>
  <c r="L319" i="26" s="1"/>
  <c r="K318" i="26"/>
  <c r="L318" i="26" s="1"/>
  <c r="K317" i="26"/>
  <c r="L317" i="26" s="1"/>
  <c r="K316" i="26"/>
  <c r="L316" i="26" s="1"/>
  <c r="K315" i="26"/>
  <c r="L315" i="26" s="1"/>
  <c r="K314" i="26"/>
  <c r="L314" i="26" s="1"/>
  <c r="K313" i="26"/>
  <c r="L313" i="26" s="1"/>
  <c r="K312" i="26"/>
  <c r="L312" i="26" s="1"/>
  <c r="K311" i="26"/>
  <c r="L311" i="26" s="1"/>
  <c r="K310" i="26"/>
  <c r="L310" i="26" s="1"/>
  <c r="K309" i="26"/>
  <c r="L309" i="26" s="1"/>
  <c r="K308" i="26"/>
  <c r="L308" i="26" s="1"/>
  <c r="K307" i="26"/>
  <c r="L307" i="26" s="1"/>
  <c r="K306" i="26"/>
  <c r="L306" i="26" s="1"/>
  <c r="K305" i="26"/>
  <c r="L305" i="26" s="1"/>
  <c r="K304" i="26"/>
  <c r="L304" i="26" s="1"/>
  <c r="K303" i="26"/>
  <c r="L303" i="26" s="1"/>
  <c r="K302" i="26"/>
  <c r="L302" i="26" s="1"/>
  <c r="K301" i="26"/>
  <c r="L301" i="26" s="1"/>
  <c r="K300" i="26"/>
  <c r="L300" i="26" s="1"/>
  <c r="K299" i="26"/>
  <c r="L299" i="26" s="1"/>
  <c r="K298" i="26"/>
  <c r="L298" i="26" s="1"/>
  <c r="K297" i="26"/>
  <c r="L297" i="26" s="1"/>
  <c r="K296" i="26"/>
  <c r="L296" i="26" s="1"/>
  <c r="K295" i="26"/>
  <c r="L295" i="26" s="1"/>
  <c r="K294" i="26"/>
  <c r="L294" i="26" s="1"/>
  <c r="K293" i="26"/>
  <c r="L293" i="26" s="1"/>
  <c r="K292" i="26"/>
  <c r="L292" i="26" s="1"/>
  <c r="K291" i="26"/>
  <c r="L291" i="26" s="1"/>
  <c r="K290" i="26"/>
  <c r="L290" i="26" s="1"/>
  <c r="K289" i="26"/>
  <c r="L289" i="26" s="1"/>
  <c r="K288" i="26"/>
  <c r="L288" i="26" s="1"/>
  <c r="K287" i="26"/>
  <c r="L287" i="26" s="1"/>
  <c r="K286" i="26"/>
  <c r="L286" i="26" s="1"/>
  <c r="K285" i="26"/>
  <c r="L285" i="26" s="1"/>
  <c r="K284" i="26"/>
  <c r="L284" i="26" s="1"/>
  <c r="K283" i="26"/>
  <c r="L283" i="26" s="1"/>
  <c r="K282" i="26"/>
  <c r="L282" i="26" s="1"/>
  <c r="K281" i="26"/>
  <c r="L281" i="26" s="1"/>
  <c r="K280" i="26"/>
  <c r="L280" i="26" s="1"/>
  <c r="K279" i="26"/>
  <c r="L279" i="26" s="1"/>
  <c r="K278" i="26"/>
  <c r="L278" i="26" s="1"/>
  <c r="K277" i="26"/>
  <c r="L277" i="26" s="1"/>
  <c r="K276" i="26"/>
  <c r="L276" i="26" s="1"/>
  <c r="K275" i="26"/>
  <c r="L275" i="26" s="1"/>
  <c r="K274" i="26"/>
  <c r="L274" i="26" s="1"/>
  <c r="K273" i="26"/>
  <c r="L273" i="26" s="1"/>
  <c r="K272" i="26"/>
  <c r="L272" i="26" s="1"/>
  <c r="K271" i="26"/>
  <c r="L271" i="26" s="1"/>
  <c r="K270" i="26"/>
  <c r="L270" i="26" s="1"/>
  <c r="K269" i="26"/>
  <c r="L269" i="26" s="1"/>
  <c r="K268" i="26"/>
  <c r="L268" i="26" s="1"/>
  <c r="K267" i="26"/>
  <c r="L267" i="26" s="1"/>
  <c r="K266" i="26"/>
  <c r="L266" i="26" s="1"/>
  <c r="K265" i="26"/>
  <c r="L265" i="26" s="1"/>
  <c r="K264" i="26"/>
  <c r="L264" i="26" s="1"/>
  <c r="K263" i="26"/>
  <c r="L263" i="26" s="1"/>
  <c r="K262" i="26"/>
  <c r="L262" i="26" s="1"/>
  <c r="K261" i="26"/>
  <c r="L261" i="26" s="1"/>
  <c r="K260" i="26"/>
  <c r="L260" i="26" s="1"/>
  <c r="K259" i="26"/>
  <c r="L259" i="26" s="1"/>
  <c r="K258" i="26"/>
  <c r="L258" i="26" s="1"/>
  <c r="K257" i="26"/>
  <c r="L257" i="26" s="1"/>
  <c r="K256" i="26"/>
  <c r="L256" i="26" s="1"/>
  <c r="K255" i="26"/>
  <c r="L255" i="26" s="1"/>
  <c r="K254" i="26"/>
  <c r="L254" i="26" s="1"/>
  <c r="K253" i="26"/>
  <c r="L253" i="26" s="1"/>
  <c r="K252" i="26"/>
  <c r="L252" i="26" s="1"/>
  <c r="K251" i="26"/>
  <c r="L251" i="26" s="1"/>
  <c r="K250" i="26"/>
  <c r="L250" i="26" s="1"/>
  <c r="K249" i="26"/>
  <c r="L249" i="26" s="1"/>
  <c r="K248" i="26"/>
  <c r="L248" i="26" s="1"/>
  <c r="K247" i="26"/>
  <c r="L247" i="26" s="1"/>
  <c r="K246" i="26"/>
  <c r="L246" i="26" s="1"/>
  <c r="K245" i="26"/>
  <c r="L245" i="26" s="1"/>
  <c r="K244" i="26"/>
  <c r="L244" i="26" s="1"/>
  <c r="K243" i="26"/>
  <c r="L243" i="26" s="1"/>
  <c r="K242" i="26"/>
  <c r="L242" i="26" s="1"/>
  <c r="K241" i="26"/>
  <c r="L241" i="26" s="1"/>
  <c r="K240" i="26"/>
  <c r="L240" i="26" s="1"/>
  <c r="K239" i="26"/>
  <c r="L239" i="26" s="1"/>
  <c r="K238" i="26"/>
  <c r="L238" i="26" s="1"/>
  <c r="K237" i="26"/>
  <c r="L237" i="26" s="1"/>
  <c r="K236" i="26"/>
  <c r="L236" i="26" s="1"/>
  <c r="K235" i="26"/>
  <c r="L235" i="26" s="1"/>
  <c r="K234" i="26"/>
  <c r="L234" i="26" s="1"/>
  <c r="K233" i="26"/>
  <c r="L233" i="26" s="1"/>
  <c r="K232" i="26"/>
  <c r="L232" i="26" s="1"/>
  <c r="K231" i="26"/>
  <c r="L231" i="26" s="1"/>
  <c r="K230" i="26"/>
  <c r="L230" i="26" s="1"/>
  <c r="K229" i="26"/>
  <c r="L229" i="26" s="1"/>
  <c r="K228" i="26"/>
  <c r="L228" i="26" s="1"/>
  <c r="K227" i="26"/>
  <c r="L227" i="26" s="1"/>
  <c r="K226" i="26"/>
  <c r="L226" i="26" s="1"/>
  <c r="K225" i="26"/>
  <c r="L225" i="26" s="1"/>
  <c r="K224" i="26"/>
  <c r="L224" i="26" s="1"/>
  <c r="K223" i="26"/>
  <c r="L223" i="26" s="1"/>
  <c r="K222" i="26"/>
  <c r="L222" i="26" s="1"/>
  <c r="K221" i="26"/>
  <c r="L221" i="26" s="1"/>
  <c r="K220" i="26"/>
  <c r="L220" i="26" s="1"/>
  <c r="K219" i="26"/>
  <c r="L219" i="26" s="1"/>
  <c r="K218" i="26"/>
  <c r="L218" i="26" s="1"/>
  <c r="K217" i="26"/>
  <c r="L217" i="26" s="1"/>
  <c r="K216" i="26"/>
  <c r="L216" i="26" s="1"/>
  <c r="K215" i="26"/>
  <c r="L215" i="26" s="1"/>
  <c r="K214" i="26"/>
  <c r="L214" i="26" s="1"/>
  <c r="K213" i="26"/>
  <c r="L213" i="26" s="1"/>
  <c r="K212" i="26"/>
  <c r="L212" i="26" s="1"/>
  <c r="K211" i="26"/>
  <c r="L211" i="26" s="1"/>
  <c r="K210" i="26"/>
  <c r="L210" i="26" s="1"/>
  <c r="K209" i="26"/>
  <c r="L209" i="26" s="1"/>
  <c r="K208" i="26"/>
  <c r="L208" i="26" s="1"/>
  <c r="K207" i="26"/>
  <c r="L207" i="26" s="1"/>
  <c r="K206" i="26"/>
  <c r="L206" i="26" s="1"/>
  <c r="K205" i="26"/>
  <c r="L205" i="26" s="1"/>
  <c r="K204" i="26"/>
  <c r="L204" i="26" s="1"/>
  <c r="K203" i="26"/>
  <c r="L203" i="26" s="1"/>
  <c r="K202" i="26"/>
  <c r="L202" i="26" s="1"/>
  <c r="K201" i="26"/>
  <c r="L201" i="26" s="1"/>
  <c r="K200" i="26"/>
  <c r="L200" i="26" s="1"/>
  <c r="K199" i="26"/>
  <c r="L199" i="26" s="1"/>
  <c r="K198" i="26"/>
  <c r="L198" i="26" s="1"/>
  <c r="K197" i="26"/>
  <c r="L197" i="26" s="1"/>
  <c r="K196" i="26"/>
  <c r="L196" i="26" s="1"/>
  <c r="K195" i="26"/>
  <c r="L195" i="26" s="1"/>
  <c r="K194" i="26"/>
  <c r="L194" i="26" s="1"/>
  <c r="K193" i="26"/>
  <c r="L193" i="26" s="1"/>
  <c r="K192" i="26"/>
  <c r="L192" i="26" s="1"/>
  <c r="K191" i="26"/>
  <c r="L191" i="26" s="1"/>
  <c r="K190" i="26"/>
  <c r="L190" i="26" s="1"/>
  <c r="K189" i="26"/>
  <c r="L189" i="26" s="1"/>
  <c r="K188" i="26"/>
  <c r="L188" i="26" s="1"/>
  <c r="K187" i="26"/>
  <c r="L187" i="26" s="1"/>
  <c r="K186" i="26"/>
  <c r="L186" i="26" s="1"/>
  <c r="K185" i="26"/>
  <c r="L185" i="26" s="1"/>
  <c r="K184" i="26"/>
  <c r="L184" i="26" s="1"/>
  <c r="K183" i="26"/>
  <c r="L183" i="26" s="1"/>
  <c r="K182" i="26"/>
  <c r="L182" i="26" s="1"/>
  <c r="K181" i="26"/>
  <c r="L181" i="26" s="1"/>
  <c r="K180" i="26"/>
  <c r="L180" i="26" s="1"/>
  <c r="K179" i="26"/>
  <c r="L179" i="26" s="1"/>
  <c r="K178" i="26"/>
  <c r="L178" i="26" s="1"/>
  <c r="K177" i="26"/>
  <c r="L177" i="26" s="1"/>
  <c r="K176" i="26"/>
  <c r="L176" i="26" s="1"/>
  <c r="K175" i="26"/>
  <c r="L175" i="26" s="1"/>
  <c r="K174" i="26"/>
  <c r="L174" i="26" s="1"/>
  <c r="K173" i="26"/>
  <c r="L173" i="26" s="1"/>
  <c r="K172" i="26"/>
  <c r="L172" i="26" s="1"/>
  <c r="K171" i="26"/>
  <c r="L171" i="26" s="1"/>
  <c r="K170" i="26"/>
  <c r="L170" i="26" s="1"/>
  <c r="K169" i="26"/>
  <c r="L169" i="26" s="1"/>
  <c r="K168" i="26"/>
  <c r="L168" i="26" s="1"/>
  <c r="K167" i="26"/>
  <c r="L167" i="26" s="1"/>
  <c r="K166" i="26"/>
  <c r="L166" i="26" s="1"/>
  <c r="K165" i="26"/>
  <c r="L165" i="26" s="1"/>
  <c r="K164" i="26"/>
  <c r="L164" i="26" s="1"/>
  <c r="K163" i="26"/>
  <c r="L163" i="26" s="1"/>
  <c r="K162" i="26"/>
  <c r="L162" i="26" s="1"/>
  <c r="K161" i="26"/>
  <c r="L161" i="26" s="1"/>
  <c r="K160" i="26"/>
  <c r="L160" i="26" s="1"/>
  <c r="K159" i="26"/>
  <c r="L159" i="26" s="1"/>
  <c r="K158" i="26"/>
  <c r="L158" i="26" s="1"/>
  <c r="K157" i="26"/>
  <c r="L157" i="26" s="1"/>
  <c r="K156" i="26"/>
  <c r="L156" i="26" s="1"/>
  <c r="K155" i="26"/>
  <c r="L155" i="26" s="1"/>
  <c r="K154" i="26"/>
  <c r="L154" i="26" s="1"/>
  <c r="K153" i="26"/>
  <c r="L153" i="26" s="1"/>
  <c r="K152" i="26"/>
  <c r="L152" i="26" s="1"/>
  <c r="K151" i="26"/>
  <c r="L151" i="26" s="1"/>
  <c r="K150" i="26"/>
  <c r="L150" i="26" s="1"/>
  <c r="K149" i="26"/>
  <c r="L149" i="26" s="1"/>
  <c r="K148" i="26"/>
  <c r="L148" i="26" s="1"/>
  <c r="K147" i="26"/>
  <c r="L147" i="26" s="1"/>
  <c r="K146" i="26"/>
  <c r="L146" i="26" s="1"/>
  <c r="K145" i="26"/>
  <c r="L145" i="26" s="1"/>
  <c r="K144" i="26"/>
  <c r="L144" i="26" s="1"/>
  <c r="K143" i="26"/>
  <c r="L143" i="26" s="1"/>
  <c r="K142" i="26"/>
  <c r="L142" i="26" s="1"/>
  <c r="K141" i="26"/>
  <c r="L141" i="26" s="1"/>
  <c r="K140" i="26"/>
  <c r="L140" i="26" s="1"/>
  <c r="K139" i="26"/>
  <c r="L139" i="26" s="1"/>
  <c r="K138" i="26"/>
  <c r="L138" i="26" s="1"/>
  <c r="K137" i="26"/>
  <c r="L137" i="26" s="1"/>
  <c r="K136" i="26"/>
  <c r="L136" i="26" s="1"/>
  <c r="K135" i="26"/>
  <c r="L135" i="26" s="1"/>
  <c r="K134" i="26"/>
  <c r="L134" i="26" s="1"/>
  <c r="K133" i="26"/>
  <c r="L133" i="26" s="1"/>
  <c r="K132" i="26"/>
  <c r="L132" i="26" s="1"/>
  <c r="K131" i="26"/>
  <c r="L131" i="26" s="1"/>
  <c r="K130" i="26"/>
  <c r="L130" i="26" s="1"/>
  <c r="K129" i="26"/>
  <c r="L129" i="26" s="1"/>
  <c r="K128" i="26"/>
  <c r="L128" i="26" s="1"/>
  <c r="K127" i="26"/>
  <c r="L127" i="26" s="1"/>
  <c r="K126" i="26"/>
  <c r="L126" i="26" s="1"/>
  <c r="K125" i="26"/>
  <c r="L125" i="26" s="1"/>
  <c r="K124" i="26"/>
  <c r="L124" i="26" s="1"/>
  <c r="K123" i="26"/>
  <c r="L123" i="26" s="1"/>
  <c r="K122" i="26"/>
  <c r="L122" i="26" s="1"/>
  <c r="K121" i="26"/>
  <c r="L121" i="26" s="1"/>
  <c r="K120" i="26"/>
  <c r="L120" i="26" s="1"/>
  <c r="K119" i="26"/>
  <c r="L119" i="26" s="1"/>
  <c r="K118" i="26"/>
  <c r="L118" i="26" s="1"/>
  <c r="K117" i="26"/>
  <c r="L117" i="26" s="1"/>
  <c r="K116" i="26"/>
  <c r="L116" i="26" s="1"/>
  <c r="K115" i="26"/>
  <c r="L115" i="26" s="1"/>
  <c r="K114" i="26"/>
  <c r="L114" i="26" s="1"/>
  <c r="K113" i="26"/>
  <c r="L113" i="26" s="1"/>
  <c r="K112" i="26"/>
  <c r="L112" i="26" s="1"/>
  <c r="K111" i="26"/>
  <c r="L111" i="26" s="1"/>
  <c r="K110" i="26"/>
  <c r="L110" i="26" s="1"/>
  <c r="K109" i="26"/>
  <c r="L109" i="26" s="1"/>
  <c r="K108" i="26"/>
  <c r="L108" i="26" s="1"/>
  <c r="K107" i="26"/>
  <c r="L107" i="26" s="1"/>
  <c r="K106" i="26"/>
  <c r="L106" i="26" s="1"/>
  <c r="K105" i="26"/>
  <c r="L105" i="26" s="1"/>
  <c r="K104" i="26"/>
  <c r="L104" i="26" s="1"/>
  <c r="K103" i="26"/>
  <c r="L103" i="26" s="1"/>
  <c r="K102" i="26"/>
  <c r="L102" i="26" s="1"/>
  <c r="K101" i="26"/>
  <c r="L101" i="26" s="1"/>
  <c r="K100" i="26"/>
  <c r="L100" i="26" s="1"/>
  <c r="K99" i="26"/>
  <c r="L99" i="26" s="1"/>
  <c r="K98" i="26"/>
  <c r="L98" i="26" s="1"/>
  <c r="K97" i="26"/>
  <c r="L97" i="26" s="1"/>
  <c r="K96" i="26"/>
  <c r="L96" i="26" s="1"/>
  <c r="K95" i="26"/>
  <c r="L95" i="26" s="1"/>
  <c r="K94" i="26"/>
  <c r="L94" i="26" s="1"/>
  <c r="K93" i="26"/>
  <c r="L93" i="26" s="1"/>
  <c r="K92" i="26"/>
  <c r="L92" i="26" s="1"/>
  <c r="K91" i="26"/>
  <c r="L91" i="26" s="1"/>
  <c r="K90" i="26"/>
  <c r="L90" i="26" s="1"/>
  <c r="K89" i="26"/>
  <c r="L89" i="26" s="1"/>
  <c r="K88" i="26"/>
  <c r="L88" i="26" s="1"/>
  <c r="K87" i="26"/>
  <c r="L87" i="26" s="1"/>
  <c r="K86" i="26"/>
  <c r="L86" i="26" s="1"/>
  <c r="K85" i="26"/>
  <c r="L85" i="26" s="1"/>
  <c r="K84" i="26"/>
  <c r="L84" i="26" s="1"/>
  <c r="K83" i="26"/>
  <c r="L83" i="26" s="1"/>
  <c r="K82" i="26"/>
  <c r="L82" i="26" s="1"/>
  <c r="K81" i="26"/>
  <c r="L81" i="26" s="1"/>
  <c r="K80" i="26"/>
  <c r="L80" i="26" s="1"/>
  <c r="K79" i="26"/>
  <c r="L79" i="26" s="1"/>
  <c r="K78" i="26"/>
  <c r="L78" i="26" s="1"/>
  <c r="K77" i="26"/>
  <c r="L77" i="26" s="1"/>
  <c r="K76" i="26"/>
  <c r="L76" i="26" s="1"/>
  <c r="K75" i="26"/>
  <c r="L75" i="26" s="1"/>
  <c r="K74" i="26"/>
  <c r="L74" i="26" s="1"/>
  <c r="K73" i="26"/>
  <c r="L73" i="26" s="1"/>
  <c r="K72" i="26"/>
  <c r="L72" i="26" s="1"/>
  <c r="K71" i="26"/>
  <c r="L71" i="26" s="1"/>
  <c r="K70" i="26"/>
  <c r="L70" i="26" s="1"/>
  <c r="K69" i="26"/>
  <c r="L69" i="26" s="1"/>
  <c r="K68" i="26"/>
  <c r="L68" i="26" s="1"/>
  <c r="K67" i="26"/>
  <c r="L67" i="26" s="1"/>
  <c r="K66" i="26"/>
  <c r="L66" i="26" s="1"/>
  <c r="K65" i="26"/>
  <c r="L65" i="26" s="1"/>
  <c r="K64" i="26"/>
  <c r="L64" i="26" s="1"/>
  <c r="K63" i="26"/>
  <c r="L63" i="26" s="1"/>
  <c r="K62" i="26"/>
  <c r="L62" i="26" s="1"/>
  <c r="K61" i="26"/>
  <c r="L61" i="26" s="1"/>
  <c r="K60" i="26"/>
  <c r="L60" i="26" s="1"/>
  <c r="K59" i="26"/>
  <c r="L59" i="26" s="1"/>
  <c r="K58" i="26"/>
  <c r="L58" i="26" s="1"/>
  <c r="K57" i="26"/>
  <c r="L57" i="26" s="1"/>
  <c r="K56" i="26"/>
  <c r="L56" i="26" s="1"/>
  <c r="K55" i="26"/>
  <c r="L55" i="26" s="1"/>
  <c r="K54" i="26"/>
  <c r="L54" i="26" s="1"/>
  <c r="K53" i="26"/>
  <c r="L53" i="26" s="1"/>
  <c r="K52" i="26"/>
  <c r="L52" i="26" s="1"/>
  <c r="K51" i="26"/>
  <c r="L51" i="26" s="1"/>
  <c r="K50" i="26"/>
  <c r="L50" i="26" s="1"/>
  <c r="K49" i="26"/>
  <c r="L49" i="26" s="1"/>
  <c r="K48" i="26"/>
  <c r="L48" i="26" s="1"/>
  <c r="K47" i="26"/>
  <c r="L47" i="26" s="1"/>
  <c r="K46" i="26"/>
  <c r="L46" i="26" s="1"/>
  <c r="K45" i="26"/>
  <c r="L45" i="26" s="1"/>
  <c r="K44" i="26"/>
  <c r="L44" i="26" s="1"/>
  <c r="K43" i="26"/>
  <c r="L43" i="26" s="1"/>
  <c r="K42" i="26"/>
  <c r="L42" i="26" s="1"/>
  <c r="K41" i="26"/>
  <c r="L41" i="26" s="1"/>
  <c r="K40" i="26"/>
  <c r="L40" i="26" s="1"/>
  <c r="K39" i="26"/>
  <c r="L39" i="26" s="1"/>
  <c r="K38" i="26"/>
  <c r="L38" i="26" s="1"/>
  <c r="K37" i="26"/>
  <c r="L37" i="26" s="1"/>
  <c r="K36" i="26"/>
  <c r="L36" i="26" s="1"/>
  <c r="K35" i="26"/>
  <c r="L35" i="26" s="1"/>
  <c r="K34" i="26"/>
  <c r="L34" i="26" s="1"/>
  <c r="K33" i="26"/>
  <c r="L33" i="26" s="1"/>
  <c r="K32" i="26"/>
  <c r="L32" i="26" s="1"/>
  <c r="K31" i="26"/>
  <c r="L31" i="26" s="1"/>
  <c r="K30" i="26"/>
  <c r="L30" i="26" s="1"/>
  <c r="K29" i="26"/>
  <c r="L29" i="26" s="1"/>
  <c r="K28" i="26"/>
  <c r="L28" i="26" s="1"/>
  <c r="K27" i="26"/>
  <c r="L27" i="26" s="1"/>
  <c r="K26" i="26"/>
  <c r="L26" i="26" s="1"/>
  <c r="K25" i="26"/>
  <c r="L25" i="26" s="1"/>
  <c r="K24" i="26"/>
  <c r="L24" i="26" s="1"/>
  <c r="K23" i="26"/>
  <c r="L23" i="26" s="1"/>
  <c r="K22" i="26"/>
  <c r="L22" i="26" s="1"/>
  <c r="K21" i="26"/>
  <c r="L21" i="26" s="1"/>
  <c r="K20" i="26"/>
  <c r="L20" i="26" s="1"/>
  <c r="K19" i="26"/>
  <c r="L19" i="26" s="1"/>
  <c r="K18" i="26"/>
  <c r="L18" i="26" s="1"/>
  <c r="K17" i="26"/>
  <c r="L17" i="26" s="1"/>
  <c r="K16" i="26"/>
  <c r="L16" i="26" s="1"/>
  <c r="K15" i="26"/>
  <c r="L15" i="26" s="1"/>
  <c r="K14" i="26"/>
  <c r="L14" i="26" s="1"/>
  <c r="K13" i="26"/>
  <c r="L13" i="26" s="1"/>
  <c r="K12" i="26"/>
  <c r="L12" i="26" s="1"/>
  <c r="K11" i="26"/>
  <c r="L11" i="26" s="1"/>
  <c r="K10" i="26"/>
  <c r="L10" i="26" s="1"/>
  <c r="K9" i="26"/>
  <c r="L9" i="26" s="1"/>
  <c r="K8" i="26"/>
  <c r="L8" i="26" s="1"/>
  <c r="K7" i="26"/>
  <c r="L7" i="26" s="1"/>
  <c r="K6" i="26"/>
  <c r="L6" i="26" s="1"/>
  <c r="I86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W81" i="25"/>
  <c r="V81" i="25"/>
  <c r="U81" i="25"/>
  <c r="T81" i="25"/>
  <c r="S81" i="25"/>
  <c r="R81" i="25"/>
  <c r="Q81" i="25"/>
  <c r="P81" i="25"/>
  <c r="O81" i="25"/>
  <c r="N81" i="25"/>
  <c r="M81" i="25"/>
  <c r="L81" i="25"/>
  <c r="K81" i="25"/>
  <c r="J81" i="25"/>
  <c r="I81" i="25"/>
  <c r="H81" i="25"/>
  <c r="G81" i="25"/>
  <c r="F81" i="25"/>
  <c r="E81" i="25"/>
  <c r="D81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W70" i="25"/>
  <c r="V70" i="25"/>
  <c r="U70" i="25"/>
  <c r="T70" i="25"/>
  <c r="S70" i="25"/>
  <c r="R70" i="25"/>
  <c r="Q70" i="25"/>
  <c r="P70" i="25"/>
  <c r="O70" i="25"/>
  <c r="N70" i="25"/>
  <c r="M70" i="25"/>
  <c r="L70" i="25"/>
  <c r="K70" i="25"/>
  <c r="J70" i="25"/>
  <c r="I70" i="25"/>
  <c r="H70" i="25"/>
  <c r="G70" i="25"/>
  <c r="F70" i="25"/>
  <c r="E70" i="25"/>
  <c r="D70" i="25"/>
  <c r="W69" i="25"/>
  <c r="V69" i="25"/>
  <c r="U69" i="25"/>
  <c r="T69" i="25"/>
  <c r="S69" i="25"/>
  <c r="R69" i="25"/>
  <c r="Q69" i="25"/>
  <c r="P69" i="25"/>
  <c r="O69" i="25"/>
  <c r="N69" i="25"/>
  <c r="M69" i="25"/>
  <c r="L69" i="25"/>
  <c r="K69" i="25"/>
  <c r="J69" i="25"/>
  <c r="I69" i="25"/>
  <c r="H69" i="25"/>
  <c r="G69" i="25"/>
  <c r="F69" i="25"/>
  <c r="E69" i="25"/>
  <c r="D69" i="25"/>
  <c r="W68" i="25"/>
  <c r="V68" i="25"/>
  <c r="U68" i="25"/>
  <c r="T68" i="25"/>
  <c r="S68" i="25"/>
  <c r="R68" i="25"/>
  <c r="Q68" i="25"/>
  <c r="P68" i="25"/>
  <c r="O68" i="25"/>
  <c r="N68" i="25"/>
  <c r="M68" i="25"/>
  <c r="L68" i="25"/>
  <c r="K68" i="25"/>
  <c r="J68" i="25"/>
  <c r="I68" i="25"/>
  <c r="H68" i="25"/>
  <c r="G68" i="25"/>
  <c r="F68" i="25"/>
  <c r="E68" i="25"/>
  <c r="D68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F66" i="25"/>
  <c r="E66" i="25"/>
  <c r="D66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F65" i="25"/>
  <c r="E65" i="25"/>
  <c r="D65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F64" i="25"/>
  <c r="E64" i="25"/>
  <c r="D64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F63" i="25"/>
  <c r="E63" i="25"/>
  <c r="D63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E62" i="25"/>
  <c r="D62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F61" i="25"/>
  <c r="E61" i="25"/>
  <c r="D61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W59" i="25"/>
  <c r="V59" i="25"/>
  <c r="U59" i="25"/>
  <c r="T59" i="25"/>
  <c r="S59" i="25"/>
  <c r="R59" i="25"/>
  <c r="Q59" i="25"/>
  <c r="P59" i="25"/>
  <c r="O59" i="25"/>
  <c r="N59" i="25"/>
  <c r="M59" i="25"/>
  <c r="L59" i="25"/>
  <c r="K59" i="25"/>
  <c r="J59" i="25"/>
  <c r="I59" i="25"/>
  <c r="H59" i="25"/>
  <c r="G59" i="25"/>
  <c r="F59" i="25"/>
  <c r="E59" i="25"/>
  <c r="D59" i="25"/>
  <c r="W58" i="25"/>
  <c r="V58" i="25"/>
  <c r="U58" i="25"/>
  <c r="T58" i="25"/>
  <c r="S58" i="25"/>
  <c r="R58" i="25"/>
  <c r="Q58" i="25"/>
  <c r="P58" i="25"/>
  <c r="O58" i="25"/>
  <c r="N58" i="25"/>
  <c r="M58" i="25"/>
  <c r="L58" i="25"/>
  <c r="K58" i="25"/>
  <c r="J58" i="25"/>
  <c r="I58" i="25"/>
  <c r="H58" i="25"/>
  <c r="G58" i="25"/>
  <c r="F58" i="25"/>
  <c r="E58" i="25"/>
  <c r="D58" i="25"/>
  <c r="W57" i="25"/>
  <c r="V57" i="25"/>
  <c r="U57" i="25"/>
  <c r="T57" i="25"/>
  <c r="S57" i="25"/>
  <c r="R57" i="25"/>
  <c r="Q57" i="25"/>
  <c r="P57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W54" i="25"/>
  <c r="V54" i="25"/>
  <c r="U54" i="25"/>
  <c r="T54" i="25"/>
  <c r="S54" i="25"/>
  <c r="R54" i="25"/>
  <c r="Q54" i="25"/>
  <c r="Q86" i="25" s="1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F53" i="25"/>
  <c r="E53" i="25"/>
  <c r="D53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W49" i="25"/>
  <c r="V49" i="25"/>
  <c r="U49" i="25"/>
  <c r="T49" i="25"/>
  <c r="S49" i="25"/>
  <c r="S86" i="25" s="1"/>
  <c r="R49" i="25"/>
  <c r="Q49" i="25"/>
  <c r="P49" i="25"/>
  <c r="O49" i="25"/>
  <c r="N49" i="25"/>
  <c r="M49" i="25"/>
  <c r="L49" i="25"/>
  <c r="K49" i="25"/>
  <c r="J49" i="25"/>
  <c r="I49" i="25"/>
  <c r="H49" i="25"/>
  <c r="G49" i="25"/>
  <c r="G86" i="25" s="1"/>
  <c r="F49" i="25"/>
  <c r="E49" i="25"/>
  <c r="D49" i="25"/>
  <c r="G42" i="25"/>
  <c r="F42" i="25"/>
  <c r="E42" i="25"/>
  <c r="D42" i="25"/>
  <c r="G41" i="25"/>
  <c r="F41" i="25"/>
  <c r="E41" i="25"/>
  <c r="D41" i="25"/>
  <c r="G40" i="25"/>
  <c r="F40" i="25"/>
  <c r="E40" i="25"/>
  <c r="D40" i="25"/>
  <c r="G39" i="25"/>
  <c r="F39" i="25"/>
  <c r="E39" i="25"/>
  <c r="D39" i="25"/>
  <c r="G38" i="25"/>
  <c r="F38" i="25"/>
  <c r="E38" i="25"/>
  <c r="D38" i="25"/>
  <c r="G37" i="25"/>
  <c r="F37" i="25"/>
  <c r="E37" i="25"/>
  <c r="D37" i="25"/>
  <c r="G36" i="25"/>
  <c r="F36" i="25"/>
  <c r="E36" i="25"/>
  <c r="D36" i="25"/>
  <c r="G35" i="25"/>
  <c r="F35" i="25"/>
  <c r="E35" i="25"/>
  <c r="D35" i="25"/>
  <c r="G34" i="25"/>
  <c r="F34" i="25"/>
  <c r="E34" i="25"/>
  <c r="D34" i="25"/>
  <c r="G33" i="25"/>
  <c r="F33" i="25"/>
  <c r="E33" i="25"/>
  <c r="D33" i="25"/>
  <c r="G32" i="25"/>
  <c r="F32" i="25"/>
  <c r="E32" i="25"/>
  <c r="D32" i="25"/>
  <c r="G31" i="25"/>
  <c r="F31" i="25"/>
  <c r="E31" i="25"/>
  <c r="D31" i="25"/>
  <c r="G30" i="25"/>
  <c r="F30" i="25"/>
  <c r="E30" i="25"/>
  <c r="D30" i="25"/>
  <c r="G29" i="25"/>
  <c r="F29" i="25"/>
  <c r="E29" i="25"/>
  <c r="D29" i="25"/>
  <c r="G28" i="25"/>
  <c r="F28" i="25"/>
  <c r="E28" i="25"/>
  <c r="D28" i="25"/>
  <c r="G27" i="25"/>
  <c r="F27" i="25"/>
  <c r="E27" i="25"/>
  <c r="D27" i="25"/>
  <c r="G26" i="25"/>
  <c r="F26" i="25"/>
  <c r="E26" i="25"/>
  <c r="D26" i="25"/>
  <c r="G25" i="25"/>
  <c r="F25" i="25"/>
  <c r="E25" i="25"/>
  <c r="D25" i="25"/>
  <c r="G24" i="25"/>
  <c r="F24" i="25"/>
  <c r="E24" i="25"/>
  <c r="D24" i="25"/>
  <c r="G17" i="25"/>
  <c r="F17" i="25"/>
  <c r="E17" i="25"/>
  <c r="D17" i="25"/>
  <c r="G16" i="25"/>
  <c r="F16" i="25"/>
  <c r="E16" i="25"/>
  <c r="D16" i="25"/>
  <c r="G15" i="25"/>
  <c r="F15" i="25"/>
  <c r="E15" i="25"/>
  <c r="D15" i="25"/>
  <c r="G14" i="25"/>
  <c r="F14" i="25"/>
  <c r="E14" i="25"/>
  <c r="D14" i="25"/>
  <c r="G13" i="25"/>
  <c r="F13" i="25"/>
  <c r="E13" i="25"/>
  <c r="D13" i="25"/>
  <c r="G12" i="25"/>
  <c r="F12" i="25"/>
  <c r="E12" i="25"/>
  <c r="D12" i="25"/>
  <c r="G11" i="25"/>
  <c r="F11" i="25"/>
  <c r="E11" i="25"/>
  <c r="D11" i="25"/>
  <c r="G10" i="25"/>
  <c r="F10" i="25"/>
  <c r="E10" i="25"/>
  <c r="D10" i="25"/>
  <c r="G9" i="25"/>
  <c r="F9" i="25"/>
  <c r="E9" i="25"/>
  <c r="D9" i="25"/>
  <c r="G8" i="25"/>
  <c r="F8" i="25"/>
  <c r="E8" i="25"/>
  <c r="D8" i="25"/>
  <c r="G7" i="25"/>
  <c r="F7" i="25"/>
  <c r="E7" i="25"/>
  <c r="D7" i="25"/>
  <c r="G6" i="25"/>
  <c r="F6" i="25"/>
  <c r="E6" i="25"/>
  <c r="D6" i="25"/>
  <c r="J6" i="25" s="1"/>
  <c r="T40" i="24"/>
  <c r="I30" i="24"/>
  <c r="G29" i="24"/>
  <c r="F29" i="24"/>
  <c r="G27" i="24"/>
  <c r="I20" i="24"/>
  <c r="H5" i="23"/>
  <c r="F5" i="23"/>
  <c r="D5" i="23"/>
  <c r="D61" i="22"/>
  <c r="D60" i="22"/>
  <c r="E60" i="22" s="1"/>
  <c r="D59" i="22"/>
  <c r="D58" i="22"/>
  <c r="E58" i="22" s="1"/>
  <c r="D57" i="22"/>
  <c r="E57" i="22" s="1"/>
  <c r="D56" i="22"/>
  <c r="E56" i="22" s="1"/>
  <c r="D55" i="22"/>
  <c r="E55" i="22" s="1"/>
  <c r="R51" i="22"/>
  <c r="S51" i="22" s="1"/>
  <c r="R50" i="22"/>
  <c r="S50" i="22" s="1"/>
  <c r="R49" i="22"/>
  <c r="S49" i="22" s="1"/>
  <c r="R48" i="22"/>
  <c r="S48" i="22" s="1"/>
  <c r="R47" i="22"/>
  <c r="S47" i="22" s="1"/>
  <c r="R46" i="22"/>
  <c r="S46" i="22" s="1"/>
  <c r="R45" i="22"/>
  <c r="S45" i="22" s="1"/>
  <c r="R44" i="22"/>
  <c r="S44" i="22" s="1"/>
  <c r="R43" i="22"/>
  <c r="S43" i="22" s="1"/>
  <c r="R42" i="22"/>
  <c r="S42" i="22" s="1"/>
  <c r="R41" i="22"/>
  <c r="S41" i="22" s="1"/>
  <c r="R40" i="22"/>
  <c r="S40" i="22" s="1"/>
  <c r="R39" i="22"/>
  <c r="S39" i="22" s="1"/>
  <c r="R38" i="22"/>
  <c r="S38" i="22" s="1"/>
  <c r="R37" i="22"/>
  <c r="S37" i="22" s="1"/>
  <c r="R36" i="22"/>
  <c r="S36" i="22" s="1"/>
  <c r="R35" i="22"/>
  <c r="S35" i="22" s="1"/>
  <c r="R34" i="22"/>
  <c r="S34" i="22" s="1"/>
  <c r="R33" i="22"/>
  <c r="S33" i="22" s="1"/>
  <c r="R32" i="22"/>
  <c r="S32" i="22" s="1"/>
  <c r="R31" i="22"/>
  <c r="S31" i="22" s="1"/>
  <c r="R30" i="22"/>
  <c r="S30" i="22" s="1"/>
  <c r="R29" i="22"/>
  <c r="S29" i="22" s="1"/>
  <c r="R28" i="22"/>
  <c r="S28" i="22" s="1"/>
  <c r="R27" i="22"/>
  <c r="S27" i="22" s="1"/>
  <c r="R26" i="22"/>
  <c r="S26" i="22" s="1"/>
  <c r="R25" i="22"/>
  <c r="S25" i="22" s="1"/>
  <c r="R24" i="22"/>
  <c r="S24" i="22" s="1"/>
  <c r="R23" i="22"/>
  <c r="S23" i="22" s="1"/>
  <c r="R22" i="22"/>
  <c r="S22" i="22" s="1"/>
  <c r="R21" i="22"/>
  <c r="S21" i="22" s="1"/>
  <c r="R20" i="22"/>
  <c r="S20" i="22" s="1"/>
  <c r="R19" i="22"/>
  <c r="S19" i="22" s="1"/>
  <c r="R18" i="22"/>
  <c r="S18" i="22" s="1"/>
  <c r="R17" i="22"/>
  <c r="S17" i="22" s="1"/>
  <c r="R16" i="22"/>
  <c r="S16" i="22" s="1"/>
  <c r="R15" i="22"/>
  <c r="S15" i="22" s="1"/>
  <c r="G10" i="22"/>
  <c r="I31" i="24" s="1"/>
  <c r="F10" i="22"/>
  <c r="H31" i="24" s="1"/>
  <c r="E10" i="22"/>
  <c r="G31" i="24" s="1"/>
  <c r="D10" i="22"/>
  <c r="F31" i="24" s="1"/>
  <c r="C10" i="22"/>
  <c r="A64" i="22" s="1"/>
  <c r="A10" i="22"/>
  <c r="D61" i="21"/>
  <c r="D60" i="21"/>
  <c r="U41" i="24" s="1"/>
  <c r="D59" i="21"/>
  <c r="D58" i="21"/>
  <c r="U39" i="24" s="1"/>
  <c r="D57" i="21"/>
  <c r="D56" i="21"/>
  <c r="U37" i="24" s="1"/>
  <c r="D55" i="21"/>
  <c r="U36" i="24" s="1"/>
  <c r="R51" i="21"/>
  <c r="S51" i="21" s="1"/>
  <c r="R50" i="21"/>
  <c r="S50" i="21" s="1"/>
  <c r="R49" i="21"/>
  <c r="S49" i="21" s="1"/>
  <c r="R48" i="21"/>
  <c r="S48" i="21" s="1"/>
  <c r="R47" i="21"/>
  <c r="S47" i="21" s="1"/>
  <c r="R46" i="21"/>
  <c r="S46" i="21" s="1"/>
  <c r="R45" i="21"/>
  <c r="S45" i="21" s="1"/>
  <c r="R44" i="21"/>
  <c r="S44" i="21" s="1"/>
  <c r="R43" i="21"/>
  <c r="S43" i="21" s="1"/>
  <c r="R42" i="21"/>
  <c r="S42" i="21" s="1"/>
  <c r="R41" i="21"/>
  <c r="S41" i="21" s="1"/>
  <c r="R40" i="21"/>
  <c r="S40" i="21" s="1"/>
  <c r="R39" i="21"/>
  <c r="S39" i="21" s="1"/>
  <c r="R38" i="21"/>
  <c r="S38" i="21" s="1"/>
  <c r="R37" i="21"/>
  <c r="S37" i="21" s="1"/>
  <c r="R36" i="21"/>
  <c r="S36" i="21" s="1"/>
  <c r="R35" i="21"/>
  <c r="S35" i="21" s="1"/>
  <c r="R34" i="21"/>
  <c r="S34" i="21" s="1"/>
  <c r="R33" i="21"/>
  <c r="S33" i="21" s="1"/>
  <c r="R32" i="21"/>
  <c r="S32" i="21" s="1"/>
  <c r="R31" i="21"/>
  <c r="S31" i="21" s="1"/>
  <c r="R30" i="21"/>
  <c r="S30" i="21" s="1"/>
  <c r="R29" i="21"/>
  <c r="S29" i="21" s="1"/>
  <c r="R28" i="21"/>
  <c r="S28" i="21" s="1"/>
  <c r="R27" i="21"/>
  <c r="S27" i="21" s="1"/>
  <c r="R26" i="21"/>
  <c r="S26" i="21" s="1"/>
  <c r="R25" i="21"/>
  <c r="S25" i="21" s="1"/>
  <c r="R24" i="21"/>
  <c r="S24" i="21" s="1"/>
  <c r="R23" i="21"/>
  <c r="S23" i="21" s="1"/>
  <c r="R22" i="21"/>
  <c r="S22" i="21" s="1"/>
  <c r="R21" i="21"/>
  <c r="S21" i="21" s="1"/>
  <c r="R20" i="21"/>
  <c r="S20" i="21" s="1"/>
  <c r="R19" i="21"/>
  <c r="S19" i="21" s="1"/>
  <c r="R18" i="21"/>
  <c r="S18" i="21" s="1"/>
  <c r="R17" i="21"/>
  <c r="S17" i="21" s="1"/>
  <c r="R16" i="21"/>
  <c r="S16" i="21" s="1"/>
  <c r="R15" i="21"/>
  <c r="S15" i="21" s="1"/>
  <c r="G10" i="21"/>
  <c r="F10" i="21"/>
  <c r="H30" i="24" s="1"/>
  <c r="E10" i="21"/>
  <c r="G30" i="24" s="1"/>
  <c r="D10" i="21"/>
  <c r="F30" i="24" s="1"/>
  <c r="C10" i="21"/>
  <c r="A64" i="21" s="1"/>
  <c r="D61" i="20"/>
  <c r="T42" i="24" s="1"/>
  <c r="D60" i="20"/>
  <c r="D59" i="20"/>
  <c r="D58" i="20"/>
  <c r="T39" i="24" s="1"/>
  <c r="D57" i="20"/>
  <c r="T38" i="24" s="1"/>
  <c r="D56" i="20"/>
  <c r="D55" i="20"/>
  <c r="T36" i="24" s="1"/>
  <c r="R51" i="20"/>
  <c r="S51" i="20" s="1"/>
  <c r="R50" i="20"/>
  <c r="S50" i="20" s="1"/>
  <c r="R49" i="20"/>
  <c r="S49" i="20" s="1"/>
  <c r="R48" i="20"/>
  <c r="S48" i="20" s="1"/>
  <c r="R47" i="20"/>
  <c r="S47" i="20" s="1"/>
  <c r="R46" i="20"/>
  <c r="S46" i="20" s="1"/>
  <c r="R45" i="20"/>
  <c r="S45" i="20" s="1"/>
  <c r="R44" i="20"/>
  <c r="S44" i="20" s="1"/>
  <c r="R43" i="20"/>
  <c r="S43" i="20" s="1"/>
  <c r="R42" i="20"/>
  <c r="S42" i="20" s="1"/>
  <c r="R41" i="20"/>
  <c r="S41" i="20" s="1"/>
  <c r="R40" i="20"/>
  <c r="S40" i="20" s="1"/>
  <c r="R39" i="20"/>
  <c r="S39" i="20" s="1"/>
  <c r="R38" i="20"/>
  <c r="S38" i="20" s="1"/>
  <c r="R37" i="20"/>
  <c r="S37" i="20" s="1"/>
  <c r="R36" i="20"/>
  <c r="S36" i="20" s="1"/>
  <c r="R35" i="20"/>
  <c r="S35" i="20" s="1"/>
  <c r="R34" i="20"/>
  <c r="S34" i="20" s="1"/>
  <c r="R33" i="20"/>
  <c r="S33" i="20" s="1"/>
  <c r="R32" i="20"/>
  <c r="S32" i="20" s="1"/>
  <c r="R31" i="20"/>
  <c r="S31" i="20" s="1"/>
  <c r="R30" i="20"/>
  <c r="S30" i="20" s="1"/>
  <c r="R29" i="20"/>
  <c r="S29" i="20" s="1"/>
  <c r="R28" i="20"/>
  <c r="S28" i="20" s="1"/>
  <c r="R27" i="20"/>
  <c r="S27" i="20" s="1"/>
  <c r="R26" i="20"/>
  <c r="S26" i="20" s="1"/>
  <c r="R25" i="20"/>
  <c r="S25" i="20" s="1"/>
  <c r="R24" i="20"/>
  <c r="S24" i="20" s="1"/>
  <c r="R23" i="20"/>
  <c r="S23" i="20" s="1"/>
  <c r="R22" i="20"/>
  <c r="S22" i="20" s="1"/>
  <c r="R21" i="20"/>
  <c r="S21" i="20" s="1"/>
  <c r="R20" i="20"/>
  <c r="S20" i="20" s="1"/>
  <c r="R19" i="20"/>
  <c r="S19" i="20" s="1"/>
  <c r="R18" i="20"/>
  <c r="S18" i="20" s="1"/>
  <c r="R17" i="20"/>
  <c r="S17" i="20" s="1"/>
  <c r="R16" i="20"/>
  <c r="S16" i="20" s="1"/>
  <c r="R15" i="20"/>
  <c r="S15" i="20" s="1"/>
  <c r="G10" i="20"/>
  <c r="I29" i="24" s="1"/>
  <c r="F10" i="20"/>
  <c r="H29" i="24" s="1"/>
  <c r="E10" i="20"/>
  <c r="D10" i="20"/>
  <c r="C10" i="20"/>
  <c r="A10" i="20"/>
  <c r="I29" i="23" s="1"/>
  <c r="D61" i="19"/>
  <c r="S42" i="24" s="1"/>
  <c r="D60" i="19"/>
  <c r="S41" i="24" s="1"/>
  <c r="D59" i="19"/>
  <c r="S40" i="24" s="1"/>
  <c r="D58" i="19"/>
  <c r="S39" i="24" s="1"/>
  <c r="D57" i="19"/>
  <c r="S38" i="24" s="1"/>
  <c r="D56" i="19"/>
  <c r="S37" i="24" s="1"/>
  <c r="D55" i="19"/>
  <c r="S36" i="24" s="1"/>
  <c r="R51" i="19"/>
  <c r="S51" i="19" s="1"/>
  <c r="R50" i="19"/>
  <c r="S50" i="19" s="1"/>
  <c r="R49" i="19"/>
  <c r="S49" i="19" s="1"/>
  <c r="R48" i="19"/>
  <c r="S48" i="19" s="1"/>
  <c r="R47" i="19"/>
  <c r="S47" i="19" s="1"/>
  <c r="R46" i="19"/>
  <c r="S46" i="19" s="1"/>
  <c r="R45" i="19"/>
  <c r="S45" i="19" s="1"/>
  <c r="R44" i="19"/>
  <c r="S44" i="19" s="1"/>
  <c r="R43" i="19"/>
  <c r="S43" i="19" s="1"/>
  <c r="R42" i="19"/>
  <c r="S42" i="19" s="1"/>
  <c r="R41" i="19"/>
  <c r="S41" i="19" s="1"/>
  <c r="R40" i="19"/>
  <c r="S40" i="19" s="1"/>
  <c r="R39" i="19"/>
  <c r="S39" i="19" s="1"/>
  <c r="R38" i="19"/>
  <c r="S38" i="19" s="1"/>
  <c r="R37" i="19"/>
  <c r="S37" i="19" s="1"/>
  <c r="R36" i="19"/>
  <c r="S36" i="19" s="1"/>
  <c r="R35" i="19"/>
  <c r="S35" i="19" s="1"/>
  <c r="R34" i="19"/>
  <c r="S34" i="19" s="1"/>
  <c r="R33" i="19"/>
  <c r="S33" i="19" s="1"/>
  <c r="R32" i="19"/>
  <c r="S32" i="19" s="1"/>
  <c r="R31" i="19"/>
  <c r="S31" i="19" s="1"/>
  <c r="R30" i="19"/>
  <c r="S30" i="19" s="1"/>
  <c r="R29" i="19"/>
  <c r="S29" i="19" s="1"/>
  <c r="R28" i="19"/>
  <c r="S28" i="19" s="1"/>
  <c r="R27" i="19"/>
  <c r="S27" i="19" s="1"/>
  <c r="R26" i="19"/>
  <c r="S26" i="19" s="1"/>
  <c r="R25" i="19"/>
  <c r="S25" i="19" s="1"/>
  <c r="R24" i="19"/>
  <c r="S24" i="19" s="1"/>
  <c r="R23" i="19"/>
  <c r="S23" i="19" s="1"/>
  <c r="R22" i="19"/>
  <c r="S22" i="19" s="1"/>
  <c r="R21" i="19"/>
  <c r="S21" i="19" s="1"/>
  <c r="R20" i="19"/>
  <c r="S20" i="19" s="1"/>
  <c r="R19" i="19"/>
  <c r="S19" i="19" s="1"/>
  <c r="R18" i="19"/>
  <c r="S18" i="19" s="1"/>
  <c r="R17" i="19"/>
  <c r="S17" i="19" s="1"/>
  <c r="R16" i="19"/>
  <c r="S16" i="19" s="1"/>
  <c r="R15" i="19"/>
  <c r="S15" i="19" s="1"/>
  <c r="G10" i="19"/>
  <c r="I28" i="24" s="1"/>
  <c r="F10" i="19"/>
  <c r="H28" i="24" s="1"/>
  <c r="E10" i="19"/>
  <c r="G28" i="24" s="1"/>
  <c r="D10" i="19"/>
  <c r="F28" i="24" s="1"/>
  <c r="C10" i="19"/>
  <c r="A10" i="19"/>
  <c r="J28" i="23" s="1"/>
  <c r="D28" i="24" s="1"/>
  <c r="D61" i="18"/>
  <c r="R42" i="24" s="1"/>
  <c r="D60" i="18"/>
  <c r="R41" i="24" s="1"/>
  <c r="D59" i="18"/>
  <c r="R40" i="24" s="1"/>
  <c r="D58" i="18"/>
  <c r="R39" i="24" s="1"/>
  <c r="D57" i="18"/>
  <c r="R38" i="24" s="1"/>
  <c r="D56" i="18"/>
  <c r="R37" i="24" s="1"/>
  <c r="D55" i="18"/>
  <c r="R36" i="24" s="1"/>
  <c r="R51" i="18"/>
  <c r="S51" i="18" s="1"/>
  <c r="R50" i="18"/>
  <c r="S50" i="18" s="1"/>
  <c r="R49" i="18"/>
  <c r="S49" i="18" s="1"/>
  <c r="R48" i="18"/>
  <c r="S48" i="18" s="1"/>
  <c r="R47" i="18"/>
  <c r="S47" i="18" s="1"/>
  <c r="R46" i="18"/>
  <c r="S46" i="18" s="1"/>
  <c r="R45" i="18"/>
  <c r="S45" i="18" s="1"/>
  <c r="R44" i="18"/>
  <c r="S44" i="18" s="1"/>
  <c r="R43" i="18"/>
  <c r="S43" i="18" s="1"/>
  <c r="R42" i="18"/>
  <c r="S42" i="18" s="1"/>
  <c r="R41" i="18"/>
  <c r="S41" i="18" s="1"/>
  <c r="R40" i="18"/>
  <c r="S40" i="18" s="1"/>
  <c r="R39" i="18"/>
  <c r="S39" i="18" s="1"/>
  <c r="R38" i="18"/>
  <c r="S38" i="18" s="1"/>
  <c r="R37" i="18"/>
  <c r="S37" i="18" s="1"/>
  <c r="R36" i="18"/>
  <c r="S36" i="18" s="1"/>
  <c r="R35" i="18"/>
  <c r="S35" i="18" s="1"/>
  <c r="R34" i="18"/>
  <c r="S34" i="18" s="1"/>
  <c r="R33" i="18"/>
  <c r="S33" i="18" s="1"/>
  <c r="R32" i="18"/>
  <c r="S32" i="18" s="1"/>
  <c r="R31" i="18"/>
  <c r="S31" i="18" s="1"/>
  <c r="R30" i="18"/>
  <c r="S30" i="18" s="1"/>
  <c r="R29" i="18"/>
  <c r="S29" i="18" s="1"/>
  <c r="R28" i="18"/>
  <c r="S28" i="18" s="1"/>
  <c r="R27" i="18"/>
  <c r="S27" i="18" s="1"/>
  <c r="R26" i="18"/>
  <c r="S26" i="18" s="1"/>
  <c r="R25" i="18"/>
  <c r="S25" i="18" s="1"/>
  <c r="R24" i="18"/>
  <c r="S24" i="18" s="1"/>
  <c r="R23" i="18"/>
  <c r="S23" i="18" s="1"/>
  <c r="R22" i="18"/>
  <c r="S22" i="18" s="1"/>
  <c r="R21" i="18"/>
  <c r="S21" i="18" s="1"/>
  <c r="R20" i="18"/>
  <c r="S20" i="18" s="1"/>
  <c r="R19" i="18"/>
  <c r="S19" i="18" s="1"/>
  <c r="R18" i="18"/>
  <c r="S18" i="18" s="1"/>
  <c r="R17" i="18"/>
  <c r="S17" i="18" s="1"/>
  <c r="R16" i="18"/>
  <c r="S16" i="18" s="1"/>
  <c r="R15" i="18"/>
  <c r="S15" i="18" s="1"/>
  <c r="G10" i="18"/>
  <c r="I27" i="24" s="1"/>
  <c r="F10" i="18"/>
  <c r="H27" i="24" s="1"/>
  <c r="E10" i="18"/>
  <c r="D10" i="18"/>
  <c r="F27" i="24" s="1"/>
  <c r="C10" i="18"/>
  <c r="E27" i="24" s="1"/>
  <c r="A10" i="18"/>
  <c r="C27" i="24" s="1"/>
  <c r="D61" i="17"/>
  <c r="D60" i="17"/>
  <c r="D59" i="17"/>
  <c r="E59" i="17" s="1"/>
  <c r="D58" i="17"/>
  <c r="D57" i="17"/>
  <c r="D56" i="17"/>
  <c r="D55" i="17"/>
  <c r="E55" i="17" s="1"/>
  <c r="R51" i="17"/>
  <c r="S51" i="17" s="1"/>
  <c r="R50" i="17"/>
  <c r="S50" i="17" s="1"/>
  <c r="R49" i="17"/>
  <c r="S49" i="17" s="1"/>
  <c r="R48" i="17"/>
  <c r="S48" i="17" s="1"/>
  <c r="R47" i="17"/>
  <c r="S47" i="17" s="1"/>
  <c r="R46" i="17"/>
  <c r="S46" i="17" s="1"/>
  <c r="R45" i="17"/>
  <c r="S45" i="17" s="1"/>
  <c r="R44" i="17"/>
  <c r="S44" i="17" s="1"/>
  <c r="R43" i="17"/>
  <c r="S43" i="17" s="1"/>
  <c r="R42" i="17"/>
  <c r="S42" i="17" s="1"/>
  <c r="R41" i="17"/>
  <c r="S41" i="17" s="1"/>
  <c r="R40" i="17"/>
  <c r="S40" i="17" s="1"/>
  <c r="R39" i="17"/>
  <c r="S39" i="17" s="1"/>
  <c r="R38" i="17"/>
  <c r="S38" i="17" s="1"/>
  <c r="R37" i="17"/>
  <c r="S37" i="17" s="1"/>
  <c r="R36" i="17"/>
  <c r="S36" i="17" s="1"/>
  <c r="R35" i="17"/>
  <c r="S35" i="17" s="1"/>
  <c r="R34" i="17"/>
  <c r="S34" i="17" s="1"/>
  <c r="R33" i="17"/>
  <c r="S33" i="17" s="1"/>
  <c r="R32" i="17"/>
  <c r="S32" i="17" s="1"/>
  <c r="R31" i="17"/>
  <c r="S31" i="17" s="1"/>
  <c r="R30" i="17"/>
  <c r="S30" i="17" s="1"/>
  <c r="R29" i="17"/>
  <c r="S29" i="17" s="1"/>
  <c r="R28" i="17"/>
  <c r="S28" i="17" s="1"/>
  <c r="R27" i="17"/>
  <c r="S27" i="17" s="1"/>
  <c r="R26" i="17"/>
  <c r="S26" i="17" s="1"/>
  <c r="R25" i="17"/>
  <c r="S25" i="17" s="1"/>
  <c r="R24" i="17"/>
  <c r="S24" i="17" s="1"/>
  <c r="R23" i="17"/>
  <c r="S23" i="17" s="1"/>
  <c r="R22" i="17"/>
  <c r="S22" i="17" s="1"/>
  <c r="R21" i="17"/>
  <c r="S21" i="17" s="1"/>
  <c r="R20" i="17"/>
  <c r="S20" i="17" s="1"/>
  <c r="R19" i="17"/>
  <c r="S19" i="17" s="1"/>
  <c r="R18" i="17"/>
  <c r="S18" i="17" s="1"/>
  <c r="R17" i="17"/>
  <c r="S17" i="17" s="1"/>
  <c r="R16" i="17"/>
  <c r="S16" i="17" s="1"/>
  <c r="R15" i="17"/>
  <c r="S15" i="17" s="1"/>
  <c r="G10" i="17"/>
  <c r="I26" i="24" s="1"/>
  <c r="F10" i="17"/>
  <c r="H26" i="24" s="1"/>
  <c r="E10" i="17"/>
  <c r="G26" i="24" s="1"/>
  <c r="D10" i="17"/>
  <c r="F26" i="24" s="1"/>
  <c r="C10" i="17"/>
  <c r="E26" i="24" s="1"/>
  <c r="A10" i="17"/>
  <c r="B10" i="17" s="1"/>
  <c r="J26" i="23" s="1"/>
  <c r="D26" i="24" s="1"/>
  <c r="A64" i="16"/>
  <c r="D61" i="16"/>
  <c r="P42" i="24" s="1"/>
  <c r="D60" i="16"/>
  <c r="P41" i="24" s="1"/>
  <c r="D59" i="16"/>
  <c r="P40" i="24" s="1"/>
  <c r="D58" i="16"/>
  <c r="P39" i="24" s="1"/>
  <c r="D57" i="16"/>
  <c r="P38" i="24" s="1"/>
  <c r="D56" i="16"/>
  <c r="D55" i="16"/>
  <c r="R51" i="16"/>
  <c r="S51" i="16" s="1"/>
  <c r="R50" i="16"/>
  <c r="S50" i="16" s="1"/>
  <c r="R49" i="16"/>
  <c r="S49" i="16" s="1"/>
  <c r="R48" i="16"/>
  <c r="S48" i="16" s="1"/>
  <c r="R47" i="16"/>
  <c r="S47" i="16" s="1"/>
  <c r="R46" i="16"/>
  <c r="S46" i="16" s="1"/>
  <c r="R45" i="16"/>
  <c r="S45" i="16" s="1"/>
  <c r="R44" i="16"/>
  <c r="S44" i="16" s="1"/>
  <c r="R43" i="16"/>
  <c r="S43" i="16" s="1"/>
  <c r="R42" i="16"/>
  <c r="S42" i="16" s="1"/>
  <c r="R41" i="16"/>
  <c r="S41" i="16" s="1"/>
  <c r="R40" i="16"/>
  <c r="S40" i="16" s="1"/>
  <c r="R39" i="16"/>
  <c r="S39" i="16" s="1"/>
  <c r="R38" i="16"/>
  <c r="S38" i="16" s="1"/>
  <c r="R37" i="16"/>
  <c r="S37" i="16" s="1"/>
  <c r="R36" i="16"/>
  <c r="S36" i="16" s="1"/>
  <c r="R35" i="16"/>
  <c r="S35" i="16" s="1"/>
  <c r="R34" i="16"/>
  <c r="S34" i="16" s="1"/>
  <c r="R33" i="16"/>
  <c r="S33" i="16" s="1"/>
  <c r="R32" i="16"/>
  <c r="S32" i="16" s="1"/>
  <c r="R31" i="16"/>
  <c r="S31" i="16" s="1"/>
  <c r="R30" i="16"/>
  <c r="S30" i="16" s="1"/>
  <c r="R29" i="16"/>
  <c r="S29" i="16" s="1"/>
  <c r="R28" i="16"/>
  <c r="S28" i="16" s="1"/>
  <c r="R27" i="16"/>
  <c r="S27" i="16" s="1"/>
  <c r="R26" i="16"/>
  <c r="S26" i="16" s="1"/>
  <c r="R25" i="16"/>
  <c r="S25" i="16" s="1"/>
  <c r="R24" i="16"/>
  <c r="S24" i="16" s="1"/>
  <c r="R23" i="16"/>
  <c r="S23" i="16" s="1"/>
  <c r="R22" i="16"/>
  <c r="S22" i="16" s="1"/>
  <c r="R21" i="16"/>
  <c r="S21" i="16" s="1"/>
  <c r="R20" i="16"/>
  <c r="S20" i="16" s="1"/>
  <c r="R19" i="16"/>
  <c r="S19" i="16" s="1"/>
  <c r="R18" i="16"/>
  <c r="S18" i="16" s="1"/>
  <c r="R17" i="16"/>
  <c r="S17" i="16" s="1"/>
  <c r="R16" i="16"/>
  <c r="S16" i="16" s="1"/>
  <c r="R15" i="16"/>
  <c r="S15" i="16" s="1"/>
  <c r="G10" i="16"/>
  <c r="I25" i="24" s="1"/>
  <c r="F10" i="16"/>
  <c r="H25" i="24" s="1"/>
  <c r="E10" i="16"/>
  <c r="D10" i="16"/>
  <c r="F25" i="24" s="1"/>
  <c r="C10" i="16"/>
  <c r="E25" i="24" s="1"/>
  <c r="A10" i="16"/>
  <c r="B17" i="27" s="1"/>
  <c r="D61" i="15"/>
  <c r="O42" i="24" s="1"/>
  <c r="D60" i="15"/>
  <c r="O41" i="24" s="1"/>
  <c r="D59" i="15"/>
  <c r="O40" i="24" s="1"/>
  <c r="D58" i="15"/>
  <c r="O39" i="24" s="1"/>
  <c r="D57" i="15"/>
  <c r="O38" i="24" s="1"/>
  <c r="D56" i="15"/>
  <c r="O37" i="24" s="1"/>
  <c r="D55" i="15"/>
  <c r="O36" i="24" s="1"/>
  <c r="R51" i="15"/>
  <c r="S51" i="15" s="1"/>
  <c r="R50" i="15"/>
  <c r="S50" i="15" s="1"/>
  <c r="R49" i="15"/>
  <c r="S49" i="15" s="1"/>
  <c r="R48" i="15"/>
  <c r="S48" i="15" s="1"/>
  <c r="R47" i="15"/>
  <c r="S47" i="15" s="1"/>
  <c r="R46" i="15"/>
  <c r="S46" i="15" s="1"/>
  <c r="R45" i="15"/>
  <c r="S45" i="15" s="1"/>
  <c r="R44" i="15"/>
  <c r="S44" i="15" s="1"/>
  <c r="R43" i="15"/>
  <c r="S43" i="15" s="1"/>
  <c r="R42" i="15"/>
  <c r="S42" i="15" s="1"/>
  <c r="R41" i="15"/>
  <c r="S41" i="15" s="1"/>
  <c r="R40" i="15"/>
  <c r="S40" i="15" s="1"/>
  <c r="R39" i="15"/>
  <c r="S39" i="15" s="1"/>
  <c r="R38" i="15"/>
  <c r="S38" i="15" s="1"/>
  <c r="R37" i="15"/>
  <c r="S37" i="15" s="1"/>
  <c r="R36" i="15"/>
  <c r="S36" i="15" s="1"/>
  <c r="R35" i="15"/>
  <c r="S35" i="15" s="1"/>
  <c r="R34" i="15"/>
  <c r="S34" i="15" s="1"/>
  <c r="R33" i="15"/>
  <c r="S33" i="15" s="1"/>
  <c r="R32" i="15"/>
  <c r="S32" i="15" s="1"/>
  <c r="R31" i="15"/>
  <c r="S31" i="15" s="1"/>
  <c r="R30" i="15"/>
  <c r="S30" i="15" s="1"/>
  <c r="R29" i="15"/>
  <c r="S29" i="15" s="1"/>
  <c r="R28" i="15"/>
  <c r="S28" i="15" s="1"/>
  <c r="R27" i="15"/>
  <c r="S27" i="15" s="1"/>
  <c r="R26" i="15"/>
  <c r="S26" i="15" s="1"/>
  <c r="R25" i="15"/>
  <c r="S25" i="15" s="1"/>
  <c r="R24" i="15"/>
  <c r="S24" i="15" s="1"/>
  <c r="R23" i="15"/>
  <c r="S23" i="15" s="1"/>
  <c r="R22" i="15"/>
  <c r="S22" i="15" s="1"/>
  <c r="R21" i="15"/>
  <c r="S21" i="15" s="1"/>
  <c r="R20" i="15"/>
  <c r="S20" i="15" s="1"/>
  <c r="R19" i="15"/>
  <c r="S19" i="15" s="1"/>
  <c r="R18" i="15"/>
  <c r="S18" i="15" s="1"/>
  <c r="R17" i="15"/>
  <c r="S17" i="15" s="1"/>
  <c r="R16" i="15"/>
  <c r="S16" i="15" s="1"/>
  <c r="R15" i="15"/>
  <c r="S15" i="15" s="1"/>
  <c r="G10" i="15"/>
  <c r="I24" i="24" s="1"/>
  <c r="F10" i="15"/>
  <c r="H24" i="24" s="1"/>
  <c r="E10" i="15"/>
  <c r="G24" i="24" s="1"/>
  <c r="D10" i="15"/>
  <c r="F24" i="24" s="1"/>
  <c r="C10" i="15"/>
  <c r="A10" i="15"/>
  <c r="J24" i="23" s="1"/>
  <c r="D24" i="24" s="1"/>
  <c r="A64" i="14"/>
  <c r="D61" i="14"/>
  <c r="N42" i="24" s="1"/>
  <c r="D60" i="14"/>
  <c r="N41" i="24" s="1"/>
  <c r="D59" i="14"/>
  <c r="N40" i="24" s="1"/>
  <c r="D58" i="14"/>
  <c r="D57" i="14"/>
  <c r="N38" i="24" s="1"/>
  <c r="D56" i="14"/>
  <c r="N37" i="24" s="1"/>
  <c r="D55" i="14"/>
  <c r="N36" i="24" s="1"/>
  <c r="R51" i="14"/>
  <c r="S51" i="14" s="1"/>
  <c r="R50" i="14"/>
  <c r="S50" i="14" s="1"/>
  <c r="R49" i="14"/>
  <c r="S49" i="14" s="1"/>
  <c r="R48" i="14"/>
  <c r="S48" i="14" s="1"/>
  <c r="R47" i="14"/>
  <c r="S47" i="14" s="1"/>
  <c r="R46" i="14"/>
  <c r="S46" i="14" s="1"/>
  <c r="R45" i="14"/>
  <c r="S45" i="14" s="1"/>
  <c r="R44" i="14"/>
  <c r="S44" i="14" s="1"/>
  <c r="R43" i="14"/>
  <c r="S43" i="14" s="1"/>
  <c r="R42" i="14"/>
  <c r="S42" i="14" s="1"/>
  <c r="R41" i="14"/>
  <c r="S41" i="14" s="1"/>
  <c r="R40" i="14"/>
  <c r="S40" i="14" s="1"/>
  <c r="R39" i="14"/>
  <c r="S39" i="14" s="1"/>
  <c r="R38" i="14"/>
  <c r="S38" i="14" s="1"/>
  <c r="R37" i="14"/>
  <c r="S37" i="14" s="1"/>
  <c r="R36" i="14"/>
  <c r="S36" i="14" s="1"/>
  <c r="R35" i="14"/>
  <c r="S35" i="14" s="1"/>
  <c r="R34" i="14"/>
  <c r="S34" i="14" s="1"/>
  <c r="R33" i="14"/>
  <c r="S33" i="14" s="1"/>
  <c r="R32" i="14"/>
  <c r="S32" i="14" s="1"/>
  <c r="R31" i="14"/>
  <c r="S31" i="14" s="1"/>
  <c r="R30" i="14"/>
  <c r="S30" i="14" s="1"/>
  <c r="R29" i="14"/>
  <c r="S29" i="14" s="1"/>
  <c r="R28" i="14"/>
  <c r="S28" i="14" s="1"/>
  <c r="R27" i="14"/>
  <c r="S27" i="14" s="1"/>
  <c r="R26" i="14"/>
  <c r="S26" i="14" s="1"/>
  <c r="R25" i="14"/>
  <c r="S25" i="14" s="1"/>
  <c r="R24" i="14"/>
  <c r="S24" i="14" s="1"/>
  <c r="R23" i="14"/>
  <c r="S23" i="14" s="1"/>
  <c r="R22" i="14"/>
  <c r="S22" i="14" s="1"/>
  <c r="R21" i="14"/>
  <c r="S21" i="14" s="1"/>
  <c r="R20" i="14"/>
  <c r="S20" i="14" s="1"/>
  <c r="R19" i="14"/>
  <c r="S19" i="14" s="1"/>
  <c r="R18" i="14"/>
  <c r="S18" i="14" s="1"/>
  <c r="R17" i="14"/>
  <c r="S17" i="14" s="1"/>
  <c r="R16" i="14"/>
  <c r="S16" i="14" s="1"/>
  <c r="R15" i="14"/>
  <c r="S15" i="14" s="1"/>
  <c r="G10" i="14"/>
  <c r="I23" i="24" s="1"/>
  <c r="F10" i="14"/>
  <c r="H23" i="24" s="1"/>
  <c r="E10" i="14"/>
  <c r="G23" i="24" s="1"/>
  <c r="D10" i="14"/>
  <c r="F23" i="24" s="1"/>
  <c r="C10" i="14"/>
  <c r="E23" i="24" s="1"/>
  <c r="A10" i="14"/>
  <c r="J23" i="23" s="1"/>
  <c r="D23" i="24" s="1"/>
  <c r="D61" i="13"/>
  <c r="M42" i="24" s="1"/>
  <c r="D60" i="13"/>
  <c r="M41" i="24" s="1"/>
  <c r="D59" i="13"/>
  <c r="D58" i="13"/>
  <c r="M39" i="24" s="1"/>
  <c r="D57" i="13"/>
  <c r="M38" i="24" s="1"/>
  <c r="D56" i="13"/>
  <c r="M37" i="24" s="1"/>
  <c r="D55" i="13"/>
  <c r="R51" i="13"/>
  <c r="S51" i="13" s="1"/>
  <c r="R50" i="13"/>
  <c r="S50" i="13" s="1"/>
  <c r="R49" i="13"/>
  <c r="S49" i="13" s="1"/>
  <c r="R48" i="13"/>
  <c r="S48" i="13" s="1"/>
  <c r="R47" i="13"/>
  <c r="S47" i="13" s="1"/>
  <c r="R46" i="13"/>
  <c r="S46" i="13" s="1"/>
  <c r="R45" i="13"/>
  <c r="S45" i="13" s="1"/>
  <c r="R44" i="13"/>
  <c r="S44" i="13" s="1"/>
  <c r="R43" i="13"/>
  <c r="S43" i="13" s="1"/>
  <c r="R42" i="13"/>
  <c r="S42" i="13" s="1"/>
  <c r="R41" i="13"/>
  <c r="S41" i="13" s="1"/>
  <c r="R40" i="13"/>
  <c r="S40" i="13" s="1"/>
  <c r="R39" i="13"/>
  <c r="S39" i="13" s="1"/>
  <c r="R38" i="13"/>
  <c r="S38" i="13" s="1"/>
  <c r="R37" i="13"/>
  <c r="S37" i="13" s="1"/>
  <c r="R36" i="13"/>
  <c r="S36" i="13" s="1"/>
  <c r="R35" i="13"/>
  <c r="S35" i="13" s="1"/>
  <c r="R34" i="13"/>
  <c r="S34" i="13" s="1"/>
  <c r="R33" i="13"/>
  <c r="S33" i="13" s="1"/>
  <c r="R32" i="13"/>
  <c r="S32" i="13" s="1"/>
  <c r="R31" i="13"/>
  <c r="S31" i="13" s="1"/>
  <c r="R30" i="13"/>
  <c r="S30" i="13" s="1"/>
  <c r="R29" i="13"/>
  <c r="S29" i="13" s="1"/>
  <c r="R28" i="13"/>
  <c r="S28" i="13" s="1"/>
  <c r="R27" i="13"/>
  <c r="S27" i="13" s="1"/>
  <c r="R26" i="13"/>
  <c r="S26" i="13" s="1"/>
  <c r="R25" i="13"/>
  <c r="S25" i="13" s="1"/>
  <c r="R24" i="13"/>
  <c r="S24" i="13" s="1"/>
  <c r="R23" i="13"/>
  <c r="S23" i="13" s="1"/>
  <c r="R22" i="13"/>
  <c r="S22" i="13" s="1"/>
  <c r="R21" i="13"/>
  <c r="S21" i="13" s="1"/>
  <c r="R20" i="13"/>
  <c r="S20" i="13" s="1"/>
  <c r="R19" i="13"/>
  <c r="S19" i="13" s="1"/>
  <c r="R18" i="13"/>
  <c r="S18" i="13" s="1"/>
  <c r="R17" i="13"/>
  <c r="S17" i="13" s="1"/>
  <c r="R16" i="13"/>
  <c r="S16" i="13" s="1"/>
  <c r="R15" i="13"/>
  <c r="S15" i="13" s="1"/>
  <c r="H10" i="13"/>
  <c r="G10" i="13"/>
  <c r="I22" i="24" s="1"/>
  <c r="F10" i="13"/>
  <c r="H22" i="24" s="1"/>
  <c r="E10" i="13"/>
  <c r="G22" i="24" s="1"/>
  <c r="D10" i="13"/>
  <c r="F22" i="24" s="1"/>
  <c r="C10" i="13"/>
  <c r="E22" i="24" s="1"/>
  <c r="A10" i="13"/>
  <c r="J22" i="23" s="1"/>
  <c r="D22" i="24" s="1"/>
  <c r="A64" i="12"/>
  <c r="D61" i="12"/>
  <c r="L42" i="24" s="1"/>
  <c r="D60" i="12"/>
  <c r="D59" i="12"/>
  <c r="D58" i="12"/>
  <c r="D57" i="12"/>
  <c r="L38" i="24" s="1"/>
  <c r="D56" i="12"/>
  <c r="L37" i="24" s="1"/>
  <c r="D55" i="12"/>
  <c r="R51" i="12"/>
  <c r="S51" i="12" s="1"/>
  <c r="R50" i="12"/>
  <c r="S50" i="12" s="1"/>
  <c r="R49" i="12"/>
  <c r="S49" i="12" s="1"/>
  <c r="R48" i="12"/>
  <c r="S48" i="12" s="1"/>
  <c r="R47" i="12"/>
  <c r="S47" i="12" s="1"/>
  <c r="R46" i="12"/>
  <c r="S46" i="12" s="1"/>
  <c r="R45" i="12"/>
  <c r="S45" i="12" s="1"/>
  <c r="R44" i="12"/>
  <c r="S44" i="12" s="1"/>
  <c r="R43" i="12"/>
  <c r="S43" i="12" s="1"/>
  <c r="R42" i="12"/>
  <c r="S42" i="12" s="1"/>
  <c r="R41" i="12"/>
  <c r="S41" i="12" s="1"/>
  <c r="R40" i="12"/>
  <c r="S40" i="12" s="1"/>
  <c r="R39" i="12"/>
  <c r="S39" i="12" s="1"/>
  <c r="R38" i="12"/>
  <c r="S38" i="12" s="1"/>
  <c r="R37" i="12"/>
  <c r="S37" i="12" s="1"/>
  <c r="R36" i="12"/>
  <c r="S36" i="12" s="1"/>
  <c r="R35" i="12"/>
  <c r="S35" i="12" s="1"/>
  <c r="R34" i="12"/>
  <c r="S34" i="12" s="1"/>
  <c r="R33" i="12"/>
  <c r="S33" i="12" s="1"/>
  <c r="R32" i="12"/>
  <c r="S32" i="12" s="1"/>
  <c r="R31" i="12"/>
  <c r="S31" i="12" s="1"/>
  <c r="R30" i="12"/>
  <c r="S30" i="12" s="1"/>
  <c r="R29" i="12"/>
  <c r="S29" i="12" s="1"/>
  <c r="R28" i="12"/>
  <c r="S28" i="12" s="1"/>
  <c r="R27" i="12"/>
  <c r="S27" i="12" s="1"/>
  <c r="R26" i="12"/>
  <c r="S26" i="12" s="1"/>
  <c r="R25" i="12"/>
  <c r="S25" i="12" s="1"/>
  <c r="R24" i="12"/>
  <c r="S24" i="12" s="1"/>
  <c r="R23" i="12"/>
  <c r="S23" i="12" s="1"/>
  <c r="R22" i="12"/>
  <c r="S22" i="12" s="1"/>
  <c r="R21" i="12"/>
  <c r="S21" i="12" s="1"/>
  <c r="R20" i="12"/>
  <c r="S20" i="12" s="1"/>
  <c r="R19" i="12"/>
  <c r="S19" i="12" s="1"/>
  <c r="R18" i="12"/>
  <c r="S18" i="12" s="1"/>
  <c r="R17" i="12"/>
  <c r="S17" i="12" s="1"/>
  <c r="R16" i="12"/>
  <c r="S16" i="12" s="1"/>
  <c r="R15" i="12"/>
  <c r="S15" i="12" s="1"/>
  <c r="H10" i="12"/>
  <c r="G10" i="12"/>
  <c r="I21" i="24" s="1"/>
  <c r="F10" i="12"/>
  <c r="H21" i="24" s="1"/>
  <c r="E10" i="12"/>
  <c r="G21" i="24" s="1"/>
  <c r="D10" i="12"/>
  <c r="F21" i="24" s="1"/>
  <c r="C10" i="12"/>
  <c r="E21" i="24" s="1"/>
  <c r="A10" i="12"/>
  <c r="B13" i="27" s="1"/>
  <c r="D61" i="11"/>
  <c r="D60" i="11"/>
  <c r="K41" i="24" s="1"/>
  <c r="D59" i="11"/>
  <c r="D58" i="11"/>
  <c r="D57" i="11"/>
  <c r="D56" i="11"/>
  <c r="K37" i="24" s="1"/>
  <c r="D55" i="11"/>
  <c r="R51" i="11"/>
  <c r="S51" i="11" s="1"/>
  <c r="R50" i="11"/>
  <c r="S50" i="11" s="1"/>
  <c r="R49" i="11"/>
  <c r="S49" i="11" s="1"/>
  <c r="R48" i="11"/>
  <c r="S48" i="11" s="1"/>
  <c r="R47" i="11"/>
  <c r="S47" i="11" s="1"/>
  <c r="R46" i="11"/>
  <c r="S46" i="11" s="1"/>
  <c r="R45" i="11"/>
  <c r="S45" i="11" s="1"/>
  <c r="R44" i="11"/>
  <c r="S44" i="11" s="1"/>
  <c r="R43" i="11"/>
  <c r="S43" i="11" s="1"/>
  <c r="R42" i="11"/>
  <c r="S42" i="11" s="1"/>
  <c r="R41" i="11"/>
  <c r="S41" i="11" s="1"/>
  <c r="R40" i="11"/>
  <c r="S40" i="11" s="1"/>
  <c r="R39" i="11"/>
  <c r="S39" i="11" s="1"/>
  <c r="R38" i="11"/>
  <c r="S38" i="11" s="1"/>
  <c r="R37" i="11"/>
  <c r="S37" i="11" s="1"/>
  <c r="R36" i="11"/>
  <c r="S36" i="11" s="1"/>
  <c r="R35" i="11"/>
  <c r="S35" i="11" s="1"/>
  <c r="R34" i="11"/>
  <c r="S34" i="11" s="1"/>
  <c r="R33" i="11"/>
  <c r="S33" i="11" s="1"/>
  <c r="R32" i="11"/>
  <c r="S32" i="11" s="1"/>
  <c r="R31" i="11"/>
  <c r="S31" i="11" s="1"/>
  <c r="R30" i="11"/>
  <c r="S30" i="11" s="1"/>
  <c r="R29" i="11"/>
  <c r="S29" i="11" s="1"/>
  <c r="R28" i="11"/>
  <c r="S28" i="11" s="1"/>
  <c r="R27" i="11"/>
  <c r="S27" i="11" s="1"/>
  <c r="R26" i="11"/>
  <c r="S26" i="11" s="1"/>
  <c r="R25" i="11"/>
  <c r="S25" i="11" s="1"/>
  <c r="R24" i="11"/>
  <c r="S24" i="11" s="1"/>
  <c r="R23" i="11"/>
  <c r="S23" i="11" s="1"/>
  <c r="R22" i="11"/>
  <c r="S22" i="11" s="1"/>
  <c r="R21" i="11"/>
  <c r="S21" i="11" s="1"/>
  <c r="R20" i="11"/>
  <c r="S20" i="11" s="1"/>
  <c r="R19" i="11"/>
  <c r="S19" i="11" s="1"/>
  <c r="R18" i="11"/>
  <c r="S18" i="11" s="1"/>
  <c r="R17" i="11"/>
  <c r="S17" i="11" s="1"/>
  <c r="R16" i="11"/>
  <c r="S16" i="11" s="1"/>
  <c r="R15" i="11"/>
  <c r="S15" i="11" s="1"/>
  <c r="G10" i="11"/>
  <c r="F10" i="11"/>
  <c r="H20" i="24" s="1"/>
  <c r="E10" i="11"/>
  <c r="G20" i="24" s="1"/>
  <c r="D10" i="11"/>
  <c r="F20" i="24" s="1"/>
  <c r="C10" i="11"/>
  <c r="E20" i="24" s="1"/>
  <c r="J20" i="23"/>
  <c r="D20" i="24" s="1"/>
  <c r="A10" i="11"/>
  <c r="D61" i="10"/>
  <c r="E61" i="10" s="1"/>
  <c r="D60" i="10"/>
  <c r="E60" i="10" s="1"/>
  <c r="D59" i="10"/>
  <c r="D58" i="10"/>
  <c r="E58" i="10" s="1"/>
  <c r="D57" i="10"/>
  <c r="E57" i="10" s="1"/>
  <c r="D56" i="10"/>
  <c r="E56" i="10" s="1"/>
  <c r="D55" i="10"/>
  <c r="G10" i="10"/>
  <c r="I19" i="24" s="1"/>
  <c r="F10" i="10"/>
  <c r="H19" i="24" s="1"/>
  <c r="E10" i="10"/>
  <c r="G19" i="24" s="1"/>
  <c r="D10" i="10"/>
  <c r="C10" i="10"/>
  <c r="E19" i="24" s="1"/>
  <c r="A10" i="10"/>
  <c r="B10" i="10" s="1"/>
  <c r="G10" i="9"/>
  <c r="I18" i="24" s="1"/>
  <c r="F10" i="9"/>
  <c r="H18" i="24" s="1"/>
  <c r="E10" i="9"/>
  <c r="G18" i="24" s="1"/>
  <c r="D10" i="9"/>
  <c r="F18" i="24" s="1"/>
  <c r="C10" i="9"/>
  <c r="E18" i="24" s="1"/>
  <c r="A10" i="9"/>
  <c r="D61" i="8"/>
  <c r="H42" i="24" s="1"/>
  <c r="D60" i="8"/>
  <c r="D59" i="8"/>
  <c r="D58" i="8"/>
  <c r="D57" i="8"/>
  <c r="H38" i="24" s="1"/>
  <c r="D56" i="8"/>
  <c r="D55" i="8"/>
  <c r="R51" i="8"/>
  <c r="S51" i="8" s="1"/>
  <c r="R50" i="8"/>
  <c r="S50" i="8" s="1"/>
  <c r="R49" i="8"/>
  <c r="S49" i="8" s="1"/>
  <c r="R48" i="8"/>
  <c r="S48" i="8" s="1"/>
  <c r="R47" i="8"/>
  <c r="S47" i="8" s="1"/>
  <c r="R46" i="8"/>
  <c r="S46" i="8" s="1"/>
  <c r="R45" i="8"/>
  <c r="S45" i="8" s="1"/>
  <c r="R44" i="8"/>
  <c r="S44" i="8" s="1"/>
  <c r="R43" i="8"/>
  <c r="S43" i="8" s="1"/>
  <c r="R42" i="8"/>
  <c r="S42" i="8" s="1"/>
  <c r="R41" i="8"/>
  <c r="S41" i="8" s="1"/>
  <c r="R40" i="8"/>
  <c r="S40" i="8" s="1"/>
  <c r="R39" i="8"/>
  <c r="S39" i="8" s="1"/>
  <c r="R38" i="8"/>
  <c r="S38" i="8" s="1"/>
  <c r="R37" i="8"/>
  <c r="S37" i="8" s="1"/>
  <c r="R36" i="8"/>
  <c r="S36" i="8" s="1"/>
  <c r="R35" i="8"/>
  <c r="S35" i="8" s="1"/>
  <c r="R34" i="8"/>
  <c r="S34" i="8" s="1"/>
  <c r="R33" i="8"/>
  <c r="S33" i="8" s="1"/>
  <c r="R32" i="8"/>
  <c r="S32" i="8" s="1"/>
  <c r="R31" i="8"/>
  <c r="S31" i="8" s="1"/>
  <c r="R30" i="8"/>
  <c r="S30" i="8" s="1"/>
  <c r="R29" i="8"/>
  <c r="S29" i="8" s="1"/>
  <c r="R28" i="8"/>
  <c r="S28" i="8" s="1"/>
  <c r="R27" i="8"/>
  <c r="S27" i="8" s="1"/>
  <c r="R26" i="8"/>
  <c r="S26" i="8" s="1"/>
  <c r="R25" i="8"/>
  <c r="S25" i="8" s="1"/>
  <c r="R24" i="8"/>
  <c r="S24" i="8" s="1"/>
  <c r="R23" i="8"/>
  <c r="S23" i="8" s="1"/>
  <c r="R22" i="8"/>
  <c r="S22" i="8" s="1"/>
  <c r="R21" i="8"/>
  <c r="S21" i="8" s="1"/>
  <c r="R20" i="8"/>
  <c r="S20" i="8" s="1"/>
  <c r="R19" i="8"/>
  <c r="S19" i="8" s="1"/>
  <c r="R18" i="8"/>
  <c r="S18" i="8" s="1"/>
  <c r="R17" i="8"/>
  <c r="S17" i="8" s="1"/>
  <c r="R16" i="8"/>
  <c r="S16" i="8" s="1"/>
  <c r="R15" i="8"/>
  <c r="S15" i="8" s="1"/>
  <c r="G10" i="8"/>
  <c r="I17" i="24" s="1"/>
  <c r="F10" i="8"/>
  <c r="H17" i="24" s="1"/>
  <c r="E10" i="8"/>
  <c r="G17" i="24" s="1"/>
  <c r="D10" i="8"/>
  <c r="F17" i="24" s="1"/>
  <c r="C10" i="8"/>
  <c r="E17" i="24" s="1"/>
  <c r="G42" i="24"/>
  <c r="G41" i="24"/>
  <c r="G40" i="24"/>
  <c r="G39" i="24"/>
  <c r="G38" i="24"/>
  <c r="G37" i="24"/>
  <c r="G36" i="24"/>
  <c r="G10" i="7"/>
  <c r="I16" i="24" s="1"/>
  <c r="F10" i="7"/>
  <c r="H16" i="24" s="1"/>
  <c r="E10" i="7"/>
  <c r="G16" i="24" s="1"/>
  <c r="D10" i="7"/>
  <c r="F16" i="24" s="1"/>
  <c r="C10" i="7"/>
  <c r="E16" i="24" s="1"/>
  <c r="A10" i="7"/>
  <c r="B10" i="7" s="1"/>
  <c r="D61" i="6"/>
  <c r="F42" i="24" s="1"/>
  <c r="D60" i="6"/>
  <c r="F41" i="24" s="1"/>
  <c r="D59" i="6"/>
  <c r="F40" i="24" s="1"/>
  <c r="D58" i="6"/>
  <c r="F39" i="24" s="1"/>
  <c r="D57" i="6"/>
  <c r="F38" i="24" s="1"/>
  <c r="D56" i="6"/>
  <c r="F37" i="24" s="1"/>
  <c r="D55" i="6"/>
  <c r="F36" i="24" s="1"/>
  <c r="R51" i="6"/>
  <c r="S51" i="6" s="1"/>
  <c r="R50" i="6"/>
  <c r="S50" i="6" s="1"/>
  <c r="R49" i="6"/>
  <c r="S49" i="6" s="1"/>
  <c r="R48" i="6"/>
  <c r="S48" i="6" s="1"/>
  <c r="R47" i="6"/>
  <c r="S47" i="6" s="1"/>
  <c r="R46" i="6"/>
  <c r="S46" i="6" s="1"/>
  <c r="R45" i="6"/>
  <c r="S45" i="6" s="1"/>
  <c r="R44" i="6"/>
  <c r="S44" i="6" s="1"/>
  <c r="R43" i="6"/>
  <c r="S43" i="6" s="1"/>
  <c r="R42" i="6"/>
  <c r="S42" i="6" s="1"/>
  <c r="R41" i="6"/>
  <c r="S41" i="6" s="1"/>
  <c r="R40" i="6"/>
  <c r="S40" i="6" s="1"/>
  <c r="R39" i="6"/>
  <c r="S39" i="6" s="1"/>
  <c r="R38" i="6"/>
  <c r="S38" i="6" s="1"/>
  <c r="R37" i="6"/>
  <c r="S37" i="6" s="1"/>
  <c r="R36" i="6"/>
  <c r="S36" i="6" s="1"/>
  <c r="R35" i="6"/>
  <c r="S35" i="6" s="1"/>
  <c r="R34" i="6"/>
  <c r="S34" i="6" s="1"/>
  <c r="R33" i="6"/>
  <c r="S33" i="6" s="1"/>
  <c r="R32" i="6"/>
  <c r="S32" i="6" s="1"/>
  <c r="R31" i="6"/>
  <c r="S31" i="6" s="1"/>
  <c r="R30" i="6"/>
  <c r="S30" i="6" s="1"/>
  <c r="R29" i="6"/>
  <c r="S29" i="6" s="1"/>
  <c r="R28" i="6"/>
  <c r="S28" i="6" s="1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G10" i="6"/>
  <c r="I15" i="24" s="1"/>
  <c r="F10" i="6"/>
  <c r="H15" i="24" s="1"/>
  <c r="E10" i="6"/>
  <c r="G15" i="24" s="1"/>
  <c r="D10" i="6"/>
  <c r="F15" i="24" s="1"/>
  <c r="C10" i="6"/>
  <c r="E15" i="24" s="1"/>
  <c r="A10" i="6"/>
  <c r="D61" i="5"/>
  <c r="D60" i="5"/>
  <c r="E60" i="5" s="1"/>
  <c r="D59" i="5"/>
  <c r="E59" i="5" s="1"/>
  <c r="D58" i="5"/>
  <c r="D57" i="5"/>
  <c r="D56" i="5"/>
  <c r="D55" i="5"/>
  <c r="R28" i="5"/>
  <c r="S28" i="5" s="1"/>
  <c r="R27" i="5"/>
  <c r="S27" i="5" s="1"/>
  <c r="R26" i="5"/>
  <c r="S26" i="5" s="1"/>
  <c r="G10" i="5"/>
  <c r="I14" i="24" s="1"/>
  <c r="F10" i="5"/>
  <c r="H14" i="24" s="1"/>
  <c r="E10" i="5"/>
  <c r="G14" i="24" s="1"/>
  <c r="D10" i="5"/>
  <c r="F14" i="24" s="1"/>
  <c r="C10" i="5"/>
  <c r="E14" i="24" s="1"/>
  <c r="A10" i="5"/>
  <c r="D61" i="4"/>
  <c r="D60" i="4"/>
  <c r="D59" i="4"/>
  <c r="D58" i="4"/>
  <c r="D57" i="4"/>
  <c r="D56" i="4"/>
  <c r="D55" i="4"/>
  <c r="R49" i="4"/>
  <c r="S49" i="4" s="1"/>
  <c r="K49" i="4"/>
  <c r="R48" i="4"/>
  <c r="S48" i="4" s="1"/>
  <c r="K48" i="4"/>
  <c r="R32" i="4"/>
  <c r="S32" i="4" s="1"/>
  <c r="R31" i="4"/>
  <c r="S31" i="4" s="1"/>
  <c r="R29" i="4"/>
  <c r="S29" i="4" s="1"/>
  <c r="R28" i="4"/>
  <c r="S28" i="4" s="1"/>
  <c r="R27" i="4"/>
  <c r="S27" i="4" s="1"/>
  <c r="R26" i="4"/>
  <c r="S26" i="4" s="1"/>
  <c r="R25" i="4"/>
  <c r="S25" i="4" s="1"/>
  <c r="R22" i="4"/>
  <c r="S22" i="4" s="1"/>
  <c r="R19" i="4"/>
  <c r="S19" i="4" s="1"/>
  <c r="G10" i="4"/>
  <c r="I13" i="24" s="1"/>
  <c r="F10" i="4"/>
  <c r="H13" i="24" s="1"/>
  <c r="E10" i="4"/>
  <c r="G13" i="24" s="1"/>
  <c r="D10" i="4"/>
  <c r="F13" i="24" s="1"/>
  <c r="C10" i="4"/>
  <c r="E13" i="24" s="1"/>
  <c r="A10" i="4"/>
  <c r="B10" i="4" s="1"/>
  <c r="E61" i="3"/>
  <c r="E60" i="3"/>
  <c r="E59" i="3"/>
  <c r="E58" i="3"/>
  <c r="E57" i="3"/>
  <c r="E56" i="3"/>
  <c r="E55" i="3"/>
  <c r="S51" i="3"/>
  <c r="T51" i="3" s="1"/>
  <c r="S50" i="3"/>
  <c r="T50" i="3" s="1"/>
  <c r="S49" i="3"/>
  <c r="T49" i="3" s="1"/>
  <c r="S48" i="3"/>
  <c r="T48" i="3" s="1"/>
  <c r="S47" i="3"/>
  <c r="T47" i="3" s="1"/>
  <c r="S46" i="3"/>
  <c r="T46" i="3" s="1"/>
  <c r="S45" i="3"/>
  <c r="T45" i="3" s="1"/>
  <c r="S44" i="3"/>
  <c r="T44" i="3" s="1"/>
  <c r="S43" i="3"/>
  <c r="T43" i="3" s="1"/>
  <c r="S42" i="3"/>
  <c r="T42" i="3" s="1"/>
  <c r="S41" i="3"/>
  <c r="T41" i="3" s="1"/>
  <c r="S40" i="3"/>
  <c r="T40" i="3" s="1"/>
  <c r="S39" i="3"/>
  <c r="T39" i="3" s="1"/>
  <c r="S38" i="3"/>
  <c r="T38" i="3" s="1"/>
  <c r="S37" i="3"/>
  <c r="T37" i="3" s="1"/>
  <c r="S36" i="3"/>
  <c r="T36" i="3" s="1"/>
  <c r="S35" i="3"/>
  <c r="T35" i="3" s="1"/>
  <c r="S34" i="3"/>
  <c r="T34" i="3" s="1"/>
  <c r="S33" i="3"/>
  <c r="T33" i="3" s="1"/>
  <c r="S32" i="3"/>
  <c r="T32" i="3" s="1"/>
  <c r="S31" i="3"/>
  <c r="T31" i="3" s="1"/>
  <c r="S30" i="3"/>
  <c r="T30" i="3" s="1"/>
  <c r="S29" i="3"/>
  <c r="T29" i="3" s="1"/>
  <c r="S28" i="3"/>
  <c r="T28" i="3" s="1"/>
  <c r="S27" i="3"/>
  <c r="T27" i="3" s="1"/>
  <c r="S26" i="3"/>
  <c r="T26" i="3" s="1"/>
  <c r="S25" i="3"/>
  <c r="T25" i="3" s="1"/>
  <c r="S24" i="3"/>
  <c r="T24" i="3" s="1"/>
  <c r="S23" i="3"/>
  <c r="T23" i="3" s="1"/>
  <c r="S22" i="3"/>
  <c r="T22" i="3" s="1"/>
  <c r="S21" i="3"/>
  <c r="T21" i="3" s="1"/>
  <c r="S20" i="3"/>
  <c r="T20" i="3" s="1"/>
  <c r="S19" i="3"/>
  <c r="T19" i="3" s="1"/>
  <c r="S18" i="3"/>
  <c r="T18" i="3" s="1"/>
  <c r="S17" i="3"/>
  <c r="T17" i="3" s="1"/>
  <c r="S16" i="3"/>
  <c r="T16" i="3" s="1"/>
  <c r="S15" i="3"/>
  <c r="T15" i="3" s="1"/>
  <c r="H10" i="3"/>
  <c r="G10" i="3"/>
  <c r="F10" i="3"/>
  <c r="E10" i="3"/>
  <c r="D10" i="3"/>
  <c r="E12" i="24" s="1"/>
  <c r="L12" i="24" s="1"/>
  <c r="B10" i="3"/>
  <c r="C10" i="3" l="1"/>
  <c r="J12" i="23" s="1"/>
  <c r="D12" i="24" s="1"/>
  <c r="I12" i="23"/>
  <c r="J36" i="24"/>
  <c r="E55" i="10"/>
  <c r="K86" i="25"/>
  <c r="J40" i="24"/>
  <c r="E59" i="10"/>
  <c r="A64" i="10"/>
  <c r="H10" i="17"/>
  <c r="Q41" i="24"/>
  <c r="E60" i="17"/>
  <c r="Q39" i="24"/>
  <c r="E58" i="17"/>
  <c r="Q42" i="24"/>
  <c r="E61" i="17"/>
  <c r="Q37" i="24"/>
  <c r="E56" i="17"/>
  <c r="Q38" i="24"/>
  <c r="E57" i="17"/>
  <c r="V40" i="24"/>
  <c r="E59" i="22"/>
  <c r="B23" i="27"/>
  <c r="B10" i="22"/>
  <c r="J31" i="23" s="1"/>
  <c r="D31" i="24" s="1"/>
  <c r="V38" i="24"/>
  <c r="V42" i="24"/>
  <c r="E61" i="22"/>
  <c r="D38" i="24"/>
  <c r="E57" i="4"/>
  <c r="D40" i="24"/>
  <c r="E59" i="4"/>
  <c r="E40" i="24"/>
  <c r="E39" i="24"/>
  <c r="E58" i="5"/>
  <c r="E42" i="24"/>
  <c r="E61" i="5"/>
  <c r="E38" i="24"/>
  <c r="E57" i="5"/>
  <c r="E41" i="24"/>
  <c r="E37" i="24"/>
  <c r="E56" i="5"/>
  <c r="E36" i="24"/>
  <c r="E55" i="5"/>
  <c r="C42" i="24"/>
  <c r="F61" i="3"/>
  <c r="C36" i="24"/>
  <c r="F55" i="3"/>
  <c r="C37" i="24"/>
  <c r="F56" i="3"/>
  <c r="C41" i="24"/>
  <c r="F60" i="3"/>
  <c r="C38" i="24"/>
  <c r="F57" i="3"/>
  <c r="C39" i="24"/>
  <c r="F58" i="3"/>
  <c r="C40" i="24"/>
  <c r="F59" i="3"/>
  <c r="D42" i="24"/>
  <c r="E61" i="4"/>
  <c r="D37" i="24"/>
  <c r="E56" i="4"/>
  <c r="D39" i="24"/>
  <c r="E58" i="4"/>
  <c r="D36" i="24"/>
  <c r="E55" i="4"/>
  <c r="J13" i="23"/>
  <c r="D13" i="24" s="1"/>
  <c r="D41" i="24"/>
  <c r="E60" i="4"/>
  <c r="B10" i="6"/>
  <c r="J15" i="23" s="1"/>
  <c r="D15" i="24" s="1"/>
  <c r="B10" i="5"/>
  <c r="J14" i="23" s="1"/>
  <c r="D14" i="24" s="1"/>
  <c r="B10" i="9"/>
  <c r="J18" i="23" s="1"/>
  <c r="D18" i="24" s="1"/>
  <c r="I31" i="23"/>
  <c r="V36" i="24"/>
  <c r="C31" i="24"/>
  <c r="B9" i="27"/>
  <c r="J17" i="23"/>
  <c r="D17" i="24" s="1"/>
  <c r="T37" i="24"/>
  <c r="Q40" i="24"/>
  <c r="Q36" i="24"/>
  <c r="J25" i="23"/>
  <c r="D25" i="24" s="1"/>
  <c r="C25" i="24"/>
  <c r="J21" i="23"/>
  <c r="D21" i="24" s="1"/>
  <c r="H86" i="25"/>
  <c r="X75" i="25"/>
  <c r="A64" i="4"/>
  <c r="H10" i="5"/>
  <c r="C6" i="27" s="1"/>
  <c r="A64" i="9"/>
  <c r="X68" i="25"/>
  <c r="X71" i="25"/>
  <c r="X66" i="25"/>
  <c r="X52" i="25"/>
  <c r="X70" i="25"/>
  <c r="X79" i="25"/>
  <c r="X83" i="25"/>
  <c r="X63" i="25"/>
  <c r="H28" i="25"/>
  <c r="J28" i="25" s="1"/>
  <c r="X74" i="25"/>
  <c r="H38" i="25"/>
  <c r="J38" i="25" s="1"/>
  <c r="X72" i="25"/>
  <c r="X84" i="25"/>
  <c r="X49" i="25"/>
  <c r="X55" i="25"/>
  <c r="X58" i="25"/>
  <c r="X59" i="25"/>
  <c r="A64" i="6"/>
  <c r="X56" i="25"/>
  <c r="X54" i="25"/>
  <c r="X57" i="25"/>
  <c r="X51" i="25"/>
  <c r="H20" i="25"/>
  <c r="J20" i="25" s="1"/>
  <c r="H10" i="25"/>
  <c r="J10" i="25" s="1"/>
  <c r="H23" i="25"/>
  <c r="J23" i="25" s="1"/>
  <c r="H26" i="25"/>
  <c r="J26" i="25" s="1"/>
  <c r="H27" i="25"/>
  <c r="J27" i="25" s="1"/>
  <c r="H9" i="25"/>
  <c r="J9" i="25" s="1"/>
  <c r="H15" i="25"/>
  <c r="J15" i="25" s="1"/>
  <c r="H22" i="25"/>
  <c r="J22" i="25" s="1"/>
  <c r="H29" i="25"/>
  <c r="J29" i="25" s="1"/>
  <c r="X77" i="25"/>
  <c r="H21" i="25"/>
  <c r="J21" i="25" s="1"/>
  <c r="H31" i="25"/>
  <c r="J31" i="25" s="1"/>
  <c r="H34" i="25"/>
  <c r="J34" i="25" s="1"/>
  <c r="H36" i="25"/>
  <c r="J36" i="25" s="1"/>
  <c r="X67" i="25"/>
  <c r="H11" i="25"/>
  <c r="J11" i="25" s="1"/>
  <c r="H30" i="25"/>
  <c r="J30" i="25" s="1"/>
  <c r="H37" i="25"/>
  <c r="J37" i="25" s="1"/>
  <c r="X61" i="25"/>
  <c r="X82" i="25"/>
  <c r="X50" i="25"/>
  <c r="I10" i="3"/>
  <c r="C4" i="27" s="1"/>
  <c r="J14" i="24"/>
  <c r="K14" i="24" s="1"/>
  <c r="H36" i="24"/>
  <c r="J39" i="24"/>
  <c r="A64" i="11"/>
  <c r="J9" i="23"/>
  <c r="I12" i="24"/>
  <c r="F8" i="24"/>
  <c r="B5" i="27"/>
  <c r="C13" i="24"/>
  <c r="J41" i="24"/>
  <c r="K39" i="24"/>
  <c r="J26" i="24"/>
  <c r="K26" i="24" s="1"/>
  <c r="H10" i="7"/>
  <c r="H39" i="24"/>
  <c r="J18" i="24"/>
  <c r="K18" i="24" s="1"/>
  <c r="B11" i="27"/>
  <c r="C19" i="24"/>
  <c r="I19" i="23"/>
  <c r="J42" i="24"/>
  <c r="K40" i="24"/>
  <c r="M40" i="24"/>
  <c r="E24" i="24"/>
  <c r="H10" i="15"/>
  <c r="A64" i="15"/>
  <c r="B4" i="27"/>
  <c r="C12" i="24"/>
  <c r="A8" i="24"/>
  <c r="J13" i="24"/>
  <c r="L13" i="24" s="1"/>
  <c r="B8" i="27"/>
  <c r="C16" i="24"/>
  <c r="I16" i="23"/>
  <c r="J17" i="24"/>
  <c r="L17" i="24" s="1"/>
  <c r="H40" i="24"/>
  <c r="J19" i="23"/>
  <c r="D19" i="24" s="1"/>
  <c r="H10" i="11"/>
  <c r="L39" i="24"/>
  <c r="J22" i="24"/>
  <c r="L22" i="24" s="1"/>
  <c r="A64" i="5"/>
  <c r="H10" i="6"/>
  <c r="J16" i="23"/>
  <c r="D16" i="24" s="1"/>
  <c r="H41" i="24"/>
  <c r="J37" i="24"/>
  <c r="L40" i="24"/>
  <c r="H10" i="16"/>
  <c r="G25" i="24"/>
  <c r="B9" i="23"/>
  <c r="B8" i="24"/>
  <c r="B7" i="27"/>
  <c r="C15" i="24"/>
  <c r="I15" i="23"/>
  <c r="J16" i="24"/>
  <c r="L16" i="24" s="1"/>
  <c r="F19" i="24"/>
  <c r="H10" i="10"/>
  <c r="J38" i="24"/>
  <c r="K36" i="24"/>
  <c r="K42" i="24"/>
  <c r="M36" i="24"/>
  <c r="B15" i="27"/>
  <c r="C23" i="24"/>
  <c r="I23" i="23"/>
  <c r="A64" i="19"/>
  <c r="H10" i="19"/>
  <c r="E28" i="24"/>
  <c r="B21" i="27"/>
  <c r="J29" i="23"/>
  <c r="D29" i="24" s="1"/>
  <c r="C29" i="24"/>
  <c r="D9" i="23"/>
  <c r="F12" i="24"/>
  <c r="C8" i="24"/>
  <c r="G12" i="24"/>
  <c r="D8" i="24"/>
  <c r="F9" i="23"/>
  <c r="B6" i="27"/>
  <c r="C14" i="24"/>
  <c r="I14" i="23"/>
  <c r="J15" i="24"/>
  <c r="K15" i="24" s="1"/>
  <c r="H37" i="24"/>
  <c r="A64" i="8"/>
  <c r="H10" i="9"/>
  <c r="L36" i="24"/>
  <c r="B19" i="27"/>
  <c r="I27" i="23"/>
  <c r="J27" i="23"/>
  <c r="D27" i="24" s="1"/>
  <c r="I13" i="23"/>
  <c r="J20" i="24"/>
  <c r="K20" i="24" s="1"/>
  <c r="C13" i="27"/>
  <c r="K21" i="23"/>
  <c r="E8" i="24"/>
  <c r="H9" i="23"/>
  <c r="H12" i="24"/>
  <c r="B64" i="3"/>
  <c r="H10" i="4"/>
  <c r="A64" i="7"/>
  <c r="H10" i="8"/>
  <c r="K38" i="24"/>
  <c r="C14" i="27"/>
  <c r="K22" i="23"/>
  <c r="U38" i="24"/>
  <c r="A64" i="13"/>
  <c r="H10" i="14"/>
  <c r="A64" i="17"/>
  <c r="H10" i="18"/>
  <c r="U42" i="24"/>
  <c r="V37" i="24"/>
  <c r="P36" i="24"/>
  <c r="P37" i="24"/>
  <c r="T41" i="24"/>
  <c r="C18" i="27"/>
  <c r="K26" i="23"/>
  <c r="C21" i="24"/>
  <c r="H12" i="25"/>
  <c r="J12" i="25" s="1"/>
  <c r="B10" i="27"/>
  <c r="C18" i="24"/>
  <c r="I18" i="23"/>
  <c r="B14" i="27"/>
  <c r="C22" i="24"/>
  <c r="I22" i="23"/>
  <c r="B18" i="27"/>
  <c r="C26" i="24"/>
  <c r="I26" i="23"/>
  <c r="E29" i="24"/>
  <c r="H10" i="20"/>
  <c r="E31" i="24"/>
  <c r="H10" i="22"/>
  <c r="I25" i="23"/>
  <c r="C17" i="24"/>
  <c r="J27" i="24"/>
  <c r="L27" i="24" s="1"/>
  <c r="N39" i="24"/>
  <c r="U40" i="24"/>
  <c r="G43" i="25"/>
  <c r="J23" i="24"/>
  <c r="L23" i="24" s="1"/>
  <c r="K27" i="24"/>
  <c r="H7" i="25"/>
  <c r="J7" i="25" s="1"/>
  <c r="H10" i="21"/>
  <c r="I21" i="23"/>
  <c r="E30" i="24"/>
  <c r="V39" i="24"/>
  <c r="A64" i="18"/>
  <c r="A64" i="20"/>
  <c r="V41" i="24"/>
  <c r="L41" i="24"/>
  <c r="B12" i="27"/>
  <c r="C20" i="24"/>
  <c r="I20" i="23"/>
  <c r="J21" i="24"/>
  <c r="K21" i="24" s="1"/>
  <c r="B16" i="27"/>
  <c r="C24" i="24"/>
  <c r="I24" i="23"/>
  <c r="J25" i="24"/>
  <c r="K25" i="24" s="1"/>
  <c r="B20" i="27"/>
  <c r="C28" i="24"/>
  <c r="I28" i="23"/>
  <c r="B22" i="27"/>
  <c r="C30" i="24"/>
  <c r="J30" i="23"/>
  <c r="D30" i="24" s="1"/>
  <c r="I30" i="23"/>
  <c r="E86" i="25"/>
  <c r="M86" i="25"/>
  <c r="U86" i="25"/>
  <c r="H19" i="25"/>
  <c r="H32" i="25"/>
  <c r="P86" i="25"/>
  <c r="X76" i="25"/>
  <c r="X78" i="25"/>
  <c r="X80" i="25"/>
  <c r="D43" i="25"/>
  <c r="H16" i="25"/>
  <c r="F86" i="25"/>
  <c r="N86" i="25"/>
  <c r="V86" i="25"/>
  <c r="X53" i="25"/>
  <c r="X65" i="25"/>
  <c r="E43" i="25"/>
  <c r="H8" i="25"/>
  <c r="J8" i="25" s="1"/>
  <c r="H18" i="25"/>
  <c r="H40" i="25"/>
  <c r="J40" i="25" s="1"/>
  <c r="H42" i="25"/>
  <c r="O86" i="25"/>
  <c r="W86" i="25"/>
  <c r="X73" i="25"/>
  <c r="F43" i="25"/>
  <c r="H13" i="25"/>
  <c r="J13" i="25" s="1"/>
  <c r="D86" i="25"/>
  <c r="L86" i="25"/>
  <c r="T86" i="25"/>
  <c r="X69" i="25"/>
  <c r="X81" i="25"/>
  <c r="H24" i="25"/>
  <c r="J24" i="25" s="1"/>
  <c r="H6" i="25"/>
  <c r="H17" i="25"/>
  <c r="H35" i="25"/>
  <c r="J86" i="25"/>
  <c r="R86" i="25"/>
  <c r="X60" i="25"/>
  <c r="X62" i="25"/>
  <c r="X64" i="25"/>
  <c r="X85" i="25"/>
  <c r="H14" i="25"/>
  <c r="H25" i="25"/>
  <c r="J25" i="25" s="1"/>
  <c r="H33" i="25"/>
  <c r="J33" i="25" s="1"/>
  <c r="H41" i="25"/>
  <c r="J41" i="25" s="1"/>
  <c r="H39" i="25"/>
  <c r="J39" i="25" s="1"/>
  <c r="J19" i="24" l="1"/>
  <c r="L19" i="24" s="1"/>
  <c r="L14" i="24"/>
  <c r="K14" i="23"/>
  <c r="W39" i="24"/>
  <c r="W37" i="24"/>
  <c r="W42" i="24"/>
  <c r="K16" i="24"/>
  <c r="L18" i="24"/>
  <c r="W41" i="24"/>
  <c r="W38" i="24"/>
  <c r="W40" i="24"/>
  <c r="W36" i="24"/>
  <c r="X86" i="25"/>
  <c r="J12" i="24"/>
  <c r="K12" i="24" s="1"/>
  <c r="K12" i="23"/>
  <c r="J19" i="25"/>
  <c r="L25" i="24"/>
  <c r="K23" i="24"/>
  <c r="C23" i="27"/>
  <c r="K31" i="23"/>
  <c r="L15" i="24"/>
  <c r="C11" i="27"/>
  <c r="K19" i="23"/>
  <c r="G8" i="24"/>
  <c r="K17" i="24"/>
  <c r="L26" i="24"/>
  <c r="C9" i="27"/>
  <c r="L9" i="23"/>
  <c r="J35" i="25"/>
  <c r="L21" i="24"/>
  <c r="C21" i="27"/>
  <c r="K29" i="23"/>
  <c r="J28" i="24"/>
  <c r="K28" i="24" s="1"/>
  <c r="L28" i="24"/>
  <c r="C12" i="27"/>
  <c r="K20" i="23"/>
  <c r="J24" i="24"/>
  <c r="K24" i="24" s="1"/>
  <c r="C16" i="27"/>
  <c r="K24" i="23"/>
  <c r="J14" i="25"/>
  <c r="J18" i="25"/>
  <c r="C22" i="27"/>
  <c r="K30" i="23"/>
  <c r="J29" i="24"/>
  <c r="L29" i="24" s="1"/>
  <c r="C5" i="27"/>
  <c r="K13" i="23"/>
  <c r="L20" i="24"/>
  <c r="C20" i="27"/>
  <c r="K28" i="23"/>
  <c r="C8" i="27"/>
  <c r="K16" i="23"/>
  <c r="J31" i="24"/>
  <c r="K31" i="24" s="1"/>
  <c r="C17" i="27"/>
  <c r="K25" i="23"/>
  <c r="C7" i="27"/>
  <c r="K15" i="23"/>
  <c r="J17" i="25"/>
  <c r="J16" i="25"/>
  <c r="C19" i="27"/>
  <c r="K27" i="23"/>
  <c r="K13" i="24"/>
  <c r="H43" i="25"/>
  <c r="J42" i="25"/>
  <c r="C10" i="27"/>
  <c r="K18" i="23"/>
  <c r="J32" i="25"/>
  <c r="J30" i="24"/>
  <c r="K30" i="24" s="1"/>
  <c r="C15" i="27"/>
  <c r="K23" i="23"/>
  <c r="K22" i="24"/>
  <c r="L24" i="24" l="1"/>
  <c r="K19" i="24"/>
  <c r="L30" i="24"/>
  <c r="L31" i="24"/>
  <c r="I37" i="25"/>
  <c r="I11" i="25"/>
  <c r="I29" i="25"/>
  <c r="I22" i="25"/>
  <c r="I21" i="25"/>
  <c r="I31" i="25"/>
  <c r="I27" i="25"/>
  <c r="I30" i="25"/>
  <c r="I34" i="25"/>
  <c r="I15" i="25"/>
  <c r="I23" i="25"/>
  <c r="I38" i="25"/>
  <c r="I36" i="25"/>
  <c r="I20" i="25"/>
  <c r="I10" i="25"/>
  <c r="I28" i="25"/>
  <c r="I9" i="25"/>
  <c r="I26" i="25"/>
  <c r="K29" i="24"/>
  <c r="I35" i="25"/>
  <c r="I41" i="25"/>
  <c r="I33" i="25"/>
  <c r="I16" i="25"/>
  <c r="I8" i="25"/>
  <c r="I19" i="25"/>
  <c r="I17" i="25"/>
  <c r="I32" i="25"/>
  <c r="I25" i="25"/>
  <c r="I18" i="25"/>
  <c r="I13" i="25"/>
  <c r="I40" i="25"/>
  <c r="I39" i="25"/>
  <c r="I12" i="25"/>
  <c r="I7" i="25"/>
  <c r="I42" i="25"/>
  <c r="I6" i="25"/>
  <c r="I14" i="25"/>
  <c r="I24" i="25"/>
</calcChain>
</file>

<file path=xl/sharedStrings.xml><?xml version="1.0" encoding="utf-8"?>
<sst xmlns="http://schemas.openxmlformats.org/spreadsheetml/2006/main" count="9913" uniqueCount="763">
  <si>
    <t>Document Revision History</t>
  </si>
  <si>
    <t xml:space="preserve">Project Name: </t>
  </si>
  <si>
    <t xml:space="preserve">QHCs et reporting qualité  FY27 </t>
  </si>
  <si>
    <t xml:space="preserve">Document Status (e.g. Draft, Final, Release #):  </t>
  </si>
  <si>
    <t>Final</t>
  </si>
  <si>
    <t>Document Version</t>
  </si>
  <si>
    <t xml:space="preserve"> Date</t>
  </si>
  <si>
    <t>Prepared / Modified By</t>
  </si>
  <si>
    <t>Approved by</t>
  </si>
  <si>
    <t>Section and Text Revised</t>
  </si>
  <si>
    <t>NA</t>
  </si>
  <si>
    <t>Quality Team</t>
  </si>
  <si>
    <t>Ilham ELFATEHI</t>
  </si>
  <si>
    <t xml:space="preserve">Evaluation des performances des comptes </t>
  </si>
  <si>
    <t>Farah ABID</t>
  </si>
  <si>
    <t>Template Revision History</t>
  </si>
  <si>
    <t xml:space="preserve">Change Request# </t>
  </si>
  <si>
    <t>Template Version</t>
  </si>
  <si>
    <t>Approval Date</t>
  </si>
  <si>
    <t>Modified By</t>
  </si>
  <si>
    <t>Section, Page(s) and Text Revised</t>
  </si>
  <si>
    <t>1.0</t>
  </si>
  <si>
    <t>Création du document</t>
  </si>
  <si>
    <t>Revue du template (new logo HPE CDG)</t>
  </si>
  <si>
    <t>Revue du template (Logo DXC)</t>
  </si>
  <si>
    <t>1.3</t>
  </si>
  <si>
    <t>Revue template (New logo DXC)</t>
  </si>
  <si>
    <t>Revue template (Document classification)</t>
  </si>
  <si>
    <t xml:space="preserve">Revue template et Rajout de la liste déroulante des clause ISO9K de la partie reporting </t>
  </si>
  <si>
    <t>Imane KAICHOUH</t>
  </si>
  <si>
    <t>Template Review (New logo DXC CDG, New Document Classification)</t>
  </si>
  <si>
    <t>CR-112</t>
  </si>
  <si>
    <t>Template Review (Labeling change Quality Health Checks instead of audit)</t>
  </si>
  <si>
    <t>CR-114</t>
  </si>
  <si>
    <t>1,8</t>
  </si>
  <si>
    <t>Rajout de la catégorie 4 des findings</t>
  </si>
  <si>
    <t>1.9</t>
  </si>
  <si>
    <t>Automatisation du fichier ajout évaluation de maturité, régle de gestion et indicateurs de perfomance</t>
  </si>
  <si>
    <t>2.0</t>
  </si>
  <si>
    <t xml:space="preserve">Revue du template et automatisation des KPI's   </t>
  </si>
  <si>
    <t>2.1</t>
  </si>
  <si>
    <t xml:space="preserve">Instaurer des nouveaux barémes de maturité conforme à ISO 9001   </t>
  </si>
  <si>
    <t>QHC ISO 9001:2015 — FY27</t>
  </si>
  <si>
    <t>DXC Technology Morocco | Quality Health Check</t>
  </si>
  <si>
    <t>Préparé par: Ilham EL FATEHI | Approuvé par: Mohamed HADID</t>
  </si>
  <si>
    <t>📋 20 Comptes | 37 Clauses | 21 Colonnes | Score 1-4 | Catégorisation CSAT</t>
  </si>
  <si>
    <t xml:space="preserve"> Palette DXC :</t>
  </si>
  <si>
    <t>Midnight Blue</t>
  </si>
  <si>
    <t>#0E1020</t>
  </si>
  <si>
    <t>Royal</t>
  </si>
  <si>
    <t>#004AAC</t>
  </si>
  <si>
    <t>Sky</t>
  </si>
  <si>
    <t>#A1E6FF</t>
  </si>
  <si>
    <t>Red</t>
  </si>
  <si>
    <t>#D94000</t>
  </si>
  <si>
    <t>Gold</t>
  </si>
  <si>
    <t>#FFAE41</t>
  </si>
  <si>
    <t>Canvas</t>
  </si>
  <si>
    <t>#F6F3F0</t>
  </si>
  <si>
    <t>Peach</t>
  </si>
  <si>
    <t>#FFC082</t>
  </si>
  <si>
    <t>Charcoal</t>
  </si>
  <si>
    <t>#2B2B2B</t>
  </si>
  <si>
    <t>RÈGLES DE GESTION — QHC ISO 9001:2015 FY27</t>
  </si>
  <si>
    <t>Scoring DE MATURITÉ ISO 9001 (Échelle 1 à 5)</t>
  </si>
  <si>
    <t>Score</t>
  </si>
  <si>
    <t>Niveau de Maturité</t>
  </si>
  <si>
    <t>Description</t>
  </si>
  <si>
    <t>Non en place / Élémentaire</t>
  </si>
  <si>
    <t>Aucune approche structurée, pratiques ad hoc</t>
  </si>
  <si>
    <t>Partiellement en place / Réactif</t>
  </si>
  <si>
    <t>Approche réactive, documentation partielle</t>
  </si>
  <si>
    <t>Largement en place / Stable</t>
  </si>
  <si>
    <t>Processus formalisés, mis en œuvre de manière cohérente</t>
  </si>
  <si>
    <t>Totalement en place / Proactif</t>
  </si>
  <si>
    <t>Amélioration continue, indicateurs suivis</t>
  </si>
  <si>
    <t>Excellence / Meilleures pratiques</t>
  </si>
  <si>
    <t>Performance durable, benchmarking, innovation</t>
  </si>
  <si>
    <t>2. CATÉGORISATION COMPTES (alignée CSAT/NPS)</t>
  </si>
  <si>
    <t>Badge</t>
  </si>
  <si>
    <t>Seuil Score maturité</t>
  </si>
  <si>
    <t>Couleur</t>
  </si>
  <si>
    <t>Signification</t>
  </si>
  <si>
    <t>Action Requise</t>
  </si>
  <si>
    <t>🟢 Très Performant</t>
  </si>
  <si>
    <t>≥ 4.5</t>
  </si>
  <si>
    <t>Vert</t>
  </si>
  <si>
    <t>SMQ mature et efficace</t>
  </si>
  <si>
    <t>Maintenir, partager BP</t>
  </si>
  <si>
    <t>🔵 Performant</t>
  </si>
  <si>
    <t>3.5 à 4.4</t>
  </si>
  <si>
    <t>Bleu</t>
  </si>
  <si>
    <t>SMQ en place avec axes d'amélioration</t>
  </si>
  <si>
    <t>Amélioration continue</t>
  </si>
  <si>
    <t>🟡 A surveiller</t>
  </si>
  <si>
    <t>2.5 à 3.4</t>
  </si>
  <si>
    <t>Jaune</t>
  </si>
  <si>
    <t>SMQ partiel, en développement</t>
  </si>
  <si>
    <t>Plan amélioration structuré</t>
  </si>
  <si>
    <t>🟠 À Risque</t>
  </si>
  <si>
    <t>1.5 à 2.4</t>
  </si>
  <si>
    <t>Orange</t>
  </si>
  <si>
    <t>SMQ insuffisant, risques identifiés</t>
  </si>
  <si>
    <t>Plan prioritaire mensuel</t>
  </si>
  <si>
    <t>🔴 Critique</t>
  </si>
  <si>
    <t>&lt; 1.5</t>
  </si>
  <si>
    <t>Rouge</t>
  </si>
  <si>
    <t>SMQ défaillant, NC majeures</t>
  </si>
  <si>
    <t>Action immédiate 30j</t>
  </si>
  <si>
    <t>Catégorie</t>
  </si>
  <si>
    <t>Définition</t>
  </si>
  <si>
    <t>Impact</t>
  </si>
  <si>
    <t>Délai</t>
  </si>
  <si>
    <t>NC Majeure</t>
  </si>
  <si>
    <t>Absence complète ou défaillance majeure du SMQ</t>
  </si>
  <si>
    <t>Critique</t>
  </si>
  <si>
    <t>≤ 30 jours</t>
  </si>
  <si>
    <t>NC Mineure</t>
  </si>
  <si>
    <t>Défaillance occasionnelle par rapport aux exigences</t>
  </si>
  <si>
    <t>Modéré</t>
  </si>
  <si>
    <t>≤ 60 jours</t>
  </si>
  <si>
    <t>Observation</t>
  </si>
  <si>
    <t>Constat général sur le SMQ, risque potentiel</t>
  </si>
  <si>
    <t>Faible</t>
  </si>
  <si>
    <t>≤ 90 jours</t>
  </si>
  <si>
    <t>OFI</t>
  </si>
  <si>
    <t>Piste d'amélioration identifiée</t>
  </si>
  <si>
    <t>Positif</t>
  </si>
  <si>
    <t>Selon priorités</t>
  </si>
  <si>
    <t>Bonne Pratique</t>
  </si>
  <si>
    <t>Pratique exemplaire à valoriser</t>
  </si>
  <si>
    <t>Partage immédiat</t>
  </si>
  <si>
    <t>4. GESTION DES ACTIONS CORRECTIVES</t>
  </si>
  <si>
    <t>Statut</t>
  </si>
  <si>
    <t>Règle</t>
  </si>
  <si>
    <t>Ouvert</t>
  </si>
  <si>
    <t>Action définie, pas encore démarrée</t>
  </si>
  <si>
    <t>Délai obligatoire</t>
  </si>
  <si>
    <t>En cours</t>
  </si>
  <si>
    <t>Action en cours de réalisation</t>
  </si>
  <si>
    <t>Suivi hebdomadaire</t>
  </si>
  <si>
    <t>Clôturé</t>
  </si>
  <si>
    <t>Action réalisée et efficacité vérifiée</t>
  </si>
  <si>
    <t>Preuve obligatoire</t>
  </si>
  <si>
    <t>Non applicable</t>
  </si>
  <si>
    <t>Action non pertinente</t>
  </si>
  <si>
    <t>Justification documentée</t>
  </si>
  <si>
    <t>Gris</t>
  </si>
  <si>
    <t>5. INDICATEURS ÂGE</t>
  </si>
  <si>
    <t>Indicateur</t>
  </si>
  <si>
    <t>Seuil</t>
  </si>
  <si>
    <t>Action</t>
  </si>
  <si>
    <t>🟢 Normal</t>
  </si>
  <si>
    <t>Suivi normal</t>
  </si>
  <si>
    <t>🟠 Alerte</t>
  </si>
  <si>
    <t>Relance, escalade N+1</t>
  </si>
  <si>
    <t>&gt; 90 jours</t>
  </si>
  <si>
    <t>Escalade management</t>
  </si>
  <si>
    <t>6. CATÉGORIE (Category)</t>
  </si>
  <si>
    <t>Exemple</t>
  </si>
  <si>
    <t>Entité</t>
  </si>
  <si>
    <t>Applicable au niveau de l'entité DXC Morocco</t>
  </si>
  <si>
    <t>Politique qualité, Revue de direction</t>
  </si>
  <si>
    <t>Entité et Compte</t>
  </si>
  <si>
    <t>Applicable à la fois entité et compte</t>
  </si>
  <si>
    <t>Gestion des risques, Compétences</t>
  </si>
  <si>
    <t>Compte</t>
  </si>
  <si>
    <t>Applicable uniquement au niveau du compte client</t>
  </si>
  <si>
    <t>Satisfaction client, Exigences client</t>
  </si>
  <si>
    <t>DASHBOARD RÉALISATION DES AUDITS — FY27</t>
  </si>
  <si>
    <t>INDICATEURS DE RÉALISATION</t>
  </si>
  <si>
    <t>Audits Planifiés</t>
  </si>
  <si>
    <t>Audits Réalisés</t>
  </si>
  <si>
    <t>En Cours</t>
  </si>
  <si>
    <t>Non Démarrés</t>
  </si>
  <si>
    <t>% Avancement</t>
  </si>
  <si>
    <t>TOTAL FINDINGS</t>
  </si>
  <si>
    <t>NC Maj</t>
  </si>
  <si>
    <t>NC Min</t>
  </si>
  <si>
    <t>Obs</t>
  </si>
  <si>
    <t>BP</t>
  </si>
  <si>
    <t>TOTAL</t>
  </si>
  <si>
    <t>N°</t>
  </si>
  <si>
    <t>Auditeur</t>
  </si>
  <si>
    <t>Date Plan.</t>
  </si>
  <si>
    <t>Date Réelle</t>
  </si>
  <si>
    <t>Durée</t>
  </si>
  <si>
    <t>Total Find.</t>
  </si>
  <si>
    <t>CDG Sécurité</t>
  </si>
  <si>
    <t>RAM</t>
  </si>
  <si>
    <t>Min. Intérieur</t>
  </si>
  <si>
    <t>Réalisé</t>
  </si>
  <si>
    <t>CDG Capital</t>
  </si>
  <si>
    <t>AtlanticRe</t>
  </si>
  <si>
    <t>Client A</t>
  </si>
  <si>
    <t>Planifié</t>
  </si>
  <si>
    <t>Servier</t>
  </si>
  <si>
    <t>MEN</t>
  </si>
  <si>
    <t>ADM</t>
  </si>
  <si>
    <t>CDG DC</t>
  </si>
  <si>
    <t>CDG ITOC</t>
  </si>
  <si>
    <t>BPOST</t>
  </si>
  <si>
    <t>Graphtalk AIA</t>
  </si>
  <si>
    <t>ONCF APPS</t>
  </si>
  <si>
    <t>OCP MW</t>
  </si>
  <si>
    <t>ANEF</t>
  </si>
  <si>
    <t>Carrefour</t>
  </si>
  <si>
    <t>Vinci Construction</t>
  </si>
  <si>
    <t>AXA</t>
  </si>
  <si>
    <t>OCP</t>
  </si>
  <si>
    <t>CONSOLIDATION GLOBALE — FY27</t>
  </si>
  <si>
    <t>KPIs GLOBAUX</t>
  </si>
  <si>
    <t>Score Moyen</t>
  </si>
  <si>
    <t>SYNTHÈSE PAR COMPTE</t>
  </si>
  <si>
    <t>Total</t>
  </si>
  <si>
    <t>% NC</t>
  </si>
  <si>
    <t>Priorité</t>
  </si>
  <si>
    <t>HEATMAP MATURITÉ PAR CHAPITRE</t>
  </si>
  <si>
    <t>Ch</t>
  </si>
  <si>
    <t>Libellé</t>
  </si>
  <si>
    <t>CDG Sé</t>
  </si>
  <si>
    <t>Min. I</t>
  </si>
  <si>
    <t>CDG Ca</t>
  </si>
  <si>
    <t>Atlant</t>
  </si>
  <si>
    <t>CDG IT</t>
  </si>
  <si>
    <t>Grapht</t>
  </si>
  <si>
    <t>ONCF A</t>
  </si>
  <si>
    <t>Carref</t>
  </si>
  <si>
    <t xml:space="preserve">Vinci </t>
  </si>
  <si>
    <t>Moy.</t>
  </si>
  <si>
    <t>Ch4</t>
  </si>
  <si>
    <t>Contexte</t>
  </si>
  <si>
    <t>Ch5</t>
  </si>
  <si>
    <t>Leadership</t>
  </si>
  <si>
    <t>Ch6</t>
  </si>
  <si>
    <t>Planification</t>
  </si>
  <si>
    <t>Ch7</t>
  </si>
  <si>
    <t>Support</t>
  </si>
  <si>
    <t>Ch8</t>
  </si>
  <si>
    <t>Réalisation</t>
  </si>
  <si>
    <t>Ch9</t>
  </si>
  <si>
    <t>Performance</t>
  </si>
  <si>
    <t>Ch10</t>
  </si>
  <si>
    <t>Amélioration</t>
  </si>
  <si>
    <t>ANALYSE DES FINDINGS PAR LIBELLÉ TERRAIN — FY27</t>
  </si>
  <si>
    <t>1. NOMBRE DE FINDINGS PAR LIBELLÉ TERRAIN (GLOBAL)</t>
  </si>
  <si>
    <t>Clause</t>
  </si>
  <si>
    <t>Libellé Terrain</t>
  </si>
  <si>
    <t>% Total</t>
  </si>
  <si>
    <t>Criticité</t>
  </si>
  <si>
    <t>4.1</t>
  </si>
  <si>
    <t>Connaissance de notre environnement</t>
  </si>
  <si>
    <t>4.2</t>
  </si>
  <si>
    <t>Écoute des parties prenantes</t>
  </si>
  <si>
    <t>4.3</t>
  </si>
  <si>
    <t>Périmètre de notre système qualité</t>
  </si>
  <si>
    <t>4.4</t>
  </si>
  <si>
    <t>Cartographie de nos processus</t>
  </si>
  <si>
    <t>5.1</t>
  </si>
  <si>
    <t>Engagement de la direction</t>
  </si>
  <si>
    <t>5.2</t>
  </si>
  <si>
    <t>Notre politique qualité</t>
  </si>
  <si>
    <t>5.3</t>
  </si>
  <si>
    <t>Qui fait quoi ?</t>
  </si>
  <si>
    <t>6.1</t>
  </si>
  <si>
    <t>Gestion des risques et opportunités</t>
  </si>
  <si>
    <t>6.2</t>
  </si>
  <si>
    <t>Planification des objectifs</t>
  </si>
  <si>
    <t>6.3</t>
  </si>
  <si>
    <t>Gestion des changements</t>
  </si>
  <si>
    <t>7.1.1</t>
  </si>
  <si>
    <t>Disponibilité des ressources humaines</t>
  </si>
  <si>
    <t>7.1.2</t>
  </si>
  <si>
    <t>Disponibilité des infrastructures</t>
  </si>
  <si>
    <t>7.1.5</t>
  </si>
  <si>
    <t>Outils de mesure et de contrôle</t>
  </si>
  <si>
    <t>7.1.6</t>
  </si>
  <si>
    <t>Gestion des connaissances</t>
  </si>
  <si>
    <t>7.2</t>
  </si>
  <si>
    <t>Compétences de l'équipe</t>
  </si>
  <si>
    <t>7.3</t>
  </si>
  <si>
    <t>Sensibilisation qualité</t>
  </si>
  <si>
    <t>7.4</t>
  </si>
  <si>
    <t>Plan de communication</t>
  </si>
  <si>
    <t>7.5</t>
  </si>
  <si>
    <t>Gestion documentaire</t>
  </si>
  <si>
    <t>8.1</t>
  </si>
  <si>
    <t>Planification des opérations</t>
  </si>
  <si>
    <t>8.2.1</t>
  </si>
  <si>
    <t>Communication avec le client</t>
  </si>
  <si>
    <t>8.2.2</t>
  </si>
  <si>
    <t>Recueil des exigences client</t>
  </si>
  <si>
    <t>8.2.3</t>
  </si>
  <si>
    <t>Revue avant engagement</t>
  </si>
  <si>
    <t>8.2.4</t>
  </si>
  <si>
    <t>Gestion des modifications contractuelles</t>
  </si>
  <si>
    <t>8.4</t>
  </si>
  <si>
    <t>Maîtrise des sous-traitants</t>
  </si>
  <si>
    <t>8.5.1</t>
  </si>
  <si>
    <t>Contrôle de la réalisation du service</t>
  </si>
  <si>
    <t>8.5.2</t>
  </si>
  <si>
    <t>Identification et traçabilité</t>
  </si>
  <si>
    <t>8.5.4</t>
  </si>
  <si>
    <t>Protection des données client</t>
  </si>
  <si>
    <t>8.5.6</t>
  </si>
  <si>
    <t>Contrôle des modifications de service</t>
  </si>
  <si>
    <t>8.6</t>
  </si>
  <si>
    <t>Contrôle avant livraison</t>
  </si>
  <si>
    <t>8.7</t>
  </si>
  <si>
    <t>Traitement des non-conformités</t>
  </si>
  <si>
    <t>9.1.1</t>
  </si>
  <si>
    <t>Mesure de la performance</t>
  </si>
  <si>
    <t>9.1.2</t>
  </si>
  <si>
    <t>Satisfaction client</t>
  </si>
  <si>
    <t>9.1.3</t>
  </si>
  <si>
    <t>Analyse des résultats</t>
  </si>
  <si>
    <t>9.2</t>
  </si>
  <si>
    <t>Audits internes (QHC)</t>
  </si>
  <si>
    <t>9.3</t>
  </si>
  <si>
    <t>Revue de direction</t>
  </si>
  <si>
    <t>10.1</t>
  </si>
  <si>
    <t>10.2</t>
  </si>
  <si>
    <t>Actions correctives</t>
  </si>
  <si>
    <t>2. MATRICE FINDINGS PAR LIBELLÉ TERRAIN × COMPTE</t>
  </si>
  <si>
    <t>CDG Sécu</t>
  </si>
  <si>
    <t>Min. Int</t>
  </si>
  <si>
    <t>CDG Capi</t>
  </si>
  <si>
    <t>Atlantic</t>
  </si>
  <si>
    <t>Graphtal</t>
  </si>
  <si>
    <t>ONCF APP</t>
  </si>
  <si>
    <t>Carrefou</t>
  </si>
  <si>
    <t>Vinci Co</t>
  </si>
  <si>
    <t>TOTAL PAR COMPTE</t>
  </si>
  <si>
    <t>Gestion des incidents</t>
  </si>
  <si>
    <t>Gouvernance</t>
  </si>
  <si>
    <t>QHC ISO 9001:2015 — Min. Intérieur</t>
  </si>
  <si>
    <t>DXC Technology | Quality Health Check FY27</t>
  </si>
  <si>
    <t>Nom du Compte : Min. Intérieur</t>
  </si>
  <si>
    <t>N° QHC : QHC-05</t>
  </si>
  <si>
    <t>Date du QHC : 5/6/2026</t>
  </si>
  <si>
    <t>Auditeur : Farah ABID</t>
  </si>
  <si>
    <t>Responsable Entité : EL JAOUHARI, Mohamed Amine</t>
  </si>
  <si>
    <t>Date QHC de Suivi :</t>
  </si>
  <si>
    <t>INDICATEURS CLÉS</t>
  </si>
  <si>
    <t>Score Maturité</t>
  </si>
  <si>
    <t>NC Majeures</t>
  </si>
  <si>
    <t>NC Mineures</t>
  </si>
  <si>
    <t>Observations</t>
  </si>
  <si>
    <t>PARTIE A — CHECKLIST ISO 9001:2015</t>
  </si>
  <si>
    <t>⚙️ Saisir le Score (1-4) dans col L → Niveau Maturité (col K) se calcule automatiquement</t>
  </si>
  <si>
    <t>Clause ISO</t>
  </si>
  <si>
    <t>Intitulé Officiel ISO 9001:2015</t>
  </si>
  <si>
    <t>Ce qu'il faut contrôler</t>
  </si>
  <si>
    <t>Category</t>
  </si>
  <si>
    <t>Référence DXC EDGE</t>
  </si>
  <si>
    <t>Preuves Attendues</t>
  </si>
  <si>
    <t>Constat de l'Auditeur</t>
  </si>
  <si>
    <t>Catégorie Finding</t>
  </si>
  <si>
    <t>Niveau Maturité</t>
  </si>
  <si>
    <t>Score (1-5)</t>
  </si>
  <si>
    <t>Action Corrective</t>
  </si>
  <si>
    <t>Responsable</t>
  </si>
  <si>
    <t>Date de début</t>
  </si>
  <si>
    <t>Délai de clôture</t>
  </si>
  <si>
    <t>Âge (jours)</t>
  </si>
  <si>
    <t>Indicateur Âge</t>
  </si>
  <si>
    <t>Evidence</t>
  </si>
  <si>
    <t>Commentaires</t>
  </si>
  <si>
    <t>Compréhension de l'organisme et de son contexte</t>
  </si>
  <si>
    <t>Revue de contexte, analyse SWOT, facteurs internes/externes</t>
  </si>
  <si>
    <t>ESIMS - CTX01</t>
  </si>
  <si>
    <t xml:space="preserve">Tracabilté et Suivi des Incidents non formalisé </t>
  </si>
  <si>
    <t xml:space="preserve">Formaliser est suivre les enjeux interne et externe </t>
  </si>
  <si>
    <t>EL JAOUHARI, Mohamed Amine</t>
  </si>
  <si>
    <t>DXC_Risk and Opportunity and Issues Register (1).xlsx</t>
  </si>
  <si>
    <t>Compréhension des besoins et attentes des parties intéressées</t>
  </si>
  <si>
    <t>Cartographie parties intéressées, besoins et attentes</t>
  </si>
  <si>
    <t>ESIMS - CTX02</t>
  </si>
  <si>
    <t>Détermination du domaine d'application du SMQ</t>
  </si>
  <si>
    <t>Périmètre SMQ documenté, justifications exclusions</t>
  </si>
  <si>
    <t>ESIMS - CTX03</t>
  </si>
  <si>
    <t>Système de management de la qualité et ses processus</t>
  </si>
  <si>
    <t>Cartographie processus, interactions, entrées/sorties</t>
  </si>
  <si>
    <t>ESIMS - CTX04</t>
  </si>
  <si>
    <t>Cartographie processus, indicateurs, pilotes identifiés</t>
  </si>
  <si>
    <t xml:space="preserve"> politique de surveillance en place 
PAQ Existant mais reste à migrer</t>
  </si>
  <si>
    <t>Leadership et engagement</t>
  </si>
  <si>
    <t>Engagement direction, revues, communication, ressources</t>
  </si>
  <si>
    <t>ESIMS - LDR01</t>
  </si>
  <si>
    <t>PV revue direction, communication qualité, allocation ressources</t>
  </si>
  <si>
    <t>Politique qualité</t>
  </si>
  <si>
    <t>Politique qualité diffusée, comprise, applicable</t>
  </si>
  <si>
    <t>ESIMS - LDR02</t>
  </si>
  <si>
    <t>Politique qualité affichée, diffusée, revue annuelle</t>
  </si>
  <si>
    <t>Rôles, responsabilités et autorités</t>
  </si>
  <si>
    <t>Organigramme, fiches de poste, délégations</t>
  </si>
  <si>
    <t>ESIMS - LDR03</t>
  </si>
  <si>
    <t>Organigramme à jour, fiches de poste, matrice RACI</t>
  </si>
  <si>
    <t>Organigramme en place et validé avec le client</t>
  </si>
  <si>
    <t>To be provided</t>
  </si>
  <si>
    <t>Actions à mettre en œuvre face aux risques et opportunités</t>
  </si>
  <si>
    <t>Registre des risques, actions préventives, revue efficacité</t>
  </si>
  <si>
    <t>ESIMS - PLN01</t>
  </si>
  <si>
    <t>Registre risques, plans action, suivi efficacité</t>
  </si>
  <si>
    <t>La gestion des risques est en place, alors que celle des opportunités reste à développer</t>
  </si>
  <si>
    <t>Formaliser la gestion des risques et  opportunités via le fichier dedié</t>
  </si>
  <si>
    <t>Objectifs qualité et planification des actions</t>
  </si>
  <si>
    <t>Objectifs SMART, plans d'action, indicateurs, suivi</t>
  </si>
  <si>
    <t>ESIMS - PLN02</t>
  </si>
  <si>
    <t>Tableau objectifs SMART, plans action, revues périodiques</t>
  </si>
  <si>
    <t>Objectifs Qualité connus mais non tracés</t>
  </si>
  <si>
    <t>Formaliser le suiv des objectis Qualité</t>
  </si>
  <si>
    <t>DXC Measurement Plan Template (3).xlsx</t>
  </si>
  <si>
    <t>Planification des modifications</t>
  </si>
  <si>
    <t>Processus de gestion des changements, impacts évalués</t>
  </si>
  <si>
    <t>ESIMS - PLN03</t>
  </si>
  <si>
    <t>Procédure changement, évaluation impacts, communication</t>
  </si>
  <si>
    <t>Gestion des changements en place mais non tracée</t>
  </si>
  <si>
    <t>Formaliser la gestion des changements</t>
  </si>
  <si>
    <t>Ressources humaines</t>
  </si>
  <si>
    <t>Effectifs, recrutement, planification, disponibilité</t>
  </si>
  <si>
    <t>ESIMS - SUP01</t>
  </si>
  <si>
    <t>Plan effectifs, recrutement, planification congés</t>
  </si>
  <si>
    <t>Infrastructure</t>
  </si>
  <si>
    <t>Locaux, équipements, IT, maintenance</t>
  </si>
  <si>
    <t>ESIMS - SUP02</t>
  </si>
  <si>
    <t>Inventaire équipements, plan maintenance, tickets infra</t>
  </si>
  <si>
    <t>Ressources pour la surveillance et la mesure</t>
  </si>
  <si>
    <t>Étalonnage, vérification instruments, traçabilité mesures</t>
  </si>
  <si>
    <t>ESIMS - SUP03</t>
  </si>
  <si>
    <t>Liste instruments, certificats étalonnage, planning vérification</t>
  </si>
  <si>
    <t>Connaissances organisationnelles</t>
  </si>
  <si>
    <t>Base de connaissances, capitalisation, partage, formation</t>
  </si>
  <si>
    <t>ESIMS - SUP04</t>
  </si>
  <si>
    <t>Base connaissances, wiki, REX, partage bonnes pratiques</t>
  </si>
  <si>
    <t>Compétences</t>
  </si>
  <si>
    <t>Matrice compétences, plans formation, évaluations</t>
  </si>
  <si>
    <t>ESIMS - SUP05</t>
  </si>
  <si>
    <t>Matrice compétences, plan formation, attestations</t>
  </si>
  <si>
    <t>Gestion des competences de la SL Sécurité en place en revanche il est preferable de faire un suivi des ressources affectées au Min d'interieur</t>
  </si>
  <si>
    <t>Mettre en place une matrice de compétences pour reflèter :
l’état actuel des compétences des ressources
l’avancement et la réalisation des actions mises en place pour le développement des compétences</t>
  </si>
  <si>
    <t>Multiskill_Matrix Template (1).xlsx</t>
  </si>
  <si>
    <t>Sensibilisation</t>
  </si>
  <si>
    <t>Sensibilisation politique, objectifs, contribution qualité</t>
  </si>
  <si>
    <t>ESIMS - SUP06</t>
  </si>
  <si>
    <t>Supports sensibilisation, quiz, campagnes qualité</t>
  </si>
  <si>
    <t>Communication</t>
  </si>
  <si>
    <t>Plan communication interne/externe, canaux, fréquence</t>
  </si>
  <si>
    <t>ESIMS - SUP07</t>
  </si>
  <si>
    <t>Plan communication, PV réunions, newsletters, Town Hall</t>
  </si>
  <si>
    <t>Plan de communication externe en place en revanche on note la manque de tracbilité des instance interne 
Stockage des MoM et support des réunions en place</t>
  </si>
  <si>
    <t>Formaliser un plan de communication et rajouter les communication interne</t>
  </si>
  <si>
    <t>Gouvernance et communication</t>
  </si>
  <si>
    <t>Informations documentées</t>
  </si>
  <si>
    <t>Maîtrise documents, versions, approbation, archivage</t>
  </si>
  <si>
    <t>ESIMS - SUP08</t>
  </si>
  <si>
    <t>Liste documents maîtrisés, procédure gestion documentaire</t>
  </si>
  <si>
    <t>Certains Documents non migré suite nouvelle image</t>
  </si>
  <si>
    <t>Migrer les documents vers les nouvelles templates en priorisant ceux partagés avec le client (Support reunion, PAQ, Peocessus</t>
  </si>
  <si>
    <t>Planification et maîtrise opérationnelles</t>
  </si>
  <si>
    <t>Planification opérationnelle, critères, ressources</t>
  </si>
  <si>
    <t>ESIMS - OPS01</t>
  </si>
  <si>
    <t>Plans opérationnels, critères acceptation, ressources allouées</t>
  </si>
  <si>
    <t>Planification des opérations et des ressources en place</t>
  </si>
  <si>
    <t>Planification des ressources et des opérations</t>
  </si>
  <si>
    <t>Communication avec les clients</t>
  </si>
  <si>
    <t>Canaux communication client, réclamations, feedback</t>
  </si>
  <si>
    <t>ESIMS - OPS02</t>
  </si>
  <si>
    <t>Canaux communication, SLA, escalade, réclamations</t>
  </si>
  <si>
    <t xml:space="preserve">Canaux de communication definis et honorés </t>
  </si>
  <si>
    <t>Détermination des exigences relatives aux produits et services</t>
  </si>
  <si>
    <t>Recueil exigences, spécifications, critères acceptation</t>
  </si>
  <si>
    <t>ESIMS - OPS03</t>
  </si>
  <si>
    <t>Cahier des charges, spécifications, critères acceptation</t>
  </si>
  <si>
    <t>Disponible dans contrat et PAQ</t>
  </si>
  <si>
    <t>Traçabilité des exigences et des modifications et validation du contrat</t>
  </si>
  <si>
    <t>Revue des exigences relatives aux produits et services</t>
  </si>
  <si>
    <t>Revue contrat, faisabilité, risques avant engagement</t>
  </si>
  <si>
    <t>ESIMS - OPS04</t>
  </si>
  <si>
    <t>Check-list revue contrat, PV validation, analyse faisabilité</t>
  </si>
  <si>
    <t>PV des validations disponibles</t>
  </si>
  <si>
    <t>Modifications des exigences relatives aux produits et services</t>
  </si>
  <si>
    <t>Processus avenants, traçabilité modifications contrat</t>
  </si>
  <si>
    <t>ESIMS - OPS05</t>
  </si>
  <si>
    <t>Processus avenant, traçabilité modifications, validation</t>
  </si>
  <si>
    <t>Maîtrise des processus, produits et services fournis par des prestataires externes</t>
  </si>
  <si>
    <t>Évaluation fournisseurs, critères sélection, suivi performance</t>
  </si>
  <si>
    <t>ESIMS - OPS06</t>
  </si>
  <si>
    <t>Liste fournisseurs évalués, critères, audits fournisseurs</t>
  </si>
  <si>
    <t>Maîtrise de la production et de la prestation de service</t>
  </si>
  <si>
    <t>Maîtrise production/prestation, instructions, contrôles</t>
  </si>
  <si>
    <t>ESIMS - OPS07</t>
  </si>
  <si>
    <t>Instructions travail, contrôles en cours, check-lists</t>
  </si>
  <si>
    <t>Contôles en place est partagés avec le client</t>
  </si>
  <si>
    <t>Check list des contrôles :</t>
  </si>
  <si>
    <t>Identification unique, traçabilité lots, historique</t>
  </si>
  <si>
    <t>ESIMS - OPS08</t>
  </si>
  <si>
    <t>Système identification, numéros lot, traçabilité</t>
  </si>
  <si>
    <t>Systeme d'identification et traçabilité en place</t>
  </si>
  <si>
    <t>Traçabilité des logs</t>
  </si>
  <si>
    <t>Propriété des clients ou des prestataires externes</t>
  </si>
  <si>
    <t>Protection données client, confidentialité, RGPD</t>
  </si>
  <si>
    <t>ESIMS - OPS09</t>
  </si>
  <si>
    <t>Clauses confidentialité, mesures protection, registre RGPD</t>
  </si>
  <si>
    <t>NDA,Politique confidentialité stockage dans SP</t>
  </si>
  <si>
    <t>Activités après livraison</t>
  </si>
  <si>
    <t>Maîtrise modifications en cours de production</t>
  </si>
  <si>
    <t>ESIMS - OPS10</t>
  </si>
  <si>
    <t>Procédure modification, validation, communication client</t>
  </si>
  <si>
    <t>Libération des produits et services</t>
  </si>
  <si>
    <t>Contrôle final, critères libération, autorisation</t>
  </si>
  <si>
    <t>ESIMS - OPS11</t>
  </si>
  <si>
    <t>PV contrôle final, check-list libération, autorisation</t>
  </si>
  <si>
    <t>Maîtrise des éléments de sortie non conformes</t>
  </si>
  <si>
    <t>Détection NC, isolement, actions, enregistrements</t>
  </si>
  <si>
    <t>ESIMS - OPS12</t>
  </si>
  <si>
    <t>Registre NC, fiches NC, actions, vérification clôture</t>
  </si>
  <si>
    <t>Pilotage des non-conformités et des plans d’actions en collaboration avec le client jusqu’à clôture, avec capitalisation des enseignements auprès des équipes</t>
  </si>
  <si>
    <t>Suivi des Non conformité et action correctives :</t>
  </si>
  <si>
    <t>Surveillance, mesure, analyse et évaluation</t>
  </si>
  <si>
    <t>Indicateurs performance, tableaux de bord, tendances</t>
  </si>
  <si>
    <t>ESIMS - PRF01</t>
  </si>
  <si>
    <t>Tableaux de bord, indicateurs KPI, tendances</t>
  </si>
  <si>
    <t xml:space="preserve">Dashboard de suivi de l'activite en place en note meme un Dashboard de suivi des actions d'amélioration par périmettre </t>
  </si>
  <si>
    <t>Communication avec le client, analyse et suivi des réalisations</t>
  </si>
  <si>
    <t>Satisfaction du client</t>
  </si>
  <si>
    <t>Enquêtes satisfaction, NPS, réclamations, tendances</t>
  </si>
  <si>
    <t>ESIMS - PRF02</t>
  </si>
  <si>
    <t>Enquêtes CSAT, analyse réclamations, plan amélioration</t>
  </si>
  <si>
    <t>Analyse des réclamations et plan d'amélioration en place</t>
  </si>
  <si>
    <t>Analyse et évaluation</t>
  </si>
  <si>
    <t>Analyse données, revue indicateurs, actions</t>
  </si>
  <si>
    <t>ESIMS - PRF03</t>
  </si>
  <si>
    <t>Revue données, analyse tendances, benchmarks</t>
  </si>
  <si>
    <t>Audit interne</t>
  </si>
  <si>
    <t>Programme audit, planification, réalisation, rapport</t>
  </si>
  <si>
    <t>ESIMS - PRF04</t>
  </si>
  <si>
    <t>Programme audit, rapports audit, suivi actions</t>
  </si>
  <si>
    <t>Revue direction, entrées/sorties, décisions, actions</t>
  </si>
  <si>
    <t>ESIMS - PRF05</t>
  </si>
  <si>
    <t>PV revue direction, plan actions, suivi décisions</t>
  </si>
  <si>
    <t>Identification opportunités, projets amélioration, suivi</t>
  </si>
  <si>
    <t>ESIMS - IMP01</t>
  </si>
  <si>
    <t>Registre améliorations, projets Kaizen, suivi gains</t>
  </si>
  <si>
    <t>Dashboard de suivi des actions d'amélioration par périmettre en place</t>
  </si>
  <si>
    <t>Continouus improvement :</t>
  </si>
  <si>
    <t>Non-conformité et action corrective</t>
  </si>
  <si>
    <t>Analyse causes, actions correctives, vérification efficacité</t>
  </si>
  <si>
    <t>ESIMS - IMP02</t>
  </si>
  <si>
    <t>Fiches action corrective, analyse causes, preuve efficacité</t>
  </si>
  <si>
    <t>Pilotage des non-conformités et des plans d’actions en collaboration avec le client jusqu’à clôture</t>
  </si>
  <si>
    <t>MATURITÉ PAR CHAPITRE</t>
  </si>
  <si>
    <t>Chapitre</t>
  </si>
  <si>
    <t>Nb Clauses</t>
  </si>
  <si>
    <t>Chap 4</t>
  </si>
  <si>
    <t>Chap 5</t>
  </si>
  <si>
    <t>Chap 6</t>
  </si>
  <si>
    <t>Chap 7</t>
  </si>
  <si>
    <t>Chap 8</t>
  </si>
  <si>
    <t>Chap 9</t>
  </si>
  <si>
    <t>Chap 10</t>
  </si>
  <si>
    <t>CONCLUSION</t>
  </si>
  <si>
    <t>QHC ISO 9001:2015 — CDG Sécurité</t>
  </si>
  <si>
    <t>Nom du Compte :</t>
  </si>
  <si>
    <t>N° QHC :</t>
  </si>
  <si>
    <t>Date du QHC :</t>
  </si>
  <si>
    <t>Auditeur :</t>
  </si>
  <si>
    <t>Responsable Entité :</t>
  </si>
  <si>
    <t>Date de réalisation previsionelle</t>
  </si>
  <si>
    <t xml:space="preserve">Date de clôture </t>
  </si>
  <si>
    <t>Assurer la Tracabilté et le Suivi des Incidents interne et externe</t>
  </si>
  <si>
    <t>AFIFI FAISSAL</t>
  </si>
  <si>
    <t>DXC_Risk and Opportunity and Issues Register (2).xlsx</t>
  </si>
  <si>
    <t>Revue des processus non réalisée</t>
  </si>
  <si>
    <t>réaliser une revue des processus sécurité utilisés pour l activité CDG</t>
  </si>
  <si>
    <t>La revue et la mise à jour des risques et opportunités ne sont pas réalisées.
De plus, plusieurs informations relatives aux risques identifiés ne sont pas renseignées (risk action plan &amp; monitoring)</t>
  </si>
  <si>
    <t>Revue et mise à jour des risques et opportunités à réaliser</t>
  </si>
  <si>
    <t>Registre des changements n'est pas à jour</t>
  </si>
  <si>
    <t xml:space="preserve">Mettre à jour le registre des changements </t>
  </si>
  <si>
    <t>La matrice de compétences n’est pas mise à jour régulièrement, et ne reflète pas :
l’état actuel des compétences des ressources
l’avancement et la réalisation des actions mises en place pour le développement des compétences</t>
  </si>
  <si>
    <t>Mettre en place une mise à jour régulière et structurée de la matrice de compétences intégrant le suivi des compétences et des actions de développement</t>
  </si>
  <si>
    <t>Fichier non migré suite au nouveau changement de l image de DXC</t>
  </si>
  <si>
    <t>Migration vers la nouvelle image de DXC  a réaliser</t>
  </si>
  <si>
    <t>Plusieurs Fichiers non migrés suite au nouveau changement de l image de DXC</t>
  </si>
  <si>
    <t>QHC ISO 9001:2015 — RAM</t>
  </si>
  <si>
    <t>N° QHC :  QHC-02</t>
  </si>
  <si>
    <t>Auditeur : Imane KAICHOUH</t>
  </si>
  <si>
    <t>Samah CHOUAYT</t>
  </si>
  <si>
    <t>Date QHC de Suivi :  TBD</t>
  </si>
  <si>
    <t>Pas de gestion des issues formelle, les issues ne sont pas  listés selon le registre exigé</t>
  </si>
  <si>
    <t>Assurer la traçabilité et la mise à jour régulière des facteurs internes et externes via le fichier dédié, afin de renforcer l’anticipation des risques et la détection des opportunités d’amélioration</t>
  </si>
  <si>
    <t>Samah Chouayt</t>
  </si>
  <si>
    <t>Les processus sont en place, et sont revus semestriellement et soumis à validation du client</t>
  </si>
  <si>
    <t>Service Management</t>
  </si>
  <si>
    <t>La politique qualité est partagé et connu par l'ARL</t>
  </si>
  <si>
    <t>Quality Policy</t>
  </si>
  <si>
    <t>https://app.powerbi.com/groups/me/reports/e466a296-aa12-4136-a091-eea529a4aca0?ctid=93f33571-550f-43cf-b09f-cd331338d086&amp;experience=power-bi</t>
  </si>
  <si>
    <t>Pas de gestion de risques, et les opportunités sont listé mais selon le registre exigé</t>
  </si>
  <si>
    <t>Formaliser et assurer la traçabilité de la gestion des risques et des opportunités à travers le fichier de suivi dédié.</t>
  </si>
  <si>
    <t>Le processus de change existe et disponible sur le SP</t>
  </si>
  <si>
    <t>https://teams.microsoft.com/l/channel/19%3A2uVPVgT7B7FADmEqL3qDsreh6Qr9_0nPLDToQniFIsk1%40thread.tacv2/RAM?groupId=9596f7d0-ce17-4aa7-a184-1d78e5eaafe4&amp;tenantId=93f33571-550f-43cf-b09f-cd331338d086</t>
  </si>
  <si>
    <t>Matrice de compétence pas en place</t>
  </si>
  <si>
    <t xml:space="preserve">Mettre en place une matrice de compétences </t>
  </si>
  <si>
    <t xml:space="preserve">Des sensibilisations sont faites aux équipes </t>
  </si>
  <si>
    <t>General</t>
  </si>
  <si>
    <t>Plan de communication non à jour selon le template DXC</t>
  </si>
  <si>
    <t>Assurer la mise à jour du plan de communication</t>
  </si>
  <si>
    <t xml:space="preserve">La majorité des documents sont maitrisés, toutefois y'a d'autres documents avec l'ancien branding </t>
  </si>
  <si>
    <t>Assurer la conformité et la mise à jour des documents utilisés.</t>
  </si>
  <si>
    <t>Planning hepldesk en place et respecté</t>
  </si>
  <si>
    <t>Planning</t>
  </si>
  <si>
    <t>Communication avec le client en place</t>
  </si>
  <si>
    <t>Les exigences client sont en place et disponibles</t>
  </si>
  <si>
    <t>Contrat revu, comité et PV en place</t>
  </si>
  <si>
    <t>Contrat opérationnel à jour, pas de modification à date d'aujourd'hui</t>
  </si>
  <si>
    <t>Des checks weekly qui se font à travers des comité (KPI) et power BI</t>
  </si>
  <si>
    <t>Power BI</t>
  </si>
  <si>
    <t>Charte de confidentialité signé et en place</t>
  </si>
  <si>
    <t>Fiche de sécurité</t>
  </si>
  <si>
    <t>PV de livraison signé et envoyé par mail de la part du client</t>
  </si>
  <si>
    <t>Email</t>
  </si>
  <si>
    <t>Le contrôle avant livraison en place (à travers des dashboard weekly)</t>
  </si>
  <si>
    <t>Dashboard Backup</t>
  </si>
  <si>
    <t>Les NC sont traités via des fiche de reclamations</t>
  </si>
  <si>
    <t>Un monthly et weekly sont en place pour remonter les KPI</t>
  </si>
  <si>
    <t>Enquêtes CSAT en place</t>
  </si>
  <si>
    <t>CSAT</t>
  </si>
  <si>
    <t>Analyse BI des data et dashboard en place</t>
  </si>
  <si>
    <t>Totalement en place/Proactif</t>
  </si>
  <si>
    <t>Plan d'action en place avec suivi</t>
  </si>
  <si>
    <t>Suivi et Plan d'action</t>
  </si>
  <si>
    <t>QHC ISO 9001:2015 — Servier</t>
  </si>
  <si>
    <t>N° QHC : QHC-06</t>
  </si>
  <si>
    <t>Responsable Entité : Nassim Naim</t>
  </si>
  <si>
    <t>TBD</t>
  </si>
  <si>
    <t>Date de clôture</t>
  </si>
  <si>
    <t xml:space="preserve">Facteurs internes/externes sont connus mais ne sont pas tracés </t>
  </si>
  <si>
    <t>Mettre en place un système de traçabilité et de mise à jour des facteurs internes/externes en utilisant le fichier dédié afin d'avoir une meilleure anticipation des risques/opportunités</t>
  </si>
  <si>
    <t>Gestion des processus metier, Knowledge,service management est assurée par le client ==&gt; ServiceNow</t>
  </si>
  <si>
    <t>https://servier2.service-now.com/nav_to.do?uri=%2Fsys_report_template.do%3Fjvar_report_id%3D5692aee5979bd9106f63b9c0f053af65%26jvar_selected_tab%3DmyReports%26jvar_list_order_by%3D%26jvar_list_sort_direction%3D%26sysparm_reportquery%3D%26jvar_search_created_by%3D%26jvar_search_table%3D%26jvar_search_report_sys_id%3D%26jvar_report_home_query%3D</t>
  </si>
  <si>
    <t>Politique qualité Diffusée et connue</t>
  </si>
  <si>
    <t xml:space="preserve">Organigramme à jour avec  R&amp;R </t>
  </si>
  <si>
    <t>Evidences Servier.docx</t>
  </si>
  <si>
    <t>Gestion des risques est partiellement en place en revanche la gestion des opportunitées n'est pas tracée</t>
  </si>
  <si>
    <t>Mettre en place une gestion formalisée et tracée des risques  et opportunités via le fichier dédié</t>
  </si>
  <si>
    <t xml:space="preserve">Objectif satisfaction en place 
Dashboard de suivi et calcule des objectfs en place en place </t>
  </si>
  <si>
    <t>Absence d’historique et des justifications des modifications.
Difficulté à identifier :
qui a fait le changement
quand
pourquoi
avec quel impact</t>
  </si>
  <si>
    <t xml:space="preserve">Mettre en place un registre des changements pour assurer le suivi </t>
  </si>
  <si>
    <t>Base de connaissances en place via un outil</t>
  </si>
  <si>
    <t>Gestion des competence est gérée par le client</t>
  </si>
  <si>
    <t>Les réunions sont bien tenues et tracées (PV disponibles).
Plan de communication structuré externe en place avec mais reste a completer avec les comités interne</t>
  </si>
  <si>
    <t>DXC Communication Plan Template (1).xlsx</t>
  </si>
  <si>
    <t>Documents utilisés suivent les exiigences du clients ( LOGO)
SP Géré par le client</t>
  </si>
  <si>
    <t xml:space="preserve">Planification des opérations est automatisé (Service Now) </t>
  </si>
  <si>
    <t xml:space="preserve">Canaux de communication definis et honorés  </t>
  </si>
  <si>
    <t xml:space="preserve"> Exigences relatives aux services bien définits dans le PAQ et  Contrats</t>
  </si>
  <si>
    <t>Avenant contrat revu analyser et validé</t>
  </si>
  <si>
    <t>Avenant contrat revu et validé</t>
  </si>
  <si>
    <t xml:space="preserve">Planification des opérations est automatisée (Service Now) </t>
  </si>
  <si>
    <t>Gestion de configurations en place  avec audit des assets</t>
  </si>
  <si>
    <t>NDA, Stockage dans des Espaces Sécurisé</t>
  </si>
  <si>
    <t>serviergroup.sharepoint.com/sites/END-USERSUPPORT/Lists/PACKAGING%20REQUEST/AllItems.aspx?skipSignal=true</t>
  </si>
  <si>
    <t>Traitement des réclamations en place  sur Snow ==&gt; suivi durant les comitées</t>
  </si>
  <si>
    <t xml:space="preserve">Indicateurs sont suivis régulierement durant les comitées avec le compte et client </t>
  </si>
  <si>
    <t>CSAT en place du compte,DSI Client et des end users</t>
  </si>
  <si>
    <t xml:space="preserve">Analyse des donnés et suivi en place 
</t>
  </si>
  <si>
    <t>Plusieurs projets d'améliorations sont en place et suivi jusqu'a cloture</t>
  </si>
  <si>
    <t>Plusieurs plans d'action et projets d'améliorations sont en place et suivi jusqu'a cloture</t>
  </si>
  <si>
    <t>QHC ISO 9001:2015 — CDG Capital</t>
  </si>
  <si>
    <t>Délai Prévu</t>
  </si>
  <si>
    <t xml:space="preserve">Tracabilté et Suivi des Incidents non à jour </t>
  </si>
  <si>
    <t>Reda Jniba</t>
  </si>
  <si>
    <t>Processus pas à jour</t>
  </si>
  <si>
    <t>En place</t>
  </si>
  <si>
    <t>La revue et la mise à jour des risques et opportunités n'est pas réalisées.</t>
  </si>
  <si>
    <t>La matrice de compétences n’est pas mise à jour régulièrement</t>
  </si>
  <si>
    <t xml:space="preserve">Mettre en place une mise à jour régulière et structurée de la matrice de compétences </t>
  </si>
  <si>
    <t>Plan de comm non migré suite au nouveau changement du logo  de DXC</t>
  </si>
  <si>
    <t xml:space="preserve">Migrer vers la nouvelle version de DXC </t>
  </si>
  <si>
    <t>Plusieurs Fichiers non migrés suite au nouveau changement du logo DXC</t>
  </si>
  <si>
    <t xml:space="preserve">Migrer vers la nouvelle version DXC </t>
  </si>
  <si>
    <t>QHC ISO 9001:2015 — AtlanticRe</t>
  </si>
  <si>
    <t>N° QHC :  QHC-05</t>
  </si>
  <si>
    <t>Service management</t>
  </si>
  <si>
    <t>La politique qualité est partagée et connue par l'ARL</t>
  </si>
  <si>
    <t>Gouvernance AtlanticRe</t>
  </si>
  <si>
    <t>Pas de gestion de risques, et les opportunités sont listé mais pas selon le registre exigé</t>
  </si>
  <si>
    <t>Partiellement</t>
  </si>
  <si>
    <t>Documentation Atlanticre</t>
  </si>
  <si>
    <t>Formaliser et assurer la mise à jour du plan de communication</t>
  </si>
  <si>
    <t>Planning HO respecté</t>
  </si>
  <si>
    <t>Planning de maintenance 2026</t>
  </si>
  <si>
    <t>Des checks weekly qui se font à travers des comité (KPI)</t>
  </si>
  <si>
    <t>AtlanticRe-Support du Comité hebdomadaire S-11.pptx</t>
  </si>
  <si>
    <t>Charte de confidentialité tracée par mail</t>
  </si>
  <si>
    <t>Non confomité</t>
  </si>
  <si>
    <t>en place</t>
  </si>
  <si>
    <t>Analyse de données via excel et revue indicateur</t>
  </si>
  <si>
    <t>Largement en place/Stable</t>
  </si>
  <si>
    <t>QHC ISO 9001:2015 — OCP</t>
  </si>
  <si>
    <t>N° QHC :  QHC-07</t>
  </si>
  <si>
    <t>Auditeur :  Imane KAICHOUH</t>
  </si>
  <si>
    <t>Issam El Bakkari</t>
  </si>
  <si>
    <t>DXC_Risk and Opportunity and Issues OCP.xlsx</t>
  </si>
  <si>
    <t>Les processus sont en place, et sont des processus client</t>
  </si>
  <si>
    <t>Processus client</t>
  </si>
  <si>
    <t>La gestion de risques et les opportunités est en place mais pas à jour</t>
  </si>
  <si>
    <t>Assurer la mise à jour de la gestion des risques et des opportunités à travers le fichier de suivi dédié.</t>
  </si>
  <si>
    <t xml:space="preserve">Le processus de change existe </t>
  </si>
  <si>
    <t>Processus</t>
  </si>
  <si>
    <t>Matrice de compétence pas à jour</t>
  </si>
  <si>
    <t xml:space="preserve">Mettre à jour la matrice de compétences </t>
  </si>
  <si>
    <t>DXC_Plan de Communication_OCP.xlsx</t>
  </si>
  <si>
    <t>attente partage evidence</t>
  </si>
  <si>
    <t>COH COPIL</t>
  </si>
  <si>
    <t>Attente documentation ONCF</t>
  </si>
  <si>
    <t>ACS-DXC-OCP- Avenant 14 Novation contrat 2464d12 Ext Service Desk - signed.pdf</t>
  </si>
  <si>
    <t>Charte de confidentialité en place et signés et envoyés par courriers</t>
  </si>
  <si>
    <t>Charte en place signé</t>
  </si>
  <si>
    <t>Les NC sont traités via l'outils de ticketing</t>
  </si>
  <si>
    <t>Plan d'action (CIR)V2.xlsx</t>
  </si>
  <si>
    <t>QHC ISO 9001:2015 — ONCF MW</t>
  </si>
  <si>
    <t>N° QHC :  QHC-08</t>
  </si>
  <si>
    <t>Date QHC de Suivi : TBD</t>
  </si>
  <si>
    <t>Mettre à jour les issues et renforcer l’anticipation des risques et la détection des opportunités d’amélioration</t>
  </si>
  <si>
    <t>DXC_Risk and Opportunity and Issues ONCF.xlsx</t>
  </si>
  <si>
    <t>Les processus sont en place, et ne sont pas à jour</t>
  </si>
  <si>
    <t>Mettre à jour les processus en place</t>
  </si>
  <si>
    <t>Assurer la traçabilité  et la mise à jour de la gestion des risques et des opportunités à travers le fichier de suivi dédié.</t>
  </si>
  <si>
    <t>Organization_Multiskill_Matrix ONCF-1.xlsx</t>
  </si>
  <si>
    <t>DXC Communication Plan ONCF-25.xlsx</t>
  </si>
  <si>
    <t>COMOP ONCF</t>
  </si>
  <si>
    <t>ONCF marché 2024.pdf</t>
  </si>
  <si>
    <t xml:space="preserve">Charte en place </t>
  </si>
  <si>
    <t>Les NC sont traités par mail avec le client</t>
  </si>
  <si>
    <t>CSAT en place</t>
  </si>
  <si>
    <t>Action Plan ONCF.xlsx</t>
  </si>
  <si>
    <t>QHC ISO 9001:2015 — MEN</t>
  </si>
  <si>
    <t>N° QHC : QHC-09</t>
  </si>
  <si>
    <t>Kaoutar Boukhari</t>
  </si>
  <si>
    <t>QHC ISO 9001:2015 — ADM</t>
  </si>
  <si>
    <t>QHC ISO 9001:2015 — CDG DC</t>
  </si>
  <si>
    <t>QHC ISO 9001:2015 — CDG ITOC</t>
  </si>
  <si>
    <t>QHC ISO 9001:2015 — BPOST</t>
  </si>
  <si>
    <t>QHC ISO 9001:2015 — Graphtalk AIA</t>
  </si>
  <si>
    <t>QHC ISO 9001:2015 — ONCF APPS</t>
  </si>
  <si>
    <t>QHC ISO 9001:2015 — ANEF</t>
  </si>
  <si>
    <t>QHC ISO 9001:2015 — Vinci Construction</t>
  </si>
  <si>
    <t>Score (1-4)</t>
  </si>
  <si>
    <t>QHC ISO 9001:2015 — Carrefour</t>
  </si>
  <si>
    <t>QHC ISO 9001:2015 — AXA</t>
  </si>
  <si>
    <t>QHC ISO 9001:2015 — Client A</t>
  </si>
  <si>
    <t>PLAN D'ACTION GLOBAL — FY27</t>
  </si>
  <si>
    <t>Légende: 🟢≤30j Normal | 🟠31-60j Alerte | 🔴&gt;90j Escalade management</t>
  </si>
  <si>
    <t>Date Ouverture</t>
  </si>
  <si>
    <t>Âge (j)</t>
  </si>
  <si>
    <t>TABLEAUX DE BORD — DXC 2026</t>
  </si>
  <si>
    <t>DXC Proprietary and Confidential</t>
  </si>
  <si>
    <t>DXC Confidentiel</t>
  </si>
  <si>
    <t>© Copyright 2026 DXC Technology Company. All rights reserved.</t>
  </si>
  <si>
    <t>Revue des formules des scores de maturité                                                                                                                                            et badges de performances</t>
  </si>
  <si>
    <t>ONCF MW</t>
  </si>
  <si>
    <t>3. CATÉGORISATION DES FINDING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</si>
</sst>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5">
    <font>
      <sz val="11"/>
      <color theme="1"/>
      <name val="Calibri"/>
      <family val="2"/>
      <scheme val="minor"/>
    </font>
    <font>
      <b/>
      <sz val="22"/>
      <color rgb="FF0E1020"/>
      <name val="Arial"/>
      <family val="2"/>
    </font>
    <font>
      <sz val="11"/>
      <color rgb="FF004AAC"/>
      <name val="Arial"/>
      <family val="2"/>
    </font>
    <font>
      <i/>
      <sz val="10"/>
      <color rgb="FF2B2B2B"/>
      <name val="Arial"/>
      <family val="2"/>
    </font>
    <font>
      <b/>
      <sz val="9"/>
      <color rgb="FF2B2B2B"/>
      <name val="Arial"/>
      <family val="2"/>
    </font>
    <font>
      <b/>
      <sz val="10"/>
      <color rgb="FFD94000"/>
      <name val="Arial"/>
      <family val="2"/>
    </font>
    <font>
      <sz val="9"/>
      <color rgb="FF2B2B2B"/>
      <name val="Arial"/>
      <family val="2"/>
    </font>
    <font>
      <sz val="10"/>
      <color rgb="FF1B7340"/>
      <name val="Arial"/>
      <family val="2"/>
    </font>
    <font>
      <b/>
      <sz val="14"/>
      <color rgb="FF0E1020"/>
      <name val="Arial"/>
      <family val="2"/>
    </font>
    <font>
      <b/>
      <sz val="11"/>
      <color rgb="FF004AAC"/>
      <name val="Arial"/>
      <family val="2"/>
    </font>
    <font>
      <b/>
      <sz val="9"/>
      <color rgb="FFFFFFFF"/>
      <name val="Arial"/>
      <family val="2"/>
    </font>
    <font>
      <i/>
      <sz val="9"/>
      <color rgb="FF2B2B2B"/>
      <name val="Arial"/>
      <family val="2"/>
    </font>
    <font>
      <sz val="8"/>
      <color rgb="FF2B2B2B"/>
      <name val="Arial"/>
      <family val="2"/>
    </font>
    <font>
      <b/>
      <sz val="16"/>
      <color rgb="FF004AAC"/>
      <name val="Arial"/>
      <family val="2"/>
    </font>
    <font>
      <b/>
      <sz val="16"/>
      <color rgb="FFD94000"/>
      <name val="Arial"/>
      <family val="2"/>
    </font>
    <font>
      <b/>
      <sz val="16"/>
      <color rgb="FF856404"/>
      <name val="Arial"/>
      <family val="2"/>
    </font>
    <font>
      <b/>
      <sz val="16"/>
      <color rgb="FF1B7340"/>
      <name val="Arial"/>
      <family val="2"/>
    </font>
    <font>
      <i/>
      <sz val="8"/>
      <color rgb="FF004AAC"/>
      <name val="Arial"/>
      <family val="2"/>
    </font>
    <font>
      <b/>
      <sz val="8"/>
      <color rgb="FFFFFFFF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HP Simplified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i/>
      <sz val="8"/>
      <color theme="1"/>
      <name val="Arial"/>
      <family val="2"/>
    </font>
    <font>
      <sz val="8"/>
      <color theme="1"/>
      <name val="Arial"/>
      <family val="2"/>
    </font>
    <font>
      <sz val="9"/>
      <color rgb="FF2B2B2B"/>
      <name val="Arial"/>
    </font>
    <font>
      <u/>
      <sz val="11"/>
      <color theme="10"/>
      <name val="Calibri"/>
      <family val="2"/>
      <scheme val="minor"/>
    </font>
    <font>
      <b/>
      <sz val="9"/>
      <color rgb="FFFFFFFF"/>
      <name val="Arial"/>
    </font>
    <font>
      <sz val="9"/>
      <color theme="1"/>
      <name val="Arial"/>
      <family val="2"/>
    </font>
    <font>
      <b/>
      <sz val="12"/>
      <color rgb="FF004AAC"/>
      <name val="Calibri"/>
    </font>
    <font>
      <b/>
      <sz val="10"/>
      <color rgb="FFD94000"/>
      <name val="Arial"/>
    </font>
    <font>
      <b/>
      <sz val="10"/>
      <color rgb="FFFFFFFF"/>
      <name val="Calibri"/>
    </font>
    <font>
      <sz val="10"/>
      <color rgb="FF000000"/>
      <name val="Calibri"/>
    </font>
    <font>
      <sz val="10"/>
      <color rgb="FF1B7340"/>
      <name val="Arial"/>
    </font>
    <font>
      <b/>
      <sz val="11"/>
      <color rgb="FF004AAC"/>
      <name val="Arial"/>
    </font>
    <font>
      <b/>
      <sz val="11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ED7D3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name val="HP Simplified"/>
    </font>
    <font>
      <b/>
      <sz val="14"/>
      <color rgb="FF0E1020"/>
      <name val="Arial"/>
    </font>
    <font>
      <b/>
      <sz val="9"/>
      <name val="Arial"/>
      <family val="2"/>
    </font>
    <font>
      <b/>
      <sz val="9"/>
      <color rgb="FF2B2B2B"/>
      <name val="Arial"/>
    </font>
    <font>
      <u/>
      <sz val="9"/>
      <color theme="10"/>
      <name val="Arial"/>
      <family val="2"/>
    </font>
    <font>
      <u/>
      <sz val="9"/>
      <color theme="3" tint="0.249977111117893"/>
      <name val="Arial"/>
      <family val="2"/>
    </font>
    <font>
      <sz val="11"/>
      <color theme="1"/>
      <name val="Arial"/>
      <family val="2"/>
    </font>
    <font>
      <u/>
      <sz val="11"/>
      <color rgb="FF00206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E1020"/>
      </patternFill>
    </fill>
    <fill>
      <patternFill patternType="solid">
        <fgColor rgb="FF004AAC"/>
      </patternFill>
    </fill>
    <fill>
      <patternFill patternType="solid">
        <fgColor rgb="FFA1E6FF"/>
      </patternFill>
    </fill>
    <fill>
      <patternFill patternType="solid">
        <fgColor rgb="FFD94000"/>
      </patternFill>
    </fill>
    <fill>
      <patternFill patternType="solid">
        <fgColor rgb="FFFFAE41"/>
      </patternFill>
    </fill>
    <fill>
      <patternFill patternType="solid">
        <fgColor rgb="FFF6F3F0"/>
      </patternFill>
    </fill>
    <fill>
      <patternFill patternType="solid">
        <fgColor rgb="FFFFC082"/>
      </patternFill>
    </fill>
    <fill>
      <patternFill patternType="solid">
        <fgColor rgb="FF2B2B2B"/>
      </patternFill>
    </fill>
    <fill>
      <patternFill patternType="solid">
        <fgColor rgb="FFD4EDDA"/>
      </patternFill>
    </fill>
    <fill>
      <patternFill patternType="solid">
        <fgColor rgb="FFCCE5FF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E2E3E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6F3F0"/>
        <bgColor indexed="64"/>
      </patternFill>
    </fill>
    <fill>
      <patternFill patternType="solid">
        <fgColor rgb="FF0E102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A1E6FF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4AAC"/>
      </left>
      <right style="medium">
        <color rgb="FF004AAC"/>
      </right>
      <top style="medium">
        <color rgb="FF004AAC"/>
      </top>
      <bottom style="medium">
        <color rgb="FF004AA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5">
    <xf numFmtId="0" fontId="0" fillId="0" borderId="0"/>
    <xf numFmtId="0" fontId="20" fillId="0" borderId="0"/>
    <xf numFmtId="0" fontId="22" fillId="0" borderId="0"/>
    <xf numFmtId="0" fontId="19" fillId="0" borderId="0"/>
    <xf numFmtId="0" fontId="31" fillId="0" borderId="0" applyNumberFormat="0" applyFill="0" applyBorder="0" applyAlignment="0" applyProtection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6" fillId="10" borderId="1" xfId="0" applyFont="1" applyFill="1" applyBorder="1"/>
    <xf numFmtId="0" fontId="6" fillId="11" borderId="1" xfId="0" applyFont="1" applyFill="1" applyBorder="1"/>
    <xf numFmtId="0" fontId="6" fillId="12" borderId="1" xfId="0" applyFont="1" applyFill="1" applyBorder="1"/>
    <xf numFmtId="0" fontId="6" fillId="13" borderId="1" xfId="0" applyFont="1" applyFill="1" applyBorder="1"/>
    <xf numFmtId="0" fontId="6" fillId="14" borderId="1" xfId="0" applyFont="1" applyFill="1" applyBorder="1"/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2" fontId="13" fillId="11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7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9" fontId="13" fillId="7" borderId="2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9" fontId="6" fillId="4" borderId="1" xfId="0" applyNumberFormat="1" applyFont="1" applyFill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6" fillId="0" borderId="1" xfId="0" applyFont="1" applyBorder="1"/>
    <xf numFmtId="0" fontId="0" fillId="7" borderId="1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4" fillId="7" borderId="1" xfId="0" applyFont="1" applyFill="1" applyBorder="1"/>
    <xf numFmtId="2" fontId="6" fillId="0" borderId="0" xfId="0" applyNumberFormat="1" applyFont="1"/>
    <xf numFmtId="0" fontId="21" fillId="0" borderId="0" xfId="1" applyFont="1"/>
    <xf numFmtId="0" fontId="22" fillId="0" borderId="0" xfId="1" applyFont="1"/>
    <xf numFmtId="0" fontId="23" fillId="0" borderId="0" xfId="1" applyFont="1"/>
    <xf numFmtId="0" fontId="24" fillId="0" borderId="0" xfId="1" applyFont="1"/>
    <xf numFmtId="0" fontId="24" fillId="0" borderId="3" xfId="1" applyFont="1" applyBorder="1" applyAlignment="1">
      <alignment horizontal="center" vertical="center" wrapText="1"/>
    </xf>
    <xf numFmtId="164" fontId="22" fillId="0" borderId="3" xfId="1" applyNumberFormat="1" applyFont="1" applyBorder="1" applyAlignment="1">
      <alignment horizontal="center" vertical="center" wrapText="1"/>
    </xf>
    <xf numFmtId="15" fontId="22" fillId="0" borderId="3" xfId="1" applyNumberFormat="1" applyFont="1" applyBorder="1" applyAlignment="1">
      <alignment horizontal="center" vertical="center" wrapText="1"/>
    </xf>
    <xf numFmtId="0" fontId="22" fillId="0" borderId="3" xfId="1" applyFont="1" applyBorder="1" applyAlignment="1">
      <alignment horizontal="center" vertical="center" wrapText="1"/>
    </xf>
    <xf numFmtId="0" fontId="22" fillId="0" borderId="3" xfId="1" applyFont="1" applyBorder="1" applyAlignment="1">
      <alignment horizontal="center" vertical="top" wrapText="1"/>
    </xf>
    <xf numFmtId="164" fontId="22" fillId="0" borderId="3" xfId="1" applyNumberFormat="1" applyFont="1" applyBorder="1" applyAlignment="1">
      <alignment horizontal="center" vertical="top" wrapText="1"/>
    </xf>
    <xf numFmtId="0" fontId="22" fillId="0" borderId="3" xfId="1" applyFont="1" applyBorder="1" applyAlignment="1">
      <alignment horizontal="left" vertical="top" wrapText="1"/>
    </xf>
    <xf numFmtId="0" fontId="22" fillId="0" borderId="3" xfId="1" applyFont="1" applyBorder="1" applyAlignment="1">
      <alignment wrapText="1"/>
    </xf>
    <xf numFmtId="164" fontId="22" fillId="0" borderId="3" xfId="1" applyNumberFormat="1" applyFont="1" applyBorder="1" applyAlignment="1">
      <alignment horizontal="left" vertical="center" wrapText="1"/>
    </xf>
    <xf numFmtId="15" fontId="25" fillId="0" borderId="3" xfId="2" applyNumberFormat="1" applyFont="1" applyBorder="1" applyAlignment="1">
      <alignment horizontal="center" vertical="center"/>
    </xf>
    <xf numFmtId="0" fontId="22" fillId="0" borderId="3" xfId="1" applyFont="1" applyBorder="1" applyAlignment="1">
      <alignment horizontal="center" vertical="center"/>
    </xf>
    <xf numFmtId="14" fontId="25" fillId="0" borderId="3" xfId="2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left" vertical="center" wrapText="1"/>
    </xf>
    <xf numFmtId="0" fontId="22" fillId="0" borderId="3" xfId="1" applyFont="1" applyBorder="1" applyAlignment="1">
      <alignment horizontal="center"/>
    </xf>
    <xf numFmtId="14" fontId="22" fillId="0" borderId="3" xfId="1" applyNumberFormat="1" applyFont="1" applyBorder="1" applyAlignment="1">
      <alignment horizontal="center"/>
    </xf>
    <xf numFmtId="0" fontId="22" fillId="0" borderId="3" xfId="1" applyFont="1" applyBorder="1" applyAlignment="1">
      <alignment horizontal="left"/>
    </xf>
    <xf numFmtId="0" fontId="22" fillId="0" borderId="3" xfId="1" applyFont="1" applyBorder="1" applyAlignment="1">
      <alignment horizontal="left" wrapText="1"/>
    </xf>
    <xf numFmtId="0" fontId="22" fillId="0" borderId="3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14" fontId="22" fillId="0" borderId="4" xfId="0" applyNumberFormat="1" applyFont="1" applyBorder="1" applyAlignment="1">
      <alignment horizontal="center"/>
    </xf>
    <xf numFmtId="0" fontId="22" fillId="0" borderId="4" xfId="0" applyFont="1" applyBorder="1" applyAlignment="1">
      <alignment wrapText="1"/>
    </xf>
    <xf numFmtId="14" fontId="22" fillId="0" borderId="3" xfId="1" applyNumberFormat="1" applyFont="1" applyBorder="1" applyAlignment="1">
      <alignment horizontal="center" vertical="center"/>
    </xf>
    <xf numFmtId="0" fontId="19" fillId="0" borderId="0" xfId="3"/>
    <xf numFmtId="0" fontId="26" fillId="0" borderId="5" xfId="3" applyFont="1" applyBorder="1" applyAlignment="1">
      <alignment vertical="center"/>
    </xf>
    <xf numFmtId="0" fontId="26" fillId="0" borderId="6" xfId="3" applyFont="1" applyBorder="1" applyAlignment="1">
      <alignment vertical="center"/>
    </xf>
    <xf numFmtId="0" fontId="27" fillId="0" borderId="6" xfId="3" applyFont="1" applyBorder="1" applyAlignment="1">
      <alignment vertical="center"/>
    </xf>
    <xf numFmtId="0" fontId="28" fillId="0" borderId="6" xfId="3" applyFont="1" applyBorder="1" applyAlignment="1">
      <alignment horizontal="center" wrapText="1"/>
    </xf>
    <xf numFmtId="0" fontId="29" fillId="0" borderId="6" xfId="3" applyFont="1" applyBorder="1" applyAlignment="1">
      <alignment horizontal="center" wrapText="1"/>
    </xf>
    <xf numFmtId="0" fontId="27" fillId="0" borderId="7" xfId="3" applyFont="1" applyBorder="1"/>
    <xf numFmtId="0" fontId="30" fillId="0" borderId="1" xfId="0" applyFont="1" applyBorder="1" applyAlignment="1">
      <alignment horizontal="center" vertical="center" wrapText="1"/>
    </xf>
    <xf numFmtId="0" fontId="31" fillId="0" borderId="0" xfId="4"/>
    <xf numFmtId="0" fontId="0" fillId="15" borderId="1" xfId="0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14" fontId="0" fillId="0" borderId="0" xfId="0" applyNumberFormat="1"/>
    <xf numFmtId="14" fontId="6" fillId="0" borderId="0" xfId="0" applyNumberFormat="1" applyFont="1"/>
    <xf numFmtId="0" fontId="30" fillId="4" borderId="1" xfId="0" applyFont="1" applyFill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0" fontId="33" fillId="4" borderId="1" xfId="0" applyFont="1" applyFill="1" applyBorder="1" applyAlignment="1">
      <alignment horizontal="left" vertical="center" wrapText="1"/>
    </xf>
    <xf numFmtId="0" fontId="33" fillId="15" borderId="1" xfId="0" applyFont="1" applyFill="1" applyBorder="1" applyAlignment="1">
      <alignment horizontal="left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31" fillId="0" borderId="0" xfId="4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0" fontId="32" fillId="15" borderId="0" xfId="0" applyFont="1" applyFill="1" applyAlignment="1">
      <alignment horizontal="center" vertical="center" wrapText="1"/>
    </xf>
    <xf numFmtId="0" fontId="35" fillId="0" borderId="0" xfId="0" applyFont="1"/>
    <xf numFmtId="0" fontId="36" fillId="18" borderId="9" xfId="0" applyFont="1" applyFill="1" applyBorder="1" applyAlignment="1">
      <alignment horizontal="center" vertical="center" wrapText="1" readingOrder="1"/>
    </xf>
    <xf numFmtId="0" fontId="36" fillId="18" borderId="10" xfId="0" applyFont="1" applyFill="1" applyBorder="1" applyAlignment="1">
      <alignment horizontal="center" vertical="center" wrapText="1" readingOrder="1"/>
    </xf>
    <xf numFmtId="0" fontId="36" fillId="18" borderId="11" xfId="0" applyFont="1" applyFill="1" applyBorder="1" applyAlignment="1">
      <alignment horizontal="center" vertical="center" wrapText="1" readingOrder="1"/>
    </xf>
    <xf numFmtId="0" fontId="30" fillId="15" borderId="0" xfId="0" applyFont="1" applyFill="1"/>
    <xf numFmtId="0" fontId="30" fillId="0" borderId="0" xfId="0" applyFont="1"/>
    <xf numFmtId="0" fontId="37" fillId="19" borderId="12" xfId="0" applyFont="1" applyFill="1" applyBorder="1" applyAlignment="1">
      <alignment horizontal="center" vertical="center" wrapText="1" readingOrder="1"/>
    </xf>
    <xf numFmtId="0" fontId="37" fillId="19" borderId="13" xfId="0" applyFont="1" applyFill="1" applyBorder="1" applyAlignment="1">
      <alignment horizontal="center" vertical="center" wrapText="1" readingOrder="1"/>
    </xf>
    <xf numFmtId="0" fontId="37" fillId="19" borderId="3" xfId="0" applyFont="1" applyFill="1" applyBorder="1" applyAlignment="1">
      <alignment horizontal="center" vertical="center" wrapText="1" readingOrder="1"/>
    </xf>
    <xf numFmtId="0" fontId="38" fillId="0" borderId="0" xfId="0" applyFont="1"/>
    <xf numFmtId="0" fontId="37" fillId="0" borderId="12" xfId="0" applyFont="1" applyBorder="1" applyAlignment="1">
      <alignment horizontal="center" vertical="center" wrapText="1" readingOrder="1"/>
    </xf>
    <xf numFmtId="0" fontId="37" fillId="0" borderId="13" xfId="0" applyFont="1" applyBorder="1" applyAlignment="1">
      <alignment horizontal="center" vertical="center" wrapText="1" readingOrder="1"/>
    </xf>
    <xf numFmtId="0" fontId="37" fillId="0" borderId="3" xfId="0" applyFont="1" applyBorder="1" applyAlignment="1">
      <alignment horizontal="center" vertical="center" wrapText="1" readingOrder="1"/>
    </xf>
    <xf numFmtId="0" fontId="39" fillId="0" borderId="0" xfId="0" applyFont="1"/>
    <xf numFmtId="0" fontId="40" fillId="0" borderId="3" xfId="0" applyFont="1" applyBorder="1"/>
    <xf numFmtId="0" fontId="41" fillId="0" borderId="3" xfId="0" applyFont="1" applyBorder="1" applyAlignment="1">
      <alignment horizontal="center" vertical="center" wrapText="1"/>
    </xf>
    <xf numFmtId="0" fontId="42" fillId="20" borderId="3" xfId="0" applyFont="1" applyFill="1" applyBorder="1"/>
    <xf numFmtId="0" fontId="41" fillId="0" borderId="3" xfId="0" applyFont="1" applyBorder="1" applyAlignment="1">
      <alignment vertical="center" wrapText="1"/>
    </xf>
    <xf numFmtId="0" fontId="43" fillId="0" borderId="3" xfId="0" applyFont="1" applyBorder="1"/>
    <xf numFmtId="0" fontId="42" fillId="21" borderId="3" xfId="0" applyFont="1" applyFill="1" applyBorder="1"/>
    <xf numFmtId="0" fontId="44" fillId="0" borderId="3" xfId="0" applyFont="1" applyBorder="1"/>
    <xf numFmtId="0" fontId="42" fillId="22" borderId="3" xfId="0" applyFont="1" applyFill="1" applyBorder="1"/>
    <xf numFmtId="0" fontId="45" fillId="0" borderId="3" xfId="0" applyFont="1" applyBorder="1"/>
    <xf numFmtId="0" fontId="42" fillId="23" borderId="3" xfId="0" applyFont="1" applyFill="1" applyBorder="1"/>
    <xf numFmtId="0" fontId="46" fillId="0" borderId="3" xfId="0" applyFont="1" applyBorder="1"/>
    <xf numFmtId="0" fontId="42" fillId="24" borderId="3" xfId="0" applyFont="1" applyFill="1" applyBorder="1"/>
    <xf numFmtId="15" fontId="47" fillId="0" borderId="3" xfId="2" applyNumberFormat="1" applyFont="1" applyBorder="1" applyAlignment="1">
      <alignment horizontal="center" vertical="center"/>
    </xf>
    <xf numFmtId="0" fontId="31" fillId="0" borderId="0" xfId="4" applyAlignment="1">
      <alignment wrapText="1"/>
    </xf>
    <xf numFmtId="0" fontId="31" fillId="0" borderId="0" xfId="4" applyAlignment="1">
      <alignment vertical="center" wrapText="1"/>
    </xf>
    <xf numFmtId="0" fontId="0" fillId="0" borderId="0" xfId="0" applyAlignment="1">
      <alignment wrapText="1"/>
    </xf>
    <xf numFmtId="0" fontId="31" fillId="0" borderId="0" xfId="4" applyAlignment="1">
      <alignment horizontal="center" vertical="center"/>
    </xf>
    <xf numFmtId="0" fontId="10" fillId="24" borderId="1" xfId="0" applyFont="1" applyFill="1" applyBorder="1" applyAlignment="1">
      <alignment horizontal="center" vertical="center" wrapText="1"/>
    </xf>
    <xf numFmtId="0" fontId="32" fillId="24" borderId="1" xfId="0" applyFont="1" applyFill="1" applyBorder="1" applyAlignment="1">
      <alignment horizontal="center" vertical="center" wrapText="1"/>
    </xf>
    <xf numFmtId="0" fontId="48" fillId="0" borderId="0" xfId="0" applyFont="1"/>
    <xf numFmtId="14" fontId="0" fillId="4" borderId="1" xfId="0" applyNumberFormat="1" applyFill="1" applyBorder="1" applyAlignment="1">
      <alignment horizontal="left" vertical="center" wrapText="1"/>
    </xf>
    <xf numFmtId="0" fontId="49" fillId="16" borderId="1" xfId="0" applyFont="1" applyFill="1" applyBorder="1" applyAlignment="1">
      <alignment horizontal="center" vertical="center" wrapText="1"/>
    </xf>
    <xf numFmtId="0" fontId="32" fillId="18" borderId="1" xfId="0" applyFont="1" applyFill="1" applyBorder="1" applyAlignment="1">
      <alignment horizontal="center" vertical="center" wrapText="1" readingOrder="1"/>
    </xf>
    <xf numFmtId="0" fontId="30" fillId="25" borderId="1" xfId="0" applyFont="1" applyFill="1" applyBorder="1" applyAlignment="1">
      <alignment horizontal="left" vertical="center" wrapText="1" readingOrder="1"/>
    </xf>
    <xf numFmtId="0" fontId="50" fillId="25" borderId="1" xfId="0" applyFont="1" applyFill="1" applyBorder="1" applyAlignment="1">
      <alignment horizontal="center" vertical="center" wrapText="1" readingOrder="1"/>
    </xf>
    <xf numFmtId="0" fontId="30" fillId="26" borderId="1" xfId="0" applyFont="1" applyFill="1" applyBorder="1" applyAlignment="1">
      <alignment horizontal="left" vertical="center" wrapText="1" readingOrder="1"/>
    </xf>
    <xf numFmtId="0" fontId="50" fillId="26" borderId="1" xfId="0" applyFont="1" applyFill="1" applyBorder="1" applyAlignment="1">
      <alignment horizontal="center" vertical="center" wrapText="1" readingOrder="1"/>
    </xf>
    <xf numFmtId="0" fontId="30" fillId="0" borderId="1" xfId="0" applyFont="1" applyBorder="1" applyAlignment="1">
      <alignment horizontal="left" vertical="center" wrapText="1" readingOrder="1"/>
    </xf>
    <xf numFmtId="0" fontId="50" fillId="0" borderId="1" xfId="0" applyFont="1" applyBorder="1" applyAlignment="1">
      <alignment horizontal="center" vertical="center" wrapText="1" readingOrder="1"/>
    </xf>
    <xf numFmtId="0" fontId="33" fillId="0" borderId="1" xfId="0" applyFont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3" fillId="15" borderId="15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14" fontId="4" fillId="0" borderId="0" xfId="0" applyNumberFormat="1" applyFont="1" applyAlignment="1">
      <alignment horizontal="left"/>
    </xf>
    <xf numFmtId="14" fontId="33" fillId="4" borderId="1" xfId="0" applyNumberFormat="1" applyFont="1" applyFill="1" applyBorder="1" applyAlignment="1">
      <alignment horizontal="left" vertical="center" wrapText="1"/>
    </xf>
    <xf numFmtId="0" fontId="51" fillId="0" borderId="0" xfId="4" applyFont="1" applyAlignment="1">
      <alignment vertical="center"/>
    </xf>
    <xf numFmtId="0" fontId="33" fillId="15" borderId="1" xfId="0" applyFont="1" applyFill="1" applyBorder="1" applyAlignment="1">
      <alignment horizontal="center" vertical="center" wrapText="1"/>
    </xf>
    <xf numFmtId="0" fontId="33" fillId="0" borderId="0" xfId="0" applyFont="1"/>
    <xf numFmtId="0" fontId="51" fillId="0" borderId="1" xfId="4" applyFont="1" applyBorder="1" applyAlignment="1">
      <alignment horizontal="left" vertical="center" wrapText="1"/>
    </xf>
    <xf numFmtId="0" fontId="52" fillId="4" borderId="1" xfId="0" applyFont="1" applyFill="1" applyBorder="1" applyAlignment="1">
      <alignment horizontal="left" vertical="center" wrapText="1"/>
    </xf>
    <xf numFmtId="0" fontId="33" fillId="0" borderId="0" xfId="0" applyFont="1" applyAlignment="1">
      <alignment vertical="center"/>
    </xf>
    <xf numFmtId="14" fontId="33" fillId="0" borderId="1" xfId="0" applyNumberFormat="1" applyFont="1" applyBorder="1" applyAlignment="1">
      <alignment horizontal="left" vertical="center" wrapText="1"/>
    </xf>
    <xf numFmtId="0" fontId="51" fillId="0" borderId="0" xfId="4" applyFont="1"/>
    <xf numFmtId="0" fontId="33" fillId="0" borderId="0" xfId="0" applyFont="1" applyAlignment="1">
      <alignment horizontal="center" vertical="center"/>
    </xf>
    <xf numFmtId="0" fontId="52" fillId="0" borderId="1" xfId="0" applyFont="1" applyBorder="1" applyAlignment="1">
      <alignment horizontal="left" vertical="center" wrapText="1"/>
    </xf>
    <xf numFmtId="0" fontId="0" fillId="15" borderId="1" xfId="0" applyFill="1" applyBorder="1" applyAlignment="1">
      <alignment horizontal="center" vertical="center" wrapText="1"/>
    </xf>
    <xf numFmtId="0" fontId="33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15" borderId="1" xfId="0" applyFill="1" applyBorder="1" applyAlignment="1">
      <alignment vertical="center" wrapText="1"/>
    </xf>
    <xf numFmtId="0" fontId="31" fillId="0" borderId="1" xfId="4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14" fontId="4" fillId="0" borderId="0" xfId="0" applyNumberFormat="1" applyFont="1"/>
    <xf numFmtId="0" fontId="33" fillId="16" borderId="1" xfId="0" applyFont="1" applyFill="1" applyBorder="1" applyAlignment="1">
      <alignment horizontal="left" vertical="center" wrapText="1"/>
    </xf>
    <xf numFmtId="0" fontId="33" fillId="16" borderId="0" xfId="0" applyFont="1" applyFill="1" applyAlignment="1">
      <alignment horizontal="left" vertical="center" wrapText="1"/>
    </xf>
    <xf numFmtId="0" fontId="51" fillId="0" borderId="0" xfId="4" applyFont="1" applyAlignment="1">
      <alignment vertical="center" wrapText="1"/>
    </xf>
    <xf numFmtId="0" fontId="33" fillId="0" borderId="16" xfId="0" applyFont="1" applyBorder="1" applyAlignment="1">
      <alignment horizontal="center" vertical="center" wrapText="1"/>
    </xf>
    <xf numFmtId="0" fontId="33" fillId="4" borderId="17" xfId="0" applyFont="1" applyFill="1" applyBorder="1" applyAlignment="1">
      <alignment horizontal="center" vertical="center" wrapText="1"/>
    </xf>
    <xf numFmtId="0" fontId="33" fillId="4" borderId="18" xfId="0" applyFont="1" applyFill="1" applyBorder="1" applyAlignment="1">
      <alignment horizontal="left" vertical="center" wrapText="1"/>
    </xf>
    <xf numFmtId="0" fontId="33" fillId="4" borderId="18" xfId="0" applyFont="1" applyFill="1" applyBorder="1" applyAlignment="1">
      <alignment horizontal="center" vertical="center" wrapText="1"/>
    </xf>
    <xf numFmtId="0" fontId="53" fillId="0" borderId="0" xfId="0" applyFont="1"/>
    <xf numFmtId="0" fontId="53" fillId="4" borderId="1" xfId="0" applyFont="1" applyFill="1" applyBorder="1" applyAlignment="1">
      <alignment horizontal="left" vertical="center" wrapText="1"/>
    </xf>
    <xf numFmtId="0" fontId="53" fillId="4" borderId="1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center" vertical="center" wrapText="1"/>
    </xf>
    <xf numFmtId="0" fontId="53" fillId="0" borderId="19" xfId="0" applyFont="1" applyBorder="1" applyAlignment="1">
      <alignment horizontal="left" vertical="center" wrapText="1"/>
    </xf>
    <xf numFmtId="0" fontId="54" fillId="4" borderId="1" xfId="0" applyFont="1" applyFill="1" applyBorder="1" applyAlignment="1">
      <alignment horizontal="left" vertical="center" wrapText="1"/>
    </xf>
    <xf numFmtId="0" fontId="53" fillId="16" borderId="1" xfId="0" applyFont="1" applyFill="1" applyBorder="1" applyAlignment="1">
      <alignment horizontal="left" vertical="center" wrapText="1"/>
    </xf>
    <xf numFmtId="14" fontId="4" fillId="0" borderId="0" xfId="0" applyNumberFormat="1" applyFont="1" applyAlignment="1">
      <alignment horizontal="left" vertical="center"/>
    </xf>
    <xf numFmtId="0" fontId="34" fillId="17" borderId="3" xfId="0" applyFont="1" applyFill="1" applyBorder="1" applyAlignment="1">
      <alignment horizontal="left" vertical="center" wrapText="1" readingOrder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14" xfId="0" applyFont="1" applyBorder="1" applyAlignment="1">
      <alignment horizontal="left"/>
    </xf>
  </cellXfs>
  <cellStyles count="5">
    <cellStyle name="Lien hypertexte" xfId="4" builtinId="8"/>
    <cellStyle name="Normal" xfId="0" builtinId="0"/>
    <cellStyle name="Normal 2" xfId="2" xr:uid="{79D3A135-C811-4F3D-A447-E78C221800F1}"/>
    <cellStyle name="Normal 2 2" xfId="3" xr:uid="{D17046D4-1B12-46F0-B10C-466745AE70A0}"/>
    <cellStyle name="Normal 5" xfId="1" xr:uid="{CE1E199E-396E-49B8-BBA5-0594ABBFB033}"/>
  </cellStyles>
  <dxfs count="447"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CCE5FF"/>
        </patternFill>
      </fill>
    </dxf>
    <dxf>
      <fill>
        <patternFill patternType="solid">
          <fgColor rgb="FFD4ED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Sheet1!$B$3:$B$9</c:f>
              <c:strCache>
                <c:ptCount val="7"/>
                <c:pt idx="0">
                  <c:v>Gestion des incidents</c:v>
                </c:pt>
                <c:pt idx="1">
                  <c:v>Gestion des risques et opportunités</c:v>
                </c:pt>
                <c:pt idx="2">
                  <c:v>Gouvernance</c:v>
                </c:pt>
                <c:pt idx="3">
                  <c:v>Gestion documentaire</c:v>
                </c:pt>
                <c:pt idx="4">
                  <c:v>Compétences de l'équipe</c:v>
                </c:pt>
                <c:pt idx="5">
                  <c:v>Gestion des changements</c:v>
                </c:pt>
                <c:pt idx="6">
                  <c:v>Planification des objectifs</c:v>
                </c:pt>
              </c:strCache>
            </c:strRef>
          </c:cat>
          <c:val>
            <c:numRef>
              <c:f>Sheet1!$C$3:$C$9</c:f>
              <c:numCache>
                <c:formatCode>General</c:formatCode>
                <c:ptCount val="7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E-4C84-B22D-0EDA66F808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77597008"/>
        <c:axId val="1977602768"/>
      </c:barChart>
      <c:catAx>
        <c:axId val="197759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602768"/>
        <c:crosses val="autoZero"/>
        <c:auto val="1"/>
        <c:lblAlgn val="ctr"/>
        <c:lblOffset val="100"/>
        <c:noMultiLvlLbl val="0"/>
      </c:catAx>
      <c:valAx>
        <c:axId val="19776027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7759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Score Maturité par Compte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GRAPHIQUES!$B$3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GRAPHIQUES!$A$4:$A$10</c:f>
              <c:strCache>
                <c:ptCount val="7"/>
                <c:pt idx="0">
                  <c:v>CDG Sécurité</c:v>
                </c:pt>
                <c:pt idx="1">
                  <c:v>RAM</c:v>
                </c:pt>
                <c:pt idx="2">
                  <c:v>Min. Intérieur</c:v>
                </c:pt>
                <c:pt idx="3">
                  <c:v>CDG Capital</c:v>
                </c:pt>
                <c:pt idx="4">
                  <c:v>AtlanticRe</c:v>
                </c:pt>
                <c:pt idx="5">
                  <c:v>Client A</c:v>
                </c:pt>
                <c:pt idx="6">
                  <c:v>Servier</c:v>
                </c:pt>
              </c:strCache>
            </c:strRef>
          </c:cat>
          <c:val>
            <c:numRef>
              <c:f>GRAPHIQUES!$B$4:$B$10</c:f>
              <c:numCache>
                <c:formatCode>0.00</c:formatCode>
                <c:ptCount val="7"/>
                <c:pt idx="0">
                  <c:v>2.3636363636363638</c:v>
                </c:pt>
                <c:pt idx="1">
                  <c:v>3.1538461538461537</c:v>
                </c:pt>
                <c:pt idx="2">
                  <c:v>3.3636363636363638</c:v>
                </c:pt>
                <c:pt idx="3">
                  <c:v>2.4545454545454546</c:v>
                </c:pt>
                <c:pt idx="4">
                  <c:v>2.9615384615384617</c:v>
                </c:pt>
                <c:pt idx="5">
                  <c:v>0</c:v>
                </c:pt>
                <c:pt idx="6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E-4E26-8C8B-C63B317D4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Findings par Compte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GRAPHIQUES!$C$3</c:f>
              <c:strCache>
                <c:ptCount val="1"/>
                <c:pt idx="0">
                  <c:v>Total Find.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GRAPHIQUES!$A$4:$A$10</c:f>
              <c:strCache>
                <c:ptCount val="7"/>
                <c:pt idx="0">
                  <c:v>CDG Sécurité</c:v>
                </c:pt>
                <c:pt idx="1">
                  <c:v>RAM</c:v>
                </c:pt>
                <c:pt idx="2">
                  <c:v>Min. Intérieur</c:v>
                </c:pt>
                <c:pt idx="3">
                  <c:v>CDG Capital</c:v>
                </c:pt>
                <c:pt idx="4">
                  <c:v>AtlanticRe</c:v>
                </c:pt>
                <c:pt idx="5">
                  <c:v>Client A</c:v>
                </c:pt>
                <c:pt idx="6">
                  <c:v>Servier</c:v>
                </c:pt>
              </c:strCache>
            </c:strRef>
          </c:cat>
          <c:val>
            <c:numRef>
              <c:f>GRAPHIQUES!$C$4:$C$10</c:f>
              <c:numCache>
                <c:formatCode>General</c:formatCode>
                <c:ptCount val="7"/>
                <c:pt idx="0">
                  <c:v>7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5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3-4117-9FE0-770A6694E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078141025641024"/>
          <c:y val="0.52511995453740679"/>
          <c:w val="8.1077564102564101E-2"/>
          <c:h val="0.202965501391095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2332288" cy="529405"/>
    <xdr:pic>
      <xdr:nvPicPr>
        <xdr:cNvPr id="2" name="Graphic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685800" y="323850"/>
          <a:ext cx="2332288" cy="52940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1533525</xdr:colOff>
      <xdr:row>3</xdr:row>
      <xdr:rowOff>661987</xdr:rowOff>
    </xdr:from>
    <xdr:to>
      <xdr:col>7</xdr:col>
      <xdr:colOff>333375</xdr:colOff>
      <xdr:row>9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7620</xdr:colOff>
          <xdr:row>32</xdr:row>
          <xdr:rowOff>137160</xdr:rowOff>
        </xdr:from>
        <xdr:to>
          <xdr:col>20</xdr:col>
          <xdr:colOff>289560</xdr:colOff>
          <xdr:row>32</xdr:row>
          <xdr:rowOff>502920</xdr:rowOff>
        </xdr:to>
        <xdr:sp macro="" textlink="">
          <xdr:nvSpPr>
            <xdr:cNvPr id="17413" name="Object 5" hidden="1">
              <a:extLst>
                <a:ext uri="{63B3BB69-23CF-44E3-9099-C40C66FF867C}">
                  <a14:compatExt spid="_x0000_s17413"/>
                </a:ext>
                <a:ext uri="{FF2B5EF4-FFF2-40B4-BE49-F238E27FC236}">
                  <a16:creationId xmlns:a16="http://schemas.microsoft.com/office/drawing/2014/main" id="{00000000-0008-0000-0D00-00000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42</xdr:row>
          <xdr:rowOff>0</xdr:rowOff>
        </xdr:from>
        <xdr:to>
          <xdr:col>20</xdr:col>
          <xdr:colOff>906780</xdr:colOff>
          <xdr:row>42</xdr:row>
          <xdr:rowOff>381000</xdr:rowOff>
        </xdr:to>
        <xdr:sp macro="" textlink="">
          <xdr:nvSpPr>
            <xdr:cNvPr id="17414" name="Object 6" hidden="1">
              <a:extLst>
                <a:ext uri="{63B3BB69-23CF-44E3-9099-C40C66FF867C}">
                  <a14:compatExt spid="_x0000_s17414"/>
                </a:ext>
                <a:ext uri="{FF2B5EF4-FFF2-40B4-BE49-F238E27FC236}">
                  <a16:creationId xmlns:a16="http://schemas.microsoft.com/office/drawing/2014/main" id="{00000000-0008-0000-0D00-00000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32</xdr:row>
          <xdr:rowOff>45720</xdr:rowOff>
        </xdr:from>
        <xdr:to>
          <xdr:col>19</xdr:col>
          <xdr:colOff>1333500</xdr:colOff>
          <xdr:row>33</xdr:row>
          <xdr:rowOff>7620</xdr:rowOff>
        </xdr:to>
        <xdr:sp macro="" textlink="">
          <xdr:nvSpPr>
            <xdr:cNvPr id="5128" name="Object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E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152400</xdr:colOff>
          <xdr:row>43</xdr:row>
          <xdr:rowOff>0</xdr:rowOff>
        </xdr:from>
        <xdr:to>
          <xdr:col>19</xdr:col>
          <xdr:colOff>1112520</xdr:colOff>
          <xdr:row>43</xdr:row>
          <xdr:rowOff>266700</xdr:rowOff>
        </xdr:to>
        <xdr:sp macro="" textlink="">
          <xdr:nvSpPr>
            <xdr:cNvPr id="5130" name="Object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E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41</xdr:row>
          <xdr:rowOff>0</xdr:rowOff>
        </xdr:from>
        <xdr:to>
          <xdr:col>19</xdr:col>
          <xdr:colOff>1165860</xdr:colOff>
          <xdr:row>42</xdr:row>
          <xdr:rowOff>7620</xdr:rowOff>
        </xdr:to>
        <xdr:sp macro="" textlink="">
          <xdr:nvSpPr>
            <xdr:cNvPr id="5131" name="Object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E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9360000" cy="5040000"/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599721</xdr:colOff>
      <xdr:row>31</xdr:row>
      <xdr:rowOff>14933</xdr:rowOff>
    </xdr:from>
    <xdr:ext cx="9360000" cy="3258943"/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1336454</xdr:colOff>
      <xdr:row>2</xdr:row>
      <xdr:rowOff>29535</xdr:rowOff>
    </xdr:from>
    <xdr:ext cx="2332288" cy="529405"/>
    <xdr:pic>
      <xdr:nvPicPr>
        <xdr:cNvPr id="2" name="Graphic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2203229" y="420060"/>
          <a:ext cx="2332288" cy="52940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919310-809B-4449-9941-C60D0799FA25}">
  <we:reference id="WA200010611" version="1.0.10036.0" store="en-us" storeType="OMEX"/>
  <we:alternateReferences/>
  <we:properties>
    <we:property name="Office.AutoShowTaskpaneWithDocument" value="true"/>
    <we:property name="conversationId" value="&quot;64cb27e5-a491-4ebc-9e40-883df78c751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xcportal.sharepoint.com/sites/QualityTeam911/Shared%20Documents/General/Automatisation%20ISO%209K/Evidences%20par%20Clients/evidences%20Min%20Interieur.docx?web=1" TargetMode="External"/><Relationship Id="rId13" Type="http://schemas.openxmlformats.org/officeDocument/2006/relationships/hyperlink" Target="https://dxcportal.sharepoint.com/:x:/r/sites/MindintrieurevidenceISO9K/Shared%20Documents/Document/Continuous%20Improvement/DXC%20Measurement%20Plan%20Template%20(3).xlsx?d=w93ac1f15bb4a4ae2a6cee57039b57ba5&amp;csf=1&amp;web=1&amp;e=Y4Ls6H" TargetMode="External"/><Relationship Id="rId3" Type="http://schemas.openxmlformats.org/officeDocument/2006/relationships/hyperlink" Target="https://dxcportal.sharepoint.com/sites/QualityTeam911/Shared%20Documents/General/Automatisation%20ISO%209K/Evidences%20par%20Clients/evidences%20Min%20Interieur.docx?web=1" TargetMode="External"/><Relationship Id="rId7" Type="http://schemas.openxmlformats.org/officeDocument/2006/relationships/hyperlink" Target="https://dxcportal.sharepoint.com/sites/QualityTeam911/Shared%20Documents/General/Automatisation%20ISO%209K/Evidences%20par%20Clients/evidences%20Min%20Interieur.docx?web=1" TargetMode="External"/><Relationship Id="rId12" Type="http://schemas.openxmlformats.org/officeDocument/2006/relationships/hyperlink" Target="https://dxcportal.sharepoint.com/sites/QualityTeam911/Shared%20Documents/General/Automatisation%20ISO%209K/Evidences%20par%20Clients/evidences%20Min%20Interieur.docx?web=1" TargetMode="External"/><Relationship Id="rId17" Type="http://schemas.openxmlformats.org/officeDocument/2006/relationships/hyperlink" Target="https://dxcportal.sharepoint.com/:x:/r/sites/MindintrieurevidenceISO9K/Shared%20Documents/Document/Competency%20Management/Multiskill_Matrix%20Template%20(1).xlsx?d=wd8675c1c4140483fb91569cb2f73fba3&amp;csf=1&amp;web=1&amp;e=UXucro" TargetMode="External"/><Relationship Id="rId2" Type="http://schemas.openxmlformats.org/officeDocument/2006/relationships/hyperlink" Target="https://dxcportal.sharepoint.com/sites/QualityTeam911/Shared%20Documents/General/Automatisation%20ISO%209K/Evidences%20par%20Clients/evidences%20Min%20Interieur.docx" TargetMode="External"/><Relationship Id="rId16" Type="http://schemas.openxmlformats.org/officeDocument/2006/relationships/hyperlink" Target="https://dxcportal.sharepoint.com/:x:/r/sites/MindintrieurevidenceISO9K/Shared%20Documents/Document/Continuous%20Improvement/DXC_Risk%20and%20Opportunity%20and%20Issues%20Register%20(1).xlsx?d=we1daa634803c4cd0bf9bf1b8cd49acd4&amp;csf=1&amp;web=1&amp;e=eC3ZY8" TargetMode="External"/><Relationship Id="rId1" Type="http://schemas.openxmlformats.org/officeDocument/2006/relationships/hyperlink" Target="https://dxcportal.sharepoint.com/sites/QualityTeam911/Shared%20Documents/General/Automatisation%20ISO%209K/Evidences%20par%20Clients/evidences%20Min%20Interieur.docx?web=1" TargetMode="External"/><Relationship Id="rId6" Type="http://schemas.openxmlformats.org/officeDocument/2006/relationships/hyperlink" Target="https://dxcportal.sharepoint.com/sites/QualityTeam911/Shared%20Documents/General/Automatisation%20ISO%209K/Evidences%20par%20Clients/evidences%20Min%20Interieur.docx?web=1" TargetMode="External"/><Relationship Id="rId11" Type="http://schemas.openxmlformats.org/officeDocument/2006/relationships/hyperlink" Target="https://dxcportal.sharepoint.com/sites/QualityTeam911/Shared%20Documents/General/Automatisation%20ISO%209K/Evidences%20par%20Clients/evidences%20Min%20Interieur.docx?web=1" TargetMode="External"/><Relationship Id="rId5" Type="http://schemas.openxmlformats.org/officeDocument/2006/relationships/hyperlink" Target="https://dxcportal.sharepoint.com/sites/QualityTeam911/Shared%20Documents/General/Automatisation%20ISO%209K/Evidences%20par%20Clients/evidences%20Min%20Interieur.docx?web=1" TargetMode="External"/><Relationship Id="rId15" Type="http://schemas.openxmlformats.org/officeDocument/2006/relationships/hyperlink" Target="https://dxcportal.sharepoint.com/:x:/r/sites/MindintrieurevidenceISO9K/Shared%20Documents/Document/Continuous%20Improvement/DXC_Risk%20and%20Opportunity%20and%20Issues%20Register%20(1).xlsx?d=we1daa634803c4cd0bf9bf1b8cd49acd4&amp;csf=1&amp;web=1&amp;e=eC3ZY8" TargetMode="External"/><Relationship Id="rId10" Type="http://schemas.openxmlformats.org/officeDocument/2006/relationships/hyperlink" Target="https://dxcportal.sharepoint.com/sites/QualityTeam911/Shared%20Documents/General/Automatisation%20ISO%209K/Evidences%20par%20Clients/evidences%20Min%20Interieur.docx?web=1" TargetMode="External"/><Relationship Id="rId4" Type="http://schemas.openxmlformats.org/officeDocument/2006/relationships/hyperlink" Target="https://dxcportal.sharepoint.com/sites/QualityTeam911/Shared%20Documents/General/Automatisation%20ISO%209K/Evidences%20par%20Clients/evidences%20Min%20Interieur.docx?web=1" TargetMode="External"/><Relationship Id="rId9" Type="http://schemas.openxmlformats.org/officeDocument/2006/relationships/hyperlink" Target="https://dxcportal.sharepoint.com/sites/QualityTeam911/Shared%20Documents/General/Automatisation%20ISO%209K/Evidences%20par%20Clients/evidences%20Min%20Interieur.docx?web=1" TargetMode="External"/><Relationship Id="rId14" Type="http://schemas.openxmlformats.org/officeDocument/2006/relationships/hyperlink" Target="https://dxcportal.sharepoint.com/:x:/r/sites/MindintrieurevidenceISO9K/Shared%20Documents/Document/Continuous%20Improvement/DXC_Risk%20and%20Opportunity%20and%20Issues%20Register%20(1).xlsx?d=we1daa634803c4cd0bf9bf1b8cd49acd4&amp;csf=1&amp;web=1&amp;e=eC3ZY8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dxcportal.sharepoint.com/:x:/r/sites/CDG-ScuritQualityManagementSystem/Shared%20Documents/Continuous%20Improvement/DXC_Risk%20and%20Opportunity%20and%20Issues%20Register%20(2).xlsx?d=w1c1d9e4ebc5640f994684952b93c7e3a&amp;csf=1&amp;web=1&amp;e=l8xTRy" TargetMode="External"/><Relationship Id="rId1" Type="http://schemas.openxmlformats.org/officeDocument/2006/relationships/hyperlink" Target="https://dxcportal.sharepoint.com/:x:/r/sites/CDG-ScuritQualityManagementSystem/Shared%20Documents/Continuous%20Improvement/DXC_Risk%20and%20Opportunity%20and%20Issues%20Register%20(2).xlsx?d=w1c1d9e4ebc5640f994684952b93c7e3a&amp;csf=1&amp;web=1&amp;e=l8xTRy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teams.microsoft.com/l/channel/19%3A2uVPVgT7B7FADmEqL3qDsreh6Qr9_0nPLDToQniFIsk1%40thread.tacv2/RAM?groupId=9596f7d0-ce17-4aa7-a184-1d78e5eaafe4&amp;tenantId=93f33571-550f-43cf-b09f-cd331338d086" TargetMode="External"/><Relationship Id="rId13" Type="http://schemas.openxmlformats.org/officeDocument/2006/relationships/hyperlink" Target="https://dxcportal.sharepoint.com/:f:/r/sites/RoyalAirMaroc2/Shared%20Documents/General?csf=1&amp;web=1&amp;e=z4YdyW" TargetMode="External"/><Relationship Id="rId3" Type="http://schemas.openxmlformats.org/officeDocument/2006/relationships/hyperlink" Target="https://dxcportal.sharepoint.com/:f:/r/sites/RoyalAirMaroc2/Shared%20Documents/General/RAM%20-%20LOT%202%20INFRA%20Backup%20%26%20PROD/Suivi%20et%20Plan%20d%27action?csf=1&amp;web=1&amp;e=V6Fx3K&amp;xsdata=MDV8MDJ8fDAwMWYzYzhiOTg5MjRhODlkYzM0MDhkZWQ3NTVkYWVjfDkzZjMzNTcxNTUwZjQzY2ZiMDlmY2QzMzEzMzhkMDg2fDB8MHw2MzkxODQ5NjA4NzgzMzcwNzZ8VW5rbm93bnxWR1ZoYlhOVFpXTjFjbWwwZVZObGNuWnBZMlY4ZXlKRFFTSTZJbFJsWVcxelgwRlVVRk5sY25acFkyVmZVMUJQVEU5R0lpd2lWaUk2SWpBdU1DNHdNREF3SWl3aVVDSTZJbGRwYmpNeUlpd2lRVTRpT2lKUGRHaGxjaUlzSWxkVUlqb3hNWDA9fDF8TDJOb1lYUnpMekU1T20xbFpYUnBibWRmV1dwT2FFMTZXbTFOVkd0MFRucE5lazFUTURCTmFrcHRURlJzYVUxcVJYUlpWR1JwV2xSb2JVMXRTVFZPYlVrelFIUm9jbVZoWkM1Mk1pOXRaWE56WVdkbGN5OHhOemd5T0RrNU1qZzJOVEUxfDc4NTc2NWQ5Njg1ZTRhZDQzN2ZkMDhkZWQ3NTVkYWVjfDY4OTYxODk3MzE4MDRjOWRiNzgxNTJlOGJjNmU4NGU3&amp;sdata=WHJaODBrSEYyOGMzTWZMT0lqR1V1MG1lMnUralFvR2ZwYlQ1Y0IzS1h4TT0%3D&amp;ovuser=93f33571-550f-43cf-b09f-cd331338d086%2Cimane.kaichouh%40dxc.com" TargetMode="External"/><Relationship Id="rId7" Type="http://schemas.openxmlformats.org/officeDocument/2006/relationships/hyperlink" Target="https://dxcportal.sharepoint.com/:f:/r/sites/RoyalAirMaroc2/Shared%20Documents/General?csf=1&amp;web=1&amp;e=z4YdyW" TargetMode="External"/><Relationship Id="rId12" Type="http://schemas.openxmlformats.org/officeDocument/2006/relationships/hyperlink" Target="https://teams.microsoft.com/l/entity/1c4340de-2a85-40e5-8eb0-4f295368978b/_djb2_msteams_prefix_223900713?context=%7B%22channelId%22%3A%2219%3A2uVPVgT7B7FADmEqL3qDsreh6Qr9_0nPLDToQniFIsk1%40thread.tacv2%22%7D&amp;tenantId=93f33571-550f-43cf-b09f-cd331338d086" TargetMode="External"/><Relationship Id="rId2" Type="http://schemas.openxmlformats.org/officeDocument/2006/relationships/hyperlink" Target="https://dxcportal.sharepoint.com/:f:/r/sites/RoyalAirMaroc2/Shared%20Documents/General/RAM%20-%20LOT%202%20INFRA%20Backup%20%26%20PROD/Suivi%20et%20Plan%20d%27action?csf=1&amp;web=1&amp;e=V6Fx3K&amp;xsdata=MDV8MDJ8fDAwMWYzYzhiOTg5MjRhODlkYzM0MDhkZWQ3NTVkYWVjfDkzZjMzNTcxNTUwZjQzY2ZiMDlmY2QzMzEzMzhkMDg2fDB8MHw2MzkxODQ5NjA4NzgzMzcwNzZ8VW5rbm93bnxWR1ZoYlhOVFpXTjFjbWwwZVZObGNuWnBZMlY4ZXlKRFFTSTZJbFJsWVcxelgwRlVVRk5sY25acFkyVmZVMUJQVEU5R0lpd2lWaUk2SWpBdU1DNHdNREF3SWl3aVVDSTZJbGRwYmpNeUlpd2lRVTRpT2lKUGRHaGxjaUlzSWxkVUlqb3hNWDA9fDF8TDJOb1lYUnpMekU1T20xbFpYUnBibWRmV1dwT2FFMTZXbTFOVkd0MFRucE5lazFUTURCTmFrcHRURlJzYVUxcVJYUlpWR1JwV2xSb2JVMXRTVFZPYlVrelFIUm9jbVZoWkM1Mk1pOXRaWE56WVdkbGN5OHhOemd5T0RrNU1qZzJOVEUxfDc4NTc2NWQ5Njg1ZTRhZDQzN2ZkMDhkZWQ3NTVkYWVjfDY4OTYxODk3MzE4MDRjOWRiNzgxNTJlOGJjNmU4NGU3&amp;sdata=WHJaODBrSEYyOGMzTWZMT0lqR1V1MG1lMnUralFvR2ZwYlQ1Y0IzS1h4TT0%3D&amp;ovuser=93f33571-550f-43cf-b09f-cd331338d086%2Cimane.kaichouh%40dxc.com" TargetMode="External"/><Relationship Id="rId1" Type="http://schemas.openxmlformats.org/officeDocument/2006/relationships/hyperlink" Target="https://dxcportal.sharepoint.com/:f:/r/sites/RoyalAirMaroc2/Shared%20Documents/General/RAM%20-%20LOT1%20Service%20desk%20%26%20Supervision/Service%20Desk/Planning?csf=1&amp;web=1&amp;e=rJ3HGg&amp;xsdata=MDV8MDJ8fDgzMmU4ODBhOTFmNDQyMDc1Y2U4MDhkZWM4NzJmYzhkfDkzZjMzNTcxNTUwZjQzY2ZiMDlmY2QzMzEzMzhkMDg2fDB8MHw2MzkxNjg1OTMzMjIxMzg4NTZ8VW5rbm93bnxWR1ZoYlhOVFpXTjFjbWwwZVZObGNuWnBZMlY4ZXlKRFFTSTZJbFJsWVcxelgwRlVVRk5sY25acFkyVmZVMUJQVEU5R0lpd2lWaUk2SWpBdU1DNHdNREF3SWl3aVVDSTZJbGRwYmpNeUlpd2lRVTRpT2lKUGRHaGxjaUlzSWxkVUlqb3hNWDA9fDF8TDJOb1lYUnpMekU1T20xbFpYUnBibWRmV1dwT2FFMTZXbTFOVkd0MFRucE5lazFUTURCTmFrcHRURlJzYVUxcVJYUlpWR1JwV2xSb2JVMXRTVFZPYlVrelFIUm9jbVZoWkM1Mk1pOXRaWE56WVdkbGN5OHhOemd4TWpZeU5UTXhOVGt5fDk1MmJmYTYxMTM2ZDQyZTBiYmE0MDhkZWM4NzJmYzhjfDM1YjA2ZTY2YWU1NTQ1MDZiMmI1ZGM3OWQ4ZDQzNGI3&amp;sdata=cnIxK2VDbmxOQmYzQmhmR0oram80MDBlaWtpYjcvU2tRSEowTXFDYmVvaz0%3D&amp;ovuser=93f33571-550f-43cf-b09f-cd331338d086%2Cimane.kaichouh%40dxc.com" TargetMode="External"/><Relationship Id="rId6" Type="http://schemas.openxmlformats.org/officeDocument/2006/relationships/hyperlink" Target="https://teams.microsoft.com/l/channel/19%3A2uVPVgT7B7FADmEqL3qDsreh6Qr9_0nPLDToQniFIsk1%40thread.tacv2/RAM?groupId=9596f7d0-ce17-4aa7-a184-1d78e5eaafe4&amp;tenantId=93f33571-550f-43cf-b09f-cd331338d086" TargetMode="External"/><Relationship Id="rId11" Type="http://schemas.openxmlformats.org/officeDocument/2006/relationships/hyperlink" Target="https://dxcportal.sharepoint.com/:f:/r/sites/RoyalAirMaroc2/Shared%20Documents/General?csf=1&amp;web=1&amp;e=z4YdyW" TargetMode="External"/><Relationship Id="rId5" Type="http://schemas.openxmlformats.org/officeDocument/2006/relationships/hyperlink" Target="https://teams.microsoft.com/l/entity/1c4340de-2a85-40e5-8eb0-4f295368978b/_djb2_msteams_prefix_223900713?context=%7B%22channelId%22%3A%2219%3A2uVPVgT7B7FADmEqL3qDsreh6Qr9_0nPLDToQniFIsk1%40thread.tacv2%22%7D&amp;tenantId=93f33571-550f-43cf-b09f-cd331338d086" TargetMode="External"/><Relationship Id="rId15" Type="http://schemas.openxmlformats.org/officeDocument/2006/relationships/hyperlink" Target="https://dxcportal.sharepoint.com/:f:/r/sites/RoyalAirMaroc2/Shared%20Documents/General/RAM%20-%20LOT1%20Service%20desk%20%26%20Supervision/Service%20Management?csf=1&amp;web=1&amp;e=SJGK8k" TargetMode="External"/><Relationship Id="rId10" Type="http://schemas.openxmlformats.org/officeDocument/2006/relationships/hyperlink" Target="https://dxcportal.sharepoint.com/:f:/r/sites/RoyalAirMaroc2/Shared%20Documents/General?csf=1&amp;web=1&amp;e=z4YdyW" TargetMode="External"/><Relationship Id="rId4" Type="http://schemas.openxmlformats.org/officeDocument/2006/relationships/hyperlink" Target="https://dxcportal.sharepoint.com/:f:/r/sites/RoyalAirMaroc2/Shared%20Documents/General/RAM%20-%20LOT1%20Service%20desk%20%26%20Supervision/Service%20Desk/Fiche%20de%20s%C3%A9curit%C3%A9?csf=1&amp;web=1&amp;e=sPpiF9&amp;xsdata=MDV8MDJ8fDRlYzViNjJlMTJjYzQxNzliNWY4MDhkZWM4Nzk1NmYzfDkzZjMzNTcxNTUwZjQzY2ZiMDlmY2QzMzEzMzhkMDg2fDB8MHw2MzkxNjg2MjA2MDg1OTk1NDR8VW5rbm93bnxWR1ZoYlhOVFpXTjFjbWwwZVZObGNuWnBZMlY4ZXlKRFFTSTZJbFJsWVcxelgwRlVVRk5sY25acFkyVmZVMUJQVEU5R0lpd2lWaUk2SWpBdU1DNHdNREF3SWl3aVVDSTZJbGRwYmpNeUlpd2lRVTRpT2lKUGRHaGxjaUlzSWxkVUlqb3hNWDA9fDF8TDJOb1lYUnpMekU1T20xbFpYUnBibWRmV1dwT2FFMTZXbTFOVkd0MFRucE5lazFUTURCTmFrcHRURlJzYVUxcVJYUlpWR1JwV2xSb2JVMXRTVFZPYlVrelFIUm9jbVZoWkM1Mk1pOXRaWE56WVdkbGN5OHhOemd4TWpZMU1qWXdNamMxfDg1OTY3NzZiMmQwMTRmYTk1MzU3MDhkZWM4Nzk1NmYxfDE1M2RlYzEwZDBiMDQ2ZjBhM2E1YmIwYWE5ZWNhZWNk&amp;sdata=QU9OZXd2RUVsdGk1UUpTbTNDdTVtbzJldkk3Y1NtWm05aVBHOEVpeE82WT0%3D&amp;ovuser=93f33571-550f-43cf-b09f-cd331338d086%2Cimane.kaichouh%40dxc.com" TargetMode="External"/><Relationship Id="rId9" Type="http://schemas.openxmlformats.org/officeDocument/2006/relationships/hyperlink" Target="https://dxcportal.sharepoint.com/:f:/r/sites/RoyalAirMaroc2/Shared%20Documents/General?csf=1&amp;web=1&amp;e=z4YdyW" TargetMode="External"/><Relationship Id="rId14" Type="http://schemas.openxmlformats.org/officeDocument/2006/relationships/hyperlink" Target="https://dxcportal.sharepoint.com/QBM/Quality%20Policy/Forms/AllItems.aspx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dxcportal.sharepoint.com/:w:/r/sites/QualityTeam911/Shared%20Documents/General/FY27/Fichier%20consolidation%20des%20QHC%20ISO%20%26%20CMMI/FY27/Evidences%20par%20Clients/Evidences%20Servier.docx?d=w5103534f8c5e414099f07e063a2747cf&amp;csf=1&amp;web=1&amp;e=SMmNTr" TargetMode="External"/><Relationship Id="rId13" Type="http://schemas.openxmlformats.org/officeDocument/2006/relationships/hyperlink" Target="https://dxcportal.sharepoint.com/:w:/r/sites/QualityTeam911/Shared%20Documents/General/FY27/Fichier%20consolidation%20des%20QHC%20ISO%20%26%20CMMI/FY27/Evidences%20par%20Clients/Evidences%20Servier.docx?d=w5103534f8c5e414099f07e063a2747cf&amp;csf=1&amp;web=1&amp;e=SMmNTr" TargetMode="External"/><Relationship Id="rId18" Type="http://schemas.openxmlformats.org/officeDocument/2006/relationships/hyperlink" Target="https://dxcportal.sharepoint.com/:x:/r/sites/ServierQualityEvidences/Shared%20Documents/Documents/Governance/DXC%20Communication%20Plan%20Template%20(1).xlsx?d=wa8c9c9e3f17642a49529b1117e40f4e6&amp;csf=1&amp;web=1&amp;e=kwaWbR" TargetMode="External"/><Relationship Id="rId3" Type="http://schemas.openxmlformats.org/officeDocument/2006/relationships/hyperlink" Target="https://dxcportal.sharepoint.com/:w:/r/sites/QualityTeam911/Shared%20Documents/General/FY27/Fichier%20consolidation%20des%20QHC%20ISO%20%26%20CMMI/FY27/Evidences%20par%20Clients/Evidences%20Servier.docx?d=w5103534f8c5e414099f07e063a2747cf&amp;csf=1&amp;web=1&amp;e=SMmNTr" TargetMode="External"/><Relationship Id="rId7" Type="http://schemas.openxmlformats.org/officeDocument/2006/relationships/hyperlink" Target="https://dxcportal.sharepoint.com/:w:/r/sites/QualityTeam911/Shared%20Documents/General/FY27/Fichier%20consolidation%20des%20QHC%20ISO%20%26%20CMMI/FY27/Evidences%20par%20Clients/Evidences%20Servier.docx?d=w5103534f8c5e414099f07e063a2747cf&amp;csf=1&amp;web=1&amp;e=SMmNTr" TargetMode="External"/><Relationship Id="rId12" Type="http://schemas.openxmlformats.org/officeDocument/2006/relationships/hyperlink" Target="https://dxcportal.sharepoint.com/:w:/r/sites/QualityTeam911/Shared%20Documents/General/FY27/Fichier%20consolidation%20des%20QHC%20ISO%20%26%20CMMI/FY27/Evidences%20par%20Clients/Evidences%20Servier.docx?d=w5103534f8c5e414099f07e063a2747cf&amp;csf=1&amp;web=1&amp;e=SMmNTr" TargetMode="External"/><Relationship Id="rId17" Type="http://schemas.openxmlformats.org/officeDocument/2006/relationships/hyperlink" Target="https://dxcportal.sharepoint.com/:x:/r/sites/ServierQualityEvidences/Shared%20Documents/Documents/Continuous%20Improvement/DXC_Risk%20and%20Opportunity%20and%20Issues%20Register%20(1).xlsx?d=wbc97923cc6244f9486431a372aee0e38&amp;csf=1&amp;web=1&amp;e=CrJPaE" TargetMode="External"/><Relationship Id="rId2" Type="http://schemas.openxmlformats.org/officeDocument/2006/relationships/hyperlink" Target="https://dxcportal.sharepoint.com/:w:/r/sites/QualityTeam911/Shared%20Documents/General/FY27/Fichier%20consolidation%20des%20QHC%20ISO%20%26%20CMMI/FY27/Evidences%20par%20Clients/Evidences%20Servier.docx?d=w5103534f8c5e414099f07e063a2747cf&amp;csf=1&amp;web=1&amp;e=SMmNTr" TargetMode="External"/><Relationship Id="rId16" Type="http://schemas.openxmlformats.org/officeDocument/2006/relationships/hyperlink" Target="https://dxcportal.sharepoint.com/:x:/r/sites/ServierQualityEvidences/Shared%20Documents/Documents/Continuous%20Improvement/DXC_Risk%20and%20Opportunity%20and%20Issues%20Register%20(1).xlsx?d=wbc97923cc6244f9486431a372aee0e38&amp;csf=1&amp;web=1&amp;e=CrJPaE" TargetMode="External"/><Relationship Id="rId1" Type="http://schemas.openxmlformats.org/officeDocument/2006/relationships/hyperlink" Target="https://servier2.service-now.com/nav_to.do?uri=%2Fsys_report_template.do%3Fjvar_report_id%3D5692aee5979bd9106f63b9c0f053af65%26jvar_selected_tab%3DmyReports%26jvar_list_order_by%3D%26jvar_list_sort_direction%3D%26sysparm_reportquery%3D%26jvar_search_created_by%3D%26jvar_search_table%3D%26jvar_search_report_sys_id%3D%26jvar_report_home_query%3D" TargetMode="External"/><Relationship Id="rId6" Type="http://schemas.openxmlformats.org/officeDocument/2006/relationships/hyperlink" Target="https://dxcportal.sharepoint.com/:w:/r/sites/QualityTeam911/Shared%20Documents/General/FY27/Fichier%20consolidation%20des%20QHC%20ISO%20%26%20CMMI/FY27/Evidences%20par%20Clients/Evidences%20Servier.docx?d=w5103534f8c5e414099f07e063a2747cf&amp;csf=1&amp;web=1&amp;e=SMmNTr" TargetMode="External"/><Relationship Id="rId11" Type="http://schemas.openxmlformats.org/officeDocument/2006/relationships/hyperlink" Target="https://dxcportal.sharepoint.com/:w:/r/sites/QualityTeam911/Shared%20Documents/General/FY27/Fichier%20consolidation%20des%20QHC%20ISO%20%26%20CMMI/FY27/Evidences%20par%20Clients/Evidences%20Servier.docx?d=w5103534f8c5e414099f07e063a2747cf&amp;csf=1&amp;web=1&amp;e=SMmNTr" TargetMode="External"/><Relationship Id="rId5" Type="http://schemas.openxmlformats.org/officeDocument/2006/relationships/hyperlink" Target="https://dxcportal.sharepoint.com/:w:/r/sites/QualityTeam911/Shared%20Documents/General/FY27/Fichier%20consolidation%20des%20QHC%20ISO%20%26%20CMMI/FY27/Evidences%20par%20Clients/Evidences%20Servier.docx?d=w5103534f8c5e414099f07e063a2747cf&amp;csf=1&amp;web=1&amp;e=SMmNTr" TargetMode="External"/><Relationship Id="rId15" Type="http://schemas.openxmlformats.org/officeDocument/2006/relationships/hyperlink" Target="https://dxcportal.sharepoint.com/:x:/r/sites/ServierQualityEvidences/Shared%20Documents/Documents/Continuous%20Improvement/DXC_Risk%20and%20Opportunity%20and%20Issues%20Register%20(1).xlsx?d=wbc97923cc6244f9486431a372aee0e38&amp;csf=1&amp;web=1&amp;e=CrJPaE" TargetMode="External"/><Relationship Id="rId10" Type="http://schemas.openxmlformats.org/officeDocument/2006/relationships/hyperlink" Target="https://dxcportal.sharepoint.com/:w:/r/sites/QualityTeam911/Shared%20Documents/General/FY27/Fichier%20consolidation%20des%20QHC%20ISO%20%26%20CMMI/FY27/Evidences%20par%20Clients/Evidences%20Servier.docx?d=w5103534f8c5e414099f07e063a2747cf&amp;csf=1&amp;web=1&amp;e=SMmNTr" TargetMode="External"/><Relationship Id="rId4" Type="http://schemas.openxmlformats.org/officeDocument/2006/relationships/hyperlink" Target="https://dxcportal.sharepoint.com/:w:/r/sites/QualityTeam911/Shared%20Documents/General/FY27/Fichier%20consolidation%20des%20QHC%20ISO%20%26%20CMMI/FY27/Evidences%20par%20Clients/Evidences%20Servier.docx?d=w5103534f8c5e414099f07e063a2747cf&amp;csf=1&amp;web=1&amp;e=SMmNTr" TargetMode="External"/><Relationship Id="rId9" Type="http://schemas.openxmlformats.org/officeDocument/2006/relationships/hyperlink" Target="https://dxcportal.sharepoint.com/:w:/r/sites/QualityTeam911/Shared%20Documents/General/FY27/Fichier%20consolidation%20des%20QHC%20ISO%20%26%20CMMI/FY27/Evidences%20par%20Clients/Evidences%20Servier.docx?d=w5103534f8c5e414099f07e063a2747cf&amp;csf=1&amp;web=1&amp;e=SMmNTr" TargetMode="External"/><Relationship Id="rId14" Type="http://schemas.openxmlformats.org/officeDocument/2006/relationships/hyperlink" Target="https://dxcportal.sharepoint.com/:w:/r/sites/QualityTeam911/Shared%20Documents/General/FY27/Fichier%20consolidation%20des%20QHC%20ISO%20%26%20CMMI/FY27/Evidences%20par%20Clients/Evidences%20Servier.docx?d=w5103534f8c5e414099f07e063a2747cf&amp;csf=1&amp;web=1&amp;e=SMmNTr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dxcportal.sharepoint.com/:f:/r/sites/AtlanticRe/Shared%20Documents/AtlanticRe/Gouvernance%20AtlanticRe?csf=1&amp;web=1&amp;e=Mh1Qce" TargetMode="External"/><Relationship Id="rId13" Type="http://schemas.openxmlformats.org/officeDocument/2006/relationships/hyperlink" Target="https://dxcportal.sharepoint.com/:f:/r/sites/AtlanticRe/Shared%20Documents/AtlanticRe/Gouvernance%20AtlanticRe?csf=1&amp;web=1&amp;e=Mh1Qce" TargetMode="External"/><Relationship Id="rId18" Type="http://schemas.openxmlformats.org/officeDocument/2006/relationships/hyperlink" Target="https://app.powerbi.com/groups/me/reports/42b864d8-95ac-4cee-8d14-d7f012735c3b" TargetMode="External"/><Relationship Id="rId3" Type="http://schemas.openxmlformats.org/officeDocument/2006/relationships/hyperlink" Target="https://dxcportal.sharepoint.com/:p:/r/sites/AtlanticRe/Shared%20Documents/AtlanticRe/Service%20management/Comit%C3%A9%20Hebdomadaire/AtlanticRe-Support%20du%20Comit%C3%A9%20hebdomadaire%20S-11.pptx?d=w24996b840f494ca3bdf3566761843242&amp;csf=1&amp;web=1&amp;e=TunmAu" TargetMode="External"/><Relationship Id="rId7" Type="http://schemas.openxmlformats.org/officeDocument/2006/relationships/hyperlink" Target="https://dxcportal.sharepoint.com/:f:/r/sites/RoyalAirMaroc2/Shared%20Documents/General/RAM%20-%20LOT1%20Service%20desk%20%26%20Supervision/Quality%20Analyst/Non%20confomit%C3%A9?csf=1&amp;web=1&amp;e=UYBDVp&amp;xsdata=MDV8MDJ8fGE1MmNlNTBlNGM4NTQ2MWZkOGExMDhkZWM4N2E5ODZifDkzZjMzNTcxNTUwZjQzY2ZiMDlmY2QzMzEzMzhkMDg2fDB8MHw2MzkxNjg2MjYwMDE5NTkwNzN8VW5rbm93bnxWR1ZoYlhOVFpXTjFjbWwwZVZObGNuWnBZMlY4ZXlKRFFTSTZJbFJsWVcxelgwRlVVRk5sY25acFkyVmZVMUJQVEU5R0lpd2lWaUk2SWpBdU1DNHdNREF3SWl3aVVDSTZJbGRwYmpNeUlpd2lRVTRpT2lKUGRHaGxjaUlzSWxkVUlqb3hNWDA9fDF8TDJOb1lYUnpMekU1T2pZek9EQmlOell5TFRrM09XSXROR000WlMwNE1qZGxMVEF3WkRGbE1ETTVZemxrTUY5bU5EYzBZamcxTXkxaU16TXdMVFJpWVRZdE9XTmpZeTFoWm1Nd09EWmxaV0ZsWW1WQWRXNXhMbWRpYkM1emNHRmpaWE12YldWemMyRm5aWE12TVRjNE1USTJOVGM1T1RJek5RPT18ODM0MzZlMDc0MmUwNDllYzNiYWQwOGRlYzg3YTk4NmJ8ZWI4OWFjYzM3OWRhNDBkMTlhZGQwMjgwYmZmODI3Mjg%3D&amp;sdata=c3VVYUFWVDdWK2YzVDNHSjlCcWN4aUF0WjJjTUVTeklOQ2NRMDV6UUQvTT0%3D&amp;ovuser=93f33571-550f-43cf-b09f-cd331338d086%2Cimane.kaichouh%40dxc.com" TargetMode="External"/><Relationship Id="rId12" Type="http://schemas.openxmlformats.org/officeDocument/2006/relationships/hyperlink" Target="https://dxcportal.sharepoint.com/:f:/r/sites/AtlanticRe/Shared%20Documents/AtlanticRe/Planning%20de%20maintenance%202026?csf=1&amp;web=1&amp;e=iTRut4" TargetMode="External"/><Relationship Id="rId17" Type="http://schemas.openxmlformats.org/officeDocument/2006/relationships/hyperlink" Target="https://app.powerbi.com/groups/me/reports/42b864d8-95ac-4cee-8d14-d7f012735c3b" TargetMode="External"/><Relationship Id="rId2" Type="http://schemas.openxmlformats.org/officeDocument/2006/relationships/hyperlink" Target="https://dxcportal.sharepoint.com/:f:/r/sites/AtlanticRe/Shared%20Documents/AtlanticRe/Documentation%20Atlanticre?csf=1&amp;web=1&amp;e=0cv08a" TargetMode="External"/><Relationship Id="rId16" Type="http://schemas.openxmlformats.org/officeDocument/2006/relationships/hyperlink" Target="https://app.powerbi.com/groups/me/reports/42b864d8-95ac-4cee-8d14-d7f012735c3b" TargetMode="External"/><Relationship Id="rId1" Type="http://schemas.openxmlformats.org/officeDocument/2006/relationships/hyperlink" Target="https://dxcportal.sharepoint.com/:f:/r/sites/AtlanticRe/Shared%20Documents/AtlanticRe/Service%20management?csf=1&amp;web=1&amp;e=9CWRDI&amp;xsdata=MDV8MDJ8fGE3NzFmNWY4M2U3YjQzMzM4NjI3MDhkZWMxNjQ0ZTU3fDkzZjMzNTcxNTUwZjQzY2ZiMDlmY2QzMzEzMzhkMDg2fDB8MHw2MzkxNjA4MzM2ODg0MzgzMTF8VW5rbm93bnxWR1ZoYlhOVFpXTjFjbWwwZVZObGNuWnBZMlY4ZXlKRFFTSTZJbFJsWVcxelgwRlVVRk5sY25acFkyVmZVMUJQVEU5R0lpd2lWaUk2SWpBdU1DNHdNREF3SWl3aVVDSTZJbGRwYmpNeUlpd2lRVTRpT2lKUGRHaGxjaUlzSWxkVUlqb3hNWDA9fDF8TDJOb1lYUnpMekU1T20xbFpYUnBibWRmVFVkRmVFNUVZekpPVjFGMFdtcEdiRmw1TURCYWJVVjRURmRHYlZwWFZYUk5NbGt4VG1wR2EwMTZVbXhhYlVacVFIUm9jbVZoWkM1Mk1pOXRaWE56WVdkbGN5OHhOemd3TkRnMk5UWTRNREF4fDU4NDVjY2FmNGU0MDQzOGVmMmU3MDhkZWMxNjQ0ZTU2fDg5ZjA1YjQxYTZiNDRhMzliNDUxMzc0ZGE2M2M1NTAw&amp;sdata=VTNGRVRJM3Bya2tVcTRZenlxWHdSL1h5by9iMFhBL0QzTlFJQlo2SUs4Zz0%3D&amp;ovuser=93f33571-550f-43cf-b09f-cd331338d086%2Cimane.kaichouh%40dxc.com" TargetMode="External"/><Relationship Id="rId6" Type="http://schemas.openxmlformats.org/officeDocument/2006/relationships/hyperlink" Target="https://dxcportal.sharepoint.com/:f:/r/sites/RoyalAirMaroc2/Shared%20Documents/General/RAM%20-%20LOT1%20Service%20desk%20%26%20Supervision/Service%20Desk/Fiche%20de%20s%C3%A9curit%C3%A9?csf=1&amp;web=1&amp;e=sPpiF9&amp;xsdata=MDV8MDJ8fDRlYzViNjJlMTJjYzQxNzliNWY4MDhkZWM4Nzk1NmYzfDkzZjMzNTcxNTUwZjQzY2ZiMDlmY2QzMzEzMzhkMDg2fDB8MHw2MzkxNjg2MjA2MDg1OTk1NDR8VW5rbm93bnxWR1ZoYlhOVFpXTjFjbWwwZVZObGNuWnBZMlY4ZXlKRFFTSTZJbFJsWVcxelgwRlVVRk5sY25acFkyVmZVMUJQVEU5R0lpd2lWaUk2SWpBdU1DNHdNREF3SWl3aVVDSTZJbGRwYmpNeUlpd2lRVTRpT2lKUGRHaGxjaUlzSWxkVUlqb3hNWDA9fDF8TDJOb1lYUnpMekU1T20xbFpYUnBibWRmV1dwT2FFMTZXbTFOVkd0MFRucE5lazFUTURCTmFrcHRURlJzYVUxcVJYUlpWR1JwV2xSb2JVMXRTVFZPYlVrelFIUm9jbVZoWkM1Mk1pOXRaWE56WVdkbGN5OHhOemd4TWpZMU1qWXdNamMxfDg1OTY3NzZiMmQwMTRmYTk1MzU3MDhkZWM4Nzk1NmYxfDE1M2RlYzEwZDBiMDQ2ZjBhM2E1YmIwYWE5ZWNhZWNk&amp;sdata=QU9OZXd2RUVsdGk1UUpTbTNDdTVtbzJldkk3Y1NtWm05aVBHOEVpeE82WT0%3D&amp;ovuser=93f33571-550f-43cf-b09f-cd331338d086%2Cimane.kaichouh%40dxc.com" TargetMode="External"/><Relationship Id="rId11" Type="http://schemas.openxmlformats.org/officeDocument/2006/relationships/hyperlink" Target="https://dxcportal.sharepoint.com/:f:/r/sites/AtlanticRe/Shared%20Documents/AtlanticRe/Documentation%20Atlanticre?csf=1&amp;web=1&amp;e=Yuf68T" TargetMode="External"/><Relationship Id="rId5" Type="http://schemas.openxmlformats.org/officeDocument/2006/relationships/hyperlink" Target="https://teams.microsoft.com/l/channel/19%3A2fsctWpnjHUOmC_OckIOoJxsPx6BnNrb97OxCTgI6GE1%40thread.tacv2/Gouvernance?groupId=6411a604-9694-447d-b9c9-3e7b522559bd&amp;tenantId=93f33571-550f-43cf-b09f-cd331338d086&amp;ngc=true" TargetMode="External"/><Relationship Id="rId15" Type="http://schemas.openxmlformats.org/officeDocument/2006/relationships/hyperlink" Target="https://dxcportal.sharepoint.com/:f:/r/sites/AtlanticRe/Shared%20Documents/AtlanticRe/Gouvernance%20AtlanticRe?csf=1&amp;web=1&amp;e=Mh1Qce" TargetMode="External"/><Relationship Id="rId10" Type="http://schemas.openxmlformats.org/officeDocument/2006/relationships/hyperlink" Target="https://dxcportal.sharepoint.com/:f:/r/sites/AtlanticRe/Shared%20Documents/AtlanticRe/Service%20management?csf=1&amp;web=1&amp;e=FoG6j0" TargetMode="External"/><Relationship Id="rId19" Type="http://schemas.openxmlformats.org/officeDocument/2006/relationships/hyperlink" Target="https://dxcportal.sharepoint.com/QBM/Quality%20Policy/Forms/AllItems.aspx" TargetMode="External"/><Relationship Id="rId4" Type="http://schemas.openxmlformats.org/officeDocument/2006/relationships/hyperlink" Target="https://dxcportal.sharepoint.com/:p:/r/sites/AtlanticRe/Shared%20Documents/AtlanticRe/Service%20management/Comit%C3%A9%20Hebdomadaire/AtlanticRe-Support%20du%20Comit%C3%A9%20hebdomadaire%20S-11.pptx?d=w24996b840f494ca3bdf3566761843242&amp;csf=1&amp;web=1&amp;e=TunmAu" TargetMode="External"/><Relationship Id="rId9" Type="http://schemas.openxmlformats.org/officeDocument/2006/relationships/hyperlink" Target="https://dxcportal.sharepoint.com/:f:/r/sites/AtlanticRe/Shared%20Documents/AtlanticRe/Gouvernance%20AtlanticRe?csf=1&amp;web=1&amp;e=Mh1Qce" TargetMode="External"/><Relationship Id="rId14" Type="http://schemas.openxmlformats.org/officeDocument/2006/relationships/hyperlink" Target="https://dxcportal.sharepoint.com/:f:/r/sites/AtlanticRe/Shared%20Documents/AtlanticRe/Gouvernance%20AtlanticRe?csf=1&amp;web=1&amp;e=Mh1Qce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dxcportal.sharepoint.com/QBM/Quality%20Policy/Forms/AllItems.aspx" TargetMode="External"/><Relationship Id="rId13" Type="http://schemas.openxmlformats.org/officeDocument/2006/relationships/hyperlink" Target="https://dxcportal.sharepoint.com/:b:/r/sites/BCPOCPTeal-Quality/Shared%20Documents/Contrat/ACS-DXC-OCP-%20Avenant%2014%20Novation%20contrat%202464d12%20Ext%20Service%20Desk%20-%20signed.pdf?csf=1&amp;web=1&amp;e=x7dxL6" TargetMode="External"/><Relationship Id="rId18" Type="http://schemas.openxmlformats.org/officeDocument/2006/relationships/image" Target="../media/image2.emf"/><Relationship Id="rId3" Type="http://schemas.openxmlformats.org/officeDocument/2006/relationships/hyperlink" Target="https://dxcportal.sharepoint.com/:x:/r/sites/BCPOCPTeal-Quality/Shared%20Documents/Quality/DXC_Plan%20de%20Communication_OCP.xlsx?d=wa27f7aebe57441fb8be2508bae893e5b&amp;csf=1&amp;web=1&amp;e=DbjtgZ" TargetMode="External"/><Relationship Id="rId7" Type="http://schemas.openxmlformats.org/officeDocument/2006/relationships/hyperlink" Target="https://dxcportal.sharepoint.com/:x:/r/sites/BCPOCPTeal-Quality/Shared%20Documents/Quality/Quality%20Docs/Plan%20d%27action%20(CIR)V2.xlsx?d=wf2598661c54c4b45a71b84204ab63db7&amp;csf=1&amp;web=1&amp;e=h4q7QR" TargetMode="External"/><Relationship Id="rId12" Type="http://schemas.openxmlformats.org/officeDocument/2006/relationships/hyperlink" Target="https://dxcportal.sharepoint.com/:b:/r/sites/BCPOCPTeal-Quality/Shared%20Documents/Contrat/ACS-DXC-OCP-%20Avenant%2014%20Novation%20contrat%202464d12%20Ext%20Service%20Desk%20-%20signed.pdf?csf=1&amp;web=1&amp;e=x7dxL6" TargetMode="External"/><Relationship Id="rId17" Type="http://schemas.openxmlformats.org/officeDocument/2006/relationships/oleObject" Target="../embeddings/oleObject1.bin"/><Relationship Id="rId2" Type="http://schemas.openxmlformats.org/officeDocument/2006/relationships/hyperlink" Target="https://dxcportal.sharepoint.com/:x:/r/sites/BCPOCPTeal-Quality/Shared%20Documents/Quality/DXC_Plan%20de%20Communication_OCP.xlsx?d=wa27f7aebe57441fb8be2508bae893e5b&amp;csf=1&amp;web=1&amp;e=DbjtgZ" TargetMode="External"/><Relationship Id="rId16" Type="http://schemas.openxmlformats.org/officeDocument/2006/relationships/vmlDrawing" Target="../drawings/vmlDrawing1.vml"/><Relationship Id="rId20" Type="http://schemas.openxmlformats.org/officeDocument/2006/relationships/image" Target="../media/image3.emf"/><Relationship Id="rId1" Type="http://schemas.openxmlformats.org/officeDocument/2006/relationships/hyperlink" Target="https://dxcportal.sharepoint.com/:x:/r/sites/BCPOCPTeal-Quality/Shared%20Documents/Quality/Risks%20and%20opportunities%20Management/DXC_Risk%20and%20Opportunity%20and%20Issues%20OCP.xlsx?d=w0b5ff1c7165d4d709d19f8c93d2f608a&amp;csf=1&amp;web=1&amp;e=cXKefq" TargetMode="External"/><Relationship Id="rId6" Type="http://schemas.openxmlformats.org/officeDocument/2006/relationships/hyperlink" Target="https://dxcportal.sharepoint.com/:x:/r/sites/BCPOCPTeal-Quality/Shared%20Documents/Quality/Quality%20Docs/Plan%20d%27action%20(CIR)V2.xlsx?d=wf2598661c54c4b45a71b84204ab63db7&amp;csf=1&amp;web=1&amp;e=h4q7QR" TargetMode="External"/><Relationship Id="rId11" Type="http://schemas.openxmlformats.org/officeDocument/2006/relationships/hyperlink" Target="https://dxcportal.sharepoint.com/:f:/r/sites/BCPOCPTeal-COHCOPIL/Shared%20Documents/COH%20COPIL?csf=1&amp;web=1&amp;e=jH0SUk&amp;xsdata=MDV8MDJ8fGY4YTJlN2ZlMGU4NTQyNjIxZWEwMDhkZWViZWZkYWEwfDkzZjMzNTcxNTUwZjQzY2ZiMDlmY2QzMzEzMzhkMDg2fDB8MHw2MzkyMDc2MTI1MzA4MzE3MzV8VW5rbm93bnxWR1ZoYlhOVFpXTjFjbWwwZVZObGNuWnBZMlY4ZXlKRFFTSTZJbFJsWVcxelgwRlVVRk5sY25acFkyVmZVMUJQVEU5R0lpd2lWaUk2SWpBdU1DNHdNREF3SWl3aVVDSTZJbGRwYmpNeUlpd2lRVTRpT2lKUGRHaGxjaUlzSWxkVUlqb3hNWDA9fDF8TDJOb1lYUnpMekU1T20xbFpYUnBibWRmVDFSc2JFNUhVbTFOZW1OMFdrUlpkMDE1TURCUFIwMTZURmRKZUU5WFNYUk5Na1UxV1ZSQmVrOVVhR3hhVjAweVFIUm9jbVZoWkM1Mk1pOXRaWE56WVdkbGN5OHhOemcxTVRZME5EUTROVFk1fDRkODNlZTAwM2Y3YTQwYzE5NDlmMDhkZWViZWZkYTlmfGU4NDdmYmYwMDAxZTQ1ZmJhYmZlMjU0NmY0NTU2NDlk&amp;sdata=dVJhYTNPZXZtL3hEdzlWMEZ5Y1VRaEZYKzlsbzlxckVVbkMxYkNSY1BiMD0%3D&amp;ovuser=93f33571-550f-43cf-b09f-cd331338d086%2Cimane.kaichouh%40dxc.com" TargetMode="External"/><Relationship Id="rId5" Type="http://schemas.openxmlformats.org/officeDocument/2006/relationships/hyperlink" Target="https://dxcportal.sharepoint.com/:f:/r/sites/BCPOCPTeal-COHCOPIL/Shared%20Documents/COH%20COPIL?csf=1&amp;web=1&amp;e=jH0SUk&amp;xsdata=MDV8MDJ8fGY4YTJlN2ZlMGU4NTQyNjIxZWEwMDhkZWViZWZkYWEwfDkzZjMzNTcxNTUwZjQzY2ZiMDlmY2QzMzEzMzhkMDg2fDB8MHw2MzkyMDc2MTI1MzA4MzE3MzV8VW5rbm93bnxWR1ZoYlhOVFpXTjFjbWwwZVZObGNuWnBZMlY4ZXlKRFFTSTZJbFJsWVcxelgwRlVVRk5sY25acFkyVmZVMUJQVEU5R0lpd2lWaUk2SWpBdU1DNHdNREF3SWl3aVVDSTZJbGRwYmpNeUlpd2lRVTRpT2lKUGRHaGxjaUlzSWxkVUlqb3hNWDA9fDF8TDJOb1lYUnpMekU1T20xbFpYUnBibWRmVDFSc2JFNUhVbTFOZW1OMFdrUlpkMDE1TURCUFIwMTZURmRKZUU5WFNYUk5Na1UxV1ZSQmVrOVVhR3hhVjAweVFIUm9jbVZoWkM1Mk1pOXRaWE56WVdkbGN5OHhOemcxTVRZME5EUTROVFk1fDRkODNlZTAwM2Y3YTQwYzE5NDlmMDhkZWViZWZkYTlmfGU4NDdmYmYwMDAxZTQ1ZmJhYmZlMjU0NmY0NTU2NDlk&amp;sdata=dVJhYTNPZXZtL3hEdzlWMEZ5Y1VRaEZYKzlsbzlxckVVbkMxYkNSY1BiMD0%3D&amp;ovuser=93f33571-550f-43cf-b09f-cd331338d086%2Cimane.kaichouh%40dxc.com" TargetMode="External"/><Relationship Id="rId15" Type="http://schemas.openxmlformats.org/officeDocument/2006/relationships/drawing" Target="../drawings/drawing3.xml"/><Relationship Id="rId10" Type="http://schemas.openxmlformats.org/officeDocument/2006/relationships/hyperlink" Target="https://dxcportal.sharepoint.com/:f:/r/sites/BCPOCPTeal-COHCOPIL/Shared%20Documents/COH%20COPIL?csf=1&amp;web=1&amp;e=jH0SUk&amp;xsdata=MDV8MDJ8fGY4YTJlN2ZlMGU4NTQyNjIxZWEwMDhkZWViZWZkYWEwfDkzZjMzNTcxNTUwZjQzY2ZiMDlmY2QzMzEzMzhkMDg2fDB8MHw2MzkyMDc2MTI1MzA4MzE3MzV8VW5rbm93bnxWR1ZoYlhOVFpXTjFjbWwwZVZObGNuWnBZMlY4ZXlKRFFTSTZJbFJsWVcxelgwRlVVRk5sY25acFkyVmZVMUJQVEU5R0lpd2lWaUk2SWpBdU1DNHdNREF3SWl3aVVDSTZJbGRwYmpNeUlpd2lRVTRpT2lKUGRHaGxjaUlzSWxkVUlqb3hNWDA9fDF8TDJOb1lYUnpMekU1T20xbFpYUnBibWRmVDFSc2JFNUhVbTFOZW1OMFdrUlpkMDE1TURCUFIwMTZURmRKZUU5WFNYUk5Na1UxV1ZSQmVrOVVhR3hhVjAweVFIUm9jbVZoWkM1Mk1pOXRaWE56WVdkbGN5OHhOemcxTVRZME5EUTROVFk1fDRkODNlZTAwM2Y3YTQwYzE5NDlmMDhkZWViZWZkYTlmfGU4NDdmYmYwMDAxZTQ1ZmJhYmZlMjU0NmY0NTU2NDlk&amp;sdata=dVJhYTNPZXZtL3hEdzlWMEZ5Y1VRaEZYKzlsbzlxckVVbkMxYkNSY1BiMD0%3D&amp;ovuser=93f33571-550f-43cf-b09f-cd331338d086%2Cimane.kaichouh%40dxc.com" TargetMode="External"/><Relationship Id="rId19" Type="http://schemas.openxmlformats.org/officeDocument/2006/relationships/oleObject" Target="../embeddings/oleObject2.bin"/><Relationship Id="rId4" Type="http://schemas.openxmlformats.org/officeDocument/2006/relationships/hyperlink" Target="https://dxcportal.sharepoint.com/:f:/r/sites/BCPOCPTeal-COHCOPIL/Shared%20Documents/COH%20COPIL?csf=1&amp;web=1&amp;e=jH0SUk&amp;xsdata=MDV8MDJ8fGY4YTJlN2ZlMGU4NTQyNjIxZWEwMDhkZWViZWZkYWEwfDkzZjMzNTcxNTUwZjQzY2ZiMDlmY2QzMzEzMzhkMDg2fDB8MHw2MzkyMDc2MTI1MzA4MzE3MzV8VW5rbm93bnxWR1ZoYlhOVFpXTjFjbWwwZVZObGNuWnBZMlY4ZXlKRFFTSTZJbFJsWVcxelgwRlVVRk5sY25acFkyVmZVMUJQVEU5R0lpd2lWaUk2SWpBdU1DNHdNREF3SWl3aVVDSTZJbGRwYmpNeUlpd2lRVTRpT2lKUGRHaGxjaUlzSWxkVUlqb3hNWDA9fDF8TDJOb1lYUnpMekU1T20xbFpYUnBibWRmVDFSc2JFNUhVbTFOZW1OMFdrUlpkMDE1TURCUFIwMTZURmRKZUU5WFNYUk5Na1UxV1ZSQmVrOVVhR3hhVjAweVFIUm9jbVZoWkM1Mk1pOXRaWE56WVdkbGN5OHhOemcxTVRZME5EUTROVFk1fDRkODNlZTAwM2Y3YTQwYzE5NDlmMDhkZWViZWZkYTlmfGU4NDdmYmYwMDAxZTQ1ZmJhYmZlMjU0NmY0NTU2NDlk&amp;sdata=dVJhYTNPZXZtL3hEdzlWMEZ5Y1VRaEZYKzlsbzlxckVVbkMxYkNSY1BiMD0%3D&amp;ovuser=93f33571-550f-43cf-b09f-cd331338d086%2Cimane.kaichouh%40dxc.com" TargetMode="External"/><Relationship Id="rId9" Type="http://schemas.openxmlformats.org/officeDocument/2006/relationships/hyperlink" Target="https://dxcportal.sharepoint.com/:x:/r/sites/BCPOCPTeal-Quality/Shared%20Documents/Quality/Risks%20and%20opportunities%20Management/DXC_Risk%20and%20Opportunity%20and%20Issues%20OCP.xlsx?d=w0b5ff1c7165d4d709d19f8c93d2f608a&amp;csf=1&amp;web=1&amp;e=cXKefq" TargetMode="External"/><Relationship Id="rId14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teams.microsoft.com/l/channel/19%3AtVCRtwVRUIm9bnFikxcWT73obYOLCTbpd1w2JotOT901%40thread.tacv2/COMOP%20ONCF?groupId=291d01d6-bbbf-4bcd-adde-b1db2736aacb&amp;tenantId=93f33571-550f-43cf-b09f-cd331338d086" TargetMode="External"/><Relationship Id="rId13" Type="http://schemas.openxmlformats.org/officeDocument/2006/relationships/hyperlink" Target="https://dxcportal.sharepoint.com/:x:/r/sites/ONCF927/Shared%20Documents/General/Risk%20%26%20Opportunity/DXC_Risk%20and%20Opportunity%20and%20Issues%20ONCF.xlsx?d=w072d1db821194d4598e8c8a8464896e6&amp;csf=1&amp;web=1&amp;e=8dLkxt" TargetMode="External"/><Relationship Id="rId18" Type="http://schemas.openxmlformats.org/officeDocument/2006/relationships/drawing" Target="../drawings/drawing4.xml"/><Relationship Id="rId3" Type="http://schemas.openxmlformats.org/officeDocument/2006/relationships/hyperlink" Target="https://dxcportal.sharepoint.com/:x:/r/sites/ONCF927/Shared%20Documents/General/Gouvernance/PLan%20de%20Communication/DXC%20Communication%20Plan%20%20ONCF-25.xlsx?d=wb381c7d0df024ca9ba4ca7328a34e5c2&amp;csf=1&amp;web=1&amp;e=VEh4QT" TargetMode="External"/><Relationship Id="rId21" Type="http://schemas.openxmlformats.org/officeDocument/2006/relationships/image" Target="../media/image4.emf"/><Relationship Id="rId7" Type="http://schemas.openxmlformats.org/officeDocument/2006/relationships/hyperlink" Target="https://teams.microsoft.com/l/channel/19%3AtVCRtwVRUIm9bnFikxcWT73obYOLCTbpd1w2JotOT901%40thread.tacv2/COMOP%20ONCF?groupId=291d01d6-bbbf-4bcd-adde-b1db2736aacb&amp;tenantId=93f33571-550f-43cf-b09f-cd331338d086" TargetMode="External"/><Relationship Id="rId12" Type="http://schemas.openxmlformats.org/officeDocument/2006/relationships/hyperlink" Target="https://dxcportal.sharepoint.com/QBM/Quality%20Policy/Forms/AllItems.aspx" TargetMode="External"/><Relationship Id="rId17" Type="http://schemas.openxmlformats.org/officeDocument/2006/relationships/printerSettings" Target="../printerSettings/printerSettings2.bin"/><Relationship Id="rId25" Type="http://schemas.openxmlformats.org/officeDocument/2006/relationships/image" Target="../media/image6.emf"/><Relationship Id="rId2" Type="http://schemas.openxmlformats.org/officeDocument/2006/relationships/hyperlink" Target="https://dxcportal.sharepoint.com/:f:/r/sites/ONCF927/Shared%20Documents/General/COH/Processus?csf=1&amp;web=1&amp;e=auRAfn&amp;xsdata=MDV8MDJ8fDdjMzM4OTg3MjhkNjRhMzU1YTBjMDhkZWViZWU3YzE2fDkzZjMzNTcxNTUwZjQzY2ZiMDlmY2QzMzEzMzhkMDg2fDB8MHw2MzkyMDc2MDY2NDk3NzI1NTZ8VW5rbm93bnxWR1ZoYlhOVFpXTjFjbWwwZVZObGNuWnBZMlY4ZXlKRFFTSTZJbFJsWVcxelgwRlVVRk5sY25acFkyVmZVMUJQVEU5R0lpd2lWaUk2SWpBdU1DNHdNREF3SWl3aVVDSTZJbGRwYmpNeUlpd2lRVTRpT2lKUGRHaGxjaUlzSWxkVUlqb3hNWDA9fDF8TDJOb1lYUnpMekU1T20xbFpYUnBibWRmVDFSc2JFNUhVbTFOZW1OMFdrUlpkMDE1TURCUFIwMTZURmRKZUU5WFNYUk5Na1UxV1ZSQmVrOVVhR3hhVjAweVFIUm9jbVZoWkM1Mk1pOXRaWE56WVdkbGN5OHhOemcxTVRZek9EWXpOVGc0fGNmNTIxNzgwMmUxZDQ1MmVlNDhhMDhkZWViZWU3YzE1fDc3ZDlkZjIxMWJjMDRkOWViYWM0ZWZhNGUzMTQ3MGZi&amp;sdata=TFBoWFpKcVVDYU9PdER3TWRHb2Zsdk5KYkFoOUNibzhwZXFCb2s1K2R3QT0%3D&amp;ovuser=93f33571-550f-43cf-b09f-cd331338d086%2Cimane.kaichouh%40dxc.com" TargetMode="External"/><Relationship Id="rId16" Type="http://schemas.openxmlformats.org/officeDocument/2006/relationships/hyperlink" Target="https://dxcportal.sharepoint.com/:b:/r/sites/ONCF927/Shared%20Documents/General/Contrat/ONCF%20march%C3%A9%202024.pdf?csf=1&amp;web=1&amp;e=gdZoa4" TargetMode="External"/><Relationship Id="rId20" Type="http://schemas.openxmlformats.org/officeDocument/2006/relationships/oleObject" Target="../embeddings/oleObject3.bin"/><Relationship Id="rId1" Type="http://schemas.openxmlformats.org/officeDocument/2006/relationships/hyperlink" Target="https://dxcportal.sharepoint.com/:x:/r/sites/ONCF927/Shared%20Documents/General/Risk%20%26%20Opportunity/DXC_Risk%20and%20Opportunity%20and%20Issues%20ONCF.xlsx?d=w072d1db821194d4598e8c8a8464896e6&amp;csf=1&amp;web=1&amp;e=8dLkxt" TargetMode="External"/><Relationship Id="rId6" Type="http://schemas.openxmlformats.org/officeDocument/2006/relationships/hyperlink" Target="https://teams.microsoft.com/l/channel/19%3AtVCRtwVRUIm9bnFikxcWT73obYOLCTbpd1w2JotOT901%40thread.tacv2/COMOP%20ONCF?groupId=291d01d6-bbbf-4bcd-adde-b1db2736aacb&amp;tenantId=93f33571-550f-43cf-b09f-cd331338d086" TargetMode="External"/><Relationship Id="rId11" Type="http://schemas.openxmlformats.org/officeDocument/2006/relationships/hyperlink" Target="https://dxcportal.sharepoint.com/:x:/r/sites/ONCF927/Shared%20Documents/General/Action%20Plan/Action%20Plan%20ONCF.xlsx?d=wb2246954a59f43f99f8acc985ac47824&amp;csf=1&amp;web=1&amp;e=bgWGoL" TargetMode="External"/><Relationship Id="rId24" Type="http://schemas.openxmlformats.org/officeDocument/2006/relationships/oleObject" Target="../embeddings/oleObject5.bin"/><Relationship Id="rId5" Type="http://schemas.openxmlformats.org/officeDocument/2006/relationships/hyperlink" Target="https://teams.microsoft.com/l/channel/19%3AtVCRtwVRUIm9bnFikxcWT73obYOLCTbpd1w2JotOT901%40thread.tacv2/COMOP%20ONCF?groupId=291d01d6-bbbf-4bcd-adde-b1db2736aacb&amp;tenantId=93f33571-550f-43cf-b09f-cd331338d086" TargetMode="External"/><Relationship Id="rId15" Type="http://schemas.openxmlformats.org/officeDocument/2006/relationships/hyperlink" Target="https://dxcportal.sharepoint.com/:b:/r/sites/ONCF927/Shared%20Documents/General/Contrat/ONCF%20march%C3%A9%202024.pdf?csf=1&amp;web=1&amp;e=gdZoa4" TargetMode="External"/><Relationship Id="rId23" Type="http://schemas.openxmlformats.org/officeDocument/2006/relationships/image" Target="../media/image5.emf"/><Relationship Id="rId10" Type="http://schemas.openxmlformats.org/officeDocument/2006/relationships/hyperlink" Target="https://dxcportal.sharepoint.com/:x:/r/sites/ONCF927/Shared%20Documents/General/Action%20Plan/Action%20Plan%20ONCF.xlsx?d=wb2246954a59f43f99f8acc985ac47824&amp;csf=1&amp;web=1&amp;e=bgWGoL" TargetMode="External"/><Relationship Id="rId19" Type="http://schemas.openxmlformats.org/officeDocument/2006/relationships/vmlDrawing" Target="../drawings/vmlDrawing2.vml"/><Relationship Id="rId4" Type="http://schemas.openxmlformats.org/officeDocument/2006/relationships/hyperlink" Target="https://dxcportal.sharepoint.com/:x:/r/sites/ONCF927/Shared%20Documents/General/Skills/Organization_Multiskill_Matrix%20ONCF-1.xlsx?d=w9ea94ebd11fa4a088e1f19efae99e000&amp;csf=1&amp;web=1&amp;e=WmDzho" TargetMode="External"/><Relationship Id="rId9" Type="http://schemas.openxmlformats.org/officeDocument/2006/relationships/hyperlink" Target="https://dxcportal.sharepoint.com/:f:/r/sites/ONCF927/Shared%20Documents/General/COH/Processus?csf=1&amp;web=1&amp;e=auRAfn&amp;xsdata=MDV8MDJ8fDdjMzM4OTg3MjhkNjRhMzU1YTBjMDhkZWViZWU3YzE2fDkzZjMzNTcxNTUwZjQzY2ZiMDlmY2QzMzEzMzhkMDg2fDB8MHw2MzkyMDc2MDY2NDk3NzI1NTZ8VW5rbm93bnxWR1ZoYlhOVFpXTjFjbWwwZVZObGNuWnBZMlY4ZXlKRFFTSTZJbFJsWVcxelgwRlVVRk5sY25acFkyVmZVMUJQVEU5R0lpd2lWaUk2SWpBdU1DNHdNREF3SWl3aVVDSTZJbGRwYmpNeUlpd2lRVTRpT2lKUGRHaGxjaUlzSWxkVUlqb3hNWDA9fDF8TDJOb1lYUnpMekU1T20xbFpYUnBibWRmVDFSc2JFNUhVbTFOZW1OMFdrUlpkMDE1TURCUFIwMTZURmRKZUU5WFNYUk5Na1UxV1ZSQmVrOVVhR3hhVjAweVFIUm9jbVZoWkM1Mk1pOXRaWE56WVdkbGN5OHhOemcxTVRZek9EWXpOVGc0fGNmNTIxNzgwMmUxZDQ1MmVlNDhhMDhkZWViZWU3YzE1fDc3ZDlkZjIxMWJjMDRkOWViYWM0ZWZhNGUzMTQ3MGZi&amp;sdata=TFBoWFpKcVVDYU9PdER3TWRHb2Zsdk5KYkFoOUNibzhwZXFCb2s1K2R3QT0%3D&amp;ovuser=93f33571-550f-43cf-b09f-cd331338d086%2Cimane.kaichouh%40dxc.com" TargetMode="External"/><Relationship Id="rId14" Type="http://schemas.openxmlformats.org/officeDocument/2006/relationships/hyperlink" Target="https://teams.microsoft.com/l/channel/19%3AtVCRtwVRUIm9bnFikxcWT73obYOLCTbpd1w2JotOT901%40thread.tacv2/COMOP%20ONCF?groupId=291d01d6-bbbf-4bcd-adde-b1db2736aacb&amp;tenantId=93f33571-550f-43cf-b09f-cd331338d086" TargetMode="External"/><Relationship Id="rId22" Type="http://schemas.openxmlformats.org/officeDocument/2006/relationships/oleObject" Target="../embeddings/oleObject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E7D90-CD0C-4EDB-8F02-1E6CD23A1847}">
  <dimension ref="B8:F34"/>
  <sheetViews>
    <sheetView workbookViewId="0">
      <selection activeCell="G15" sqref="G15"/>
    </sheetView>
  </sheetViews>
  <sheetFormatPr baseColWidth="10" defaultColWidth="10.33203125" defaultRowHeight="13.2"/>
  <cols>
    <col min="1" max="1" width="10.33203125" style="63"/>
    <col min="2" max="2" width="18.88671875" style="63" customWidth="1"/>
    <col min="3" max="3" width="15.44140625" style="63" customWidth="1"/>
    <col min="4" max="4" width="16.33203125" style="63" customWidth="1"/>
    <col min="5" max="5" width="17.109375" style="63" customWidth="1"/>
    <col min="6" max="6" width="44.33203125" style="63" customWidth="1"/>
    <col min="7" max="7" width="49.88671875" style="63" customWidth="1"/>
    <col min="8" max="8" width="20.44140625" style="63" customWidth="1"/>
    <col min="9" max="16384" width="10.33203125" style="63"/>
  </cols>
  <sheetData>
    <row r="8" spans="2:6" ht="21">
      <c r="B8" s="62" t="s">
        <v>0</v>
      </c>
    </row>
    <row r="9" spans="2:6" ht="15.6">
      <c r="B9" s="64" t="s">
        <v>1</v>
      </c>
      <c r="C9" s="63" t="s">
        <v>2</v>
      </c>
    </row>
    <row r="10" spans="2:6">
      <c r="B10" s="65"/>
    </row>
    <row r="11" spans="2:6" ht="15.6">
      <c r="B11" s="64" t="s">
        <v>3</v>
      </c>
      <c r="E11" s="64" t="s">
        <v>4</v>
      </c>
    </row>
    <row r="13" spans="2:6" ht="26.4">
      <c r="B13" s="66" t="s">
        <v>5</v>
      </c>
      <c r="C13" s="66" t="s">
        <v>6</v>
      </c>
      <c r="D13" s="66" t="s">
        <v>7</v>
      </c>
      <c r="E13" s="66" t="s">
        <v>8</v>
      </c>
      <c r="F13" s="66" t="s">
        <v>9</v>
      </c>
    </row>
    <row r="14" spans="2:6">
      <c r="B14" s="67"/>
      <c r="C14" s="68">
        <v>46301</v>
      </c>
      <c r="D14" s="69" t="s">
        <v>11</v>
      </c>
      <c r="E14" s="69" t="s">
        <v>12</v>
      </c>
      <c r="F14" s="70" t="s">
        <v>13</v>
      </c>
    </row>
    <row r="15" spans="2:6" ht="26.4">
      <c r="B15" s="71"/>
      <c r="C15" s="68">
        <v>46189</v>
      </c>
      <c r="D15" s="69" t="s">
        <v>14</v>
      </c>
      <c r="E15" s="69" t="s">
        <v>12</v>
      </c>
      <c r="F15" s="72" t="s">
        <v>760</v>
      </c>
    </row>
    <row r="16" spans="2:6">
      <c r="B16" s="67"/>
      <c r="C16" s="68"/>
      <c r="D16" s="69"/>
      <c r="E16" s="73"/>
      <c r="F16" s="72"/>
    </row>
    <row r="17" spans="2:6">
      <c r="B17" s="67"/>
      <c r="C17" s="68"/>
      <c r="D17" s="67"/>
      <c r="E17" s="67"/>
      <c r="F17" s="74"/>
    </row>
    <row r="20" spans="2:6" ht="15.6">
      <c r="B20" s="64" t="s">
        <v>15</v>
      </c>
    </row>
    <row r="22" spans="2:6" ht="26.4">
      <c r="B22" s="66" t="s">
        <v>16</v>
      </c>
      <c r="C22" s="66" t="s">
        <v>17</v>
      </c>
      <c r="D22" s="66" t="s">
        <v>18</v>
      </c>
      <c r="E22" s="66" t="s">
        <v>19</v>
      </c>
      <c r="F22" s="66" t="s">
        <v>20</v>
      </c>
    </row>
    <row r="23" spans="2:6">
      <c r="B23" s="75" t="s">
        <v>10</v>
      </c>
      <c r="C23" s="76" t="s">
        <v>21</v>
      </c>
      <c r="D23" s="77">
        <v>41962</v>
      </c>
      <c r="E23" s="75" t="s">
        <v>12</v>
      </c>
      <c r="F23" s="78" t="s">
        <v>22</v>
      </c>
    </row>
    <row r="24" spans="2:6" ht="17.25" customHeight="1">
      <c r="B24" s="75" t="s">
        <v>10</v>
      </c>
      <c r="C24" s="76">
        <v>1.1000000000000001</v>
      </c>
      <c r="D24" s="77">
        <v>42794</v>
      </c>
      <c r="E24" s="75" t="s">
        <v>12</v>
      </c>
      <c r="F24" s="78" t="s">
        <v>23</v>
      </c>
    </row>
    <row r="25" spans="2:6">
      <c r="B25" s="75" t="s">
        <v>10</v>
      </c>
      <c r="C25" s="76">
        <v>1.2</v>
      </c>
      <c r="D25" s="77">
        <v>42901</v>
      </c>
      <c r="E25" s="75" t="s">
        <v>12</v>
      </c>
      <c r="F25" s="78" t="s">
        <v>24</v>
      </c>
    </row>
    <row r="26" spans="2:6">
      <c r="B26" s="79" t="s">
        <v>10</v>
      </c>
      <c r="C26" s="79" t="s">
        <v>25</v>
      </c>
      <c r="D26" s="80">
        <v>44417</v>
      </c>
      <c r="E26" s="79" t="s">
        <v>12</v>
      </c>
      <c r="F26" s="81" t="s">
        <v>26</v>
      </c>
    </row>
    <row r="27" spans="2:6">
      <c r="B27" s="79" t="s">
        <v>10</v>
      </c>
      <c r="C27" s="79">
        <v>1.4</v>
      </c>
      <c r="D27" s="80">
        <v>44656</v>
      </c>
      <c r="E27" s="79" t="s">
        <v>14</v>
      </c>
      <c r="F27" s="81" t="s">
        <v>27</v>
      </c>
    </row>
    <row r="28" spans="2:6" ht="26.4">
      <c r="B28" s="79" t="s">
        <v>10</v>
      </c>
      <c r="C28" s="79">
        <v>1.5</v>
      </c>
      <c r="D28" s="80">
        <v>45224</v>
      </c>
      <c r="E28" s="79" t="s">
        <v>14</v>
      </c>
      <c r="F28" s="82" t="s">
        <v>28</v>
      </c>
    </row>
    <row r="29" spans="2:6" ht="26.4">
      <c r="B29" s="79" t="s">
        <v>10</v>
      </c>
      <c r="C29" s="79">
        <v>1.6</v>
      </c>
      <c r="D29" s="80">
        <v>45428</v>
      </c>
      <c r="E29" s="79" t="s">
        <v>29</v>
      </c>
      <c r="F29" s="82" t="s">
        <v>30</v>
      </c>
    </row>
    <row r="30" spans="2:6" ht="26.4">
      <c r="B30" s="79" t="s">
        <v>31</v>
      </c>
      <c r="C30" s="79">
        <v>1.7</v>
      </c>
      <c r="D30" s="80">
        <v>45763</v>
      </c>
      <c r="E30" s="79" t="s">
        <v>11</v>
      </c>
      <c r="F30" s="82" t="s">
        <v>32</v>
      </c>
    </row>
    <row r="31" spans="2:6">
      <c r="B31" s="83" t="s">
        <v>33</v>
      </c>
      <c r="C31" s="84" t="s">
        <v>34</v>
      </c>
      <c r="D31" s="85">
        <v>45996</v>
      </c>
      <c r="E31" s="84" t="s">
        <v>11</v>
      </c>
      <c r="F31" s="86" t="s">
        <v>35</v>
      </c>
    </row>
    <row r="32" spans="2:6" ht="39.6">
      <c r="B32" s="76" t="s">
        <v>10</v>
      </c>
      <c r="C32" s="76" t="s">
        <v>36</v>
      </c>
      <c r="D32" s="87">
        <v>46146</v>
      </c>
      <c r="E32" s="75" t="s">
        <v>12</v>
      </c>
      <c r="F32" s="69" t="s">
        <v>37</v>
      </c>
    </row>
    <row r="33" spans="2:6">
      <c r="B33" s="76" t="s">
        <v>10</v>
      </c>
      <c r="C33" s="76" t="s">
        <v>38</v>
      </c>
      <c r="D33" s="87">
        <v>46164</v>
      </c>
      <c r="E33" s="75" t="s">
        <v>12</v>
      </c>
      <c r="F33" s="69" t="s">
        <v>39</v>
      </c>
    </row>
    <row r="34" spans="2:6" ht="26.4">
      <c r="B34" s="76" t="s">
        <v>10</v>
      </c>
      <c r="C34" s="76" t="s">
        <v>40</v>
      </c>
      <c r="D34" s="87">
        <v>46188</v>
      </c>
      <c r="E34" s="138" t="s">
        <v>12</v>
      </c>
      <c r="F34" s="69" t="s">
        <v>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0"/>
  <sheetViews>
    <sheetView showGridLines="0" workbookViewId="0">
      <selection activeCell="B2" sqref="B2"/>
    </sheetView>
  </sheetViews>
  <sheetFormatPr baseColWidth="10" defaultColWidth="8.6640625" defaultRowHeight="14.4"/>
  <cols>
    <col min="2" max="2" width="60" customWidth="1"/>
    <col min="3" max="3" width="12" customWidth="1"/>
    <col min="4" max="4" width="8" customWidth="1"/>
  </cols>
  <sheetData>
    <row r="2" spans="2:4" ht="28.2">
      <c r="B2" s="1" t="s">
        <v>42</v>
      </c>
    </row>
    <row r="3" spans="2:4">
      <c r="B3" s="2" t="s">
        <v>43</v>
      </c>
    </row>
    <row r="4" spans="2:4">
      <c r="B4" s="3" t="s">
        <v>44</v>
      </c>
    </row>
    <row r="6" spans="2:4">
      <c r="B6" s="4" t="s">
        <v>45</v>
      </c>
    </row>
    <row r="8" spans="2:4">
      <c r="B8" s="5"/>
    </row>
    <row r="9" spans="2:4">
      <c r="B9" s="6"/>
    </row>
    <row r="10" spans="2:4">
      <c r="B10" s="7"/>
    </row>
    <row r="12" spans="2:4">
      <c r="B12" s="4" t="s">
        <v>46</v>
      </c>
    </row>
    <row r="13" spans="2:4">
      <c r="B13" s="6" t="s">
        <v>47</v>
      </c>
      <c r="C13" s="6" t="s">
        <v>48</v>
      </c>
      <c r="D13" s="8"/>
    </row>
    <row r="14" spans="2:4">
      <c r="B14" s="6" t="s">
        <v>49</v>
      </c>
      <c r="C14" s="6" t="s">
        <v>50</v>
      </c>
      <c r="D14" s="9"/>
    </row>
    <row r="15" spans="2:4">
      <c r="B15" s="6" t="s">
        <v>51</v>
      </c>
      <c r="C15" s="6" t="s">
        <v>52</v>
      </c>
      <c r="D15" s="10"/>
    </row>
    <row r="16" spans="2:4">
      <c r="B16" s="6" t="s">
        <v>53</v>
      </c>
      <c r="C16" s="6" t="s">
        <v>54</v>
      </c>
      <c r="D16" s="11"/>
    </row>
    <row r="17" spans="2:4">
      <c r="B17" s="6" t="s">
        <v>55</v>
      </c>
      <c r="C17" s="6" t="s">
        <v>56</v>
      </c>
      <c r="D17" s="12"/>
    </row>
    <row r="18" spans="2:4">
      <c r="B18" s="6" t="s">
        <v>57</v>
      </c>
      <c r="C18" s="6" t="s">
        <v>58</v>
      </c>
      <c r="D18" s="13"/>
    </row>
    <row r="19" spans="2:4">
      <c r="B19" s="6" t="s">
        <v>59</v>
      </c>
      <c r="C19" s="6" t="s">
        <v>60</v>
      </c>
      <c r="D19" s="14"/>
    </row>
    <row r="20" spans="2:4">
      <c r="B20" s="6" t="s">
        <v>61</v>
      </c>
      <c r="C20" s="6" t="s">
        <v>62</v>
      </c>
      <c r="D20" s="1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showGridLines="0" tabSelected="1" topLeftCell="A9" workbookViewId="0">
      <selection activeCell="A21" sqref="A21"/>
    </sheetView>
  </sheetViews>
  <sheetFormatPr baseColWidth="10" defaultColWidth="8.6640625" defaultRowHeight="14.4"/>
  <cols>
    <col min="1" max="1" width="32" customWidth="1"/>
    <col min="2" max="2" width="47.33203125" customWidth="1"/>
    <col min="3" max="5" width="32" customWidth="1"/>
  </cols>
  <sheetData>
    <row r="1" spans="1:5" ht="17.399999999999999">
      <c r="A1" s="16" t="s">
        <v>63</v>
      </c>
    </row>
    <row r="3" spans="1:5" ht="15.6">
      <c r="A3" s="196" t="s">
        <v>64</v>
      </c>
      <c r="B3" s="196"/>
      <c r="C3" s="196"/>
      <c r="D3" s="111"/>
      <c r="E3" s="112"/>
    </row>
    <row r="4" spans="1:5">
      <c r="A4" s="113" t="s">
        <v>65</v>
      </c>
      <c r="B4" s="114" t="s">
        <v>66</v>
      </c>
      <c r="C4" s="115" t="s">
        <v>67</v>
      </c>
      <c r="D4" s="116"/>
      <c r="E4" s="117"/>
    </row>
    <row r="5" spans="1:5" ht="27.6">
      <c r="A5" s="118">
        <v>1</v>
      </c>
      <c r="B5" s="119" t="s">
        <v>68</v>
      </c>
      <c r="C5" s="120" t="s">
        <v>69</v>
      </c>
      <c r="D5" s="116"/>
      <c r="E5" s="121"/>
    </row>
    <row r="6" spans="1:5" ht="27.6">
      <c r="A6" s="122">
        <v>2</v>
      </c>
      <c r="B6" s="123" t="s">
        <v>70</v>
      </c>
      <c r="C6" s="124" t="s">
        <v>71</v>
      </c>
      <c r="D6" s="116"/>
    </row>
    <row r="7" spans="1:5" ht="27.6">
      <c r="A7" s="118">
        <v>3</v>
      </c>
      <c r="B7" s="119" t="s">
        <v>72</v>
      </c>
      <c r="C7" s="120" t="s">
        <v>73</v>
      </c>
      <c r="D7" s="116"/>
    </row>
    <row r="8" spans="1:5" ht="27.6">
      <c r="A8" s="122">
        <v>4</v>
      </c>
      <c r="B8" s="123" t="s">
        <v>74</v>
      </c>
      <c r="C8" s="124" t="s">
        <v>75</v>
      </c>
    </row>
    <row r="9" spans="1:5" ht="27.6">
      <c r="A9" s="118">
        <v>5</v>
      </c>
      <c r="B9" s="119" t="s">
        <v>76</v>
      </c>
      <c r="C9" s="120" t="s">
        <v>77</v>
      </c>
    </row>
    <row r="10" spans="1:5">
      <c r="A10" s="125" t="s">
        <v>78</v>
      </c>
    </row>
    <row r="12" spans="1:5">
      <c r="A12" s="100" t="s">
        <v>79</v>
      </c>
      <c r="B12" s="100" t="s">
        <v>80</v>
      </c>
      <c r="C12" s="100" t="s">
        <v>81</v>
      </c>
      <c r="D12" s="100" t="s">
        <v>82</v>
      </c>
      <c r="E12" s="100" t="s">
        <v>83</v>
      </c>
    </row>
    <row r="13" spans="1:5">
      <c r="A13" s="126" t="s">
        <v>84</v>
      </c>
      <c r="B13" s="127" t="s">
        <v>85</v>
      </c>
      <c r="C13" s="128" t="s">
        <v>86</v>
      </c>
      <c r="D13" s="129" t="s">
        <v>87</v>
      </c>
      <c r="E13" s="129" t="s">
        <v>88</v>
      </c>
    </row>
    <row r="14" spans="1:5">
      <c r="A14" s="130" t="s">
        <v>89</v>
      </c>
      <c r="B14" s="127" t="s">
        <v>90</v>
      </c>
      <c r="C14" s="131" t="s">
        <v>91</v>
      </c>
      <c r="D14" s="129" t="s">
        <v>92</v>
      </c>
      <c r="E14" s="129" t="s">
        <v>93</v>
      </c>
    </row>
    <row r="15" spans="1:5">
      <c r="A15" s="132" t="s">
        <v>94</v>
      </c>
      <c r="B15" s="127" t="s">
        <v>95</v>
      </c>
      <c r="C15" s="133" t="s">
        <v>96</v>
      </c>
      <c r="D15" s="129" t="s">
        <v>97</v>
      </c>
      <c r="E15" s="129" t="s">
        <v>98</v>
      </c>
    </row>
    <row r="16" spans="1:5">
      <c r="A16" s="134" t="s">
        <v>99</v>
      </c>
      <c r="B16" s="127" t="s">
        <v>100</v>
      </c>
      <c r="C16" s="135" t="s">
        <v>101</v>
      </c>
      <c r="D16" s="129" t="s">
        <v>102</v>
      </c>
      <c r="E16" s="129" t="s">
        <v>103</v>
      </c>
    </row>
    <row r="17" spans="1:5">
      <c r="A17" s="136" t="s">
        <v>104</v>
      </c>
      <c r="B17" s="127" t="s">
        <v>105</v>
      </c>
      <c r="C17" s="137" t="s">
        <v>106</v>
      </c>
      <c r="D17" s="129" t="s">
        <v>107</v>
      </c>
      <c r="E17" s="129" t="s">
        <v>108</v>
      </c>
    </row>
    <row r="20" spans="1:5">
      <c r="A20" s="17" t="s">
        <v>762</v>
      </c>
    </row>
    <row r="22" spans="1:5">
      <c r="A22" s="18" t="s">
        <v>109</v>
      </c>
      <c r="B22" s="18" t="s">
        <v>110</v>
      </c>
      <c r="C22" s="18" t="s">
        <v>111</v>
      </c>
      <c r="D22" s="18" t="s">
        <v>112</v>
      </c>
      <c r="E22" s="18" t="s">
        <v>81</v>
      </c>
    </row>
    <row r="23" spans="1:5">
      <c r="A23" s="22" t="s">
        <v>113</v>
      </c>
      <c r="B23" s="22" t="s">
        <v>114</v>
      </c>
      <c r="C23" s="22" t="s">
        <v>115</v>
      </c>
      <c r="D23" s="22" t="s">
        <v>116</v>
      </c>
      <c r="E23" s="22" t="s">
        <v>106</v>
      </c>
    </row>
    <row r="24" spans="1:5">
      <c r="A24" s="21" t="s">
        <v>117</v>
      </c>
      <c r="B24" s="21" t="s">
        <v>118</v>
      </c>
      <c r="C24" s="21" t="s">
        <v>119</v>
      </c>
      <c r="D24" s="21" t="s">
        <v>120</v>
      </c>
      <c r="E24" s="21" t="s">
        <v>101</v>
      </c>
    </row>
    <row r="25" spans="1:5">
      <c r="A25" s="21" t="s">
        <v>121</v>
      </c>
      <c r="B25" s="21" t="s">
        <v>122</v>
      </c>
      <c r="C25" s="21" t="s">
        <v>123</v>
      </c>
      <c r="D25" s="21" t="s">
        <v>124</v>
      </c>
      <c r="E25" s="21" t="s">
        <v>96</v>
      </c>
    </row>
    <row r="26" spans="1:5">
      <c r="A26" s="20" t="s">
        <v>125</v>
      </c>
      <c r="B26" s="20" t="s">
        <v>126</v>
      </c>
      <c r="C26" s="20" t="s">
        <v>127</v>
      </c>
      <c r="D26" s="20" t="s">
        <v>128</v>
      </c>
      <c r="E26" s="20" t="s">
        <v>91</v>
      </c>
    </row>
    <row r="27" spans="1:5">
      <c r="A27" s="19" t="s">
        <v>129</v>
      </c>
      <c r="B27" s="19" t="s">
        <v>130</v>
      </c>
      <c r="C27" s="19" t="s">
        <v>127</v>
      </c>
      <c r="D27" s="19" t="s">
        <v>131</v>
      </c>
      <c r="E27" s="19" t="s">
        <v>86</v>
      </c>
    </row>
    <row r="30" spans="1:5">
      <c r="A30" s="17" t="s">
        <v>132</v>
      </c>
    </row>
    <row r="32" spans="1:5">
      <c r="A32" s="18" t="s">
        <v>133</v>
      </c>
      <c r="B32" s="18" t="s">
        <v>110</v>
      </c>
      <c r="C32" s="18" t="s">
        <v>134</v>
      </c>
      <c r="D32" s="18" t="s">
        <v>81</v>
      </c>
    </row>
    <row r="33" spans="1:4">
      <c r="A33" s="22" t="s">
        <v>135</v>
      </c>
      <c r="B33" s="22" t="s">
        <v>136</v>
      </c>
      <c r="C33" s="22" t="s">
        <v>137</v>
      </c>
      <c r="D33" s="22" t="s">
        <v>106</v>
      </c>
    </row>
    <row r="34" spans="1:4">
      <c r="A34" s="21" t="s">
        <v>138</v>
      </c>
      <c r="B34" s="21" t="s">
        <v>139</v>
      </c>
      <c r="C34" s="21" t="s">
        <v>140</v>
      </c>
      <c r="D34" s="21" t="s">
        <v>101</v>
      </c>
    </row>
    <row r="35" spans="1:4">
      <c r="A35" s="19" t="s">
        <v>141</v>
      </c>
      <c r="B35" s="19" t="s">
        <v>142</v>
      </c>
      <c r="C35" s="19" t="s">
        <v>143</v>
      </c>
      <c r="D35" s="19" t="s">
        <v>86</v>
      </c>
    </row>
    <row r="36" spans="1:4">
      <c r="A36" s="23" t="s">
        <v>144</v>
      </c>
      <c r="B36" s="23" t="s">
        <v>145</v>
      </c>
      <c r="C36" s="23" t="s">
        <v>146</v>
      </c>
      <c r="D36" s="23" t="s">
        <v>147</v>
      </c>
    </row>
    <row r="39" spans="1:4">
      <c r="A39" s="17" t="s">
        <v>148</v>
      </c>
    </row>
    <row r="41" spans="1:4">
      <c r="A41" s="18" t="s">
        <v>149</v>
      </c>
      <c r="B41" s="18" t="s">
        <v>150</v>
      </c>
      <c r="C41" s="18" t="s">
        <v>151</v>
      </c>
    </row>
    <row r="42" spans="1:4">
      <c r="A42" s="19" t="s">
        <v>152</v>
      </c>
      <c r="B42" s="19" t="s">
        <v>116</v>
      </c>
      <c r="C42" s="19" t="s">
        <v>153</v>
      </c>
    </row>
    <row r="43" spans="1:4">
      <c r="A43" s="21" t="s">
        <v>154</v>
      </c>
      <c r="B43" s="21" t="s">
        <v>120</v>
      </c>
      <c r="C43" s="21" t="s">
        <v>155</v>
      </c>
    </row>
    <row r="44" spans="1:4">
      <c r="A44" s="22" t="s">
        <v>104</v>
      </c>
      <c r="B44" s="22" t="s">
        <v>156</v>
      </c>
      <c r="C44" s="22" t="s">
        <v>157</v>
      </c>
    </row>
    <row r="46" spans="1:4">
      <c r="A46" s="17" t="s">
        <v>158</v>
      </c>
    </row>
    <row r="48" spans="1:4">
      <c r="A48" s="18" t="s">
        <v>109</v>
      </c>
      <c r="B48" s="18" t="s">
        <v>110</v>
      </c>
      <c r="C48" s="18" t="s">
        <v>159</v>
      </c>
    </row>
    <row r="49" spans="1:3">
      <c r="A49" s="20" t="s">
        <v>160</v>
      </c>
      <c r="B49" s="20" t="s">
        <v>161</v>
      </c>
      <c r="C49" s="20" t="s">
        <v>162</v>
      </c>
    </row>
    <row r="50" spans="1:3">
      <c r="A50" s="21" t="s">
        <v>163</v>
      </c>
      <c r="B50" s="21" t="s">
        <v>164</v>
      </c>
      <c r="C50" s="21" t="s">
        <v>165</v>
      </c>
    </row>
    <row r="51" spans="1:3">
      <c r="A51" s="19" t="s">
        <v>166</v>
      </c>
      <c r="B51" s="19" t="s">
        <v>167</v>
      </c>
      <c r="C51" s="19" t="s">
        <v>168</v>
      </c>
    </row>
  </sheetData>
  <mergeCells count="1"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L31"/>
  <sheetViews>
    <sheetView showGridLines="0" workbookViewId="0">
      <selection activeCell="O9" sqref="O9"/>
    </sheetView>
  </sheetViews>
  <sheetFormatPr baseColWidth="10" defaultColWidth="8.6640625" defaultRowHeight="14.4"/>
  <cols>
    <col min="2" max="2" width="17.6640625" customWidth="1"/>
    <col min="3" max="3" width="18" customWidth="1"/>
    <col min="4" max="4" width="16" customWidth="1"/>
    <col min="5" max="6" width="12" customWidth="1"/>
    <col min="7" max="7" width="7" customWidth="1"/>
    <col min="8" max="8" width="12" customWidth="1"/>
    <col min="9" max="9" width="7" customWidth="1"/>
    <col min="10" max="10" width="20" customWidth="1"/>
    <col min="11" max="11" width="9" customWidth="1"/>
    <col min="12" max="12" width="22" customWidth="1"/>
  </cols>
  <sheetData>
    <row r="1" spans="2:12" ht="17.399999999999999">
      <c r="B1" s="197" t="s">
        <v>169</v>
      </c>
      <c r="C1" s="197"/>
      <c r="D1" s="197"/>
      <c r="E1" s="197"/>
      <c r="F1" s="197"/>
      <c r="G1" s="197"/>
    </row>
    <row r="3" spans="2:12" ht="28.5" customHeight="1">
      <c r="B3" s="198" t="s">
        <v>170</v>
      </c>
      <c r="C3" s="198"/>
      <c r="D3" s="198"/>
    </row>
    <row r="4" spans="2:12" ht="15" thickBot="1">
      <c r="B4" s="25" t="s">
        <v>171</v>
      </c>
      <c r="D4" s="25" t="s">
        <v>172</v>
      </c>
      <c r="F4" s="25" t="s">
        <v>173</v>
      </c>
      <c r="H4" s="25" t="s">
        <v>174</v>
      </c>
      <c r="J4" s="25" t="s">
        <v>175</v>
      </c>
    </row>
    <row r="5" spans="2:12" ht="21.6" thickBot="1">
      <c r="B5" s="30">
        <v>20</v>
      </c>
      <c r="D5" s="31">
        <f>COUNTIF(H12:H31,"Réalisé")</f>
        <v>6</v>
      </c>
      <c r="F5" s="29">
        <f>COUNTIF(H12:H31,"En cours")</f>
        <v>4</v>
      </c>
      <c r="H5" s="46">
        <f>COUNTIF(H12:H31,"Planifié")</f>
        <v>10</v>
      </c>
      <c r="J5" s="47">
        <f>IFERROR(COUNTIF(H12:H31,"Réalisé")/20,0)</f>
        <v>0.3</v>
      </c>
    </row>
    <row r="7" spans="2:12">
      <c r="B7" s="198" t="s">
        <v>176</v>
      </c>
      <c r="C7" s="198"/>
    </row>
    <row r="8" spans="2:12">
      <c r="B8" s="25" t="s">
        <v>177</v>
      </c>
      <c r="D8" s="25" t="s">
        <v>178</v>
      </c>
      <c r="F8" s="25" t="s">
        <v>179</v>
      </c>
      <c r="H8" s="25" t="s">
        <v>125</v>
      </c>
      <c r="J8" s="25" t="s">
        <v>180</v>
      </c>
      <c r="L8" s="25" t="s">
        <v>181</v>
      </c>
    </row>
    <row r="9" spans="2:12" ht="21">
      <c r="B9" s="28">
        <f>'CDG Sécurité'!D10+RAM!C10+'Min. Intérieur'!C10+'CDG Capital'!C10+AtlanticRe!C10+'Client A'!C10+Servier!C10+MEN!C10+ADM!C10+'CDG DC'!C10+'CDG ITOC'!C10+BPOST!C10+'Graphtalk AIA'!C10+'ONCF APPS'!C10+'ONCF MW'!C10+ANEF!C10+Carrefour!C10+'Vinci Construction'!C10+AXA!C10+OCP!C10</f>
        <v>1</v>
      </c>
      <c r="D9" s="29">
        <f>'CDG Sécurité'!E10+RAM!D10+'Min. Intérieur'!D10+'CDG Capital'!D10+AtlanticRe!D10+'Client A'!D10+Servier!D10+MEN!D10+ADM!D10+'CDG DC'!D10+'CDG ITOC'!D10+BPOST!D10+'Graphtalk AIA'!D10+'ONCF APPS'!D10+'ONCF MW'!D10+ANEF!D10+Carrefour!D10+'Vinci Construction'!D10+AXA!D10+OCP!D10</f>
        <v>44</v>
      </c>
      <c r="F9" s="29">
        <f>'CDG Sécurité'!F10+RAM!E10+'Min. Intérieur'!E10+'CDG Capital'!E10+AtlanticRe!E10+'Client A'!E10+Servier!E10+MEN!E10+ADM!E10+'CDG DC'!E10+'CDG ITOC'!E10+BPOST!E10+'Graphtalk AIA'!E10+'ONCF APPS'!E10+'ONCF MW'!E10+ANEF!E10+Carrefour!E10+'Vinci Construction'!E10+AXA!E10+OCP!E10</f>
        <v>6</v>
      </c>
      <c r="H9" s="30">
        <f>'CDG Sécurité'!G10+RAM!F10+'Min. Intérieur'!F10+'CDG Capital'!F10+AtlanticRe!F10+'Client A'!F10+Servier!F10+MEN!F10+ADM!F10+'CDG DC'!F10+'CDG ITOC'!F10+BPOST!F10+'Graphtalk AIA'!F10+'ONCF APPS'!F10+'ONCF MW'!F10+ANEF!F10+Carrefour!F10+'Vinci Construction'!F10+AXA!F10+OCP!F10</f>
        <v>0</v>
      </c>
      <c r="J9" s="31">
        <f>'CDG Sécurité'!H10+RAM!G10+'Min. Intérieur'!G10+'CDG Capital'!G10+AtlanticRe!G10+'Client A'!G10+Servier!G10+MEN!G10+ADM!G10+'CDG DC'!G10+'CDG ITOC'!G10+BPOST!G10+'Graphtalk AIA'!G10+'ONCF APPS'!G10+'ONCF MW'!G10+ANEF!G10+Carrefour!G10+'Vinci Construction'!G10+AXA!G10+OCP!G10</f>
        <v>7</v>
      </c>
      <c r="L9" s="32">
        <f>B9+D9+F9+H9+J9</f>
        <v>58</v>
      </c>
    </row>
    <row r="11" spans="2:12" ht="24">
      <c r="B11" s="143" t="s">
        <v>182</v>
      </c>
      <c r="C11" s="143" t="s">
        <v>166</v>
      </c>
      <c r="D11" s="143" t="s">
        <v>183</v>
      </c>
      <c r="E11" s="144" t="s">
        <v>184</v>
      </c>
      <c r="F11" s="144" t="s">
        <v>185</v>
      </c>
      <c r="G11" s="144" t="s">
        <v>186</v>
      </c>
      <c r="H11" s="143" t="s">
        <v>133</v>
      </c>
      <c r="I11" s="143" t="s">
        <v>65</v>
      </c>
      <c r="J11" s="143" t="s">
        <v>79</v>
      </c>
      <c r="K11" s="143" t="s">
        <v>187</v>
      </c>
      <c r="L11" s="143"/>
    </row>
    <row r="12" spans="2:12">
      <c r="B12" s="35">
        <v>1</v>
      </c>
      <c r="C12" s="48" t="s">
        <v>188</v>
      </c>
      <c r="D12" s="99" t="s">
        <v>14</v>
      </c>
      <c r="E12" s="101">
        <v>46146</v>
      </c>
      <c r="F12" s="101">
        <v>46149</v>
      </c>
      <c r="G12" s="39"/>
      <c r="H12" s="99" t="s">
        <v>138</v>
      </c>
      <c r="I12" s="49">
        <f>'CDG Sécurité'!B10</f>
        <v>2.3636363636363638</v>
      </c>
      <c r="J12" s="35" t="str">
        <f>'CDG Sécurité'!C10</f>
        <v>À Risque</v>
      </c>
      <c r="K12" s="35">
        <f>'CDG Sécurité'!I10</f>
        <v>7</v>
      </c>
      <c r="L12" s="35"/>
    </row>
    <row r="13" spans="2:12">
      <c r="B13" s="40">
        <v>2</v>
      </c>
      <c r="C13" s="50" t="s">
        <v>189</v>
      </c>
      <c r="D13" s="95" t="s">
        <v>29</v>
      </c>
      <c r="E13" s="108">
        <v>46147</v>
      </c>
      <c r="F13" s="108">
        <v>46153</v>
      </c>
      <c r="G13" s="44"/>
      <c r="H13" s="95" t="s">
        <v>191</v>
      </c>
      <c r="I13" s="51">
        <f>RAM!A10</f>
        <v>3.1538461538461537</v>
      </c>
      <c r="J13" s="40" t="str">
        <f>RAM!B10</f>
        <v>A Surveiller</v>
      </c>
      <c r="K13" s="40">
        <f>RAM!H10</f>
        <v>5</v>
      </c>
      <c r="L13" s="40"/>
    </row>
    <row r="14" spans="2:12">
      <c r="B14" s="35">
        <v>3</v>
      </c>
      <c r="C14" s="48" t="s">
        <v>190</v>
      </c>
      <c r="D14" s="99" t="s">
        <v>14</v>
      </c>
      <c r="E14" s="101">
        <v>46148</v>
      </c>
      <c r="F14" s="101">
        <v>46154</v>
      </c>
      <c r="G14" s="39"/>
      <c r="H14" s="99" t="s">
        <v>191</v>
      </c>
      <c r="I14" s="49">
        <f>'Min. Intérieur'!A10</f>
        <v>3.3636363636363638</v>
      </c>
      <c r="J14" s="35" t="str">
        <f>'Min. Intérieur'!B10</f>
        <v>A Surveiller</v>
      </c>
      <c r="K14" s="35">
        <f>'Min. Intérieur'!H10</f>
        <v>7</v>
      </c>
      <c r="L14" s="35"/>
    </row>
    <row r="15" spans="2:12">
      <c r="B15" s="40">
        <v>4</v>
      </c>
      <c r="C15" s="50" t="s">
        <v>192</v>
      </c>
      <c r="D15" s="95" t="s">
        <v>29</v>
      </c>
      <c r="E15" s="108">
        <v>46149</v>
      </c>
      <c r="F15" s="108">
        <v>46155</v>
      </c>
      <c r="G15" s="44"/>
      <c r="H15" s="95" t="s">
        <v>138</v>
      </c>
      <c r="I15" s="51">
        <f>'CDG Capital'!A10</f>
        <v>2.4545454545454546</v>
      </c>
      <c r="J15" s="40" t="str">
        <f>'CDG Capital'!B10</f>
        <v>À Risque</v>
      </c>
      <c r="K15" s="40">
        <f>'CDG Capital'!H10</f>
        <v>7</v>
      </c>
      <c r="L15" s="40"/>
    </row>
    <row r="16" spans="2:12">
      <c r="B16" s="35">
        <v>5</v>
      </c>
      <c r="C16" s="48" t="s">
        <v>193</v>
      </c>
      <c r="D16" s="35" t="s">
        <v>29</v>
      </c>
      <c r="E16" s="101">
        <v>46146</v>
      </c>
      <c r="F16" s="101">
        <v>46147</v>
      </c>
      <c r="G16" s="39"/>
      <c r="H16" s="35" t="s">
        <v>191</v>
      </c>
      <c r="I16" s="49">
        <f>AtlanticRe!A10</f>
        <v>2.9615384615384617</v>
      </c>
      <c r="J16" s="35" t="str">
        <f>AtlanticRe!B10</f>
        <v>A Surveiller</v>
      </c>
      <c r="K16" s="35">
        <f>AtlanticRe!H10</f>
        <v>5</v>
      </c>
      <c r="L16" s="35"/>
    </row>
    <row r="17" spans="2:12">
      <c r="B17" s="40">
        <v>6</v>
      </c>
      <c r="C17" s="50" t="s">
        <v>194</v>
      </c>
      <c r="D17" s="40"/>
      <c r="E17" s="44"/>
      <c r="F17" s="44"/>
      <c r="H17" s="40" t="s">
        <v>195</v>
      </c>
      <c r="I17" s="51">
        <f>'Client A'!A10</f>
        <v>0</v>
      </c>
      <c r="J17" s="40" t="str">
        <f>'Client A'!B10</f>
        <v>⏳ Non audité</v>
      </c>
      <c r="K17" s="40">
        <f>'Client A'!H10</f>
        <v>0</v>
      </c>
      <c r="L17" s="40"/>
    </row>
    <row r="18" spans="2:12">
      <c r="B18" s="35">
        <v>7</v>
      </c>
      <c r="C18" s="48" t="s">
        <v>196</v>
      </c>
      <c r="D18" s="35" t="s">
        <v>14</v>
      </c>
      <c r="E18" s="101">
        <v>46157</v>
      </c>
      <c r="F18" s="101">
        <v>46174</v>
      </c>
      <c r="G18" s="39"/>
      <c r="H18" s="35" t="s">
        <v>191</v>
      </c>
      <c r="I18" s="49">
        <f>Servier!A10</f>
        <v>3.6</v>
      </c>
      <c r="J18" s="35" t="str">
        <f>Servier!B10</f>
        <v>Performant</v>
      </c>
      <c r="K18" s="35">
        <f>Servier!H10</f>
        <v>4</v>
      </c>
      <c r="L18" s="35"/>
    </row>
    <row r="19" spans="2:12">
      <c r="B19" s="40">
        <v>8</v>
      </c>
      <c r="C19" s="50" t="s">
        <v>197</v>
      </c>
      <c r="D19" s="40"/>
      <c r="E19" s="44"/>
      <c r="F19" s="44"/>
      <c r="G19" s="44"/>
      <c r="H19" s="40" t="s">
        <v>138</v>
      </c>
      <c r="I19" s="51">
        <f>MEN!A10</f>
        <v>3.1538461538461537</v>
      </c>
      <c r="J19" s="40" t="str">
        <f>MEN!B10</f>
        <v>A Surveiller</v>
      </c>
      <c r="K19" s="40">
        <f>MEN!H10</f>
        <v>5</v>
      </c>
      <c r="L19" s="40"/>
    </row>
    <row r="20" spans="2:12">
      <c r="B20" s="35">
        <v>9</v>
      </c>
      <c r="C20" s="48" t="s">
        <v>198</v>
      </c>
      <c r="D20" s="35"/>
      <c r="E20" s="39"/>
      <c r="F20" s="39"/>
      <c r="G20" s="39"/>
      <c r="H20" s="35" t="s">
        <v>195</v>
      </c>
      <c r="I20" s="49">
        <f>ADM!A10</f>
        <v>0</v>
      </c>
      <c r="J20" s="35" t="str">
        <f>ADM!B10</f>
        <v>⏳ Non audité</v>
      </c>
      <c r="K20" s="35">
        <f>ADM!H10</f>
        <v>0</v>
      </c>
      <c r="L20" s="35"/>
    </row>
    <row r="21" spans="2:12">
      <c r="B21" s="40">
        <v>10</v>
      </c>
      <c r="C21" s="50" t="s">
        <v>199</v>
      </c>
      <c r="D21" s="40"/>
      <c r="E21" s="44"/>
      <c r="F21" s="44"/>
      <c r="G21" s="44"/>
      <c r="H21" s="40" t="s">
        <v>195</v>
      </c>
      <c r="I21" s="51">
        <f>'CDG DC'!A10</f>
        <v>0</v>
      </c>
      <c r="J21" s="40" t="str">
        <f>'CDG DC'!B10</f>
        <v>⏳ Non audité</v>
      </c>
      <c r="K21" s="40">
        <f>'CDG DC'!H10</f>
        <v>0</v>
      </c>
      <c r="L21" s="40"/>
    </row>
    <row r="22" spans="2:12">
      <c r="B22" s="35">
        <v>11</v>
      </c>
      <c r="C22" s="48" t="s">
        <v>200</v>
      </c>
      <c r="D22" s="35"/>
      <c r="E22" s="39"/>
      <c r="F22" s="39"/>
      <c r="G22" s="39"/>
      <c r="H22" s="35" t="s">
        <v>195</v>
      </c>
      <c r="I22" s="49">
        <f>'CDG ITOC'!A10</f>
        <v>0</v>
      </c>
      <c r="J22" s="35" t="str">
        <f>'CDG ITOC'!B10</f>
        <v>⏳ Non audité</v>
      </c>
      <c r="K22" s="35">
        <f>'CDG ITOC'!H10</f>
        <v>0</v>
      </c>
      <c r="L22" s="35"/>
    </row>
    <row r="23" spans="2:12">
      <c r="B23" s="40">
        <v>12</v>
      </c>
      <c r="C23" s="50" t="s">
        <v>201</v>
      </c>
      <c r="D23" s="40"/>
      <c r="E23" s="44"/>
      <c r="F23" s="44"/>
      <c r="G23" s="44"/>
      <c r="H23" s="40" t="s">
        <v>195</v>
      </c>
      <c r="I23" s="51">
        <f>BPOST!A10</f>
        <v>0</v>
      </c>
      <c r="J23" s="40" t="str">
        <f>BPOST!B10</f>
        <v>⏳ Non audité</v>
      </c>
      <c r="K23" s="40">
        <f>BPOST!H10</f>
        <v>0</v>
      </c>
      <c r="L23" s="40"/>
    </row>
    <row r="24" spans="2:12">
      <c r="B24" s="35">
        <v>13</v>
      </c>
      <c r="C24" s="48" t="s">
        <v>202</v>
      </c>
      <c r="D24" s="35"/>
      <c r="E24" s="39"/>
      <c r="F24" s="39"/>
      <c r="G24" s="39"/>
      <c r="H24" s="35" t="s">
        <v>195</v>
      </c>
      <c r="I24" s="49">
        <f>'Graphtalk AIA'!A10</f>
        <v>0</v>
      </c>
      <c r="J24" s="35" t="str">
        <f>'Graphtalk AIA'!B10</f>
        <v>⏳ Non audité</v>
      </c>
      <c r="K24" s="35">
        <f>'Graphtalk AIA'!H10</f>
        <v>0</v>
      </c>
      <c r="L24" s="35"/>
    </row>
    <row r="25" spans="2:12">
      <c r="B25" s="40">
        <v>14</v>
      </c>
      <c r="C25" s="50" t="s">
        <v>203</v>
      </c>
      <c r="D25" s="40"/>
      <c r="E25" s="44"/>
      <c r="F25" s="44"/>
      <c r="G25" s="44"/>
      <c r="H25" s="40" t="s">
        <v>191</v>
      </c>
      <c r="I25" s="51">
        <f>'ONCF APPS'!A10</f>
        <v>0</v>
      </c>
      <c r="J25" s="40" t="str">
        <f>'ONCF APPS'!B10</f>
        <v>⏳ Non audité</v>
      </c>
      <c r="K25" s="40">
        <f>'ONCF APPS'!H10</f>
        <v>0</v>
      </c>
      <c r="L25" s="40"/>
    </row>
    <row r="26" spans="2:12">
      <c r="B26" s="35">
        <v>15</v>
      </c>
      <c r="C26" s="48" t="s">
        <v>761</v>
      </c>
      <c r="D26" s="35"/>
      <c r="E26" s="39"/>
      <c r="F26" s="39"/>
      <c r="G26" s="39"/>
      <c r="H26" s="35" t="s">
        <v>191</v>
      </c>
      <c r="I26" s="49">
        <f>'ONCF MW'!A10</f>
        <v>3.1153846153846154</v>
      </c>
      <c r="J26" s="35" t="str">
        <f>'ONCF MW'!B10</f>
        <v>A Surveiller</v>
      </c>
      <c r="K26" s="35">
        <f>'ONCF MW'!H10</f>
        <v>6</v>
      </c>
      <c r="L26" s="35"/>
    </row>
    <row r="27" spans="2:12">
      <c r="B27" s="40">
        <v>16</v>
      </c>
      <c r="C27" s="50" t="s">
        <v>205</v>
      </c>
      <c r="D27" s="40"/>
      <c r="E27" s="44"/>
      <c r="F27" s="44"/>
      <c r="G27" s="44"/>
      <c r="H27" s="40" t="s">
        <v>195</v>
      </c>
      <c r="I27" s="51">
        <f>ANEF!A10</f>
        <v>0</v>
      </c>
      <c r="J27" s="40" t="str">
        <f>ANEF!B10</f>
        <v>⏳ Non audité</v>
      </c>
      <c r="K27" s="40">
        <f>ANEF!H10</f>
        <v>0</v>
      </c>
      <c r="L27" s="40"/>
    </row>
    <row r="28" spans="2:12">
      <c r="B28" s="35">
        <v>17</v>
      </c>
      <c r="C28" s="48" t="s">
        <v>206</v>
      </c>
      <c r="D28" s="35"/>
      <c r="E28" s="39"/>
      <c r="F28" s="39"/>
      <c r="G28" s="39"/>
      <c r="H28" s="35" t="s">
        <v>195</v>
      </c>
      <c r="I28" s="49">
        <f>Carrefour!A10</f>
        <v>0</v>
      </c>
      <c r="J28" s="35" t="str">
        <f>Carrefour!B10</f>
        <v>⏳ Non audité</v>
      </c>
      <c r="K28" s="35">
        <f>Carrefour!H10</f>
        <v>0</v>
      </c>
      <c r="L28" s="35"/>
    </row>
    <row r="29" spans="2:12">
      <c r="B29" s="40">
        <v>18</v>
      </c>
      <c r="C29" s="50" t="s">
        <v>207</v>
      </c>
      <c r="D29" s="40"/>
      <c r="E29" s="44"/>
      <c r="F29" s="44"/>
      <c r="G29" s="44"/>
      <c r="H29" s="40" t="s">
        <v>195</v>
      </c>
      <c r="I29" s="51">
        <f>'Vinci Construction'!A10</f>
        <v>0</v>
      </c>
      <c r="J29" s="40" t="str">
        <f>'Vinci Construction'!B10</f>
        <v>⏳ Non audité</v>
      </c>
      <c r="K29" s="40">
        <f>'Vinci Construction'!H10</f>
        <v>0</v>
      </c>
      <c r="L29" s="40"/>
    </row>
    <row r="30" spans="2:12">
      <c r="B30" s="35">
        <v>19</v>
      </c>
      <c r="C30" s="48" t="s">
        <v>208</v>
      </c>
      <c r="D30" s="35"/>
      <c r="E30" s="39"/>
      <c r="F30" s="39"/>
      <c r="G30" s="39"/>
      <c r="H30" s="35" t="s">
        <v>195</v>
      </c>
      <c r="I30" s="49">
        <f>AXA!A10</f>
        <v>0</v>
      </c>
      <c r="J30" s="35" t="str">
        <f>AXA!B10</f>
        <v>⏳ Non audité</v>
      </c>
      <c r="K30" s="35">
        <f>AXA!H10</f>
        <v>0</v>
      </c>
      <c r="L30" s="35"/>
    </row>
    <row r="31" spans="2:12">
      <c r="B31" s="40">
        <v>20</v>
      </c>
      <c r="C31" s="50" t="s">
        <v>209</v>
      </c>
      <c r="D31" s="40"/>
      <c r="E31" s="44"/>
      <c r="F31" s="44"/>
      <c r="G31" s="44"/>
      <c r="H31" s="40" t="s">
        <v>138</v>
      </c>
      <c r="I31" s="51">
        <f>OCP!A10</f>
        <v>3.1538461538461537</v>
      </c>
      <c r="J31" s="40" t="str">
        <f>OCP!B10</f>
        <v>A Surveiller</v>
      </c>
      <c r="K31" s="40">
        <f>OCP!H10</f>
        <v>5</v>
      </c>
      <c r="L31" s="40"/>
    </row>
  </sheetData>
  <mergeCells count="3">
    <mergeCell ref="B1:G1"/>
    <mergeCell ref="B3:D3"/>
    <mergeCell ref="B7:C7"/>
  </mergeCells>
  <dataValidations count="1">
    <dataValidation type="list" allowBlank="1" sqref="H12:H31" xr:uid="{00000000-0002-0000-1600-000000000000}">
      <formula1>"Planifié,En cours,Réalisé,Reporté"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42"/>
  <sheetViews>
    <sheetView showGridLines="0" workbookViewId="0">
      <selection activeCell="B27" sqref="B27"/>
    </sheetView>
  </sheetViews>
  <sheetFormatPr baseColWidth="10" defaultColWidth="8.6640625" defaultRowHeight="14.4"/>
  <cols>
    <col min="1" max="2" width="16" customWidth="1"/>
    <col min="3" max="3" width="9" customWidth="1"/>
    <col min="4" max="4" width="21.109375" customWidth="1"/>
    <col min="5" max="11" width="9" customWidth="1"/>
    <col min="12" max="12" width="13.44140625" customWidth="1"/>
    <col min="13" max="23" width="9" customWidth="1"/>
  </cols>
  <sheetData>
    <row r="1" spans="1:12" ht="17.399999999999999">
      <c r="A1" s="16" t="s">
        <v>210</v>
      </c>
    </row>
    <row r="2" spans="1:12" ht="17.399999999999999">
      <c r="A2" s="145"/>
    </row>
    <row r="3" spans="1:12" ht="17.399999999999999">
      <c r="A3" s="145"/>
    </row>
    <row r="4" spans="1:12" ht="17.399999999999999">
      <c r="A4" s="145"/>
    </row>
    <row r="6" spans="1:12">
      <c r="A6" s="17" t="s">
        <v>211</v>
      </c>
    </row>
    <row r="7" spans="1:12">
      <c r="A7" s="25" t="s">
        <v>212</v>
      </c>
      <c r="B7" s="25" t="s">
        <v>177</v>
      </c>
      <c r="C7" s="25" t="s">
        <v>178</v>
      </c>
      <c r="D7" s="25" t="s">
        <v>179</v>
      </c>
      <c r="E7" s="25" t="s">
        <v>125</v>
      </c>
      <c r="F7" s="25" t="s">
        <v>180</v>
      </c>
      <c r="G7" s="25" t="s">
        <v>181</v>
      </c>
    </row>
    <row r="8" spans="1:12" ht="21">
      <c r="A8" s="26">
        <f>IFERROR(AVERAGE('CDG Sécurité'!B10,RAM!A10,'Min. Intérieur'!A10,'CDG Capital'!A10,AtlanticRe!A10,'Client A'!A10,Servier!A10,MEN!A10,ADM!A10,'CDG DC'!A10,'CDG ITOC'!A10,BPOST!A10,'Graphtalk AIA'!A10,'ONCF APPS'!A10,'ONCF MW'!A10,ANEF!A10,Carrefour!A10,'Vinci Construction'!A10,AXA!A10,OCP!A10),0)</f>
        <v>1.3660139860139862</v>
      </c>
      <c r="B8" s="28">
        <f>'CDG Sécurité'!D10+RAM!C10+'Min. Intérieur'!C10+'CDG Capital'!C10+AtlanticRe!C10+'Client A'!C10+Servier!C10+MEN!C10+ADM!C10+'CDG DC'!C10+'CDG ITOC'!C10+BPOST!C10+'Graphtalk AIA'!C10+'ONCF APPS'!C10+'ONCF MW'!C10+ANEF!C10+Carrefour!C10+'Vinci Construction'!C10+AXA!C10+OCP!C10</f>
        <v>1</v>
      </c>
      <c r="C8" s="29">
        <f>'CDG Sécurité'!E10+RAM!D10+'Min. Intérieur'!D10+'CDG Capital'!D10+AtlanticRe!D10+'Client A'!D10+Servier!D10+MEN!D10+ADM!D10+'CDG DC'!D10+'CDG ITOC'!D10+BPOST!D10+'Graphtalk AIA'!D10+'ONCF APPS'!D10+'ONCF MW'!D10+ANEF!D10+Carrefour!D10+'Vinci Construction'!D10+AXA!D10+OCP!D10</f>
        <v>44</v>
      </c>
      <c r="D8" s="29">
        <f>'CDG Sécurité'!F10+RAM!E10+'Min. Intérieur'!E10+'CDG Capital'!E10+AtlanticRe!E10+'Client A'!E10+Servier!E10+MEN!E10+ADM!E10+'CDG DC'!E10+'CDG ITOC'!E10+BPOST!E10+'Graphtalk AIA'!E10+'ONCF APPS'!E10+'ONCF MW'!E10+ANEF!E10+Carrefour!E10+'Vinci Construction'!E10+AXA!E10+OCP!E10</f>
        <v>6</v>
      </c>
      <c r="E8" s="30">
        <f>'CDG Sécurité'!G10+RAM!F10+'Min. Intérieur'!F10+'CDG Capital'!F10+AtlanticRe!F10+'Client A'!F10+Servier!F10+MEN!F10+ADM!F10+'CDG DC'!F10+'CDG ITOC'!F10+BPOST!F10+'Graphtalk AIA'!F10+'ONCF APPS'!F10+'ONCF MW'!F10+ANEF!F10+Carrefour!F10+'Vinci Construction'!F10+AXA!F10+OCP!F10</f>
        <v>0</v>
      </c>
      <c r="F8" s="31">
        <f>'CDG Sécurité'!H10+RAM!G10+'Min. Intérieur'!G10+'CDG Capital'!G10+AtlanticRe!G10+'Client A'!G10+Servier!G10+MEN!G10+ADM!G10+'CDG DC'!G10+'CDG ITOC'!G10+BPOST!G10+'Graphtalk AIA'!G10+'ONCF APPS'!G10+'ONCF MW'!G10+ANEF!G10+Carrefour!G10+'Vinci Construction'!G10+AXA!G10+OCP!G10</f>
        <v>7</v>
      </c>
      <c r="G8" s="32">
        <f>B8+C8+D8+E8</f>
        <v>51</v>
      </c>
    </row>
    <row r="10" spans="1:12">
      <c r="A10" s="17" t="s">
        <v>213</v>
      </c>
    </row>
    <row r="11" spans="1:12">
      <c r="A11" s="18" t="s">
        <v>182</v>
      </c>
      <c r="B11" s="18" t="s">
        <v>166</v>
      </c>
      <c r="C11" s="18" t="s">
        <v>65</v>
      </c>
      <c r="D11" s="18" t="s">
        <v>79</v>
      </c>
      <c r="E11" s="18" t="s">
        <v>177</v>
      </c>
      <c r="F11" s="18" t="s">
        <v>178</v>
      </c>
      <c r="G11" s="18" t="s">
        <v>179</v>
      </c>
      <c r="H11" s="18" t="s">
        <v>125</v>
      </c>
      <c r="I11" s="18" t="s">
        <v>180</v>
      </c>
      <c r="J11" s="18" t="s">
        <v>214</v>
      </c>
      <c r="K11" s="18" t="s">
        <v>215</v>
      </c>
      <c r="L11" s="18" t="s">
        <v>216</v>
      </c>
    </row>
    <row r="12" spans="1:12">
      <c r="A12" s="35">
        <v>1</v>
      </c>
      <c r="B12" s="48" t="s">
        <v>188</v>
      </c>
      <c r="C12" s="49">
        <f>'CDG Sécurité'!B10</f>
        <v>2.3636363636363638</v>
      </c>
      <c r="D12" s="35" t="str">
        <f>'DASHBOARD AUDITS'!J12</f>
        <v>À Risque</v>
      </c>
      <c r="E12" s="35">
        <f>'CDG Sécurité'!D10</f>
        <v>1</v>
      </c>
      <c r="F12" s="35">
        <f>'CDG Sécurité'!E10</f>
        <v>5</v>
      </c>
      <c r="G12" s="35">
        <f>'CDG Sécurité'!F10</f>
        <v>1</v>
      </c>
      <c r="H12" s="35">
        <f>'CDG Sécurité'!G10</f>
        <v>0</v>
      </c>
      <c r="I12" s="35">
        <f>'CDG Sécurité'!H10</f>
        <v>0</v>
      </c>
      <c r="J12" s="36">
        <f t="shared" ref="J12:J31" si="0">E12+F12+G12+H12</f>
        <v>7</v>
      </c>
      <c r="K12" s="52">
        <f t="shared" ref="K12:K31" si="1">IFERROR((E12+F12)/J12,0)</f>
        <v>0.8571428571428571</v>
      </c>
      <c r="L12" s="35" t="str">
        <f>IF(E12&gt;0,"🔴 Critique",IF(J12&gt;5,"🟠 Élevée",IF(J12&gt;2,"🟡 Modérée","🟢 Faible")))</f>
        <v>🔴 Critique</v>
      </c>
    </row>
    <row r="13" spans="1:12">
      <c r="A13" s="40">
        <v>2</v>
      </c>
      <c r="B13" s="50" t="s">
        <v>189</v>
      </c>
      <c r="C13" s="51">
        <f>RAM!A10</f>
        <v>3.1538461538461537</v>
      </c>
      <c r="D13" s="35" t="str">
        <f>'DASHBOARD AUDITS'!J13</f>
        <v>A Surveiller</v>
      </c>
      <c r="E13" s="40">
        <f>RAM!C10</f>
        <v>0</v>
      </c>
      <c r="F13" s="40">
        <f>RAM!D10</f>
        <v>4</v>
      </c>
      <c r="G13" s="40">
        <f>RAM!E10</f>
        <v>1</v>
      </c>
      <c r="H13" s="40">
        <f>RAM!F10</f>
        <v>0</v>
      </c>
      <c r="I13" s="40">
        <f>RAM!G10</f>
        <v>1</v>
      </c>
      <c r="J13" s="41">
        <f t="shared" si="0"/>
        <v>5</v>
      </c>
      <c r="K13" s="53">
        <f t="shared" si="1"/>
        <v>0.8</v>
      </c>
      <c r="L13" s="40" t="str">
        <f>IF(E13&gt;0,"🔴 Critique",IF(J13&gt;5,"🟠 Élevée",IF(J13&gt;2,"🟡 Modérée","🟢 Faible")))</f>
        <v>🟡 Modérée</v>
      </c>
    </row>
    <row r="14" spans="1:12">
      <c r="A14" s="35">
        <v>3</v>
      </c>
      <c r="B14" s="48" t="s">
        <v>190</v>
      </c>
      <c r="C14" s="49">
        <f>'Min. Intérieur'!A10</f>
        <v>3.3636363636363638</v>
      </c>
      <c r="D14" s="35" t="str">
        <f>'DASHBOARD AUDITS'!J14</f>
        <v>A Surveiller</v>
      </c>
      <c r="E14" s="35">
        <f>'Min. Intérieur'!C10</f>
        <v>0</v>
      </c>
      <c r="F14" s="35">
        <f>'Min. Intérieur'!D10</f>
        <v>7</v>
      </c>
      <c r="G14" s="35">
        <f>'Min. Intérieur'!E10</f>
        <v>0</v>
      </c>
      <c r="H14" s="35">
        <f>'Min. Intérieur'!F10</f>
        <v>0</v>
      </c>
      <c r="I14" s="35">
        <f>'Min. Intérieur'!G10</f>
        <v>2</v>
      </c>
      <c r="J14" s="36">
        <f t="shared" si="0"/>
        <v>7</v>
      </c>
      <c r="K14" s="52">
        <f t="shared" si="1"/>
        <v>1</v>
      </c>
      <c r="L14" s="35" t="str">
        <f>IF(E14&gt;0,"🔴 Critique",IF(J14&gt;5,"🟠 Élevée",IF(J14&gt;2,"🟡 Modérée","🟢 Faible")))</f>
        <v>🟠 Élevée</v>
      </c>
    </row>
    <row r="15" spans="1:12">
      <c r="A15" s="40">
        <v>4</v>
      </c>
      <c r="B15" s="50" t="s">
        <v>192</v>
      </c>
      <c r="C15" s="51">
        <f>'CDG Capital'!A10</f>
        <v>2.4545454545454546</v>
      </c>
      <c r="D15" s="35" t="str">
        <f>'DASHBOARD AUDITS'!J15</f>
        <v>À Risque</v>
      </c>
      <c r="E15" s="40">
        <f>'CDG Capital'!C10</f>
        <v>0</v>
      </c>
      <c r="F15" s="40">
        <f>'CDG Capital'!D10</f>
        <v>5</v>
      </c>
      <c r="G15" s="40">
        <f>'CDG Capital'!E10</f>
        <v>2</v>
      </c>
      <c r="H15" s="40">
        <f>'CDG Capital'!F10</f>
        <v>0</v>
      </c>
      <c r="I15" s="40">
        <f>'CDG Capital'!G10</f>
        <v>0</v>
      </c>
      <c r="J15" s="41">
        <f t="shared" si="0"/>
        <v>7</v>
      </c>
      <c r="K15" s="53">
        <f t="shared" si="1"/>
        <v>0.7142857142857143</v>
      </c>
      <c r="L15" s="40" t="str">
        <f t="shared" ref="L15:L31" si="2">IF(E15&gt;0,"🔴 Critique",IF(J15&gt;5,"🟠 Élevée",IF(J15&gt;2,"🟡 Modérée","🟢 Faible")))</f>
        <v>🟠 Élevée</v>
      </c>
    </row>
    <row r="16" spans="1:12">
      <c r="A16" s="35">
        <v>5</v>
      </c>
      <c r="B16" s="48" t="s">
        <v>193</v>
      </c>
      <c r="C16" s="49">
        <f>AtlanticRe!A10</f>
        <v>2.9615384615384617</v>
      </c>
      <c r="D16" s="35" t="str">
        <f>'DASHBOARD AUDITS'!J16</f>
        <v>A Surveiller</v>
      </c>
      <c r="E16" s="35">
        <f>AtlanticRe!C10</f>
        <v>0</v>
      </c>
      <c r="F16" s="35">
        <f>AtlanticRe!D10</f>
        <v>5</v>
      </c>
      <c r="G16" s="35">
        <f>AtlanticRe!E10</f>
        <v>0</v>
      </c>
      <c r="H16" s="35">
        <f>AtlanticRe!F10</f>
        <v>0</v>
      </c>
      <c r="I16" s="35">
        <f>AtlanticRe!G10</f>
        <v>2</v>
      </c>
      <c r="J16" s="36">
        <f t="shared" si="0"/>
        <v>5</v>
      </c>
      <c r="K16" s="52">
        <f t="shared" si="1"/>
        <v>1</v>
      </c>
      <c r="L16" s="35" t="str">
        <f t="shared" si="2"/>
        <v>🟡 Modérée</v>
      </c>
    </row>
    <row r="17" spans="1:12">
      <c r="A17" s="40">
        <v>6</v>
      </c>
      <c r="B17" s="50" t="s">
        <v>194</v>
      </c>
      <c r="C17" s="51">
        <f>'Client A'!A10</f>
        <v>0</v>
      </c>
      <c r="D17" s="35" t="str">
        <f>'DASHBOARD AUDITS'!J17</f>
        <v>⏳ Non audité</v>
      </c>
      <c r="E17" s="40">
        <f>'Client A'!C10</f>
        <v>0</v>
      </c>
      <c r="F17" s="40">
        <f>'Client A'!D10</f>
        <v>0</v>
      </c>
      <c r="G17" s="40">
        <f>'Client A'!E10</f>
        <v>0</v>
      </c>
      <c r="H17" s="40">
        <f>'Client A'!F10</f>
        <v>0</v>
      </c>
      <c r="I17" s="40">
        <f>'Client A'!G10</f>
        <v>0</v>
      </c>
      <c r="J17" s="41">
        <f t="shared" si="0"/>
        <v>0</v>
      </c>
      <c r="K17" s="53">
        <f t="shared" si="1"/>
        <v>0</v>
      </c>
      <c r="L17" s="40" t="str">
        <f t="shared" si="2"/>
        <v>🟢 Faible</v>
      </c>
    </row>
    <row r="18" spans="1:12">
      <c r="A18" s="35">
        <v>7</v>
      </c>
      <c r="B18" s="48" t="s">
        <v>196</v>
      </c>
      <c r="C18" s="49">
        <f>Servier!A10</f>
        <v>3.6</v>
      </c>
      <c r="D18" s="35" t="str">
        <f>'DASHBOARD AUDITS'!J18</f>
        <v>Performant</v>
      </c>
      <c r="E18" s="35">
        <f>Servier!C10</f>
        <v>0</v>
      </c>
      <c r="F18" s="35">
        <f>Servier!D10</f>
        <v>4</v>
      </c>
      <c r="G18" s="35">
        <f>Servier!E10</f>
        <v>0</v>
      </c>
      <c r="H18" s="35">
        <f>Servier!F10</f>
        <v>0</v>
      </c>
      <c r="I18" s="35">
        <f>Servier!G10</f>
        <v>0</v>
      </c>
      <c r="J18" s="36">
        <f t="shared" si="0"/>
        <v>4</v>
      </c>
      <c r="K18" s="52">
        <f t="shared" si="1"/>
        <v>1</v>
      </c>
      <c r="L18" s="35" t="str">
        <f t="shared" si="2"/>
        <v>🟡 Modérée</v>
      </c>
    </row>
    <row r="19" spans="1:12">
      <c r="A19" s="40">
        <v>8</v>
      </c>
      <c r="B19" s="50" t="s">
        <v>197</v>
      </c>
      <c r="C19" s="51">
        <f>MEN!A10</f>
        <v>3.1538461538461537</v>
      </c>
      <c r="D19" s="35" t="str">
        <f>'DASHBOARD AUDITS'!J19</f>
        <v>A Surveiller</v>
      </c>
      <c r="E19" s="40">
        <f>MEN!C10</f>
        <v>0</v>
      </c>
      <c r="F19" s="40">
        <f>MEN!D10</f>
        <v>5</v>
      </c>
      <c r="G19" s="40">
        <f>MEN!E10</f>
        <v>0</v>
      </c>
      <c r="H19" s="40">
        <f>MEN!F10</f>
        <v>0</v>
      </c>
      <c r="I19" s="40">
        <f>MEN!G10</f>
        <v>1</v>
      </c>
      <c r="J19" s="41">
        <f t="shared" si="0"/>
        <v>5</v>
      </c>
      <c r="K19" s="53">
        <f t="shared" si="1"/>
        <v>1</v>
      </c>
      <c r="L19" s="40" t="str">
        <f t="shared" si="2"/>
        <v>🟡 Modérée</v>
      </c>
    </row>
    <row r="20" spans="1:12">
      <c r="A20" s="35">
        <v>9</v>
      </c>
      <c r="B20" s="48" t="s">
        <v>198</v>
      </c>
      <c r="C20" s="49">
        <f>ADM!A10</f>
        <v>0</v>
      </c>
      <c r="D20" s="35" t="str">
        <f>'DASHBOARD AUDITS'!J20</f>
        <v>⏳ Non audité</v>
      </c>
      <c r="E20" s="35">
        <f>ADM!C10</f>
        <v>0</v>
      </c>
      <c r="F20" s="35">
        <f>ADM!D10</f>
        <v>0</v>
      </c>
      <c r="G20" s="35">
        <f>ADM!E10</f>
        <v>0</v>
      </c>
      <c r="H20" s="35">
        <f>ADM!F10</f>
        <v>0</v>
      </c>
      <c r="I20" s="35">
        <f>ADM!G10</f>
        <v>0</v>
      </c>
      <c r="J20" s="36">
        <f t="shared" si="0"/>
        <v>0</v>
      </c>
      <c r="K20" s="52">
        <f t="shared" si="1"/>
        <v>0</v>
      </c>
      <c r="L20" s="35" t="str">
        <f t="shared" si="2"/>
        <v>🟢 Faible</v>
      </c>
    </row>
    <row r="21" spans="1:12">
      <c r="A21" s="40">
        <v>10</v>
      </c>
      <c r="B21" s="50" t="s">
        <v>199</v>
      </c>
      <c r="C21" s="51">
        <f>'CDG DC'!A10</f>
        <v>0</v>
      </c>
      <c r="D21" s="35" t="str">
        <f>'DASHBOARD AUDITS'!J21</f>
        <v>⏳ Non audité</v>
      </c>
      <c r="E21" s="40">
        <f>'CDG DC'!C10</f>
        <v>0</v>
      </c>
      <c r="F21" s="40">
        <f>'CDG DC'!D10</f>
        <v>0</v>
      </c>
      <c r="G21" s="40">
        <f>'CDG DC'!E10</f>
        <v>0</v>
      </c>
      <c r="H21" s="40">
        <f>'CDG DC'!F10</f>
        <v>0</v>
      </c>
      <c r="I21" s="40">
        <f>'CDG DC'!G10</f>
        <v>0</v>
      </c>
      <c r="J21" s="41">
        <f t="shared" si="0"/>
        <v>0</v>
      </c>
      <c r="K21" s="53">
        <f t="shared" si="1"/>
        <v>0</v>
      </c>
      <c r="L21" s="40" t="str">
        <f t="shared" si="2"/>
        <v>🟢 Faible</v>
      </c>
    </row>
    <row r="22" spans="1:12">
      <c r="A22" s="35">
        <v>11</v>
      </c>
      <c r="B22" s="48" t="s">
        <v>200</v>
      </c>
      <c r="C22" s="49">
        <f>'CDG ITOC'!A10</f>
        <v>0</v>
      </c>
      <c r="D22" s="35" t="str">
        <f>'DASHBOARD AUDITS'!J22</f>
        <v>⏳ Non audité</v>
      </c>
      <c r="E22" s="35">
        <f>'CDG ITOC'!C10</f>
        <v>0</v>
      </c>
      <c r="F22" s="35">
        <f>'CDG ITOC'!D10</f>
        <v>0</v>
      </c>
      <c r="G22" s="35">
        <f>'CDG ITOC'!E10</f>
        <v>0</v>
      </c>
      <c r="H22" s="35">
        <f>'CDG ITOC'!F10</f>
        <v>0</v>
      </c>
      <c r="I22" s="35">
        <f>'CDG ITOC'!G10</f>
        <v>0</v>
      </c>
      <c r="J22" s="36">
        <f t="shared" si="0"/>
        <v>0</v>
      </c>
      <c r="K22" s="52">
        <f t="shared" si="1"/>
        <v>0</v>
      </c>
      <c r="L22" s="35" t="str">
        <f t="shared" si="2"/>
        <v>🟢 Faible</v>
      </c>
    </row>
    <row r="23" spans="1:12">
      <c r="A23" s="40">
        <v>12</v>
      </c>
      <c r="B23" s="50" t="s">
        <v>201</v>
      </c>
      <c r="C23" s="51">
        <f>BPOST!A10</f>
        <v>0</v>
      </c>
      <c r="D23" s="35" t="str">
        <f>'DASHBOARD AUDITS'!J23</f>
        <v>⏳ Non audité</v>
      </c>
      <c r="E23" s="40">
        <f>BPOST!C10</f>
        <v>0</v>
      </c>
      <c r="F23" s="40">
        <f>BPOST!D10</f>
        <v>0</v>
      </c>
      <c r="G23" s="40">
        <f>BPOST!E10</f>
        <v>0</v>
      </c>
      <c r="H23" s="40">
        <f>BPOST!F10</f>
        <v>0</v>
      </c>
      <c r="I23" s="40">
        <f>BPOST!G10</f>
        <v>0</v>
      </c>
      <c r="J23" s="41">
        <f t="shared" si="0"/>
        <v>0</v>
      </c>
      <c r="K23" s="53">
        <f t="shared" si="1"/>
        <v>0</v>
      </c>
      <c r="L23" s="40" t="str">
        <f t="shared" si="2"/>
        <v>🟢 Faible</v>
      </c>
    </row>
    <row r="24" spans="1:12">
      <c r="A24" s="35">
        <v>13</v>
      </c>
      <c r="B24" s="48" t="s">
        <v>202</v>
      </c>
      <c r="C24" s="49">
        <f>'Graphtalk AIA'!A10</f>
        <v>0</v>
      </c>
      <c r="D24" s="35" t="str">
        <f>'DASHBOARD AUDITS'!J24</f>
        <v>⏳ Non audité</v>
      </c>
      <c r="E24" s="35">
        <f>'Graphtalk AIA'!C10</f>
        <v>0</v>
      </c>
      <c r="F24" s="35">
        <f>'Graphtalk AIA'!D10</f>
        <v>0</v>
      </c>
      <c r="G24" s="35">
        <f>'Graphtalk AIA'!E10</f>
        <v>0</v>
      </c>
      <c r="H24" s="35">
        <f>'Graphtalk AIA'!F10</f>
        <v>0</v>
      </c>
      <c r="I24" s="35">
        <f>'Graphtalk AIA'!G10</f>
        <v>0</v>
      </c>
      <c r="J24" s="36">
        <f t="shared" si="0"/>
        <v>0</v>
      </c>
      <c r="K24" s="52">
        <f t="shared" si="1"/>
        <v>0</v>
      </c>
      <c r="L24" s="35" t="str">
        <f t="shared" si="2"/>
        <v>🟢 Faible</v>
      </c>
    </row>
    <row r="25" spans="1:12">
      <c r="A25" s="40">
        <v>14</v>
      </c>
      <c r="B25" s="50" t="s">
        <v>203</v>
      </c>
      <c r="C25" s="51">
        <f>'ONCF APPS'!A10</f>
        <v>0</v>
      </c>
      <c r="D25" s="35" t="str">
        <f>'DASHBOARD AUDITS'!J25</f>
        <v>⏳ Non audité</v>
      </c>
      <c r="E25" s="40">
        <f>'ONCF APPS'!C10</f>
        <v>0</v>
      </c>
      <c r="F25" s="40">
        <f>'ONCF APPS'!D10</f>
        <v>0</v>
      </c>
      <c r="G25" s="40">
        <f>'ONCF APPS'!E10</f>
        <v>0</v>
      </c>
      <c r="H25" s="40">
        <f>'ONCF APPS'!F10</f>
        <v>0</v>
      </c>
      <c r="I25" s="40">
        <f>'ONCF APPS'!G10</f>
        <v>0</v>
      </c>
      <c r="J25" s="41">
        <f t="shared" si="0"/>
        <v>0</v>
      </c>
      <c r="K25" s="53">
        <f t="shared" si="1"/>
        <v>0</v>
      </c>
      <c r="L25" s="40" t="str">
        <f t="shared" si="2"/>
        <v>🟢 Faible</v>
      </c>
    </row>
    <row r="26" spans="1:12">
      <c r="A26" s="35">
        <v>15</v>
      </c>
      <c r="B26" s="48" t="s">
        <v>761</v>
      </c>
      <c r="C26" s="49">
        <f>'ONCF MW'!A10</f>
        <v>3.1153846153846154</v>
      </c>
      <c r="D26" s="35" t="str">
        <f>'DASHBOARD AUDITS'!J26</f>
        <v>A Surveiller</v>
      </c>
      <c r="E26" s="35">
        <f>'ONCF MW'!C10</f>
        <v>0</v>
      </c>
      <c r="F26" s="35">
        <f>'ONCF MW'!D10</f>
        <v>4</v>
      </c>
      <c r="G26" s="35">
        <f>'ONCF MW'!E10</f>
        <v>2</v>
      </c>
      <c r="H26" s="35">
        <f>'ONCF MW'!F10</f>
        <v>0</v>
      </c>
      <c r="I26" s="35">
        <f>'ONCF MW'!G10</f>
        <v>0</v>
      </c>
      <c r="J26" s="36">
        <f t="shared" si="0"/>
        <v>6</v>
      </c>
      <c r="K26" s="52">
        <f t="shared" si="1"/>
        <v>0.66666666666666663</v>
      </c>
      <c r="L26" s="35" t="str">
        <f t="shared" si="2"/>
        <v>🟠 Élevée</v>
      </c>
    </row>
    <row r="27" spans="1:12">
      <c r="A27" s="40">
        <v>16</v>
      </c>
      <c r="B27" s="50" t="s">
        <v>205</v>
      </c>
      <c r="C27" s="51">
        <f>ANEF!A10</f>
        <v>0</v>
      </c>
      <c r="D27" s="35" t="str">
        <f>'DASHBOARD AUDITS'!J27</f>
        <v>⏳ Non audité</v>
      </c>
      <c r="E27" s="40">
        <f>ANEF!C10</f>
        <v>0</v>
      </c>
      <c r="F27" s="40">
        <f>ANEF!D10</f>
        <v>0</v>
      </c>
      <c r="G27" s="40">
        <f>ANEF!E10</f>
        <v>0</v>
      </c>
      <c r="H27" s="40">
        <f>ANEF!F10</f>
        <v>0</v>
      </c>
      <c r="I27" s="40">
        <f>ANEF!G10</f>
        <v>0</v>
      </c>
      <c r="J27" s="41">
        <f t="shared" si="0"/>
        <v>0</v>
      </c>
      <c r="K27" s="53">
        <f t="shared" si="1"/>
        <v>0</v>
      </c>
      <c r="L27" s="40" t="str">
        <f t="shared" si="2"/>
        <v>🟢 Faible</v>
      </c>
    </row>
    <row r="28" spans="1:12">
      <c r="A28" s="35">
        <v>17</v>
      </c>
      <c r="B28" s="48" t="s">
        <v>206</v>
      </c>
      <c r="C28" s="49">
        <f>Carrefour!A10</f>
        <v>0</v>
      </c>
      <c r="D28" s="35" t="str">
        <f>'DASHBOARD AUDITS'!J28</f>
        <v>⏳ Non audité</v>
      </c>
      <c r="E28" s="35">
        <f>Carrefour!C10</f>
        <v>0</v>
      </c>
      <c r="F28" s="35">
        <f>Carrefour!D10</f>
        <v>0</v>
      </c>
      <c r="G28" s="35">
        <f>Carrefour!E10</f>
        <v>0</v>
      </c>
      <c r="H28" s="35">
        <f>Carrefour!F10</f>
        <v>0</v>
      </c>
      <c r="I28" s="35">
        <f>Carrefour!G10</f>
        <v>0</v>
      </c>
      <c r="J28" s="36">
        <f t="shared" si="0"/>
        <v>0</v>
      </c>
      <c r="K28" s="52">
        <f t="shared" si="1"/>
        <v>0</v>
      </c>
      <c r="L28" s="35" t="str">
        <f t="shared" si="2"/>
        <v>🟢 Faible</v>
      </c>
    </row>
    <row r="29" spans="1:12">
      <c r="A29" s="40">
        <v>18</v>
      </c>
      <c r="B29" s="50" t="s">
        <v>207</v>
      </c>
      <c r="C29" s="51">
        <f>'Vinci Construction'!A10</f>
        <v>0</v>
      </c>
      <c r="D29" s="35" t="str">
        <f>'DASHBOARD AUDITS'!J29</f>
        <v>⏳ Non audité</v>
      </c>
      <c r="E29" s="40">
        <f>'Vinci Construction'!C10</f>
        <v>0</v>
      </c>
      <c r="F29" s="40">
        <f>'Vinci Construction'!D10</f>
        <v>0</v>
      </c>
      <c r="G29" s="40">
        <f>'Vinci Construction'!E10</f>
        <v>0</v>
      </c>
      <c r="H29" s="40">
        <f>'Vinci Construction'!F10</f>
        <v>0</v>
      </c>
      <c r="I29" s="40">
        <f>'Vinci Construction'!G10</f>
        <v>0</v>
      </c>
      <c r="J29" s="41">
        <f t="shared" si="0"/>
        <v>0</v>
      </c>
      <c r="K29" s="53">
        <f t="shared" si="1"/>
        <v>0</v>
      </c>
      <c r="L29" s="40" t="str">
        <f t="shared" si="2"/>
        <v>🟢 Faible</v>
      </c>
    </row>
    <row r="30" spans="1:12">
      <c r="A30" s="35">
        <v>19</v>
      </c>
      <c r="B30" s="48" t="s">
        <v>208</v>
      </c>
      <c r="C30" s="49">
        <f>AXA!A10</f>
        <v>0</v>
      </c>
      <c r="D30" s="35" t="str">
        <f>'DASHBOARD AUDITS'!J30</f>
        <v>⏳ Non audité</v>
      </c>
      <c r="E30" s="35">
        <f>AXA!C10</f>
        <v>0</v>
      </c>
      <c r="F30" s="35">
        <f>AXA!D10</f>
        <v>0</v>
      </c>
      <c r="G30" s="35">
        <f>AXA!E10</f>
        <v>0</v>
      </c>
      <c r="H30" s="35">
        <f>AXA!F10</f>
        <v>0</v>
      </c>
      <c r="I30" s="35">
        <f>AXA!G10</f>
        <v>0</v>
      </c>
      <c r="J30" s="36">
        <f t="shared" si="0"/>
        <v>0</v>
      </c>
      <c r="K30" s="52">
        <f t="shared" si="1"/>
        <v>0</v>
      </c>
      <c r="L30" s="35" t="str">
        <f t="shared" si="2"/>
        <v>🟢 Faible</v>
      </c>
    </row>
    <row r="31" spans="1:12">
      <c r="A31" s="40">
        <v>20</v>
      </c>
      <c r="B31" s="50" t="s">
        <v>209</v>
      </c>
      <c r="C31" s="51">
        <f>OCP!A10</f>
        <v>3.1538461538461537</v>
      </c>
      <c r="D31" s="35" t="str">
        <f>'DASHBOARD AUDITS'!J31</f>
        <v>A Surveiller</v>
      </c>
      <c r="E31" s="40">
        <f>OCP!C10</f>
        <v>0</v>
      </c>
      <c r="F31" s="40">
        <f>OCP!D10</f>
        <v>5</v>
      </c>
      <c r="G31" s="40">
        <f>OCP!E10</f>
        <v>0</v>
      </c>
      <c r="H31" s="40">
        <f>OCP!F10</f>
        <v>0</v>
      </c>
      <c r="I31" s="40">
        <f>OCP!G10</f>
        <v>1</v>
      </c>
      <c r="J31" s="41">
        <f t="shared" si="0"/>
        <v>5</v>
      </c>
      <c r="K31" s="53">
        <f t="shared" si="1"/>
        <v>1</v>
      </c>
      <c r="L31" s="40" t="str">
        <f t="shared" si="2"/>
        <v>🟡 Modérée</v>
      </c>
    </row>
    <row r="34" spans="1:23">
      <c r="A34" s="17" t="s">
        <v>217</v>
      </c>
    </row>
    <row r="35" spans="1:23">
      <c r="A35" s="54" t="s">
        <v>218</v>
      </c>
      <c r="B35" s="54" t="s">
        <v>219</v>
      </c>
      <c r="C35" s="54" t="s">
        <v>220</v>
      </c>
      <c r="D35" s="54" t="s">
        <v>189</v>
      </c>
      <c r="E35" s="54" t="s">
        <v>221</v>
      </c>
      <c r="F35" s="54" t="s">
        <v>222</v>
      </c>
      <c r="G35" s="54" t="s">
        <v>223</v>
      </c>
      <c r="H35" s="54" t="s">
        <v>194</v>
      </c>
      <c r="I35" s="54" t="s">
        <v>196</v>
      </c>
      <c r="J35" s="54" t="s">
        <v>197</v>
      </c>
      <c r="K35" s="54" t="s">
        <v>198</v>
      </c>
      <c r="L35" s="54" t="s">
        <v>199</v>
      </c>
      <c r="M35" s="54" t="s">
        <v>224</v>
      </c>
      <c r="N35" s="54" t="s">
        <v>201</v>
      </c>
      <c r="O35" s="54" t="s">
        <v>225</v>
      </c>
      <c r="P35" s="54" t="s">
        <v>226</v>
      </c>
      <c r="Q35" s="54" t="s">
        <v>204</v>
      </c>
      <c r="R35" s="54" t="s">
        <v>205</v>
      </c>
      <c r="S35" s="54" t="s">
        <v>227</v>
      </c>
      <c r="T35" s="54" t="s">
        <v>228</v>
      </c>
      <c r="U35" s="54" t="s">
        <v>208</v>
      </c>
      <c r="V35" s="54" t="s">
        <v>209</v>
      </c>
      <c r="W35" s="54" t="s">
        <v>229</v>
      </c>
    </row>
    <row r="36" spans="1:23">
      <c r="A36" s="55" t="s">
        <v>230</v>
      </c>
      <c r="B36" s="56" t="s">
        <v>231</v>
      </c>
      <c r="C36" s="51">
        <f>'CDG Sécurité'!E55</f>
        <v>1</v>
      </c>
      <c r="D36" s="51">
        <f>RAM!D55</f>
        <v>3</v>
      </c>
      <c r="E36" s="51">
        <f>'Min. Intérieur'!D55</f>
        <v>2</v>
      </c>
      <c r="F36" s="51">
        <f>'CDG Capital'!D55</f>
        <v>1</v>
      </c>
      <c r="G36" s="51">
        <f>AtlanticRe!D55</f>
        <v>3</v>
      </c>
      <c r="H36" s="51">
        <f>'Client A'!D55</f>
        <v>0</v>
      </c>
      <c r="I36" s="51">
        <f>Servier!D55</f>
        <v>2.5</v>
      </c>
      <c r="J36" s="51">
        <f>MEN!D55</f>
        <v>3.5</v>
      </c>
      <c r="K36" s="51">
        <f>ADM!D55</f>
        <v>0</v>
      </c>
      <c r="L36" s="51">
        <f>'CDG DC'!D55</f>
        <v>0</v>
      </c>
      <c r="M36" s="51">
        <f>'CDG ITOC'!D55</f>
        <v>0</v>
      </c>
      <c r="N36" s="51">
        <f>BPOST!D55</f>
        <v>0</v>
      </c>
      <c r="O36" s="51">
        <f>'Graphtalk AIA'!D55</f>
        <v>0</v>
      </c>
      <c r="P36" s="51">
        <f>'ONCF APPS'!D55</f>
        <v>0</v>
      </c>
      <c r="Q36" s="51">
        <f>'ONCF MW'!D55</f>
        <v>3</v>
      </c>
      <c r="R36" s="51">
        <f>ANEF!D55</f>
        <v>0</v>
      </c>
      <c r="S36" s="51">
        <f>Carrefour!D55</f>
        <v>0</v>
      </c>
      <c r="T36" s="51">
        <f>'Vinci Construction'!D55</f>
        <v>0</v>
      </c>
      <c r="U36" s="51">
        <f>AXA!D55</f>
        <v>0</v>
      </c>
      <c r="V36" s="51">
        <f>OCP!D55</f>
        <v>3.5</v>
      </c>
      <c r="W36" s="45">
        <f t="shared" ref="W36:W42" si="3">IFERROR(AVERAGE(C36:V36),0)</f>
        <v>1.125</v>
      </c>
    </row>
    <row r="37" spans="1:23">
      <c r="A37" s="55" t="s">
        <v>232</v>
      </c>
      <c r="B37" s="56" t="s">
        <v>233</v>
      </c>
      <c r="C37" s="51">
        <f>'CDG Sécurité'!E56</f>
        <v>3</v>
      </c>
      <c r="D37" s="51">
        <f>RAM!D56</f>
        <v>3.5</v>
      </c>
      <c r="E37" s="51">
        <f>'Min. Intérieur'!D56</f>
        <v>4</v>
      </c>
      <c r="F37" s="51">
        <f>'CDG Capital'!D56</f>
        <v>0</v>
      </c>
      <c r="G37" s="51">
        <f>AtlanticRe!D56</f>
        <v>3.5</v>
      </c>
      <c r="H37" s="51">
        <f>'Client A'!D56</f>
        <v>0</v>
      </c>
      <c r="I37" s="51">
        <f>Servier!D56</f>
        <v>3</v>
      </c>
      <c r="J37" s="51">
        <f>MEN!D56</f>
        <v>3.5</v>
      </c>
      <c r="K37" s="51">
        <f>ADM!D56</f>
        <v>0</v>
      </c>
      <c r="L37" s="51">
        <f>'CDG DC'!D56</f>
        <v>0</v>
      </c>
      <c r="M37" s="51">
        <f>'CDG ITOC'!D56</f>
        <v>0</v>
      </c>
      <c r="N37" s="51">
        <f>BPOST!D56</f>
        <v>0</v>
      </c>
      <c r="O37" s="51">
        <f>'Graphtalk AIA'!D56</f>
        <v>0</v>
      </c>
      <c r="P37" s="51">
        <f>'ONCF APPS'!D56</f>
        <v>0</v>
      </c>
      <c r="Q37" s="51">
        <f>'ONCF MW'!D56</f>
        <v>3.5</v>
      </c>
      <c r="R37" s="51">
        <f>ANEF!D56</f>
        <v>0</v>
      </c>
      <c r="S37" s="51">
        <f>Carrefour!D56</f>
        <v>0</v>
      </c>
      <c r="T37" s="51">
        <f>'Vinci Construction'!D56</f>
        <v>0</v>
      </c>
      <c r="U37" s="51">
        <f>AXA!D56</f>
        <v>0</v>
      </c>
      <c r="V37" s="51">
        <f>OCP!D56</f>
        <v>3.5</v>
      </c>
      <c r="W37" s="45">
        <f t="shared" si="3"/>
        <v>1.375</v>
      </c>
    </row>
    <row r="38" spans="1:23">
      <c r="A38" s="55" t="s">
        <v>234</v>
      </c>
      <c r="B38" s="56" t="s">
        <v>235</v>
      </c>
      <c r="C38" s="51">
        <f>'CDG Sécurité'!E57</f>
        <v>2.3333333333333335</v>
      </c>
      <c r="D38" s="51">
        <f>RAM!D57</f>
        <v>2.6666666666666665</v>
      </c>
      <c r="E38" s="51">
        <f>'Min. Intérieur'!D57</f>
        <v>2</v>
      </c>
      <c r="F38" s="51">
        <f>'CDG Capital'!D57</f>
        <v>0</v>
      </c>
      <c r="G38" s="51">
        <f>AtlanticRe!D57</f>
        <v>2.6666666666666665</v>
      </c>
      <c r="H38" s="51">
        <f>'Client A'!D57</f>
        <v>0</v>
      </c>
      <c r="I38" s="51">
        <f>Servier!D57</f>
        <v>3.5</v>
      </c>
      <c r="J38" s="51">
        <f>MEN!D57</f>
        <v>2.6666666666666665</v>
      </c>
      <c r="K38" s="51">
        <f>ADM!D57</f>
        <v>0</v>
      </c>
      <c r="L38" s="51">
        <f>'CDG DC'!D57</f>
        <v>0</v>
      </c>
      <c r="M38" s="51">
        <f>'CDG ITOC'!D57</f>
        <v>0</v>
      </c>
      <c r="N38" s="51">
        <f>BPOST!D57</f>
        <v>0</v>
      </c>
      <c r="O38" s="51">
        <f>'Graphtalk AIA'!D57</f>
        <v>0</v>
      </c>
      <c r="P38" s="51">
        <f>'ONCF APPS'!D57</f>
        <v>0</v>
      </c>
      <c r="Q38" s="51">
        <f>'ONCF MW'!D57</f>
        <v>3</v>
      </c>
      <c r="R38" s="51">
        <f>ANEF!D57</f>
        <v>0</v>
      </c>
      <c r="S38" s="51">
        <f>Carrefour!D57</f>
        <v>0</v>
      </c>
      <c r="T38" s="51">
        <f>'Vinci Construction'!D57</f>
        <v>0</v>
      </c>
      <c r="U38" s="51">
        <f>AXA!D57</f>
        <v>0</v>
      </c>
      <c r="V38" s="51">
        <f>OCP!D57</f>
        <v>2.6666666666666665</v>
      </c>
      <c r="W38" s="45">
        <f t="shared" si="3"/>
        <v>1.075</v>
      </c>
    </row>
    <row r="39" spans="1:23">
      <c r="A39" s="55" t="s">
        <v>236</v>
      </c>
      <c r="B39" s="56" t="s">
        <v>237</v>
      </c>
      <c r="C39" s="51">
        <f>'CDG Sécurité'!E58</f>
        <v>2.3333333333333335</v>
      </c>
      <c r="D39" s="51">
        <f>RAM!D58</f>
        <v>2</v>
      </c>
      <c r="E39" s="51">
        <f>'Min. Intérieur'!D58</f>
        <v>2</v>
      </c>
      <c r="F39" s="51">
        <f>'CDG Capital'!D58</f>
        <v>0</v>
      </c>
      <c r="G39" s="51">
        <f>AtlanticRe!D58</f>
        <v>2</v>
      </c>
      <c r="H39" s="51">
        <f>'Client A'!D58</f>
        <v>0</v>
      </c>
      <c r="I39" s="51">
        <f>Servier!D58</f>
        <v>3.6666666666666665</v>
      </c>
      <c r="J39" s="51">
        <f>MEN!D58</f>
        <v>2.75</v>
      </c>
      <c r="K39" s="51">
        <f>ADM!D58</f>
        <v>0</v>
      </c>
      <c r="L39" s="51">
        <f>'CDG DC'!D58</f>
        <v>0</v>
      </c>
      <c r="M39" s="51">
        <f>'CDG ITOC'!D58</f>
        <v>0</v>
      </c>
      <c r="N39" s="51">
        <f>BPOST!D58</f>
        <v>0</v>
      </c>
      <c r="O39" s="51">
        <f>'Graphtalk AIA'!D58</f>
        <v>0</v>
      </c>
      <c r="P39" s="51">
        <f>'ONCF APPS'!D58</f>
        <v>0</v>
      </c>
      <c r="Q39" s="51">
        <f>'ONCF MW'!D58</f>
        <v>2.75</v>
      </c>
      <c r="R39" s="51">
        <f>ANEF!D58</f>
        <v>0</v>
      </c>
      <c r="S39" s="51">
        <f>Carrefour!D58</f>
        <v>0</v>
      </c>
      <c r="T39" s="51">
        <f>'Vinci Construction'!D58</f>
        <v>0</v>
      </c>
      <c r="U39" s="51">
        <f>AXA!D58</f>
        <v>0</v>
      </c>
      <c r="V39" s="51">
        <f>OCP!D58</f>
        <v>2.75</v>
      </c>
      <c r="W39" s="45">
        <f t="shared" si="3"/>
        <v>1.0125</v>
      </c>
    </row>
    <row r="40" spans="1:23">
      <c r="A40" s="55" t="s">
        <v>238</v>
      </c>
      <c r="B40" s="56" t="s">
        <v>239</v>
      </c>
      <c r="C40" s="51">
        <f>'CDG Sécurité'!E59</f>
        <v>0</v>
      </c>
      <c r="D40" s="51">
        <f>RAM!D59</f>
        <v>3.4</v>
      </c>
      <c r="E40" s="51">
        <f>'Min. Intérieur'!D59</f>
        <v>4</v>
      </c>
      <c r="F40" s="51">
        <f>'CDG Capital'!D59</f>
        <v>0</v>
      </c>
      <c r="G40" s="51">
        <f>AtlanticRe!D59</f>
        <v>3.1</v>
      </c>
      <c r="H40" s="51">
        <f>'Client A'!D59</f>
        <v>0</v>
      </c>
      <c r="I40" s="51">
        <f>Servier!D59</f>
        <v>3.3333333333333335</v>
      </c>
      <c r="J40" s="51">
        <f>MEN!D59</f>
        <v>3.2</v>
      </c>
      <c r="K40" s="51">
        <f>ADM!D59</f>
        <v>0</v>
      </c>
      <c r="L40" s="51">
        <f>'CDG DC'!D59</f>
        <v>0</v>
      </c>
      <c r="M40" s="51">
        <f>'CDG ITOC'!D59</f>
        <v>0</v>
      </c>
      <c r="N40" s="51">
        <f>BPOST!D59</f>
        <v>0</v>
      </c>
      <c r="O40" s="51">
        <f>'Graphtalk AIA'!D59</f>
        <v>0</v>
      </c>
      <c r="P40" s="51">
        <f>'ONCF APPS'!D59</f>
        <v>0</v>
      </c>
      <c r="Q40" s="51">
        <f>'ONCF MW'!D59</f>
        <v>3.2</v>
      </c>
      <c r="R40" s="51">
        <f>ANEF!D59</f>
        <v>0</v>
      </c>
      <c r="S40" s="51">
        <f>Carrefour!D59</f>
        <v>0</v>
      </c>
      <c r="T40" s="51">
        <f>'Vinci Construction'!D59</f>
        <v>0</v>
      </c>
      <c r="U40" s="51">
        <f>AXA!D59</f>
        <v>0</v>
      </c>
      <c r="V40" s="51">
        <f>OCP!D59</f>
        <v>3.2</v>
      </c>
      <c r="W40" s="45">
        <f t="shared" si="3"/>
        <v>1.1716666666666666</v>
      </c>
    </row>
    <row r="41" spans="1:23">
      <c r="A41" s="55" t="s">
        <v>240</v>
      </c>
      <c r="B41" s="56" t="s">
        <v>241</v>
      </c>
      <c r="C41" s="51">
        <f>'CDG Sécurité'!E60</f>
        <v>0</v>
      </c>
      <c r="D41" s="51">
        <f>RAM!D60</f>
        <v>3.6666666666666665</v>
      </c>
      <c r="E41" s="51">
        <f>'Min. Intérieur'!D60</f>
        <v>4</v>
      </c>
      <c r="F41" s="51">
        <f>'CDG Capital'!D60</f>
        <v>0</v>
      </c>
      <c r="G41" s="51">
        <f>AtlanticRe!D60</f>
        <v>3.5</v>
      </c>
      <c r="H41" s="51">
        <f>'Client A'!D60</f>
        <v>0</v>
      </c>
      <c r="I41" s="51">
        <f>Servier!D60</f>
        <v>3.5</v>
      </c>
      <c r="J41" s="51">
        <f>MEN!D60</f>
        <v>3.6666666666666665</v>
      </c>
      <c r="K41" s="51">
        <f>ADM!D60</f>
        <v>0</v>
      </c>
      <c r="L41" s="51">
        <f>'CDG DC'!D60</f>
        <v>0</v>
      </c>
      <c r="M41" s="51">
        <f>'CDG ITOC'!D60</f>
        <v>0</v>
      </c>
      <c r="N41" s="51">
        <f>BPOST!D60</f>
        <v>0</v>
      </c>
      <c r="O41" s="51">
        <f>'Graphtalk AIA'!D60</f>
        <v>0</v>
      </c>
      <c r="P41" s="51">
        <f>'ONCF APPS'!D60</f>
        <v>0</v>
      </c>
      <c r="Q41" s="51">
        <f>'ONCF MW'!D60</f>
        <v>3.3333333333333335</v>
      </c>
      <c r="R41" s="51">
        <f>ANEF!D60</f>
        <v>0</v>
      </c>
      <c r="S41" s="51">
        <f>Carrefour!D60</f>
        <v>0</v>
      </c>
      <c r="T41" s="51">
        <f>'Vinci Construction'!D60</f>
        <v>0</v>
      </c>
      <c r="U41" s="51">
        <f>AXA!D60</f>
        <v>0</v>
      </c>
      <c r="V41" s="51">
        <f>OCP!D60</f>
        <v>3.6666666666666665</v>
      </c>
      <c r="W41" s="45">
        <f t="shared" si="3"/>
        <v>1.2666666666666666</v>
      </c>
    </row>
    <row r="42" spans="1:23">
      <c r="A42" s="55" t="s">
        <v>242</v>
      </c>
      <c r="B42" s="56" t="s">
        <v>243</v>
      </c>
      <c r="C42" s="51">
        <f>'CDG Sécurité'!E61</f>
        <v>0</v>
      </c>
      <c r="D42" s="51">
        <f>RAM!D61</f>
        <v>4</v>
      </c>
      <c r="E42" s="51">
        <f>'Min. Intérieur'!D61</f>
        <v>4</v>
      </c>
      <c r="F42" s="51">
        <f>'CDG Capital'!D61</f>
        <v>0</v>
      </c>
      <c r="G42" s="51">
        <f>AtlanticRe!D61</f>
        <v>3</v>
      </c>
      <c r="H42" s="51">
        <f>'Client A'!D61</f>
        <v>0</v>
      </c>
      <c r="I42" s="51">
        <f>Servier!D61</f>
        <v>3</v>
      </c>
      <c r="J42" s="51">
        <f>MEN!D61</f>
        <v>3</v>
      </c>
      <c r="K42" s="51">
        <f>ADM!D61</f>
        <v>0</v>
      </c>
      <c r="L42" s="51">
        <f>'CDG DC'!D61</f>
        <v>0</v>
      </c>
      <c r="M42" s="51">
        <f>'CDG ITOC'!D61</f>
        <v>0</v>
      </c>
      <c r="N42" s="51">
        <f>BPOST!D61</f>
        <v>0</v>
      </c>
      <c r="O42" s="51">
        <f>'Graphtalk AIA'!D61</f>
        <v>0</v>
      </c>
      <c r="P42" s="51">
        <f>'ONCF APPS'!D61</f>
        <v>0</v>
      </c>
      <c r="Q42" s="51">
        <f>'ONCF MW'!D61</f>
        <v>3</v>
      </c>
      <c r="R42" s="51">
        <f>ANEF!D61</f>
        <v>0</v>
      </c>
      <c r="S42" s="51">
        <f>Carrefour!D61</f>
        <v>0</v>
      </c>
      <c r="T42" s="51">
        <f>'Vinci Construction'!D61</f>
        <v>0</v>
      </c>
      <c r="U42" s="51">
        <f>AXA!D61</f>
        <v>0</v>
      </c>
      <c r="V42" s="51">
        <f>OCP!D61</f>
        <v>3</v>
      </c>
      <c r="W42" s="45">
        <f t="shared" si="3"/>
        <v>1.1499999999999999</v>
      </c>
    </row>
  </sheetData>
  <conditionalFormatting sqref="C36:W42">
    <cfRule type="cellIs" dxfId="446" priority="1" operator="greaterThanOrEqual">
      <formula>3.5</formula>
    </cfRule>
    <cfRule type="cellIs" dxfId="445" priority="2" operator="between">
      <formula>2.5</formula>
      <formula>3.49</formula>
    </cfRule>
    <cfRule type="cellIs" dxfId="444" priority="3" operator="between">
      <formula>1.5</formula>
      <formula>2.49</formula>
    </cfRule>
    <cfRule type="cellIs" dxfId="443" priority="4" operator="between">
      <formula>0.01</formula>
      <formula>1.49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86"/>
  <sheetViews>
    <sheetView showGridLines="0" workbookViewId="0">
      <selection activeCell="L7" sqref="L7"/>
    </sheetView>
  </sheetViews>
  <sheetFormatPr baseColWidth="10" defaultColWidth="8.6640625" defaultRowHeight="14.4"/>
  <cols>
    <col min="1" max="1" width="4" customWidth="1"/>
    <col min="2" max="2" width="7" customWidth="1"/>
    <col min="3" max="3" width="32" customWidth="1"/>
    <col min="4" max="8" width="9" customWidth="1"/>
    <col min="9" max="9" width="7.88671875" customWidth="1"/>
    <col min="10" max="10" width="11.5546875" customWidth="1"/>
    <col min="11" max="24" width="9" customWidth="1"/>
  </cols>
  <sheetData>
    <row r="1" spans="1:10" ht="17.399999999999999">
      <c r="A1" s="16" t="s">
        <v>244</v>
      </c>
    </row>
    <row r="3" spans="1:10">
      <c r="A3" s="17" t="s">
        <v>245</v>
      </c>
    </row>
    <row r="5" spans="1:10">
      <c r="A5" s="18" t="s">
        <v>182</v>
      </c>
      <c r="B5" s="18" t="s">
        <v>246</v>
      </c>
      <c r="C5" s="18" t="s">
        <v>247</v>
      </c>
      <c r="D5" s="18" t="s">
        <v>177</v>
      </c>
      <c r="E5" s="18" t="s">
        <v>178</v>
      </c>
      <c r="F5" s="18" t="s">
        <v>179</v>
      </c>
      <c r="G5" s="18" t="s">
        <v>125</v>
      </c>
      <c r="H5" s="18" t="s">
        <v>214</v>
      </c>
      <c r="I5" s="18" t="s">
        <v>248</v>
      </c>
      <c r="J5" s="18" t="s">
        <v>249</v>
      </c>
    </row>
    <row r="6" spans="1:10">
      <c r="A6" s="35">
        <v>1</v>
      </c>
      <c r="B6" s="36" t="s">
        <v>250</v>
      </c>
      <c r="C6" s="37" t="s">
        <v>251</v>
      </c>
      <c r="D6" s="35">
        <f>COUNTIF('CDG Sécurité'!K15,"NC Majeure")+COUNTIF(RAM!J15,"NC Majeure")+COUNTIF('Min. Intérieur'!J15,"NC Majeure")+COUNTIF('CDG Capital'!J15,"NC Majeure")+COUNTIF(AtlanticRe!J15,"NC Majeure")+COUNTIF('Client A'!J15,"NC Majeure")+COUNTIF(Servier!J15,"NC Majeure")+COUNTIF(MEN!J15,"NC Majeure")+COUNTIF(ADM!J15,"NC Majeure")+COUNTIF('CDG DC'!J15,"NC Majeure")+COUNTIF('CDG ITOC'!J15,"NC Majeure")+COUNTIF(BPOST!J15,"NC Majeure")+COUNTIF('Graphtalk AIA'!J15,"NC Majeure")+COUNTIF('ONCF APPS'!J15,"NC Majeure")+COUNTIF('ONCF MW'!J15,"NC Majeure")+COUNTIF(ANEF!J15,"NC Majeure")+COUNTIF(Carrefour!J15,"NC Majeure")+COUNTIF('Vinci Construction'!J15,"NC Majeure")+COUNTIF(AXA!J15,"NC Majeure")+COUNTIF(OCP!J15,"NC Majeure")</f>
        <v>1</v>
      </c>
      <c r="E6" s="35">
        <f>COUNTIF('CDG Sécurité'!K15,"NC Mineure")+COUNTIF(RAM!J15,"NC Mineure")+COUNTIF('Min. Intérieur'!J15,"NC Mineure")+COUNTIF('CDG Capital'!J15,"NC Mineure")+COUNTIF(AtlanticRe!J15,"NC Mineure")+COUNTIF('Client A'!J15,"NC Mineure")+COUNTIF(Servier!J15,"NC Mineure")+COUNTIF(MEN!J15,"NC Mineure")+COUNTIF(ADM!J15,"NC Mineure")+COUNTIF('CDG DC'!J15,"NC Mineure")+COUNTIF('CDG ITOC'!J15,"NC Mineure")+COUNTIF(BPOST!J15,"NC Mineure")+COUNTIF('Graphtalk AIA'!J15,"NC Mineure")+COUNTIF('ONCF APPS'!J15,"NC Mineure")+COUNTIF('ONCF MW'!J15,"NC Mineure")+COUNTIF(ANEF!J15,"NC Mineure")+COUNTIF(Carrefour!J15,"NC Mineure")+COUNTIF('Vinci Construction'!J15,"NC Mineure")+COUNTIF(AXA!J15,"NC Mineure")+COUNTIF(OCP!J15,"NC Mineure")</f>
        <v>7</v>
      </c>
      <c r="F6" s="35">
        <f>COUNTIF('CDG Sécurité'!K15,"Observation")+COUNTIF(RAM!J15,"Observation")+COUNTIF('Min. Intérieur'!J15,"Observation")+COUNTIF('CDG Capital'!J15,"Observation")+COUNTIF(AtlanticRe!J15,"Observation")+COUNTIF('Client A'!J15,"Observation")+COUNTIF(Servier!J15,"Observation")+COUNTIF(MEN!J15,"Observation")+COUNTIF(ADM!J15,"Observation")+COUNTIF('CDG DC'!J15,"Observation")+COUNTIF('CDG ITOC'!J15,"Observation")+COUNTIF(BPOST!J15,"Observation")+COUNTIF('Graphtalk AIA'!J15,"Observation")+COUNTIF('ONCF APPS'!J15,"Observation")+COUNTIF('ONCF MW'!J15,"Observation")+COUNTIF(ANEF!J15,"Observation")+COUNTIF(Carrefour!J15,"Observation")+COUNTIF('Vinci Construction'!J15,"Observation")+COUNTIF(AXA!J15,"Observation")+COUNTIF(OCP!J15,"Observation")</f>
        <v>1</v>
      </c>
      <c r="G6" s="35">
        <f>COUNTIF('CDG Sécurité'!K15,"OFI")+COUNTIF(RAM!J15,"OFI")+COUNTIF('Min. Intérieur'!J15,"OFI")+COUNTIF('CDG Capital'!J15,"OFI")+COUNTIF(AtlanticRe!J15,"OFI")+COUNTIF('Client A'!J15,"OFI")+COUNTIF(Servier!J15,"OFI")+COUNTIF(MEN!J15,"OFI")+COUNTIF(ADM!J15,"OFI")+COUNTIF('CDG DC'!J15,"OFI")+COUNTIF('CDG ITOC'!J15,"OFI")+COUNTIF(BPOST!J15,"OFI")+COUNTIF('Graphtalk AIA'!J15,"OFI")+COUNTIF('ONCF APPS'!J15,"OFI")+COUNTIF('ONCF MW'!J15,"OFI")+COUNTIF(ANEF!J15,"OFI")+COUNTIF(Carrefour!J15,"OFI")+COUNTIF('Vinci Construction'!J15,"OFI")+COUNTIF(AXA!J15,"OFI")+COUNTIF(OCP!J15,"OFI")</f>
        <v>0</v>
      </c>
      <c r="H6" s="36">
        <f t="shared" ref="H6:H42" si="0">D6+E6+F6+G6</f>
        <v>9</v>
      </c>
      <c r="I6" s="52">
        <f>IFERROR(H6/H43,0)</f>
        <v>0.17647058823529413</v>
      </c>
      <c r="J6" s="35" t="str">
        <f>IF(D6&gt;0,"🔴 Critique",IF(H6&gt;5,"🟠 Fort",IF(H6&gt;2,"🟡 Modéré",IF(H6&gt;0,"🔵 Faible","✅ Aucun"))))</f>
        <v>🔴 Critique</v>
      </c>
    </row>
    <row r="7" spans="1:10">
      <c r="A7" s="40">
        <v>2</v>
      </c>
      <c r="B7" s="41" t="s">
        <v>252</v>
      </c>
      <c r="C7" s="42" t="s">
        <v>253</v>
      </c>
      <c r="D7" s="40">
        <f>COUNTIF('CDG Sécurité'!K16,"NC Majeure")+COUNTIF(RAM!J16,"NC Majeure")+COUNTIF('Min. Intérieur'!J16,"NC Majeure")+COUNTIF('CDG Capital'!J18,"NC Majeure")+COUNTIF(AtlanticRe!J16,"NC Majeure")+COUNTIF('Client A'!J16,"NC Majeure")+COUNTIF(Servier!J16,"NC Majeure")+COUNTIF(MEN!J16,"NC Majeure")+COUNTIF(ADM!J16,"NC Majeure")+COUNTIF('CDG DC'!J16,"NC Majeure")+COUNTIF('CDG ITOC'!J16,"NC Majeure")+COUNTIF(BPOST!J16,"NC Majeure")+COUNTIF('Graphtalk AIA'!J16,"NC Majeure")+COUNTIF('ONCF APPS'!J16,"NC Majeure")+COUNTIF('ONCF MW'!J16,"NC Majeure")+COUNTIF(ANEF!J16,"NC Majeure")+COUNTIF(Carrefour!J16,"NC Majeure")+COUNTIF('Vinci Construction'!J16,"NC Majeure")+COUNTIF(AXA!J16,"NC Majeure")+COUNTIF(OCP!J16,"NC Majeure")</f>
        <v>0</v>
      </c>
      <c r="E7" s="40">
        <f>COUNTIF('CDG Sécurité'!K16,"NC Mineure")+COUNTIF(RAM!J16,"NC Mineure")+COUNTIF('Min. Intérieur'!J16,"NC Mineure")+COUNTIF('CDG Capital'!J18,"NC Mineure")+COUNTIF(AtlanticRe!J16,"NC Mineure")+COUNTIF('Client A'!J16,"NC Mineure")+COUNTIF(Servier!J16,"NC Mineure")+COUNTIF(MEN!J16,"NC Mineure")+COUNTIF(ADM!J16,"NC Mineure")+COUNTIF('CDG DC'!J16,"NC Mineure")+COUNTIF('CDG ITOC'!J16,"NC Mineure")+COUNTIF(BPOST!J16,"NC Mineure")+COUNTIF('Graphtalk AIA'!J16,"NC Mineure")+COUNTIF('ONCF APPS'!J16,"NC Mineure")+COUNTIF('ONCF MW'!J16,"NC Mineure")+COUNTIF(ANEF!J16,"NC Mineure")+COUNTIF(Carrefour!J16,"NC Mineure")+COUNTIF('Vinci Construction'!J16,"NC Mineure")+COUNTIF(AXA!J16,"NC Mineure")+COUNTIF(OCP!J16,"NC Mineure")</f>
        <v>1</v>
      </c>
      <c r="F7" s="40">
        <f>COUNTIF('CDG Sécurité'!K16,"Observation")+COUNTIF(RAM!J16,"Observation")+COUNTIF('Min. Intérieur'!J16,"Observation")+COUNTIF('CDG Capital'!J18,"Observation")+COUNTIF(AtlanticRe!J16,"Observation")+COUNTIF('Client A'!J16,"Observation")+COUNTIF(Servier!J16,"Observation")+COUNTIF(MEN!J16,"Observation")+COUNTIF(ADM!J16,"Observation")+COUNTIF('CDG DC'!J16,"Observation")+COUNTIF('CDG ITOC'!J16,"Observation")+COUNTIF(BPOST!J16,"Observation")+COUNTIF('Graphtalk AIA'!J16,"Observation")+COUNTIF('ONCF APPS'!J16,"Observation")+COUNTIF('ONCF MW'!J16,"Observation")+COUNTIF(ANEF!J16,"Observation")+COUNTIF(Carrefour!J16,"Observation")+COUNTIF('Vinci Construction'!J16,"Observation")+COUNTIF(AXA!J16,"Observation")+COUNTIF(OCP!J16,"Observation")</f>
        <v>0</v>
      </c>
      <c r="G7" s="40">
        <f>COUNTIF('CDG Sécurité'!K16,"OFI")+COUNTIF(RAM!J16,"OFI")+COUNTIF('Min. Intérieur'!J16,"OFI")+COUNTIF('CDG Capital'!J18,"OFI")+COUNTIF(AtlanticRe!J16,"OFI")+COUNTIF('Client A'!J16,"OFI")+COUNTIF(Servier!J16,"OFI")+COUNTIF(MEN!J16,"OFI")+COUNTIF(ADM!J16,"OFI")+COUNTIF('CDG DC'!J16,"OFI")+COUNTIF('CDG ITOC'!J16,"OFI")+COUNTIF(BPOST!J16,"OFI")+COUNTIF('Graphtalk AIA'!J16,"OFI")+COUNTIF('ONCF APPS'!J16,"OFI")+COUNTIF('ONCF MW'!J16,"OFI")+COUNTIF(ANEF!J16,"OFI")+COUNTIF(Carrefour!J16,"OFI")+COUNTIF('Vinci Construction'!J16,"OFI")+COUNTIF(AXA!J16,"OFI")+COUNTIF(OCP!J16,"OFI")</f>
        <v>0</v>
      </c>
      <c r="H7" s="41">
        <f t="shared" si="0"/>
        <v>1</v>
      </c>
      <c r="I7" s="53">
        <f>IFERROR(H7/H43,0)</f>
        <v>1.9607843137254902E-2</v>
      </c>
      <c r="J7" s="40" t="str">
        <f t="shared" ref="J7:J42" si="1">IF(D7&gt;0,"🔴 Critique",IF(H7&gt;5,"🟠 Fort",IF(H7&gt;2,"🟡 Modéré",IF(H7&gt;0,"🔵 Faible","✅ Aucun"))))</f>
        <v>🔵 Faible</v>
      </c>
    </row>
    <row r="8" spans="1:10">
      <c r="A8" s="35">
        <v>3</v>
      </c>
      <c r="B8" s="36" t="s">
        <v>254</v>
      </c>
      <c r="C8" s="37" t="s">
        <v>255</v>
      </c>
      <c r="D8" s="35">
        <f>COUNTIF('CDG Sécurité'!K17,"NC Majeure")+COUNTIF(RAM!J17,"NC Majeure")+COUNTIF('Min. Intérieur'!J17,"NC Majeure")+COUNTIF('CDG Capital'!J20,"NC Majeure")+COUNTIF(AtlanticRe!J17,"NC Majeure")+COUNTIF('Client A'!J17,"NC Majeure")+COUNTIF(Servier!J17,"NC Majeure")+COUNTIF(MEN!J17,"NC Majeure")+COUNTIF(ADM!J17,"NC Majeure")+COUNTIF('CDG DC'!J17,"NC Majeure")+COUNTIF('CDG ITOC'!J17,"NC Majeure")+COUNTIF(BPOST!J17,"NC Majeure")+COUNTIF('Graphtalk AIA'!J17,"NC Majeure")+COUNTIF('ONCF APPS'!J17,"NC Majeure")+COUNTIF('ONCF MW'!J17,"NC Majeure")+COUNTIF(ANEF!J17,"NC Majeure")+COUNTIF(Carrefour!J17,"NC Majeure")+COUNTIF('Vinci Construction'!J17,"NC Majeure")+COUNTIF(AXA!J17,"NC Majeure")+COUNTIF(OCP!J17,"NC Majeure")</f>
        <v>0</v>
      </c>
      <c r="E8" s="35">
        <f>COUNTIF('CDG Sécurité'!K17,"NC Mineure")+COUNTIF(RAM!J17,"NC Mineure")+COUNTIF('Min. Intérieur'!J17,"NC Mineure")+COUNTIF('CDG Capital'!J20,"NC Mineure")+COUNTIF(AtlanticRe!J17,"NC Mineure")+COUNTIF('Client A'!J17,"NC Mineure")+COUNTIF(Servier!J17,"NC Mineure")+COUNTIF(MEN!J17,"NC Mineure")+COUNTIF(ADM!J17,"NC Mineure")+COUNTIF('CDG DC'!J17,"NC Mineure")+COUNTIF('CDG ITOC'!J17,"NC Mineure")+COUNTIF(BPOST!J17,"NC Mineure")+COUNTIF('Graphtalk AIA'!J17,"NC Mineure")+COUNTIF('ONCF APPS'!J17,"NC Mineure")+COUNTIF('ONCF MW'!J17,"NC Mineure")+COUNTIF(ANEF!J17,"NC Mineure")+COUNTIF(Carrefour!J17,"NC Mineure")+COUNTIF('Vinci Construction'!J17,"NC Mineure")+COUNTIF(AXA!J17,"NC Mineure")+COUNTIF(OCP!J17,"NC Mineure")</f>
        <v>0</v>
      </c>
      <c r="F8" s="35">
        <f>COUNTIF('CDG Sécurité'!K17,"Observation")+COUNTIF(RAM!J17,"Observation")+COUNTIF('Min. Intérieur'!J17,"Observation")+COUNTIF('CDG Capital'!J20,"Observation")+COUNTIF(AtlanticRe!J17,"Observation")+COUNTIF('Client A'!J17,"Observation")+COUNTIF(Servier!J17,"Observation")+COUNTIF(MEN!J17,"Observation")+COUNTIF(ADM!J17,"Observation")+COUNTIF('CDG DC'!J17,"Observation")+COUNTIF('CDG ITOC'!J17,"Observation")+COUNTIF(BPOST!J17,"Observation")+COUNTIF('Graphtalk AIA'!J17,"Observation")+COUNTIF('ONCF APPS'!J17,"Observation")+COUNTIF('ONCF MW'!J17,"Observation")+COUNTIF(ANEF!J17,"Observation")+COUNTIF(Carrefour!J17,"Observation")+COUNTIF('Vinci Construction'!J17,"Observation")+COUNTIF(AXA!J17,"Observation")+COUNTIF(OCP!J17,"Observation")</f>
        <v>0</v>
      </c>
      <c r="G8" s="35">
        <f>COUNTIF('CDG Sécurité'!K17,"OFI")+COUNTIF(RAM!J17,"OFI")+COUNTIF('Min. Intérieur'!J17,"OFI")+COUNTIF('CDG Capital'!J20,"OFI")+COUNTIF(AtlanticRe!J17,"OFI")+COUNTIF('Client A'!J17,"OFI")+COUNTIF(Servier!J17,"OFI")+COUNTIF(MEN!J17,"OFI")+COUNTIF(ADM!J17,"OFI")+COUNTIF('CDG DC'!J17,"OFI")+COUNTIF('CDG ITOC'!J17,"OFI")+COUNTIF(BPOST!J17,"OFI")+COUNTIF('Graphtalk AIA'!J17,"OFI")+COUNTIF('ONCF APPS'!J17,"OFI")+COUNTIF('ONCF MW'!J17,"OFI")+COUNTIF(ANEF!J17,"OFI")+COUNTIF(Carrefour!J17,"OFI")+COUNTIF('Vinci Construction'!J17,"OFI")+COUNTIF(AXA!J17,"OFI")+COUNTIF(OCP!J17,"OFI")</f>
        <v>0</v>
      </c>
      <c r="H8" s="36">
        <f t="shared" si="0"/>
        <v>0</v>
      </c>
      <c r="I8" s="52">
        <f>IFERROR(H8/H43,0)</f>
        <v>0</v>
      </c>
      <c r="J8" s="35" t="str">
        <f t="shared" si="1"/>
        <v>✅ Aucun</v>
      </c>
    </row>
    <row r="9" spans="1:10">
      <c r="A9" s="40">
        <v>4</v>
      </c>
      <c r="B9" s="41" t="s">
        <v>256</v>
      </c>
      <c r="C9" s="42" t="s">
        <v>257</v>
      </c>
      <c r="D9" s="40">
        <f>COUNTIF('CDG Sécurité'!K18,"NC Majeure")+COUNTIF(RAM!J18,"NC Majeure")+COUNTIF('Min. Intérieur'!J18,"NC Majeure")+COUNTIF('CDG Capital'!J21,"NC Majeure")+COUNTIF(AtlanticRe!J18,"NC Majeure")+COUNTIF('Client A'!J18,"NC Majeure")+COUNTIF(Servier!J18,"NC Majeure")+COUNTIF(MEN!J18,"NC Majeure")+COUNTIF(ADM!J18,"NC Majeure")+COUNTIF('CDG DC'!J18,"NC Majeure")+COUNTIF('CDG ITOC'!J18,"NC Majeure")+COUNTIF(BPOST!J18,"NC Majeure")+COUNTIF('Graphtalk AIA'!J18,"NC Majeure")+COUNTIF('ONCF APPS'!J18,"NC Majeure")+COUNTIF('ONCF MW'!J18,"NC Majeure")+COUNTIF(ANEF!J18,"NC Majeure")+COUNTIF(Carrefour!J18,"NC Majeure")+COUNTIF('Vinci Construction'!J18,"NC Majeure")+COUNTIF(AXA!J18,"NC Majeure")+COUNTIF(OCP!J18,"NC Majeure")</f>
        <v>0</v>
      </c>
      <c r="E9" s="40">
        <f>COUNTIF('CDG Sécurité'!K18,"NC Mineure")+COUNTIF(RAM!J18,"NC Mineure")+COUNTIF('Min. Intérieur'!J18,"NC Mineure")+COUNTIF('CDG Capital'!J21,"NC Mineure")+COUNTIF(AtlanticRe!J18,"NC Mineure")+COUNTIF('Client A'!J18,"NC Mineure")+COUNTIF(Servier!J18,"NC Mineure")+COUNTIF(MEN!J18,"NC Mineure")+COUNTIF(ADM!J18,"NC Mineure")+COUNTIF('CDG DC'!J18,"NC Mineure")+COUNTIF('CDG ITOC'!J18,"NC Mineure")+COUNTIF(BPOST!J18,"NC Mineure")+COUNTIF('Graphtalk AIA'!J18,"NC Mineure")+COUNTIF('ONCF APPS'!J18,"NC Mineure")+COUNTIF('ONCF MW'!J18,"NC Mineure")+COUNTIF(ANEF!J18,"NC Mineure")+COUNTIF(Carrefour!J18,"NC Mineure")+COUNTIF('Vinci Construction'!J18,"NC Mineure")+COUNTIF(AXA!J18,"NC Mineure")+COUNTIF(OCP!J18,"NC Mineure")</f>
        <v>1</v>
      </c>
      <c r="F9" s="40">
        <f>COUNTIF('CDG Sécurité'!K18,"Observation")+COUNTIF(RAM!J18,"Observation")+COUNTIF('Min. Intérieur'!J18,"Observation")+COUNTIF('CDG Capital'!J21,"Observation")+COUNTIF(AtlanticRe!J18,"Observation")+COUNTIF('Client A'!J18,"Observation")+COUNTIF(Servier!J18,"Observation")+COUNTIF(MEN!J18,"Observation")+COUNTIF(ADM!J18,"Observation")+COUNTIF('CDG DC'!J18,"Observation")+COUNTIF('CDG ITOC'!J18,"Observation")+COUNTIF(BPOST!J18,"Observation")+COUNTIF('Graphtalk AIA'!J18,"Observation")+COUNTIF('ONCF APPS'!J18,"Observation")+COUNTIF('ONCF MW'!J18,"Observation")+COUNTIF(ANEF!J18,"Observation")+COUNTIF(Carrefour!J18,"Observation")+COUNTIF('Vinci Construction'!J18,"Observation")+COUNTIF(AXA!J18,"Observation")+COUNTIF(OCP!J18,"Observation")</f>
        <v>1</v>
      </c>
      <c r="G9" s="40">
        <f>COUNTIF('CDG Sécurité'!K18,"OFI")+COUNTIF(RAM!J18,"OFI")+COUNTIF('Min. Intérieur'!J18,"OFI")+COUNTIF('CDG Capital'!J21,"OFI")+COUNTIF(AtlanticRe!J18,"OFI")+COUNTIF('Client A'!J18,"OFI")+COUNTIF(Servier!J18,"OFI")+COUNTIF(MEN!J18,"OFI")+COUNTIF(ADM!J18,"OFI")+COUNTIF('CDG DC'!J18,"OFI")+COUNTIF('CDG ITOC'!J18,"OFI")+COUNTIF(BPOST!J18,"OFI")+COUNTIF('Graphtalk AIA'!J18,"OFI")+COUNTIF('ONCF APPS'!J18,"OFI")+COUNTIF('ONCF MW'!J18,"OFI")+COUNTIF(ANEF!J18,"OFI")+COUNTIF(Carrefour!J18,"OFI")+COUNTIF('Vinci Construction'!J18,"OFI")+COUNTIF(AXA!J18,"OFI")+COUNTIF(OCP!J18,"OFI")</f>
        <v>0</v>
      </c>
      <c r="H9" s="41">
        <f t="shared" si="0"/>
        <v>2</v>
      </c>
      <c r="I9" s="53">
        <f>IFERROR(H9/H43,0)</f>
        <v>3.9215686274509803E-2</v>
      </c>
      <c r="J9" s="40" t="str">
        <f t="shared" si="1"/>
        <v>🔵 Faible</v>
      </c>
    </row>
    <row r="10" spans="1:10">
      <c r="A10" s="35">
        <v>5</v>
      </c>
      <c r="B10" s="36" t="s">
        <v>258</v>
      </c>
      <c r="C10" s="37" t="s">
        <v>259</v>
      </c>
      <c r="D10" s="35">
        <f>COUNTIF('CDG Sécurité'!K19,"NC Majeure")+COUNTIF(RAM!J19,"NC Majeure")+COUNTIF('Min. Intérieur'!J19,"NC Majeure")+COUNTIF('CDG Capital'!J22,"NC Majeure")+COUNTIF(AtlanticRe!J19,"NC Majeure")+COUNTIF('Client A'!J19,"NC Majeure")+COUNTIF(Servier!J19,"NC Majeure")+COUNTIF(MEN!J19,"NC Majeure")+COUNTIF(ADM!J19,"NC Majeure")+COUNTIF('CDG DC'!J19,"NC Majeure")+COUNTIF('CDG ITOC'!J19,"NC Majeure")+COUNTIF(BPOST!J19,"NC Majeure")+COUNTIF('Graphtalk AIA'!J19,"NC Majeure")+COUNTIF('ONCF APPS'!J19,"NC Majeure")+COUNTIF('ONCF MW'!J19,"NC Majeure")+COUNTIF(ANEF!J19,"NC Majeure")+COUNTIF(Carrefour!J19,"NC Majeure")+COUNTIF('Vinci Construction'!J19,"NC Majeure")+COUNTIF(AXA!J19,"NC Majeure")+COUNTIF(OCP!J19,"NC Majeure")</f>
        <v>0</v>
      </c>
      <c r="E10" s="35">
        <f>COUNTIF('CDG Sécurité'!K19,"NC Mineure")+COUNTIF(RAM!J19,"NC Mineure")+COUNTIF('Min. Intérieur'!J19,"NC Mineure")+COUNTIF('CDG Capital'!J22,"NC Mineure")+COUNTIF(AtlanticRe!J19,"NC Mineure")+COUNTIF('Client A'!J19,"NC Mineure")+COUNTIF(Servier!J19,"NC Mineure")+COUNTIF(MEN!J19,"NC Mineure")+COUNTIF(ADM!J19,"NC Mineure")+COUNTIF('CDG DC'!J19,"NC Mineure")+COUNTIF('CDG ITOC'!J19,"NC Mineure")+COUNTIF(BPOST!J19,"NC Mineure")+COUNTIF('Graphtalk AIA'!J19,"NC Mineure")+COUNTIF('ONCF APPS'!J19,"NC Mineure")+COUNTIF('ONCF MW'!J19,"NC Mineure")+COUNTIF(ANEF!J19,"NC Mineure")+COUNTIF(Carrefour!J19,"NC Mineure")+COUNTIF('Vinci Construction'!J19,"NC Mineure")+COUNTIF(AXA!J19,"NC Mineure")+COUNTIF(OCP!J19,"NC Mineure")</f>
        <v>1</v>
      </c>
      <c r="F10" s="35">
        <f>COUNTIF('CDG Sécurité'!K19,"Observation")+COUNTIF(RAM!J19,"Observation")+COUNTIF('Min. Intérieur'!J19,"Observation")+COUNTIF('CDG Capital'!J22,"Observation")+COUNTIF(AtlanticRe!J19,"Observation")+COUNTIF('Client A'!J19,"Observation")+COUNTIF(Servier!J19,"Observation")+COUNTIF(MEN!J19,"Observation")+COUNTIF(ADM!J19,"Observation")+COUNTIF('CDG DC'!J19,"Observation")+COUNTIF('CDG ITOC'!J19,"Observation")+COUNTIF(BPOST!J19,"Observation")+COUNTIF('Graphtalk AIA'!J19,"Observation")+COUNTIF('ONCF APPS'!J19,"Observation")+COUNTIF('ONCF MW'!J19,"Observation")+COUNTIF(ANEF!J19,"Observation")+COUNTIF(Carrefour!J19,"Observation")+COUNTIF('Vinci Construction'!J19,"Observation")+COUNTIF(AXA!J19,"Observation")+COUNTIF(OCP!J19,"Observation")</f>
        <v>0</v>
      </c>
      <c r="G10" s="35">
        <f>COUNTIF('CDG Sécurité'!K19,"OFI")+COUNTIF(RAM!J19,"OFI")+COUNTIF('Min. Intérieur'!J19,"OFI")+COUNTIF('CDG Capital'!J22,"OFI")+COUNTIF(AtlanticRe!J19,"OFI")+COUNTIF('Client A'!J19,"OFI")+COUNTIF(Servier!J19,"OFI")+COUNTIF(MEN!J19,"OFI")+COUNTIF(ADM!J19,"OFI")+COUNTIF('CDG DC'!J19,"OFI")+COUNTIF('CDG ITOC'!J19,"OFI")+COUNTIF(BPOST!J19,"OFI")+COUNTIF('Graphtalk AIA'!J19,"OFI")+COUNTIF('ONCF APPS'!J19,"OFI")+COUNTIF('ONCF MW'!J19,"OFI")+COUNTIF(ANEF!J19,"OFI")+COUNTIF(Carrefour!J19,"OFI")+COUNTIF('Vinci Construction'!J19,"OFI")+COUNTIF(AXA!J19,"OFI")+COUNTIF(OCP!J19,"OFI")</f>
        <v>0</v>
      </c>
      <c r="H10" s="36">
        <f t="shared" si="0"/>
        <v>1</v>
      </c>
      <c r="I10" s="52">
        <f>IFERROR(H10/H43,0)</f>
        <v>1.9607843137254902E-2</v>
      </c>
      <c r="J10" s="35" t="str">
        <f t="shared" si="1"/>
        <v>🔵 Faible</v>
      </c>
    </row>
    <row r="11" spans="1:10">
      <c r="A11" s="40">
        <v>6</v>
      </c>
      <c r="B11" s="41" t="s">
        <v>260</v>
      </c>
      <c r="C11" s="42" t="s">
        <v>261</v>
      </c>
      <c r="D11" s="40">
        <f>COUNTIF('CDG Sécurité'!K20,"NC Majeure")+COUNTIF(RAM!J20,"NC Majeure")+COUNTIF('Min. Intérieur'!J20,"NC Majeure")+COUNTIF('CDG Capital'!J23,"NC Majeure")+COUNTIF(AtlanticRe!J20,"NC Majeure")+COUNTIF('Client A'!J20,"NC Majeure")+COUNTIF(Servier!J20,"NC Majeure")+COUNTIF(MEN!J20,"NC Majeure")+COUNTIF(ADM!J20,"NC Majeure")+COUNTIF('CDG DC'!J20,"NC Majeure")+COUNTIF('CDG ITOC'!J20,"NC Majeure")+COUNTIF(BPOST!J20,"NC Majeure")+COUNTIF('Graphtalk AIA'!J20,"NC Majeure")+COUNTIF('ONCF APPS'!J20,"NC Majeure")+COUNTIF('ONCF MW'!J20,"NC Majeure")+COUNTIF(ANEF!J20,"NC Majeure")+COUNTIF(Carrefour!J20,"NC Majeure")+COUNTIF('Vinci Construction'!J20,"NC Majeure")+COUNTIF(AXA!J20,"NC Majeure")+COUNTIF(OCP!J20,"NC Majeure")</f>
        <v>0</v>
      </c>
      <c r="E11" s="40">
        <f>COUNTIF('CDG Sécurité'!K20,"NC Mineure")+COUNTIF(RAM!J20,"NC Mineure")+COUNTIF('Min. Intérieur'!J20,"NC Mineure")+COUNTIF('CDG Capital'!J23,"NC Mineure")+COUNTIF(AtlanticRe!J20,"NC Mineure")+COUNTIF('Client A'!J20,"NC Mineure")+COUNTIF(Servier!J20,"NC Mineure")+COUNTIF(MEN!J20,"NC Mineure")+COUNTIF(ADM!J20,"NC Mineure")+COUNTIF('CDG DC'!J20,"NC Mineure")+COUNTIF('CDG ITOC'!J20,"NC Mineure")+COUNTIF(BPOST!J20,"NC Mineure")+COUNTIF('Graphtalk AIA'!J20,"NC Mineure")+COUNTIF('ONCF APPS'!J20,"NC Mineure")+COUNTIF('ONCF MW'!J20,"NC Mineure")+COUNTIF(ANEF!J20,"NC Mineure")+COUNTIF(Carrefour!J20,"NC Mineure")+COUNTIF('Vinci Construction'!J20,"NC Mineure")+COUNTIF(AXA!J20,"NC Mineure")+COUNTIF(OCP!J20,"NC Mineure")</f>
        <v>0</v>
      </c>
      <c r="F11" s="40">
        <f>COUNTIF('CDG Sécurité'!K20,"Observation")+COUNTIF(RAM!J20,"Observation")+COUNTIF('Min. Intérieur'!J20,"Observation")+COUNTIF('CDG Capital'!J23,"Observation")+COUNTIF(AtlanticRe!J20,"Observation")+COUNTIF('Client A'!J20,"Observation")+COUNTIF(Servier!J20,"Observation")+COUNTIF(MEN!J20,"Observation")+COUNTIF(ADM!J20,"Observation")+COUNTIF('CDG DC'!J20,"Observation")+COUNTIF('CDG ITOC'!J20,"Observation")+COUNTIF(BPOST!J20,"Observation")+COUNTIF('Graphtalk AIA'!J20,"Observation")+COUNTIF('ONCF APPS'!J20,"Observation")+COUNTIF('ONCF MW'!J20,"Observation")+COUNTIF(ANEF!J20,"Observation")+COUNTIF(Carrefour!J20,"Observation")+COUNTIF('Vinci Construction'!J20,"Observation")+COUNTIF(AXA!J20,"Observation")+COUNTIF(OCP!J20,"Observation")</f>
        <v>0</v>
      </c>
      <c r="G11" s="40">
        <f>COUNTIF('CDG Sécurité'!K20,"OFI")+COUNTIF(RAM!J20,"OFI")+COUNTIF('Min. Intérieur'!J20,"OFI")+COUNTIF('CDG Capital'!J23,"OFI")+COUNTIF(AtlanticRe!J20,"OFI")+COUNTIF('Client A'!J20,"OFI")+COUNTIF(Servier!J20,"OFI")+COUNTIF(MEN!J20,"OFI")+COUNTIF(ADM!J20,"OFI")+COUNTIF('CDG DC'!J20,"OFI")+COUNTIF('CDG ITOC'!J20,"OFI")+COUNTIF(BPOST!J20,"OFI")+COUNTIF('Graphtalk AIA'!J20,"OFI")+COUNTIF('ONCF APPS'!J20,"OFI")+COUNTIF('ONCF MW'!J20,"OFI")+COUNTIF(ANEF!J20,"OFI")+COUNTIF(Carrefour!J20,"OFI")+COUNTIF('Vinci Construction'!J20,"OFI")+COUNTIF(AXA!J20,"OFI")+COUNTIF(OCP!J20,"OFI")</f>
        <v>0</v>
      </c>
      <c r="H11" s="41">
        <f t="shared" si="0"/>
        <v>0</v>
      </c>
      <c r="I11" s="53">
        <f>IFERROR(H11/H43,0)</f>
        <v>0</v>
      </c>
      <c r="J11" s="40" t="str">
        <f t="shared" si="1"/>
        <v>✅ Aucun</v>
      </c>
    </row>
    <row r="12" spans="1:10">
      <c r="A12" s="35">
        <v>7</v>
      </c>
      <c r="B12" s="36" t="s">
        <v>262</v>
      </c>
      <c r="C12" s="37" t="s">
        <v>263</v>
      </c>
      <c r="D12" s="35">
        <f>COUNTIF('CDG Sécurité'!K21,"NC Majeure")+COUNTIF(RAM!J21,"NC Majeure")+COUNTIF('Min. Intérieur'!J21,"NC Majeure")+COUNTIF('CDG Capital'!J24,"NC Majeure")+COUNTIF(AtlanticRe!J21,"NC Majeure")+COUNTIF('Client A'!J21,"NC Majeure")+COUNTIF(Servier!J21,"NC Majeure")+COUNTIF(MEN!J21,"NC Majeure")+COUNTIF(ADM!J21,"NC Majeure")+COUNTIF('CDG DC'!J21,"NC Majeure")+COUNTIF('CDG ITOC'!J21,"NC Majeure")+COUNTIF(BPOST!J21,"NC Majeure")+COUNTIF('Graphtalk AIA'!J21,"NC Majeure")+COUNTIF('ONCF APPS'!J21,"NC Majeure")+COUNTIF('ONCF MW'!J21,"NC Majeure")+COUNTIF(ANEF!J21,"NC Majeure")+COUNTIF(Carrefour!J21,"NC Majeure")+COUNTIF('Vinci Construction'!J21,"NC Majeure")+COUNTIF(AXA!J21,"NC Majeure")+COUNTIF(OCP!J21,"NC Majeure")</f>
        <v>0</v>
      </c>
      <c r="E12" s="35">
        <f>COUNTIF('CDG Sécurité'!K21,"NC Mineure")+COUNTIF(RAM!J21,"NC Mineure")+COUNTIF('Min. Intérieur'!J21,"NC Mineure")+COUNTIF('CDG Capital'!J24,"NC Mineure")+COUNTIF(AtlanticRe!J21,"NC Mineure")+COUNTIF('Client A'!J21,"NC Mineure")+COUNTIF(Servier!J21,"NC Mineure")+COUNTIF(MEN!J21,"NC Mineure")+COUNTIF(ADM!J21,"NC Mineure")+COUNTIF('CDG DC'!J21,"NC Mineure")+COUNTIF('CDG ITOC'!J21,"NC Mineure")+COUNTIF(BPOST!J21,"NC Mineure")+COUNTIF('Graphtalk AIA'!J21,"NC Mineure")+COUNTIF('ONCF APPS'!J21,"NC Mineure")+COUNTIF('ONCF MW'!J21,"NC Mineure")+COUNTIF(ANEF!J21,"NC Mineure")+COUNTIF(Carrefour!J21,"NC Mineure")+COUNTIF('Vinci Construction'!J21,"NC Mineure")+COUNTIF(AXA!J21,"NC Mineure")+COUNTIF(OCP!J21,"NC Mineure")</f>
        <v>0</v>
      </c>
      <c r="F12" s="35">
        <f>COUNTIF('CDG Sécurité'!K21,"Observation")+COUNTIF(RAM!J21,"Observation")+COUNTIF('Min. Intérieur'!J21,"Observation")+COUNTIF('CDG Capital'!J24,"Observation")+COUNTIF(AtlanticRe!J21,"Observation")+COUNTIF('Client A'!J21,"Observation")+COUNTIF(Servier!J21,"Observation")+COUNTIF(MEN!J21,"Observation")+COUNTIF(ADM!J21,"Observation")+COUNTIF('CDG DC'!J21,"Observation")+COUNTIF('CDG ITOC'!J21,"Observation")+COUNTIF(BPOST!J21,"Observation")+COUNTIF('Graphtalk AIA'!J21,"Observation")+COUNTIF('ONCF APPS'!J21,"Observation")+COUNTIF('ONCF MW'!J21,"Observation")+COUNTIF(ANEF!J21,"Observation")+COUNTIF(Carrefour!J21,"Observation")+COUNTIF('Vinci Construction'!J21,"Observation")+COUNTIF(AXA!J21,"Observation")+COUNTIF(OCP!J21,"Observation")</f>
        <v>1</v>
      </c>
      <c r="G12" s="35">
        <f>COUNTIF('CDG Sécurité'!K21,"OFI")+COUNTIF(RAM!J21,"OFI")+COUNTIF('Min. Intérieur'!J21,"OFI")+COUNTIF('CDG Capital'!J24,"OFI")+COUNTIF(AtlanticRe!J21,"OFI")+COUNTIF('Client A'!J21,"OFI")+COUNTIF(Servier!J21,"OFI")+COUNTIF(MEN!J21,"OFI")+COUNTIF(ADM!J21,"OFI")+COUNTIF('CDG DC'!J21,"OFI")+COUNTIF('CDG ITOC'!J21,"OFI")+COUNTIF(BPOST!J21,"OFI")+COUNTIF('Graphtalk AIA'!J21,"OFI")+COUNTIF('ONCF APPS'!J21,"OFI")+COUNTIF('ONCF MW'!J21,"OFI")+COUNTIF(ANEF!J21,"OFI")+COUNTIF(Carrefour!J21,"OFI")+COUNTIF('Vinci Construction'!J21,"OFI")+COUNTIF(AXA!J21,"OFI")+COUNTIF(OCP!J21,"OFI")</f>
        <v>0</v>
      </c>
      <c r="H12" s="36">
        <f t="shared" si="0"/>
        <v>1</v>
      </c>
      <c r="I12" s="52">
        <f>IFERROR(H12/H43,0)</f>
        <v>1.9607843137254902E-2</v>
      </c>
      <c r="J12" s="35" t="str">
        <f t="shared" si="1"/>
        <v>🔵 Faible</v>
      </c>
    </row>
    <row r="13" spans="1:10">
      <c r="A13" s="40">
        <v>8</v>
      </c>
      <c r="B13" s="41" t="s">
        <v>264</v>
      </c>
      <c r="C13" s="42" t="s">
        <v>265</v>
      </c>
      <c r="D13" s="40">
        <f>COUNTIF('CDG Sécurité'!K22,"NC Majeure")+COUNTIF(RAM!J22,"NC Majeure")+COUNTIF('Min. Intérieur'!J22,"NC Majeure")+COUNTIF('CDG Capital'!J25,"NC Majeure")+COUNTIF(AtlanticRe!J22,"NC Majeure")+COUNTIF('Client A'!J22,"NC Majeure")+COUNTIF(Servier!J22,"NC Majeure")+COUNTIF(MEN!J22,"NC Majeure")+COUNTIF(ADM!J22,"NC Majeure")+COUNTIF('CDG DC'!J22,"NC Majeure")+COUNTIF('CDG ITOC'!J22,"NC Majeure")+COUNTIF(BPOST!J22,"NC Majeure")+COUNTIF('Graphtalk AIA'!J22,"NC Majeure")+COUNTIF('ONCF APPS'!J22,"NC Majeure")+COUNTIF('ONCF MW'!J22,"NC Majeure")+COUNTIF(ANEF!J22,"NC Majeure")+COUNTIF(Carrefour!J22,"NC Majeure")+COUNTIF('Vinci Construction'!J22,"NC Majeure")+COUNTIF(AXA!J22,"NC Majeure")+COUNTIF(OCP!J22,"NC Majeure")</f>
        <v>0</v>
      </c>
      <c r="E13" s="40">
        <f>COUNTIF('CDG Sécurité'!K22,"NC Mineure")+COUNTIF(RAM!J22,"NC Mineure")+COUNTIF('Min. Intérieur'!J22,"NC Mineure")+COUNTIF('CDG Capital'!J25,"NC Mineure")+COUNTIF(AtlanticRe!J22,"NC Mineure")+COUNTIF('Client A'!J22,"NC Mineure")+COUNTIF(Servier!J22,"NC Mineure")+COUNTIF(MEN!J22,"NC Mineure")+COUNTIF(ADM!J22,"NC Mineure")+COUNTIF('CDG DC'!J22,"NC Mineure")+COUNTIF('CDG ITOC'!J22,"NC Mineure")+COUNTIF(BPOST!J22,"NC Mineure")+COUNTIF('Graphtalk AIA'!J22,"NC Mineure")+COUNTIF('ONCF APPS'!J22,"NC Mineure")+COUNTIF('ONCF MW'!J22,"NC Mineure")+COUNTIF(ANEF!J22,"NC Mineure")+COUNTIF(Carrefour!J22,"NC Mineure")+COUNTIF('Vinci Construction'!J22,"NC Mineure")+COUNTIF(AXA!J22,"NC Mineure")+COUNTIF(OCP!J22,"NC Mineure")</f>
        <v>8</v>
      </c>
      <c r="F13" s="40">
        <f>COUNTIF('CDG Sécurité'!K22,"Observation")+COUNTIF(RAM!J22,"Observation")+COUNTIF('Min. Intérieur'!J22,"Observation")+COUNTIF('CDG Capital'!J25,"Observation")+COUNTIF(AtlanticRe!J22,"Observation")+COUNTIF('Client A'!J22,"Observation")+COUNTIF(Servier!J22,"Observation")+COUNTIF(MEN!J22,"Observation")+COUNTIF(ADM!J22,"Observation")+COUNTIF('CDG DC'!J22,"Observation")+COUNTIF('CDG ITOC'!J22,"Observation")+COUNTIF(BPOST!J22,"Observation")+COUNTIF('Graphtalk AIA'!J22,"Observation")+COUNTIF('ONCF APPS'!J22,"Observation")+COUNTIF('ONCF MW'!J22,"Observation")+COUNTIF(ANEF!J22,"Observation")+COUNTIF(Carrefour!J22,"Observation")+COUNTIF('Vinci Construction'!J22,"Observation")+COUNTIF(AXA!J22,"Observation")+COUNTIF(OCP!J22,"Observation")</f>
        <v>0</v>
      </c>
      <c r="G13" s="40">
        <f>COUNTIF('CDG Sécurité'!K22,"OFI")+COUNTIF(RAM!J22,"OFI")+COUNTIF('Min. Intérieur'!J22,"OFI")+COUNTIF('CDG Capital'!J25,"OFI")+COUNTIF(AtlanticRe!J22,"OFI")+COUNTIF('Client A'!J22,"OFI")+COUNTIF(Servier!J22,"OFI")+COUNTIF(MEN!J22,"OFI")+COUNTIF(ADM!J22,"OFI")+COUNTIF('CDG DC'!J22,"OFI")+COUNTIF('CDG ITOC'!J22,"OFI")+COUNTIF(BPOST!J22,"OFI")+COUNTIF('Graphtalk AIA'!J22,"OFI")+COUNTIF('ONCF APPS'!J22,"OFI")+COUNTIF('ONCF MW'!J22,"OFI")+COUNTIF(ANEF!J22,"OFI")+COUNTIF(Carrefour!J22,"OFI")+COUNTIF('Vinci Construction'!J22,"OFI")+COUNTIF(AXA!J22,"OFI")+COUNTIF(OCP!J22,"OFI")</f>
        <v>0</v>
      </c>
      <c r="H13" s="41">
        <f t="shared" si="0"/>
        <v>8</v>
      </c>
      <c r="I13" s="53">
        <f>IFERROR(H13/H43,0)</f>
        <v>0.15686274509803921</v>
      </c>
      <c r="J13" s="40" t="str">
        <f t="shared" si="1"/>
        <v>🟠 Fort</v>
      </c>
    </row>
    <row r="14" spans="1:10">
      <c r="A14" s="35">
        <v>9</v>
      </c>
      <c r="B14" s="36" t="s">
        <v>266</v>
      </c>
      <c r="C14" s="37" t="s">
        <v>267</v>
      </c>
      <c r="D14" s="35">
        <f>COUNTIF('CDG Sécurité'!K23,"NC Majeure")+COUNTIF(RAM!J23,"NC Majeure")+COUNTIF('Min. Intérieur'!J23,"NC Majeure")+COUNTIF('CDG Capital'!J29,"NC Majeure")+COUNTIF(AtlanticRe!J23,"NC Majeure")+COUNTIF('Client A'!J23,"NC Majeure")+COUNTIF(Servier!J23,"NC Majeure")+COUNTIF(MEN!J23,"NC Majeure")+COUNTIF(ADM!J23,"NC Majeure")+COUNTIF('CDG DC'!J23,"NC Majeure")+COUNTIF('CDG ITOC'!J23,"NC Majeure")+COUNTIF(BPOST!J23,"NC Majeure")+COUNTIF('Graphtalk AIA'!J23,"NC Majeure")+COUNTIF('ONCF APPS'!J23,"NC Majeure")+COUNTIF('ONCF MW'!J23,"NC Majeure")+COUNTIF(ANEF!J23,"NC Majeure")+COUNTIF(Carrefour!J23,"NC Majeure")+COUNTIF('Vinci Construction'!J23,"NC Majeure")+COUNTIF(AXA!J23,"NC Majeure")+COUNTIF(OCP!J23,"NC Majeure")</f>
        <v>0</v>
      </c>
      <c r="E14" s="35">
        <f>COUNTIF('CDG Sécurité'!K23,"NC Mineure")+COUNTIF(RAM!J23,"NC Mineure")+COUNTIF('Min. Intérieur'!J23,"NC Mineure")+COUNTIF('CDG Capital'!J29,"NC Mineure")+COUNTIF(AtlanticRe!J23,"NC Mineure")+COUNTIF('Client A'!J23,"NC Mineure")+COUNTIF(Servier!J23,"NC Mineure")+COUNTIF(MEN!J23,"NC Mineure")+COUNTIF(ADM!J23,"NC Mineure")+COUNTIF('CDG DC'!J23,"NC Mineure")+COUNTIF('CDG ITOC'!J23,"NC Mineure")+COUNTIF(BPOST!J23,"NC Mineure")+COUNTIF('Graphtalk AIA'!J23,"NC Mineure")+COUNTIF('ONCF APPS'!J23,"NC Mineure")+COUNTIF('ONCF MW'!J23,"NC Mineure")+COUNTIF(ANEF!J23,"NC Mineure")+COUNTIF(Carrefour!J23,"NC Mineure")+COUNTIF('Vinci Construction'!J23,"NC Mineure")+COUNTIF(AXA!J23,"NC Mineure")+COUNTIF(OCP!J23,"NC Mineure")</f>
        <v>2</v>
      </c>
      <c r="F14" s="35">
        <f>COUNTIF('CDG Sécurité'!K23,"Observation")+COUNTIF(RAM!J23,"Observation")+COUNTIF('Min. Intérieur'!J23,"Observation")+COUNTIF('CDG Capital'!J29,"Observation")+COUNTIF(AtlanticRe!J23,"Observation")+COUNTIF('Client A'!J23,"Observation")+COUNTIF(Servier!J23,"Observation")+COUNTIF(MEN!J23,"Observation")+COUNTIF(ADM!J23,"Observation")+COUNTIF('CDG DC'!J23,"Observation")+COUNTIF('CDG ITOC'!J23,"Observation")+COUNTIF(BPOST!J23,"Observation")+COUNTIF('Graphtalk AIA'!J23,"Observation")+COUNTIF('ONCF APPS'!J23,"Observation")+COUNTIF('ONCF MW'!J23,"Observation")+COUNTIF(ANEF!J23,"Observation")+COUNTIF(Carrefour!J23,"Observation")+COUNTIF('Vinci Construction'!J23,"Observation")+COUNTIF(AXA!J23,"Observation")+COUNTIF(OCP!J23,"Observation")</f>
        <v>0</v>
      </c>
      <c r="G14" s="35">
        <f>COUNTIF('CDG Sécurité'!K23,"OFI")+COUNTIF(RAM!J23,"OFI")+COUNTIF('Min. Intérieur'!J23,"OFI")+COUNTIF('CDG Capital'!J29,"OFI")+COUNTIF(AtlanticRe!J23,"OFI")+COUNTIF('Client A'!J23,"OFI")+COUNTIF(Servier!J23,"OFI")+COUNTIF(MEN!J23,"OFI")+COUNTIF(ADM!J23,"OFI")+COUNTIF('CDG DC'!J23,"OFI")+COUNTIF('CDG ITOC'!J23,"OFI")+COUNTIF(BPOST!J23,"OFI")+COUNTIF('Graphtalk AIA'!J23,"OFI")+COUNTIF('ONCF APPS'!J23,"OFI")+COUNTIF('ONCF MW'!J23,"OFI")+COUNTIF(ANEF!J23,"OFI")+COUNTIF(Carrefour!J23,"OFI")+COUNTIF('Vinci Construction'!J23,"OFI")+COUNTIF(AXA!J23,"OFI")+COUNTIF(OCP!J23,"OFI")</f>
        <v>0</v>
      </c>
      <c r="H14" s="36">
        <f t="shared" si="0"/>
        <v>2</v>
      </c>
      <c r="I14" s="52">
        <f>IFERROR(H14/H43,0)</f>
        <v>3.9215686274509803E-2</v>
      </c>
      <c r="J14" s="35" t="str">
        <f t="shared" si="1"/>
        <v>🔵 Faible</v>
      </c>
    </row>
    <row r="15" spans="1:10">
      <c r="A15" s="40">
        <v>10</v>
      </c>
      <c r="B15" s="41" t="s">
        <v>268</v>
      </c>
      <c r="C15" s="42" t="s">
        <v>269</v>
      </c>
      <c r="D15" s="40">
        <f>COUNTIF('CDG Sécurité'!K24,"NC Majeure")+COUNTIF(RAM!J24,"NC Majeure")+COUNTIF('Min. Intérieur'!J24,"NC Majeure")+COUNTIF('CDG Capital'!J30,"NC Majeure")+COUNTIF(AtlanticRe!J24,"NC Majeure")+COUNTIF('Client A'!J24,"NC Majeure")+COUNTIF(Servier!J24,"NC Majeure")+COUNTIF(MEN!J24,"NC Majeure")+COUNTIF(ADM!J24,"NC Majeure")+COUNTIF('CDG DC'!J24,"NC Majeure")+COUNTIF('CDG ITOC'!J24,"NC Majeure")+COUNTIF(BPOST!J24,"NC Majeure")+COUNTIF('Graphtalk AIA'!J24,"NC Majeure")+COUNTIF('ONCF APPS'!J24,"NC Majeure")+COUNTIF('ONCF MW'!J24,"NC Majeure")+COUNTIF(ANEF!J24,"NC Majeure")+COUNTIF(Carrefour!J24,"NC Majeure")+COUNTIF('Vinci Construction'!J24,"NC Majeure")+COUNTIF(AXA!J24,"NC Majeure")+COUNTIF(OCP!J24,"NC Majeure")</f>
        <v>0</v>
      </c>
      <c r="E15" s="40">
        <f>COUNTIF('CDG Sécurité'!K24,"NC Mineure")+COUNTIF(RAM!J24,"NC Mineure")+COUNTIF('Min. Intérieur'!J24,"NC Mineure")+COUNTIF('CDG Capital'!J30,"NC Mineure")+COUNTIF(AtlanticRe!J24,"NC Mineure")+COUNTIF('Client A'!J24,"NC Mineure")+COUNTIF(Servier!J24,"NC Mineure")+COUNTIF(MEN!J24,"NC Mineure")+COUNTIF(ADM!J24,"NC Mineure")+COUNTIF('CDG DC'!J24,"NC Mineure")+COUNTIF('CDG ITOC'!J24,"NC Mineure")+COUNTIF(BPOST!J24,"NC Mineure")+COUNTIF('Graphtalk AIA'!J24,"NC Mineure")+COUNTIF('ONCF APPS'!J24,"NC Mineure")+COUNTIF('ONCF MW'!J24,"NC Mineure")+COUNTIF(ANEF!J24,"NC Mineure")+COUNTIF(Carrefour!J24,"NC Mineure")+COUNTIF('Vinci Construction'!J24,"NC Mineure")+COUNTIF(AXA!J24,"NC Mineure")+COUNTIF(OCP!J24,"NC Mineure")</f>
        <v>3</v>
      </c>
      <c r="F15" s="40">
        <f>COUNTIF('CDG Sécurité'!K24,"Observation")+COUNTIF(RAM!J24,"Observation")+COUNTIF('Min. Intérieur'!J24,"Observation")+COUNTIF('CDG Capital'!J30,"Observation")+COUNTIF(AtlanticRe!J24,"Observation")+COUNTIF('Client A'!J24,"Observation")+COUNTIF(Servier!J24,"Observation")+COUNTIF(MEN!J24,"Observation")+COUNTIF(ADM!J24,"Observation")+COUNTIF('CDG DC'!J24,"Observation")+COUNTIF('CDG ITOC'!J24,"Observation")+COUNTIF(BPOST!J24,"Observation")+COUNTIF('Graphtalk AIA'!J24,"Observation")+COUNTIF('ONCF APPS'!J24,"Observation")+COUNTIF('ONCF MW'!J24,"Observation")+COUNTIF(ANEF!J24,"Observation")+COUNTIF(Carrefour!J24,"Observation")+COUNTIF('Vinci Construction'!J24,"Observation")+COUNTIF(AXA!J24,"Observation")+COUNTIF(OCP!J24,"Observation")</f>
        <v>0</v>
      </c>
      <c r="G15" s="40">
        <f>COUNTIF('CDG Sécurité'!K24,"OFI")+COUNTIF(RAM!J24,"OFI")+COUNTIF('Min. Intérieur'!J24,"OFI")+COUNTIF('CDG Capital'!J30,"OFI")+COUNTIF(AtlanticRe!J24,"OFI")+COUNTIF('Client A'!J24,"OFI")+COUNTIF(Servier!J24,"OFI")+COUNTIF(MEN!J24,"OFI")+COUNTIF(ADM!J24,"OFI")+COUNTIF('CDG DC'!J24,"OFI")+COUNTIF('CDG ITOC'!J24,"OFI")+COUNTIF(BPOST!J24,"OFI")+COUNTIF('Graphtalk AIA'!J24,"OFI")+COUNTIF('ONCF APPS'!J24,"OFI")+COUNTIF('ONCF MW'!J24,"OFI")+COUNTIF(ANEF!J24,"OFI")+COUNTIF(Carrefour!J24,"OFI")+COUNTIF('Vinci Construction'!J24,"OFI")+COUNTIF(AXA!J24,"OFI")+COUNTIF(OCP!J24,"OFI")</f>
        <v>0</v>
      </c>
      <c r="H15" s="41">
        <f t="shared" si="0"/>
        <v>3</v>
      </c>
      <c r="I15" s="53">
        <f>IFERROR(H15/H43,0)</f>
        <v>5.8823529411764705E-2</v>
      </c>
      <c r="J15" s="40" t="str">
        <f t="shared" si="1"/>
        <v>🟡 Modéré</v>
      </c>
    </row>
    <row r="16" spans="1:10">
      <c r="A16" s="35">
        <v>11</v>
      </c>
      <c r="B16" s="36" t="s">
        <v>270</v>
      </c>
      <c r="C16" s="37" t="s">
        <v>271</v>
      </c>
      <c r="D16" s="35">
        <f>COUNTIF('CDG Sécurité'!K25,"NC Majeure")+COUNTIF(RAM!J25,"NC Majeure")+COUNTIF('Min. Intérieur'!J25,"NC Majeure")+COUNTIF('CDG Capital'!J31,"NC Majeure")+COUNTIF(AtlanticRe!J25,"NC Majeure")+COUNTIF('Client A'!J25,"NC Majeure")+COUNTIF(Servier!J25,"NC Majeure")+COUNTIF(MEN!J25,"NC Majeure")+COUNTIF(ADM!J25,"NC Majeure")+COUNTIF('CDG DC'!J25,"NC Majeure")+COUNTIF('CDG ITOC'!J25,"NC Majeure")+COUNTIF(BPOST!J25,"NC Majeure")+COUNTIF('Graphtalk AIA'!J25,"NC Majeure")+COUNTIF('ONCF APPS'!J25,"NC Majeure")+COUNTIF('ONCF MW'!J25,"NC Majeure")+COUNTIF(ANEF!J25,"NC Majeure")+COUNTIF(Carrefour!J25,"NC Majeure")+COUNTIF('Vinci Construction'!J25,"NC Majeure")+COUNTIF(AXA!J25,"NC Majeure")+COUNTIF(OCP!J25,"NC Majeure")</f>
        <v>0</v>
      </c>
      <c r="E16" s="35">
        <f>COUNTIF('CDG Sécurité'!K25,"NC Mineure")+COUNTIF(RAM!J25,"NC Mineure")+COUNTIF('Min. Intérieur'!J25,"NC Mineure")+COUNTIF('CDG Capital'!J31,"NC Mineure")+COUNTIF(AtlanticRe!J25,"NC Mineure")+COUNTIF('Client A'!J25,"NC Mineure")+COUNTIF(Servier!J25,"NC Mineure")+COUNTIF(MEN!J25,"NC Mineure")+COUNTIF(ADM!J25,"NC Mineure")+COUNTIF('CDG DC'!J25,"NC Mineure")+COUNTIF('CDG ITOC'!J25,"NC Mineure")+COUNTIF(BPOST!J25,"NC Mineure")+COUNTIF('Graphtalk AIA'!J25,"NC Mineure")+COUNTIF('ONCF APPS'!J25,"NC Mineure")+COUNTIF('ONCF MW'!J25,"NC Mineure")+COUNTIF(ANEF!J25,"NC Mineure")+COUNTIF(Carrefour!J25,"NC Mineure")+COUNTIF('Vinci Construction'!J25,"NC Mineure")+COUNTIF(AXA!J25,"NC Mineure")+COUNTIF(OCP!J25,"NC Mineure")</f>
        <v>0</v>
      </c>
      <c r="F16" s="35">
        <f>COUNTIF('CDG Sécurité'!K25,"Observation")+COUNTIF(RAM!J25,"Observation")+COUNTIF('Min. Intérieur'!J25,"Observation")+COUNTIF('CDG Capital'!J31,"Observation")+COUNTIF(AtlanticRe!J25,"Observation")+COUNTIF('Client A'!J25,"Observation")+COUNTIF(Servier!J25,"Observation")+COUNTIF(MEN!J25,"Observation")+COUNTIF(ADM!J25,"Observation")+COUNTIF('CDG DC'!J25,"Observation")+COUNTIF('CDG ITOC'!J25,"Observation")+COUNTIF(BPOST!J25,"Observation")+COUNTIF('Graphtalk AIA'!J25,"Observation")+COUNTIF('ONCF APPS'!J25,"Observation")+COUNTIF('ONCF MW'!J25,"Observation")+COUNTIF(ANEF!J25,"Observation")+COUNTIF(Carrefour!J25,"Observation")+COUNTIF('Vinci Construction'!J25,"Observation")+COUNTIF(AXA!J25,"Observation")+COUNTIF(OCP!J25,"Observation")</f>
        <v>1</v>
      </c>
      <c r="G16" s="35">
        <f>COUNTIF('CDG Sécurité'!K25,"OFI")+COUNTIF(RAM!J25,"OFI")+COUNTIF('Min. Intérieur'!J25,"OFI")+COUNTIF('CDG Capital'!J31,"OFI")+COUNTIF(AtlanticRe!J25,"OFI")+COUNTIF('Client A'!J25,"OFI")+COUNTIF(Servier!J25,"OFI")+COUNTIF(MEN!J25,"OFI")+COUNTIF(ADM!J25,"OFI")+COUNTIF('CDG DC'!J25,"OFI")+COUNTIF('CDG ITOC'!J25,"OFI")+COUNTIF(BPOST!J25,"OFI")+COUNTIF('Graphtalk AIA'!J25,"OFI")+COUNTIF('ONCF APPS'!J25,"OFI")+COUNTIF('ONCF MW'!J25,"OFI")+COUNTIF(ANEF!J25,"OFI")+COUNTIF(Carrefour!J25,"OFI")+COUNTIF('Vinci Construction'!J25,"OFI")+COUNTIF(AXA!J25,"OFI")+COUNTIF(OCP!J25,"OFI")</f>
        <v>0</v>
      </c>
      <c r="H16" s="36">
        <f t="shared" si="0"/>
        <v>1</v>
      </c>
      <c r="I16" s="52">
        <f>IFERROR(H16/H43,0)</f>
        <v>1.9607843137254902E-2</v>
      </c>
      <c r="J16" s="35" t="str">
        <f t="shared" si="1"/>
        <v>🔵 Faible</v>
      </c>
    </row>
    <row r="17" spans="1:10">
      <c r="A17" s="40">
        <v>12</v>
      </c>
      <c r="B17" s="41" t="s">
        <v>272</v>
      </c>
      <c r="C17" s="42" t="s">
        <v>273</v>
      </c>
      <c r="D17" s="40">
        <f>COUNTIF('CDG Sécurité'!K26,"NC Majeure")+COUNTIF(RAM!J26,"NC Majeure")+COUNTIF('Min. Intérieur'!J26,"NC Majeure")+COUNTIF('CDG Capital'!J32,"NC Majeure")+COUNTIF(AtlanticRe!J26,"NC Majeure")+COUNTIF('Client A'!J26,"NC Majeure")+COUNTIF(Servier!J26,"NC Majeure")+COUNTIF(MEN!J26,"NC Majeure")+COUNTIF(ADM!J26,"NC Majeure")+COUNTIF('CDG DC'!J26,"NC Majeure")+COUNTIF('CDG ITOC'!J26,"NC Majeure")+COUNTIF(BPOST!J26,"NC Majeure")+COUNTIF('Graphtalk AIA'!J26,"NC Majeure")+COUNTIF('ONCF APPS'!J26,"NC Majeure")+COUNTIF('ONCF MW'!J26,"NC Majeure")+COUNTIF(ANEF!J26,"NC Majeure")+COUNTIF(Carrefour!J26,"NC Majeure")+COUNTIF('Vinci Construction'!J26,"NC Majeure")+COUNTIF(AXA!J26,"NC Majeure")+COUNTIF(OCP!J26,"NC Majeure")</f>
        <v>0</v>
      </c>
      <c r="E17" s="40">
        <f>COUNTIF('CDG Sécurité'!K26,"NC Mineure")+COUNTIF(RAM!J26,"NC Mineure")+COUNTIF('Min. Intérieur'!J26,"NC Mineure")+COUNTIF('CDG Capital'!J32,"NC Mineure")+COUNTIF(AtlanticRe!J26,"NC Mineure")+COUNTIF('Client A'!J26,"NC Mineure")+COUNTIF(Servier!J26,"NC Mineure")+COUNTIF(MEN!J26,"NC Mineure")+COUNTIF(ADM!J26,"NC Mineure")+COUNTIF('CDG DC'!J26,"NC Mineure")+COUNTIF('CDG ITOC'!J26,"NC Mineure")+COUNTIF(BPOST!J26,"NC Mineure")+COUNTIF('Graphtalk AIA'!J26,"NC Mineure")+COUNTIF('ONCF APPS'!J26,"NC Mineure")+COUNTIF('ONCF MW'!J26,"NC Mineure")+COUNTIF(ANEF!J26,"NC Mineure")+COUNTIF(Carrefour!J26,"NC Mineure")+COUNTIF('Vinci Construction'!J26,"NC Mineure")+COUNTIF(AXA!J26,"NC Mineure")+COUNTIF(OCP!J26,"NC Mineure")</f>
        <v>1</v>
      </c>
      <c r="F17" s="40">
        <f>COUNTIF('CDG Sécurité'!K26,"Observation")+COUNTIF(RAM!J26,"Observation")+COUNTIF('Min. Intérieur'!J26,"Observation")+COUNTIF('CDG Capital'!J32,"Observation")+COUNTIF(AtlanticRe!J26,"Observation")+COUNTIF('Client A'!J26,"Observation")+COUNTIF(Servier!J26,"Observation")+COUNTIF(MEN!J26,"Observation")+COUNTIF(ADM!J26,"Observation")+COUNTIF('CDG DC'!J26,"Observation")+COUNTIF('CDG ITOC'!J26,"Observation")+COUNTIF(BPOST!J26,"Observation")+COUNTIF('Graphtalk AIA'!J26,"Observation")+COUNTIF('ONCF APPS'!J26,"Observation")+COUNTIF('ONCF MW'!J26,"Observation")+COUNTIF(ANEF!J26,"Observation")+COUNTIF(Carrefour!J26,"Observation")+COUNTIF('Vinci Construction'!J26,"Observation")+COUNTIF(AXA!J26,"Observation")+COUNTIF(OCP!J26,"Observation")</f>
        <v>0</v>
      </c>
      <c r="G17" s="40">
        <f>COUNTIF('CDG Sécurité'!K26,"OFI")+COUNTIF(RAM!J26,"OFI")+COUNTIF('Min. Intérieur'!J26,"OFI")+COUNTIF('CDG Capital'!J32,"OFI")+COUNTIF(AtlanticRe!J26,"OFI")+COUNTIF('Client A'!J26,"OFI")+COUNTIF(Servier!J26,"OFI")+COUNTIF(MEN!J26,"OFI")+COUNTIF(ADM!J26,"OFI")+COUNTIF('CDG DC'!J26,"OFI")+COUNTIF('CDG ITOC'!J26,"OFI")+COUNTIF(BPOST!J26,"OFI")+COUNTIF('Graphtalk AIA'!J26,"OFI")+COUNTIF('ONCF APPS'!J26,"OFI")+COUNTIF('ONCF MW'!J26,"OFI")+COUNTIF(ANEF!J26,"OFI")+COUNTIF(Carrefour!J26,"OFI")+COUNTIF('Vinci Construction'!J26,"OFI")+COUNTIF(AXA!J26,"OFI")+COUNTIF(OCP!J26,"OFI")</f>
        <v>0</v>
      </c>
      <c r="H17" s="41">
        <f t="shared" si="0"/>
        <v>1</v>
      </c>
      <c r="I17" s="53">
        <f>IFERROR(H17/H43,0)</f>
        <v>1.9607843137254902E-2</v>
      </c>
      <c r="J17" s="40" t="str">
        <f t="shared" si="1"/>
        <v>🔵 Faible</v>
      </c>
    </row>
    <row r="18" spans="1:10">
      <c r="A18" s="35">
        <v>13</v>
      </c>
      <c r="B18" s="36" t="s">
        <v>274</v>
      </c>
      <c r="C18" s="37" t="s">
        <v>275</v>
      </c>
      <c r="D18" s="99">
        <f>COUNTIF('CDG Sécurité'!K27,"NC Majeure")+COUNTIF(RAM!J27,"NC Majeure")+COUNTIF('Min. Intérieur'!J27,"NC Majeure")+COUNTIF('CDG Capital'!J33,"NC Majeure")+COUNTIF(AtlanticRe!J27,"NC Majeure")+COUNTIF('Client A'!J27,"NC Majeure")+COUNTIF(Servier!J27,"NC Majeure")+COUNTIF(MEN!J27,"NC Majeure")+COUNTIF(ADM!J27,"NC Majeure")+COUNTIF('CDG DC'!J27,"NC Majeure")+COUNTIF('CDG ITOC'!J27,"NC Majeure")+COUNTIF(BPOST!J27,"NC Majeure")+COUNTIF('Graphtalk AIA'!J27,"NC Majeure")+COUNTIF('ONCF APPS'!J27,"NC Majeure")+COUNTIF('ONCF MW'!J27,"NC Majeure")+COUNTIF(ANEF!J27,"NC Majeure")+COUNTIF(Carrefour!J27,"NC Majeure")+COUNTIF('Vinci Construction'!J27,"NC Majeure")+COUNTIF(AXA!J27,"NC Majeure")+COUNTIF(OCP!J27,"NC Majeure")</f>
        <v>0</v>
      </c>
      <c r="E18" s="99">
        <f>COUNTIF('CDG Sécurité'!K27,"NC Mineure")+COUNTIF(RAM!J27,"NC Mineure")+COUNTIF('Min. Intérieur'!J27,"NC Mineure")+COUNTIF('CDG Capital'!J33,"NC Mineure")+COUNTIF(AtlanticRe!J27,"NC Mineure")+COUNTIF('Client A'!J27,"NC Mineure")+COUNTIF(Servier!J27,"NC Mineure")+COUNTIF(MEN!J27,"NC Mineure")+COUNTIF(ADM!J27,"NC Mineure")+COUNTIF('CDG DC'!J27,"NC Mineure")+COUNTIF('CDG ITOC'!J27,"NC Mineure")+COUNTIF(BPOST!J27,"NC Mineure")+COUNTIF('Graphtalk AIA'!J27,"NC Mineure")+COUNTIF('ONCF APPS'!J27,"NC Mineure")+COUNTIF('ONCF MW'!J27,"NC Mineure")+COUNTIF(ANEF!J27,"NC Mineure")+COUNTIF(Carrefour!J27,"NC Mineure")+COUNTIF('Vinci Construction'!J27,"NC Mineure")+COUNTIF(AXA!J27,"NC Mineure")+COUNTIF(OCP!J27,"NC Mineure")</f>
        <v>0</v>
      </c>
      <c r="F18" s="99">
        <f>COUNTIF('CDG Sécurité'!K27,"Observation")+COUNTIF(RAM!J27,"Observation")+COUNTIF('Min. Intérieur'!J27,"Observation")+COUNTIF('CDG Capital'!J33,"Observation")+COUNTIF(AtlanticRe!J27,"Observation")+COUNTIF('Client A'!J27,"Observation")+COUNTIF(Servier!J27,"Observation")+COUNTIF(MEN!J27,"Observation")+COUNTIF(ADM!J27,"Observation")+COUNTIF('CDG DC'!J27,"Observation")+COUNTIF('CDG ITOC'!J27,"Observation")+COUNTIF(BPOST!J27,"Observation")+COUNTIF('Graphtalk AIA'!J27,"Observation")+COUNTIF('ONCF APPS'!J27,"Observation")+COUNTIF('ONCF MW'!J27,"Observation")+COUNTIF(ANEF!J27,"Observation")+COUNTIF(Carrefour!J27,"Observation")+COUNTIF('Vinci Construction'!J27,"Observation")+COUNTIF(AXA!J27,"Observation")+COUNTIF(OCP!J27,"Observation")</f>
        <v>0</v>
      </c>
      <c r="G18" s="99">
        <f>COUNTIF('CDG Sécurité'!K27,"OFI")+COUNTIF(RAM!J27,"OFI")+COUNTIF('Min. Intérieur'!J27,"OFI")+COUNTIF('CDG Capital'!J33,"OFI")+COUNTIF(AtlanticRe!J27,"OFI")+COUNTIF('Client A'!J27,"OFI")+COUNTIF(Servier!J27,"OFI")+COUNTIF(MEN!J27,"OFI")+COUNTIF(ADM!J27,"OFI")+COUNTIF('CDG DC'!J27,"OFI")+COUNTIF('CDG ITOC'!J27,"OFI")+COUNTIF(BPOST!J27,"OFI")+COUNTIF('Graphtalk AIA'!J27,"OFI")+COUNTIF('ONCF APPS'!J27,"OFI")+COUNTIF('ONCF MW'!J27,"OFI")+COUNTIF(ANEF!J27,"OFI")+COUNTIF(Carrefour!J27,"OFI")+COUNTIF('Vinci Construction'!J27,"OFI")+COUNTIF(AXA!J27,"OFI")+COUNTIF(OCP!J27,"OFI")</f>
        <v>0</v>
      </c>
      <c r="H18" s="36">
        <f t="shared" si="0"/>
        <v>0</v>
      </c>
      <c r="I18" s="52">
        <f>IFERROR(H18/H43,0)</f>
        <v>0</v>
      </c>
      <c r="J18" s="35" t="str">
        <f t="shared" si="1"/>
        <v>✅ Aucun</v>
      </c>
    </row>
    <row r="19" spans="1:10">
      <c r="A19" s="40">
        <v>14</v>
      </c>
      <c r="B19" s="41" t="s">
        <v>276</v>
      </c>
      <c r="C19" s="42" t="s">
        <v>277</v>
      </c>
      <c r="D19" s="40">
        <f>COUNTIF('CDG Sécurité'!K28,"NC Majeure")+COUNTIF(RAM!J28,"NC Majeure")+COUNTIF('Min. Intérieur'!J28,"NC Majeure")+COUNTIF('CDG Capital'!J34,"NC Majeure")+COUNTIF(AtlanticRe!J28,"NC Majeure")+COUNTIF('Client A'!J28,"NC Majeure")+COUNTIF(Servier!J28,"NC Majeure")+COUNTIF(MEN!J28,"NC Majeure")+COUNTIF(ADM!J28,"NC Majeure")+COUNTIF('CDG DC'!J28,"NC Majeure")+COUNTIF('CDG ITOC'!J28,"NC Majeure")+COUNTIF(BPOST!J28,"NC Majeure")+COUNTIF('Graphtalk AIA'!J28,"NC Majeure")+COUNTIF('ONCF APPS'!J28,"NC Majeure")+COUNTIF('ONCF MW'!J28,"NC Majeure")+COUNTIF(ANEF!J28,"NC Majeure")+COUNTIF(Carrefour!J28,"NC Majeure")+COUNTIF('Vinci Construction'!J28,"NC Majeure")+COUNTIF(AXA!J28,"NC Majeure")+COUNTIF(OCP!J28,"NC Majeure")</f>
        <v>0</v>
      </c>
      <c r="E19" s="40">
        <f>COUNTIF('CDG Sécurité'!K28,"NC Mineure")+COUNTIF(RAM!J28,"NC Mineure")+COUNTIF('Min. Intérieur'!J28,"NC Mineure")+COUNTIF('CDG Capital'!J34,"NC Mineure")+COUNTIF(AtlanticRe!J28,"NC Mineure")+COUNTIF('Client A'!J28,"NC Mineure")+COUNTIF(Servier!J28,"NC Mineure")+COUNTIF(MEN!J28,"NC Mineure")+COUNTIF(ADM!J28,"NC Mineure")+COUNTIF('CDG DC'!J28,"NC Mineure")+COUNTIF('CDG ITOC'!J28,"NC Mineure")+COUNTIF(BPOST!J28,"NC Mineure")+COUNTIF('Graphtalk AIA'!J28,"NC Mineure")+COUNTIF('ONCF APPS'!J28,"NC Mineure")+COUNTIF('ONCF MW'!J28,"NC Mineure")+COUNTIF(ANEF!J28,"NC Mineure")+COUNTIF(Carrefour!J28,"NC Mineure")+COUNTIF('Vinci Construction'!J28,"NC Mineure")+COUNTIF(AXA!J28,"NC Mineure")+COUNTIF(OCP!J28,"NC Mineure")</f>
        <v>0</v>
      </c>
      <c r="F19" s="40">
        <f>COUNTIF('CDG Sécurité'!K28,"Observation")+COUNTIF(RAM!J28,"Observation")+COUNTIF('Min. Intérieur'!J28,"Observation")+COUNTIF('CDG Capital'!J34,"Observation")+COUNTIF(AtlanticRe!J28,"Observation")+COUNTIF('Client A'!J28,"Observation")+COUNTIF(Servier!J28,"Observation")+COUNTIF(MEN!J28,"Observation")+COUNTIF(ADM!J28,"Observation")+COUNTIF('CDG DC'!J28,"Observation")+COUNTIF('CDG ITOC'!J28,"Observation")+COUNTIF(BPOST!J28,"Observation")+COUNTIF('Graphtalk AIA'!J28,"Observation")+COUNTIF('ONCF APPS'!J28,"Observation")+COUNTIF('ONCF MW'!J28,"Observation")+COUNTIF(ANEF!J28,"Observation")+COUNTIF(Carrefour!J28,"Observation")+COUNTIF('Vinci Construction'!J28,"Observation")+COUNTIF(AXA!J28,"Observation")+COUNTIF(OCP!J28,"Observation")</f>
        <v>0</v>
      </c>
      <c r="G19" s="40">
        <f>COUNTIF('CDG Sécurité'!K28,"OFI")+COUNTIF(RAM!J28,"OFI")+COUNTIF('Min. Intérieur'!J28,"OFI")+COUNTIF('CDG Capital'!J34,"OFI")+COUNTIF(AtlanticRe!J28,"OFI")+COUNTIF('Client A'!J28,"OFI")+COUNTIF(Servier!J28,"OFI")+COUNTIF(MEN!J28,"OFI")+COUNTIF(ADM!J28,"OFI")+COUNTIF('CDG DC'!J28,"OFI")+COUNTIF('CDG ITOC'!J28,"OFI")+COUNTIF(BPOST!J28,"OFI")+COUNTIF('Graphtalk AIA'!J28,"OFI")+COUNTIF('ONCF APPS'!J28,"OFI")+COUNTIF('ONCF MW'!J28,"OFI")+COUNTIF(ANEF!J28,"OFI")+COUNTIF(Carrefour!J28,"OFI")+COUNTIF('Vinci Construction'!J28,"OFI")+COUNTIF(AXA!J28,"OFI")+COUNTIF(OCP!J28,"OFI")</f>
        <v>0</v>
      </c>
      <c r="H19" s="41">
        <f t="shared" si="0"/>
        <v>0</v>
      </c>
      <c r="I19" s="53">
        <f>IFERROR(H19/H43,0)</f>
        <v>0</v>
      </c>
      <c r="J19" s="40" t="str">
        <f t="shared" si="1"/>
        <v>✅ Aucun</v>
      </c>
    </row>
    <row r="20" spans="1:10">
      <c r="A20" s="35">
        <v>15</v>
      </c>
      <c r="B20" s="36" t="s">
        <v>278</v>
      </c>
      <c r="C20" s="37" t="s">
        <v>279</v>
      </c>
      <c r="D20" s="99">
        <f>COUNTIF('CDG Sécurité'!K29,"NC Majeure")+COUNTIF(RAM!J29,"NC Majeure")+COUNTIF('Min. Intérieur'!J29,"NC Majeure")+COUNTIF('CDG Capital'!J35,"NC Majeure")+COUNTIF(AtlanticRe!J29,"NC Majeure")+COUNTIF('Client A'!J29,"NC Majeure")+COUNTIF(Servier!J29,"NC Majeure")+COUNTIF(MEN!J29,"NC Majeure")+COUNTIF(ADM!J29,"NC Majeure")+COUNTIF('CDG DC'!J29,"NC Majeure")+COUNTIF('CDG ITOC'!J29,"NC Majeure")+COUNTIF(BPOST!J29,"NC Majeure")+COUNTIF('Graphtalk AIA'!J29,"NC Majeure")+COUNTIF('ONCF APPS'!J29,"NC Majeure")+COUNTIF('ONCF MW'!J29,"NC Majeure")+COUNTIF(ANEF!J29,"NC Majeure")+COUNTIF(Carrefour!J29,"NC Majeure")+COUNTIF('Vinci Construction'!J29,"NC Majeure")+COUNTIF(AXA!J29,"NC Majeure")+COUNTIF(OCP!J29,"NC Majeure")</f>
        <v>0</v>
      </c>
      <c r="E20" s="99">
        <f>COUNTIF('CDG Sécurité'!K29,"NC Mineure")+COUNTIF(RAM!J29,"NC Mineure")+COUNTIF('Min. Intérieur'!J29,"NC Mineure")+COUNTIF('CDG Capital'!J35,"NC Mineure")+COUNTIF(AtlanticRe!J29,"NC Mineure")+COUNTIF('Client A'!J29,"NC Mineure")+COUNTIF(Servier!J29,"NC Mineure")+COUNTIF(MEN!J29,"NC Mineure")+COUNTIF(ADM!J29,"NC Mineure")+COUNTIF('CDG DC'!J29,"NC Mineure")+COUNTIF('CDG ITOC'!J29,"NC Mineure")+COUNTIF(BPOST!J29,"NC Mineure")+COUNTIF('Graphtalk AIA'!J29,"NC Mineure")+COUNTIF('ONCF APPS'!J29,"NC Mineure")+COUNTIF('ONCF MW'!J29,"NC Mineure")+COUNTIF(ANEF!J29,"NC Mineure")+COUNTIF(Carrefour!J29,"NC Mineure")+COUNTIF('Vinci Construction'!J29,"NC Mineure")+COUNTIF(AXA!J29,"NC Mineure")+COUNTIF(OCP!J29,"NC Mineure")</f>
        <v>7</v>
      </c>
      <c r="F20" s="99">
        <f>COUNTIF('CDG Sécurité'!K29,"Observation")+COUNTIF(RAM!J29,"Observation")+COUNTIF('Min. Intérieur'!J29,"Observation")+COUNTIF('CDG Capital'!J35,"Observation")+COUNTIF(AtlanticRe!J29,"Observation")+COUNTIF('Client A'!J29,"Observation")+COUNTIF(Servier!J29,"Observation")+COUNTIF(MEN!J29,"Observation")+COUNTIF(ADM!J29,"Observation")+COUNTIF('CDG DC'!J29,"Observation")+COUNTIF('CDG ITOC'!J29,"Observation")+COUNTIF(BPOST!J29,"Observation")+COUNTIF('Graphtalk AIA'!J29,"Observation")+COUNTIF('ONCF APPS'!J29,"Observation")+COUNTIF('ONCF MW'!J29,"Observation")+COUNTIF(ANEF!J29,"Observation")+COUNTIF(Carrefour!J29,"Observation")+COUNTIF('Vinci Construction'!J29,"Observation")+COUNTIF(AXA!J29,"Observation")+COUNTIF(OCP!J29,"Observation")</f>
        <v>0</v>
      </c>
      <c r="G20" s="99">
        <f>COUNTIF('CDG Sécurité'!K29,"OFI")+COUNTIF(RAM!J29,"OFI")+COUNTIF('Min. Intérieur'!J29,"OFI")+COUNTIF('CDG Capital'!J35,"OFI")+COUNTIF(AtlanticRe!J29,"OFI")+COUNTIF('Client A'!J29,"OFI")+COUNTIF(Servier!J29,"OFI")+COUNTIF(MEN!J29,"OFI")+COUNTIF(ADM!J29,"OFI")+COUNTIF('CDG DC'!J29,"OFI")+COUNTIF('CDG ITOC'!J29,"OFI")+COUNTIF(BPOST!J29,"OFI")+COUNTIF('Graphtalk AIA'!J29,"OFI")+COUNTIF('ONCF APPS'!J29,"OFI")+COUNTIF('ONCF MW'!J29,"OFI")+COUNTIF(ANEF!J29,"OFI")+COUNTIF(Carrefour!J29,"OFI")+COUNTIF('Vinci Construction'!J29,"OFI")+COUNTIF(AXA!J29,"OFI")+COUNTIF(OCP!J29,"OFI")</f>
        <v>0</v>
      </c>
      <c r="H20" s="36">
        <f t="shared" si="0"/>
        <v>7</v>
      </c>
      <c r="I20" s="52">
        <f>IFERROR(H20/H43,0)</f>
        <v>0.13725490196078433</v>
      </c>
      <c r="J20" s="35" t="str">
        <f t="shared" si="1"/>
        <v>🟠 Fort</v>
      </c>
    </row>
    <row r="21" spans="1:10">
      <c r="A21" s="40">
        <v>16</v>
      </c>
      <c r="B21" s="41" t="s">
        <v>280</v>
      </c>
      <c r="C21" s="42" t="s">
        <v>281</v>
      </c>
      <c r="D21" s="40">
        <f>COUNTIF('CDG Sécurité'!K30,"NC Majeure")+COUNTIF(RAM!J30,"NC Majeure")+COUNTIF('Min. Intérieur'!J30,"NC Majeure")+COUNTIF('CDG Capital'!J36,"NC Majeure")+COUNTIF(AtlanticRe!J30,"NC Majeure")+COUNTIF('Client A'!J30,"NC Majeure")+COUNTIF(Servier!J30,"NC Majeure")+COUNTIF(MEN!J30,"NC Majeure")+COUNTIF(ADM!J30,"NC Majeure")+COUNTIF('CDG DC'!J30,"NC Majeure")+COUNTIF('CDG ITOC'!J30,"NC Majeure")+COUNTIF(BPOST!J30,"NC Majeure")+COUNTIF('Graphtalk AIA'!J30,"NC Majeure")+COUNTIF('ONCF APPS'!J30,"NC Majeure")+COUNTIF('ONCF MW'!J30,"NC Majeure")+COUNTIF(ANEF!J30,"NC Majeure")+COUNTIF(Carrefour!J30,"NC Majeure")+COUNTIF('Vinci Construction'!J30,"NC Majeure")+COUNTIF(AXA!J30,"NC Majeure")+COUNTIF(OCP!J30,"NC Majeure")</f>
        <v>0</v>
      </c>
      <c r="E21" s="40">
        <f>COUNTIF('CDG Sécurité'!K30,"NC Mineure")+COUNTIF(RAM!J30,"NC Mineure")+COUNTIF('Min. Intérieur'!J30,"NC Mineure")+COUNTIF('CDG Capital'!J36,"NC Mineure")+COUNTIF(AtlanticRe!J30,"NC Mineure")+COUNTIF('Client A'!J30,"NC Mineure")+COUNTIF(Servier!J30,"NC Mineure")+COUNTIF(MEN!J30,"NC Mineure")+COUNTIF(ADM!J30,"NC Mineure")+COUNTIF('CDG DC'!J30,"NC Mineure")+COUNTIF('CDG ITOC'!J30,"NC Mineure")+COUNTIF(BPOST!J30,"NC Mineure")+COUNTIF('Graphtalk AIA'!J30,"NC Mineure")+COUNTIF('ONCF APPS'!J30,"NC Mineure")+COUNTIF('ONCF MW'!J30,"NC Mineure")+COUNTIF(ANEF!J30,"NC Mineure")+COUNTIF(Carrefour!J30,"NC Mineure")+COUNTIF('Vinci Construction'!J30,"NC Mineure")+COUNTIF(AXA!J30,"NC Mineure")+COUNTIF(OCP!J30,"NC Mineure")</f>
        <v>0</v>
      </c>
      <c r="F21" s="40">
        <f>COUNTIF('CDG Sécurité'!K30,"Observation")+COUNTIF(RAM!J30,"Observation")+COUNTIF('Min. Intérieur'!J30,"Observation")+COUNTIF('CDG Capital'!J36,"Observation")+COUNTIF(AtlanticRe!J30,"Observation")+COUNTIF('Client A'!J30,"Observation")+COUNTIF(Servier!J30,"Observation")+COUNTIF(MEN!J30,"Observation")+COUNTIF(ADM!J30,"Observation")+COUNTIF('CDG DC'!J30,"Observation")+COUNTIF('CDG ITOC'!J30,"Observation")+COUNTIF(BPOST!J30,"Observation")+COUNTIF('Graphtalk AIA'!J30,"Observation")+COUNTIF('ONCF APPS'!J30,"Observation")+COUNTIF('ONCF MW'!J30,"Observation")+COUNTIF(ANEF!J30,"Observation")+COUNTIF(Carrefour!J30,"Observation")+COUNTIF('Vinci Construction'!J30,"Observation")+COUNTIF(AXA!J30,"Observation")+COUNTIF(OCP!J30,"Observation")</f>
        <v>0</v>
      </c>
      <c r="G21" s="40">
        <f>COUNTIF('CDG Sécurité'!K30,"OFI")+COUNTIF(RAM!J30,"OFI")+COUNTIF('Min. Intérieur'!J30,"OFI")+COUNTIF('CDG Capital'!J36,"OFI")+COUNTIF(AtlanticRe!J30,"OFI")+COUNTIF('Client A'!J30,"OFI")+COUNTIF(Servier!J30,"OFI")+COUNTIF(MEN!J30,"OFI")+COUNTIF(ADM!J30,"OFI")+COUNTIF('CDG DC'!J30,"OFI")+COUNTIF('CDG ITOC'!J30,"OFI")+COUNTIF(BPOST!J30,"OFI")+COUNTIF('Graphtalk AIA'!J30,"OFI")+COUNTIF('ONCF APPS'!J30,"OFI")+COUNTIF('ONCF MW'!J30,"OFI")+COUNTIF(ANEF!J30,"OFI")+COUNTIF(Carrefour!J30,"OFI")+COUNTIF('Vinci Construction'!J30,"OFI")+COUNTIF(AXA!J30,"OFI")+COUNTIF(OCP!J30,"OFI")</f>
        <v>0</v>
      </c>
      <c r="H21" s="41">
        <f t="shared" si="0"/>
        <v>0</v>
      </c>
      <c r="I21" s="53">
        <f>IFERROR(H21/H43,0)</f>
        <v>0</v>
      </c>
      <c r="J21" s="40" t="str">
        <f t="shared" si="1"/>
        <v>✅ Aucun</v>
      </c>
    </row>
    <row r="22" spans="1:10">
      <c r="A22" s="35">
        <v>17</v>
      </c>
      <c r="B22" s="36" t="s">
        <v>282</v>
      </c>
      <c r="C22" s="37" t="s">
        <v>283</v>
      </c>
      <c r="D22" s="99">
        <f>COUNTIF('CDG Sécurité'!K31,"NC Majeure")+COUNTIF(RAM!J31,"NC Majeure")+COUNTIF('Min. Intérieur'!J31,"NC Majeure")+COUNTIF('CDG Capital'!J37,"NC Majeure")+COUNTIF(AtlanticRe!J31,"NC Majeure")+COUNTIF('Client A'!J31,"NC Majeure")+COUNTIF(Servier!J31,"NC Majeure")+COUNTIF(MEN!J31,"NC Majeure")+COUNTIF(ADM!J31,"NC Majeure")+COUNTIF('CDG DC'!J31,"NC Majeure")+COUNTIF('CDG ITOC'!J31,"NC Majeure")+COUNTIF(BPOST!J31,"NC Majeure")+COUNTIF('Graphtalk AIA'!J31,"NC Majeure")+COUNTIF('ONCF APPS'!J31,"NC Majeure")+COUNTIF('ONCF MW'!J31,"NC Majeure")+COUNTIF(ANEF!J31,"NC Majeure")+COUNTIF(Carrefour!J31,"NC Majeure")+COUNTIF('Vinci Construction'!J31,"NC Majeure")+COUNTIF(AXA!J31,"NC Majeure")+COUNTIF(OCP!J31,"NC Majeure")</f>
        <v>0</v>
      </c>
      <c r="E22" s="99">
        <f>COUNTIF('CDG Sécurité'!K31,"NC Mineure")+COUNTIF(RAM!J31,"NC Mineure")+COUNTIF('Min. Intérieur'!J31,"NC Mineure")+COUNTIF('CDG Capital'!J37,"NC Mineure")+COUNTIF(AtlanticRe!J31,"NC Mineure")+COUNTIF('Client A'!J31,"NC Mineure")+COUNTIF(Servier!J31,"NC Mineure")+COUNTIF(MEN!J31,"NC Mineure")+COUNTIF(ADM!J31,"NC Mineure")+COUNTIF('CDG DC'!J31,"NC Mineure")+COUNTIF('CDG ITOC'!J31,"NC Mineure")+COUNTIF(BPOST!J31,"NC Mineure")+COUNTIF('Graphtalk AIA'!J31,"NC Mineure")+COUNTIF('ONCF APPS'!J31,"NC Mineure")+COUNTIF('ONCF MW'!J31,"NC Mineure")+COUNTIF(ANEF!J31,"NC Mineure")+COUNTIF(Carrefour!J31,"NC Mineure")+COUNTIF('Vinci Construction'!J31,"NC Mineure")+COUNTIF(AXA!J31,"NC Mineure")+COUNTIF(OCP!J31,"NC Mineure")</f>
        <v>6</v>
      </c>
      <c r="F22" s="99">
        <f>COUNTIF('CDG Sécurité'!K31,"Observation")+COUNTIF(RAM!J31,"Observation")+COUNTIF('Min. Intérieur'!J31,"Observation")+COUNTIF('CDG Capital'!J37,"Observation")+COUNTIF(AtlanticRe!J31,"Observation")+COUNTIF('Client A'!J31,"Observation")+COUNTIF(Servier!J31,"Observation")+COUNTIF(MEN!J31,"Observation")+COUNTIF(ADM!J31,"Observation")+COUNTIF('CDG DC'!J31,"Observation")+COUNTIF('CDG ITOC'!J31,"Observation")+COUNTIF(BPOST!J31,"Observation")+COUNTIF('Graphtalk AIA'!J31,"Observation")+COUNTIF('ONCF APPS'!J31,"Observation")+COUNTIF('ONCF MW'!J31,"Observation")+COUNTIF(ANEF!J31,"Observation")+COUNTIF(Carrefour!J31,"Observation")+COUNTIF('Vinci Construction'!J31,"Observation")+COUNTIF(AXA!J31,"Observation")+COUNTIF(OCP!J31,"Observation")</f>
        <v>2</v>
      </c>
      <c r="G22" s="99">
        <f>COUNTIF('CDG Sécurité'!K31,"OFI")+COUNTIF(RAM!J31,"OFI")+COUNTIF('Min. Intérieur'!J31,"OFI")+COUNTIF('CDG Capital'!J37,"OFI")+COUNTIF(AtlanticRe!J31,"OFI")+COUNTIF('Client A'!J31,"OFI")+COUNTIF(Servier!J31,"OFI")+COUNTIF(MEN!J31,"OFI")+COUNTIF(ADM!J31,"OFI")+COUNTIF('CDG DC'!J31,"OFI")+COUNTIF('CDG ITOC'!J31,"OFI")+COUNTIF(BPOST!J31,"OFI")+COUNTIF('Graphtalk AIA'!J31,"OFI")+COUNTIF('ONCF APPS'!J31,"OFI")+COUNTIF('ONCF MW'!J31,"OFI")+COUNTIF(ANEF!J31,"OFI")+COUNTIF(Carrefour!J31,"OFI")+COUNTIF('Vinci Construction'!J31,"OFI")+COUNTIF(AXA!J31,"OFI")+COUNTIF(OCP!J31,"OFI")</f>
        <v>0</v>
      </c>
      <c r="H22" s="36">
        <f t="shared" si="0"/>
        <v>8</v>
      </c>
      <c r="I22" s="52">
        <f>IFERROR(H22/H43,0)</f>
        <v>0.15686274509803921</v>
      </c>
      <c r="J22" s="35" t="str">
        <f t="shared" si="1"/>
        <v>🟠 Fort</v>
      </c>
    </row>
    <row r="23" spans="1:10">
      <c r="A23" s="40">
        <v>18</v>
      </c>
      <c r="B23" s="41" t="s">
        <v>284</v>
      </c>
      <c r="C23" s="42" t="s">
        <v>285</v>
      </c>
      <c r="D23" s="40">
        <f>COUNTIF('CDG Sécurité'!K32,"NC Majeure")+COUNTIF(RAM!J32,"NC Majeure")+COUNTIF('Min. Intérieur'!J32,"NC Majeure")+COUNTIF('CDG Capital'!J38,"NC Majeure")+COUNTIF(AtlanticRe!J32,"NC Majeure")+COUNTIF('Client A'!J32,"NC Majeure")+COUNTIF(Servier!J32,"NC Majeure")+COUNTIF(MEN!J32,"NC Majeure")+COUNTIF(ADM!J32,"NC Majeure")+COUNTIF('CDG DC'!J32,"NC Majeure")+COUNTIF('CDG ITOC'!J32,"NC Majeure")+COUNTIF(BPOST!J32,"NC Majeure")+COUNTIF('Graphtalk AIA'!J32,"NC Majeure")+COUNTIF('ONCF APPS'!J32,"NC Majeure")+COUNTIF('ONCF MW'!J32,"NC Majeure")+COUNTIF(ANEF!J32,"NC Majeure")+COUNTIF(Carrefour!J32,"NC Majeure")+COUNTIF('Vinci Construction'!J32,"NC Majeure")+COUNTIF(AXA!J32,"NC Majeure")+COUNTIF(OCP!J32,"NC Majeure")</f>
        <v>0</v>
      </c>
      <c r="E23" s="40">
        <f>COUNTIF('CDG Sécurité'!K32,"NC Mineure")+COUNTIF(RAM!J32,"NC Mineure")+COUNTIF('Min. Intérieur'!J32,"NC Mineure")+COUNTIF('CDG Capital'!J38,"NC Mineure")+COUNTIF(AtlanticRe!J32,"NC Mineure")+COUNTIF('Client A'!J32,"NC Mineure")+COUNTIF(Servier!J32,"NC Mineure")+COUNTIF(MEN!J32,"NC Mineure")+COUNTIF(ADM!J32,"NC Mineure")+COUNTIF('CDG DC'!J32,"NC Mineure")+COUNTIF('CDG ITOC'!J32,"NC Mineure")+COUNTIF(BPOST!J32,"NC Mineure")+COUNTIF('Graphtalk AIA'!J32,"NC Mineure")+COUNTIF('ONCF APPS'!J32,"NC Mineure")+COUNTIF('ONCF MW'!J32,"NC Mineure")+COUNTIF(ANEF!J32,"NC Mineure")+COUNTIF(Carrefour!J32,"NC Mineure")+COUNTIF('Vinci Construction'!J32,"NC Mineure")+COUNTIF(AXA!J32,"NC Mineure")+COUNTIF(OCP!J32,"NC Mineure")</f>
        <v>7</v>
      </c>
      <c r="F23" s="40">
        <f>COUNTIF('CDG Sécurité'!K32,"Observation")+COUNTIF(RAM!J32,"Observation")+COUNTIF('Min. Intérieur'!J32,"Observation")+COUNTIF('CDG Capital'!J38,"Observation")+COUNTIF(AtlanticRe!J32,"Observation")+COUNTIF('Client A'!J32,"Observation")+COUNTIF(Servier!J32,"Observation")+COUNTIF(MEN!J32,"Observation")+COUNTIF(ADM!J32,"Observation")+COUNTIF('CDG DC'!J32,"Observation")+COUNTIF('CDG ITOC'!J32,"Observation")+COUNTIF(BPOST!J32,"Observation")+COUNTIF('Graphtalk AIA'!J32,"Observation")+COUNTIF('ONCF APPS'!J32,"Observation")+COUNTIF('ONCF MW'!J32,"Observation")+COUNTIF(ANEF!J32,"Observation")+COUNTIF(Carrefour!J32,"Observation")+COUNTIF('Vinci Construction'!J32,"Observation")+COUNTIF(AXA!J32,"Observation")+COUNTIF(OCP!J32,"Observation")</f>
        <v>0</v>
      </c>
      <c r="G23" s="40">
        <f>COUNTIF('CDG Sécurité'!K32,"OFI")+COUNTIF(RAM!J32,"OFI")+COUNTIF('Min. Intérieur'!J32,"OFI")+COUNTIF('CDG Capital'!J38,"OFI")+COUNTIF(AtlanticRe!J32,"OFI")+COUNTIF('Client A'!J32,"OFI")+COUNTIF(Servier!J32,"OFI")+COUNTIF(MEN!J32,"OFI")+COUNTIF(ADM!J32,"OFI")+COUNTIF('CDG DC'!J32,"OFI")+COUNTIF('CDG ITOC'!J32,"OFI")+COUNTIF(BPOST!J32,"OFI")+COUNTIF('Graphtalk AIA'!J32,"OFI")+COUNTIF('ONCF APPS'!J32,"OFI")+COUNTIF('ONCF MW'!J32,"OFI")+COUNTIF(ANEF!J32,"OFI")+COUNTIF(Carrefour!J32,"OFI")+COUNTIF('Vinci Construction'!J32,"OFI")+COUNTIF(AXA!J32,"OFI")+COUNTIF(OCP!J32,"OFI")</f>
        <v>0</v>
      </c>
      <c r="H23" s="41">
        <f t="shared" si="0"/>
        <v>7</v>
      </c>
      <c r="I23" s="53">
        <f>IFERROR(H23/H43,0)</f>
        <v>0.13725490196078433</v>
      </c>
      <c r="J23" s="40" t="str">
        <f t="shared" si="1"/>
        <v>🟠 Fort</v>
      </c>
    </row>
    <row r="24" spans="1:10">
      <c r="A24" s="35">
        <v>19</v>
      </c>
      <c r="B24" s="36" t="s">
        <v>286</v>
      </c>
      <c r="C24" s="37" t="s">
        <v>287</v>
      </c>
      <c r="D24" s="35">
        <f>COUNTIF('CDG Sécurité'!K33,"NC Majeure")+COUNTIF(RAM!J33,"NC Majeure")+COUNTIF('Min. Intérieur'!J33,"NC Majeure")+COUNTIF('CDG Capital'!J33,"NC Majeure")+COUNTIF(AtlanticRe!J33,"NC Majeure")+COUNTIF('Client A'!J33,"NC Majeure")+COUNTIF(Servier!J33,"NC Majeure")+COUNTIF(MEN!J33,"NC Majeure")+COUNTIF(ADM!J33,"NC Majeure")+COUNTIF('CDG DC'!J33,"NC Majeure")+COUNTIF('CDG ITOC'!J33,"NC Majeure")+COUNTIF(BPOST!J33,"NC Majeure")+COUNTIF('Graphtalk AIA'!J33,"NC Majeure")+COUNTIF('ONCF APPS'!J33,"NC Majeure")+COUNTIF('ONCF MW'!J33,"NC Majeure")+COUNTIF(ANEF!J33,"NC Majeure")+COUNTIF(Carrefour!J33,"NC Majeure")+COUNTIF('Vinci Construction'!J33,"NC Majeure")+COUNTIF(AXA!J33,"NC Majeure")+COUNTIF(OCP!J33,"NC Majeure")</f>
        <v>0</v>
      </c>
      <c r="E24" s="35">
        <f>COUNTIF('CDG Sécurité'!K33,"NC Mineure")+COUNTIF(RAM!J33,"NC Mineure")+COUNTIF('Min. Intérieur'!J33,"NC Mineure")+COUNTIF('CDG Capital'!J33,"NC Mineure")+COUNTIF(AtlanticRe!J33,"NC Mineure")+COUNTIF('Client A'!J33,"NC Mineure")+COUNTIF(Servier!J33,"NC Mineure")+COUNTIF(MEN!J33,"NC Mineure")+COUNTIF(ADM!J33,"NC Mineure")+COUNTIF('CDG DC'!J33,"NC Mineure")+COUNTIF('CDG ITOC'!J33,"NC Mineure")+COUNTIF(BPOST!J33,"NC Mineure")+COUNTIF('Graphtalk AIA'!J33,"NC Mineure")+COUNTIF('ONCF APPS'!J33,"NC Mineure")+COUNTIF('ONCF MW'!J33,"NC Mineure")+COUNTIF(ANEF!J33,"NC Mineure")+COUNTIF(Carrefour!J33,"NC Mineure")+COUNTIF('Vinci Construction'!J33,"NC Mineure")+COUNTIF(AXA!J33,"NC Mineure")+COUNTIF(OCP!J33,"NC Mineure")</f>
        <v>0</v>
      </c>
      <c r="F24" s="35">
        <f>COUNTIF('CDG Sécurité'!K33,"Observation")+COUNTIF(RAM!J33,"Observation")+COUNTIF('Min. Intérieur'!J33,"Observation")+COUNTIF('CDG Capital'!J33,"Observation")+COUNTIF(AtlanticRe!J33,"Observation")+COUNTIF('Client A'!J33,"Observation")+COUNTIF(Servier!J33,"Observation")+COUNTIF(MEN!J33,"Observation")+COUNTIF(ADM!J33,"Observation")+COUNTIF('CDG DC'!J33,"Observation")+COUNTIF('CDG ITOC'!J33,"Observation")+COUNTIF(BPOST!J33,"Observation")+COUNTIF('Graphtalk AIA'!J33,"Observation")+COUNTIF('ONCF APPS'!J33,"Observation")+COUNTIF('ONCF MW'!J33,"Observation")+COUNTIF(ANEF!J33,"Observation")+COUNTIF(Carrefour!J33,"Observation")+COUNTIF('Vinci Construction'!J33,"Observation")+COUNTIF(AXA!J33,"Observation")+COUNTIF(OCP!J33,"Observation")</f>
        <v>0</v>
      </c>
      <c r="G24" s="35">
        <f>COUNTIF('CDG Sécurité'!K33,"OFI")+COUNTIF(RAM!J33,"OFI")+COUNTIF('Min. Intérieur'!J33,"OFI")+COUNTIF('CDG Capital'!J33,"OFI")+COUNTIF(AtlanticRe!J33,"OFI")+COUNTIF('Client A'!J33,"OFI")+COUNTIF(Servier!J33,"OFI")+COUNTIF(MEN!J33,"OFI")+COUNTIF(ADM!J33,"OFI")+COUNTIF('CDG DC'!J33,"OFI")+COUNTIF('CDG ITOC'!J33,"OFI")+COUNTIF(BPOST!J33,"OFI")+COUNTIF('Graphtalk AIA'!J33,"OFI")+COUNTIF('ONCF APPS'!J33,"OFI")+COUNTIF('ONCF MW'!J33,"OFI")+COUNTIF(ANEF!J33,"OFI")+COUNTIF(Carrefour!J33,"OFI")+COUNTIF('Vinci Construction'!J33,"OFI")+COUNTIF(AXA!J33,"OFI")+COUNTIF(OCP!J33,"OFI")</f>
        <v>0</v>
      </c>
      <c r="H24" s="36">
        <f t="shared" si="0"/>
        <v>0</v>
      </c>
      <c r="I24" s="52">
        <f>IFERROR(H24/H43,0)</f>
        <v>0</v>
      </c>
      <c r="J24" s="35" t="str">
        <f t="shared" si="1"/>
        <v>✅ Aucun</v>
      </c>
    </row>
    <row r="25" spans="1:10">
      <c r="A25" s="40">
        <v>20</v>
      </c>
      <c r="B25" s="41" t="s">
        <v>288</v>
      </c>
      <c r="C25" s="42" t="s">
        <v>289</v>
      </c>
      <c r="D25" s="40">
        <f>COUNTIF('CDG Sécurité'!K34,"NC Majeure")+COUNTIF(RAM!J34,"NC Majeure")+COUNTIF('Min. Intérieur'!J34,"NC Majeure")+COUNTIF('CDG Capital'!J34,"NC Majeure")+COUNTIF(AtlanticRe!J34,"NC Majeure")+COUNTIF('Client A'!J34,"NC Majeure")+COUNTIF(Servier!J34,"NC Majeure")+COUNTIF(MEN!J34,"NC Majeure")+COUNTIF(ADM!J34,"NC Majeure")+COUNTIF('CDG DC'!J34,"NC Majeure")+COUNTIF('CDG ITOC'!J34,"NC Majeure")+COUNTIF(BPOST!J34,"NC Majeure")+COUNTIF('Graphtalk AIA'!J34,"NC Majeure")+COUNTIF('ONCF APPS'!J34,"NC Majeure")+COUNTIF('ONCF MW'!J34,"NC Majeure")+COUNTIF(ANEF!J34,"NC Majeure")+COUNTIF(Carrefour!J34,"NC Majeure")+COUNTIF('Vinci Construction'!J34,"NC Majeure")+COUNTIF(AXA!J34,"NC Majeure")+COUNTIF(OCP!J34,"NC Majeure")</f>
        <v>0</v>
      </c>
      <c r="E25" s="40">
        <f>COUNTIF('CDG Sécurité'!K34,"NC Mineure")+COUNTIF(RAM!J34,"NC Mineure")+COUNTIF('Min. Intérieur'!J34,"NC Mineure")+COUNTIF('CDG Capital'!J34,"NC Mineure")+COUNTIF(AtlanticRe!J34,"NC Mineure")+COUNTIF('Client A'!J34,"NC Mineure")+COUNTIF(Servier!J34,"NC Mineure")+COUNTIF(MEN!J34,"NC Mineure")+COUNTIF(ADM!J34,"NC Mineure")+COUNTIF('CDG DC'!J34,"NC Mineure")+COUNTIF('CDG ITOC'!J34,"NC Mineure")+COUNTIF(BPOST!J34,"NC Mineure")+COUNTIF('Graphtalk AIA'!J34,"NC Mineure")+COUNTIF('ONCF APPS'!J34,"NC Mineure")+COUNTIF('ONCF MW'!J34,"NC Mineure")+COUNTIF(ANEF!J34,"NC Mineure")+COUNTIF(Carrefour!J34,"NC Mineure")+COUNTIF('Vinci Construction'!J34,"NC Mineure")+COUNTIF(AXA!J34,"NC Mineure")+COUNTIF(OCP!J34,"NC Mineure")</f>
        <v>0</v>
      </c>
      <c r="F25" s="40">
        <f>COUNTIF('CDG Sécurité'!K34,"Observation")+COUNTIF(RAM!J34,"Observation")+COUNTIF('Min. Intérieur'!J34,"Observation")+COUNTIF('CDG Capital'!J34,"Observation")+COUNTIF(AtlanticRe!J34,"Observation")+COUNTIF('Client A'!J34,"Observation")+COUNTIF(Servier!J34,"Observation")+COUNTIF(MEN!J34,"Observation")+COUNTIF(ADM!J34,"Observation")+COUNTIF('CDG DC'!J34,"Observation")+COUNTIF('CDG ITOC'!J34,"Observation")+COUNTIF(BPOST!J34,"Observation")+COUNTIF('Graphtalk AIA'!J34,"Observation")+COUNTIF('ONCF APPS'!J34,"Observation")+COUNTIF('ONCF MW'!J34,"Observation")+COUNTIF(ANEF!J34,"Observation")+COUNTIF(Carrefour!J34,"Observation")+COUNTIF('Vinci Construction'!J34,"Observation")+COUNTIF(AXA!J34,"Observation")+COUNTIF(OCP!J34,"Observation")</f>
        <v>0</v>
      </c>
      <c r="G25" s="40">
        <f>COUNTIF('CDG Sécurité'!K34,"OFI")+COUNTIF(RAM!J34,"OFI")+COUNTIF('Min. Intérieur'!J34,"OFI")+COUNTIF('CDG Capital'!J34,"OFI")+COUNTIF(AtlanticRe!J34,"OFI")+COUNTIF('Client A'!J34,"OFI")+COUNTIF(Servier!J34,"OFI")+COUNTIF(MEN!J34,"OFI")+COUNTIF(ADM!J34,"OFI")+COUNTIF('CDG DC'!J34,"OFI")+COUNTIF('CDG ITOC'!J34,"OFI")+COUNTIF(BPOST!J34,"OFI")+COUNTIF('Graphtalk AIA'!J34,"OFI")+COUNTIF('ONCF APPS'!J34,"OFI")+COUNTIF('ONCF MW'!J34,"OFI")+COUNTIF(ANEF!J34,"OFI")+COUNTIF(Carrefour!J34,"OFI")+COUNTIF('Vinci Construction'!J34,"OFI")+COUNTIF(AXA!J34,"OFI")+COUNTIF(OCP!J34,"OFI")</f>
        <v>0</v>
      </c>
      <c r="H25" s="41">
        <f t="shared" si="0"/>
        <v>0</v>
      </c>
      <c r="I25" s="53">
        <f>IFERROR(H25/H43,0)</f>
        <v>0</v>
      </c>
      <c r="J25" s="40" t="str">
        <f t="shared" si="1"/>
        <v>✅ Aucun</v>
      </c>
    </row>
    <row r="26" spans="1:10">
      <c r="A26" s="35">
        <v>21</v>
      </c>
      <c r="B26" s="36" t="s">
        <v>290</v>
      </c>
      <c r="C26" s="37" t="s">
        <v>291</v>
      </c>
      <c r="D26" s="35">
        <f>COUNTIF('CDG Sécurité'!K35,"NC Majeure")+COUNTIF(RAM!J35,"NC Majeure")+COUNTIF('Min. Intérieur'!J35,"NC Majeure")+COUNTIF('CDG Capital'!J35,"NC Majeure")+COUNTIF(AtlanticRe!J35,"NC Majeure")+COUNTIF('Client A'!J35,"NC Majeure")+COUNTIF(Servier!J35,"NC Majeure")+COUNTIF(MEN!J35,"NC Majeure")+COUNTIF(ADM!J35,"NC Majeure")+COUNTIF('CDG DC'!J35,"NC Majeure")+COUNTIF('CDG ITOC'!J35,"NC Majeure")+COUNTIF(BPOST!J35,"NC Majeure")+COUNTIF('Graphtalk AIA'!J35,"NC Majeure")+COUNTIF('ONCF APPS'!J35,"NC Majeure")+COUNTIF('ONCF MW'!J35,"NC Majeure")+COUNTIF(ANEF!J35,"NC Majeure")+COUNTIF(Carrefour!J35,"NC Majeure")+COUNTIF('Vinci Construction'!J35,"NC Majeure")+COUNTIF(AXA!J35,"NC Majeure")+COUNTIF(OCP!J35,"NC Majeure")</f>
        <v>0</v>
      </c>
      <c r="E26" s="35">
        <f>COUNTIF('CDG Sécurité'!K35,"NC Mineure")+COUNTIF(RAM!J35,"NC Mineure")+COUNTIF('Min. Intérieur'!J35,"NC Mineure")+COUNTIF('CDG Capital'!J35,"NC Mineure")+COUNTIF(AtlanticRe!J35,"NC Mineure")+COUNTIF('Client A'!J35,"NC Mineure")+COUNTIF(Servier!J35,"NC Mineure")+COUNTIF(MEN!J35,"NC Mineure")+COUNTIF(ADM!J35,"NC Mineure")+COUNTIF('CDG DC'!J35,"NC Mineure")+COUNTIF('CDG ITOC'!J35,"NC Mineure")+COUNTIF(BPOST!J35,"NC Mineure")+COUNTIF('Graphtalk AIA'!J35,"NC Mineure")+COUNTIF('ONCF APPS'!J35,"NC Mineure")+COUNTIF('ONCF MW'!J35,"NC Mineure")+COUNTIF(ANEF!J35,"NC Mineure")+COUNTIF(Carrefour!J35,"NC Mineure")+COUNTIF('Vinci Construction'!J35,"NC Mineure")+COUNTIF(AXA!J35,"NC Mineure")+COUNTIF(OCP!J35,"NC Mineure")</f>
        <v>0</v>
      </c>
      <c r="F26" s="35">
        <f>COUNTIF('CDG Sécurité'!K35,"Observation")+COUNTIF(RAM!J35,"Observation")+COUNTIF('Min. Intérieur'!J35,"Observation")+COUNTIF('CDG Capital'!J35,"Observation")+COUNTIF(AtlanticRe!J35,"Observation")+COUNTIF('Client A'!J35,"Observation")+COUNTIF(Servier!J35,"Observation")+COUNTIF(MEN!J35,"Observation")+COUNTIF(ADM!J35,"Observation")+COUNTIF('CDG DC'!J35,"Observation")+COUNTIF('CDG ITOC'!J35,"Observation")+COUNTIF(BPOST!J35,"Observation")+COUNTIF('Graphtalk AIA'!J35,"Observation")+COUNTIF('ONCF APPS'!J35,"Observation")+COUNTIF('ONCF MW'!J35,"Observation")+COUNTIF(ANEF!J35,"Observation")+COUNTIF(Carrefour!J35,"Observation")+COUNTIF('Vinci Construction'!J35,"Observation")+COUNTIF(AXA!J35,"Observation")+COUNTIF(OCP!J35,"Observation")</f>
        <v>0</v>
      </c>
      <c r="G26" s="35">
        <f>COUNTIF('CDG Sécurité'!K35,"OFI")+COUNTIF(RAM!J35,"OFI")+COUNTIF('Min. Intérieur'!J35,"OFI")+COUNTIF('CDG Capital'!J35,"OFI")+COUNTIF(AtlanticRe!J35,"OFI")+COUNTIF('Client A'!J35,"OFI")+COUNTIF(Servier!J35,"OFI")+COUNTIF(MEN!J35,"OFI")+COUNTIF(ADM!J35,"OFI")+COUNTIF('CDG DC'!J35,"OFI")+COUNTIF('CDG ITOC'!J35,"OFI")+COUNTIF(BPOST!J35,"OFI")+COUNTIF('Graphtalk AIA'!J35,"OFI")+COUNTIF('ONCF APPS'!J35,"OFI")+COUNTIF('ONCF MW'!J35,"OFI")+COUNTIF(ANEF!J35,"OFI")+COUNTIF(Carrefour!J35,"OFI")+COUNTIF('Vinci Construction'!J35,"OFI")+COUNTIF(AXA!J35,"OFI")+COUNTIF(OCP!J35,"OFI")</f>
        <v>0</v>
      </c>
      <c r="H26" s="36">
        <f t="shared" si="0"/>
        <v>0</v>
      </c>
      <c r="I26" s="52">
        <f>IFERROR(H26/H43,0)</f>
        <v>0</v>
      </c>
      <c r="J26" s="35" t="str">
        <f t="shared" si="1"/>
        <v>✅ Aucun</v>
      </c>
    </row>
    <row r="27" spans="1:10">
      <c r="A27" s="40">
        <v>22</v>
      </c>
      <c r="B27" s="41" t="s">
        <v>292</v>
      </c>
      <c r="C27" s="42" t="s">
        <v>293</v>
      </c>
      <c r="D27" s="40">
        <f>COUNTIF('CDG Sécurité'!K36,"NC Majeure")+COUNTIF(RAM!J36,"NC Majeure")+COUNTIF('Min. Intérieur'!J36,"NC Majeure")+COUNTIF('CDG Capital'!J36,"NC Majeure")+COUNTIF(AtlanticRe!J36,"NC Majeure")+COUNTIF('Client A'!J36,"NC Majeure")+COUNTIF(Servier!J36,"NC Majeure")+COUNTIF(MEN!J36,"NC Majeure")+COUNTIF(ADM!J36,"NC Majeure")+COUNTIF('CDG DC'!J36,"NC Majeure")+COUNTIF('CDG ITOC'!J36,"NC Majeure")+COUNTIF(BPOST!J36,"NC Majeure")+COUNTIF('Graphtalk AIA'!J36,"NC Majeure")+COUNTIF('ONCF APPS'!J36,"NC Majeure")+COUNTIF('ONCF MW'!J36,"NC Majeure")+COUNTIF(ANEF!J36,"NC Majeure")+COUNTIF(Carrefour!J36,"NC Majeure")+COUNTIF('Vinci Construction'!J36,"NC Majeure")+COUNTIF(AXA!J36,"NC Majeure")+COUNTIF(OCP!J36,"NC Majeure")</f>
        <v>0</v>
      </c>
      <c r="E27" s="40">
        <f>COUNTIF('CDG Sécurité'!K36,"NC Mineure")+COUNTIF(RAM!J36,"NC Mineure")+COUNTIF('Min. Intérieur'!J36,"NC Mineure")+COUNTIF('CDG Capital'!J36,"NC Mineure")+COUNTIF(AtlanticRe!J36,"NC Mineure")+COUNTIF('Client A'!J36,"NC Mineure")+COUNTIF(Servier!J36,"NC Mineure")+COUNTIF(MEN!J36,"NC Mineure")+COUNTIF(ADM!J36,"NC Mineure")+COUNTIF('CDG DC'!J36,"NC Mineure")+COUNTIF('CDG ITOC'!J36,"NC Mineure")+COUNTIF(BPOST!J36,"NC Mineure")+COUNTIF('Graphtalk AIA'!J36,"NC Mineure")+COUNTIF('ONCF APPS'!J36,"NC Mineure")+COUNTIF('ONCF MW'!J36,"NC Mineure")+COUNTIF(ANEF!J36,"NC Mineure")+COUNTIF(Carrefour!J36,"NC Mineure")+COUNTIF('Vinci Construction'!J36,"NC Mineure")+COUNTIF(AXA!J36,"NC Mineure")+COUNTIF(OCP!J36,"NC Mineure")</f>
        <v>0</v>
      </c>
      <c r="F27" s="40">
        <f>COUNTIF('CDG Sécurité'!K36,"Observation")+COUNTIF(RAM!J36,"Observation")+COUNTIF('Min. Intérieur'!J36,"Observation")+COUNTIF('CDG Capital'!J36,"Observation")+COUNTIF(AtlanticRe!J36,"Observation")+COUNTIF('Client A'!J36,"Observation")+COUNTIF(Servier!J36,"Observation")+COUNTIF(MEN!J36,"Observation")+COUNTIF(ADM!J36,"Observation")+COUNTIF('CDG DC'!J36,"Observation")+COUNTIF('CDG ITOC'!J36,"Observation")+COUNTIF(BPOST!J36,"Observation")+COUNTIF('Graphtalk AIA'!J36,"Observation")+COUNTIF('ONCF APPS'!J36,"Observation")+COUNTIF('ONCF MW'!J36,"Observation")+COUNTIF(ANEF!J36,"Observation")+COUNTIF(Carrefour!J36,"Observation")+COUNTIF('Vinci Construction'!J36,"Observation")+COUNTIF(AXA!J36,"Observation")+COUNTIF(OCP!J36,"Observation")</f>
        <v>0</v>
      </c>
      <c r="G27" s="40">
        <f>COUNTIF('CDG Sécurité'!K36,"OFI")+COUNTIF(RAM!J36,"OFI")+COUNTIF('Min. Intérieur'!J36,"OFI")+COUNTIF('CDG Capital'!J36,"OFI")+COUNTIF(AtlanticRe!J36,"OFI")+COUNTIF('Client A'!J36,"OFI")+COUNTIF(Servier!J36,"OFI")+COUNTIF(MEN!J36,"OFI")+COUNTIF(ADM!J36,"OFI")+COUNTIF('CDG DC'!J36,"OFI")+COUNTIF('CDG ITOC'!J36,"OFI")+COUNTIF(BPOST!J36,"OFI")+COUNTIF('Graphtalk AIA'!J36,"OFI")+COUNTIF('ONCF APPS'!J36,"OFI")+COUNTIF('ONCF MW'!J36,"OFI")+COUNTIF(ANEF!J36,"OFI")+COUNTIF(Carrefour!J36,"OFI")+COUNTIF('Vinci Construction'!J36,"OFI")+COUNTIF(AXA!J36,"OFI")+COUNTIF(OCP!J36,"OFI")</f>
        <v>0</v>
      </c>
      <c r="H27" s="41">
        <f t="shared" si="0"/>
        <v>0</v>
      </c>
      <c r="I27" s="53">
        <f>IFERROR(H27/H43,0)</f>
        <v>0</v>
      </c>
      <c r="J27" s="40" t="str">
        <f t="shared" si="1"/>
        <v>✅ Aucun</v>
      </c>
    </row>
    <row r="28" spans="1:10">
      <c r="A28" s="35">
        <v>23</v>
      </c>
      <c r="B28" s="36" t="s">
        <v>294</v>
      </c>
      <c r="C28" s="37" t="s">
        <v>295</v>
      </c>
      <c r="D28" s="35">
        <f>COUNTIF('CDG Sécurité'!K37,"NC Majeure")+COUNTIF(RAM!J37,"NC Majeure")+COUNTIF('Min. Intérieur'!J37,"NC Majeure")+COUNTIF('CDG Capital'!J37,"NC Majeure")+COUNTIF(AtlanticRe!J37,"NC Majeure")+COUNTIF('Client A'!J37,"NC Majeure")+COUNTIF(Servier!J37,"NC Majeure")+COUNTIF(MEN!J37,"NC Majeure")+COUNTIF(ADM!J37,"NC Majeure")+COUNTIF('CDG DC'!J37,"NC Majeure")+COUNTIF('CDG ITOC'!J37,"NC Majeure")+COUNTIF(BPOST!J37,"NC Majeure")+COUNTIF('Graphtalk AIA'!J37,"NC Majeure")+COUNTIF('ONCF APPS'!J37,"NC Majeure")+COUNTIF('ONCF MW'!J37,"NC Majeure")+COUNTIF(ANEF!J37,"NC Majeure")+COUNTIF(Carrefour!J37,"NC Majeure")+COUNTIF('Vinci Construction'!J37,"NC Majeure")+COUNTIF(AXA!J37,"NC Majeure")+COUNTIF(OCP!J37,"NC Majeure")</f>
        <v>0</v>
      </c>
      <c r="E28" s="35">
        <f>COUNTIF('CDG Sécurité'!K37,"NC Mineure")+COUNTIF(RAM!J37,"NC Mineure")+COUNTIF('Min. Intérieur'!J37,"NC Mineure")+COUNTIF('CDG Capital'!J37,"NC Mineure")+COUNTIF(AtlanticRe!J37,"NC Mineure")+COUNTIF('Client A'!J37,"NC Mineure")+COUNTIF(Servier!J37,"NC Mineure")+COUNTIF(MEN!J37,"NC Mineure")+COUNTIF(ADM!J37,"NC Mineure")+COUNTIF('CDG DC'!J37,"NC Mineure")+COUNTIF('CDG ITOC'!J37,"NC Mineure")+COUNTIF(BPOST!J37,"NC Mineure")+COUNTIF('Graphtalk AIA'!J37,"NC Mineure")+COUNTIF('ONCF APPS'!J37,"NC Mineure")+COUNTIF('ONCF MW'!J37,"NC Mineure")+COUNTIF(ANEF!J37,"NC Mineure")+COUNTIF(Carrefour!J37,"NC Mineure")+COUNTIF('Vinci Construction'!J37,"NC Mineure")+COUNTIF(AXA!J37,"NC Mineure")+COUNTIF(OCP!J37,"NC Mineure")</f>
        <v>0</v>
      </c>
      <c r="F28" s="35">
        <f>COUNTIF('CDG Sécurité'!K37,"Observation")+COUNTIF(RAM!J37,"Observation")+COUNTIF('Min. Intérieur'!J37,"Observation")+COUNTIF('CDG Capital'!J37,"Observation")+COUNTIF(AtlanticRe!J37,"Observation")+COUNTIF('Client A'!J37,"Observation")+COUNTIF(Servier!J37,"Observation")+COUNTIF(MEN!J37,"Observation")+COUNTIF(ADM!J37,"Observation")+COUNTIF('CDG DC'!J37,"Observation")+COUNTIF('CDG ITOC'!J37,"Observation")+COUNTIF(BPOST!J37,"Observation")+COUNTIF('Graphtalk AIA'!J37,"Observation")+COUNTIF('ONCF APPS'!J37,"Observation")+COUNTIF('ONCF MW'!J37,"Observation")+COUNTIF(ANEF!J37,"Observation")+COUNTIF(Carrefour!J37,"Observation")+COUNTIF('Vinci Construction'!J37,"Observation")+COUNTIF(AXA!J37,"Observation")+COUNTIF(OCP!J37,"Observation")</f>
        <v>0</v>
      </c>
      <c r="G28" s="35">
        <f>COUNTIF('CDG Sécurité'!K37,"OFI")+COUNTIF(RAM!J37,"OFI")+COUNTIF('Min. Intérieur'!J37,"OFI")+COUNTIF('CDG Capital'!J37,"OFI")+COUNTIF(AtlanticRe!J37,"OFI")+COUNTIF('Client A'!J37,"OFI")+COUNTIF(Servier!J37,"OFI")+COUNTIF(MEN!J37,"OFI")+COUNTIF(ADM!J37,"OFI")+COUNTIF('CDG DC'!J37,"OFI")+COUNTIF('CDG ITOC'!J37,"OFI")+COUNTIF(BPOST!J37,"OFI")+COUNTIF('Graphtalk AIA'!J37,"OFI")+COUNTIF('ONCF APPS'!J37,"OFI")+COUNTIF('ONCF MW'!J37,"OFI")+COUNTIF(ANEF!J37,"OFI")+COUNTIF(Carrefour!J37,"OFI")+COUNTIF('Vinci Construction'!J37,"OFI")+COUNTIF(AXA!J37,"OFI")+COUNTIF(OCP!J37,"OFI")</f>
        <v>0</v>
      </c>
      <c r="H28" s="36">
        <f t="shared" si="0"/>
        <v>0</v>
      </c>
      <c r="I28" s="52">
        <f>IFERROR(H28/H43,0)</f>
        <v>0</v>
      </c>
      <c r="J28" s="35" t="str">
        <f t="shared" si="1"/>
        <v>✅ Aucun</v>
      </c>
    </row>
    <row r="29" spans="1:10">
      <c r="A29" s="40">
        <v>24</v>
      </c>
      <c r="B29" s="41" t="s">
        <v>296</v>
      </c>
      <c r="C29" s="42" t="s">
        <v>297</v>
      </c>
      <c r="D29" s="40">
        <f>COUNTIF('CDG Sécurité'!K38,"NC Majeure")+COUNTIF(RAM!J38,"NC Majeure")+COUNTIF('Min. Intérieur'!J38,"NC Majeure")+COUNTIF('CDG Capital'!J38,"NC Majeure")+COUNTIF(AtlanticRe!J38,"NC Majeure")+COUNTIF('Client A'!J38,"NC Majeure")+COUNTIF(Servier!J38,"NC Majeure")+COUNTIF(MEN!J38,"NC Majeure")+COUNTIF(ADM!J38,"NC Majeure")+COUNTIF('CDG DC'!J38,"NC Majeure")+COUNTIF('CDG ITOC'!J38,"NC Majeure")+COUNTIF(BPOST!J38,"NC Majeure")+COUNTIF('Graphtalk AIA'!J38,"NC Majeure")+COUNTIF('ONCF APPS'!J38,"NC Majeure")+COUNTIF('ONCF MW'!J38,"NC Majeure")+COUNTIF(ANEF!J38,"NC Majeure")+COUNTIF(Carrefour!J38,"NC Majeure")+COUNTIF('Vinci Construction'!J38,"NC Majeure")+COUNTIF(AXA!J38,"NC Majeure")+COUNTIF(OCP!J38,"NC Majeure")</f>
        <v>0</v>
      </c>
      <c r="E29" s="40">
        <f>COUNTIF('CDG Sécurité'!K38,"NC Mineure")+COUNTIF(RAM!J38,"NC Mineure")+COUNTIF('Min. Intérieur'!J38,"NC Mineure")+COUNTIF('CDG Capital'!J38,"NC Mineure")+COUNTIF(AtlanticRe!J38,"NC Mineure")+COUNTIF('Client A'!J38,"NC Mineure")+COUNTIF(Servier!J38,"NC Mineure")+COUNTIF(MEN!J38,"NC Mineure")+COUNTIF(ADM!J38,"NC Mineure")+COUNTIF('CDG DC'!J38,"NC Mineure")+COUNTIF('CDG ITOC'!J38,"NC Mineure")+COUNTIF(BPOST!J38,"NC Mineure")+COUNTIF('Graphtalk AIA'!J38,"NC Mineure")+COUNTIF('ONCF APPS'!J38,"NC Mineure")+COUNTIF('ONCF MW'!J38,"NC Mineure")+COUNTIF(ANEF!J38,"NC Mineure")+COUNTIF(Carrefour!J38,"NC Mineure")+COUNTIF('Vinci Construction'!J38,"NC Mineure")+COUNTIF(AXA!J38,"NC Mineure")+COUNTIF(OCP!J38,"NC Mineure")</f>
        <v>0</v>
      </c>
      <c r="F29" s="40">
        <f>COUNTIF('CDG Sécurité'!K38,"Observation")+COUNTIF(RAM!J38,"Observation")+COUNTIF('Min. Intérieur'!J38,"Observation")+COUNTIF('CDG Capital'!J38,"Observation")+COUNTIF(AtlanticRe!J38,"Observation")+COUNTIF('Client A'!J38,"Observation")+COUNTIF(Servier!J38,"Observation")+COUNTIF(MEN!J38,"Observation")+COUNTIF(ADM!J38,"Observation")+COUNTIF('CDG DC'!J38,"Observation")+COUNTIF('CDG ITOC'!J38,"Observation")+COUNTIF(BPOST!J38,"Observation")+COUNTIF('Graphtalk AIA'!J38,"Observation")+COUNTIF('ONCF APPS'!J38,"Observation")+COUNTIF('ONCF MW'!J38,"Observation")+COUNTIF(ANEF!J38,"Observation")+COUNTIF(Carrefour!J38,"Observation")+COUNTIF('Vinci Construction'!J38,"Observation")+COUNTIF(AXA!J38,"Observation")+COUNTIF(OCP!J38,"Observation")</f>
        <v>0</v>
      </c>
      <c r="G29" s="40">
        <f>COUNTIF('CDG Sécurité'!K38,"OFI")+COUNTIF(RAM!J38,"OFI")+COUNTIF('Min. Intérieur'!J38,"OFI")+COUNTIF('CDG Capital'!J38,"OFI")+COUNTIF(AtlanticRe!J38,"OFI")+COUNTIF('Client A'!J38,"OFI")+COUNTIF(Servier!J38,"OFI")+COUNTIF(MEN!J38,"OFI")+COUNTIF(ADM!J38,"OFI")+COUNTIF('CDG DC'!J38,"OFI")+COUNTIF('CDG ITOC'!J38,"OFI")+COUNTIF(BPOST!J38,"OFI")+COUNTIF('Graphtalk AIA'!J38,"OFI")+COUNTIF('ONCF APPS'!J38,"OFI")+COUNTIF('ONCF MW'!J38,"OFI")+COUNTIF(ANEF!J38,"OFI")+COUNTIF(Carrefour!J38,"OFI")+COUNTIF('Vinci Construction'!J38,"OFI")+COUNTIF(AXA!J38,"OFI")+COUNTIF(OCP!J38,"OFI")</f>
        <v>0</v>
      </c>
      <c r="H29" s="41">
        <f t="shared" si="0"/>
        <v>0</v>
      </c>
      <c r="I29" s="53">
        <f>IFERROR(H29/H43,0)</f>
        <v>0</v>
      </c>
      <c r="J29" s="40" t="str">
        <f t="shared" si="1"/>
        <v>✅ Aucun</v>
      </c>
    </row>
    <row r="30" spans="1:10">
      <c r="A30" s="35">
        <v>25</v>
      </c>
      <c r="B30" s="36" t="s">
        <v>298</v>
      </c>
      <c r="C30" s="37" t="s">
        <v>299</v>
      </c>
      <c r="D30" s="35">
        <f>COUNTIF('CDG Sécurité'!K39,"NC Majeure")+COUNTIF(RAM!J39,"NC Majeure")+COUNTIF('Min. Intérieur'!J39,"NC Majeure")+COUNTIF('CDG Capital'!J39,"NC Majeure")+COUNTIF(AtlanticRe!J39,"NC Majeure")+COUNTIF('Client A'!J39,"NC Majeure")+COUNTIF(Servier!J39,"NC Majeure")+COUNTIF(MEN!J39,"NC Majeure")+COUNTIF(ADM!J39,"NC Majeure")+COUNTIF('CDG DC'!J39,"NC Majeure")+COUNTIF('CDG ITOC'!J39,"NC Majeure")+COUNTIF(BPOST!J39,"NC Majeure")+COUNTIF('Graphtalk AIA'!J39,"NC Majeure")+COUNTIF('ONCF APPS'!J39,"NC Majeure")+COUNTIF('ONCF MW'!J39,"NC Majeure")+COUNTIF(ANEF!J39,"NC Majeure")+COUNTIF(Carrefour!J39,"NC Majeure")+COUNTIF('Vinci Construction'!J39,"NC Majeure")+COUNTIF(AXA!J39,"NC Majeure")+COUNTIF(OCP!J39,"NC Majeure")</f>
        <v>0</v>
      </c>
      <c r="E30" s="35">
        <f>COUNTIF('CDG Sécurité'!K39,"NC Mineure")+COUNTIF(RAM!J39,"NC Mineure")+COUNTIF('Min. Intérieur'!J39,"NC Mineure")+COUNTIF('CDG Capital'!J39,"NC Mineure")+COUNTIF(AtlanticRe!J39,"NC Mineure")+COUNTIF('Client A'!J39,"NC Mineure")+COUNTIF(Servier!J39,"NC Mineure")+COUNTIF(MEN!J39,"NC Mineure")+COUNTIF(ADM!J39,"NC Mineure")+COUNTIF('CDG DC'!J39,"NC Mineure")+COUNTIF('CDG ITOC'!J39,"NC Mineure")+COUNTIF(BPOST!J39,"NC Mineure")+COUNTIF('Graphtalk AIA'!J39,"NC Mineure")+COUNTIF('ONCF APPS'!J39,"NC Mineure")+COUNTIF('ONCF MW'!J39,"NC Mineure")+COUNTIF(ANEF!J39,"NC Mineure")+COUNTIF(Carrefour!J39,"NC Mineure")+COUNTIF('Vinci Construction'!J39,"NC Mineure")+COUNTIF(AXA!J39,"NC Mineure")+COUNTIF(OCP!J39,"NC Mineure")</f>
        <v>0</v>
      </c>
      <c r="F30" s="35">
        <f>COUNTIF('CDG Sécurité'!K39,"Observation")+COUNTIF(RAM!J39,"Observation")+COUNTIF('Min. Intérieur'!J39,"Observation")+COUNTIF('CDG Capital'!J39,"Observation")+COUNTIF(AtlanticRe!J39,"Observation")+COUNTIF('Client A'!J39,"Observation")+COUNTIF(Servier!J39,"Observation")+COUNTIF(MEN!J39,"Observation")+COUNTIF(ADM!J39,"Observation")+COUNTIF('CDG DC'!J39,"Observation")+COUNTIF('CDG ITOC'!J39,"Observation")+COUNTIF(BPOST!J39,"Observation")+COUNTIF('Graphtalk AIA'!J39,"Observation")+COUNTIF('ONCF APPS'!J39,"Observation")+COUNTIF('ONCF MW'!J39,"Observation")+COUNTIF(ANEF!J39,"Observation")+COUNTIF(Carrefour!J39,"Observation")+COUNTIF('Vinci Construction'!J39,"Observation")+COUNTIF(AXA!J39,"Observation")+COUNTIF(OCP!J39,"Observation")</f>
        <v>0</v>
      </c>
      <c r="G30" s="35">
        <f>COUNTIF('CDG Sécurité'!K39,"OFI")+COUNTIF(RAM!J39,"OFI")+COUNTIF('Min. Intérieur'!J39,"OFI")+COUNTIF('CDG Capital'!J39,"OFI")+COUNTIF(AtlanticRe!J39,"OFI")+COUNTIF('Client A'!J39,"OFI")+COUNTIF(Servier!J39,"OFI")+COUNTIF(MEN!J39,"OFI")+COUNTIF(ADM!J39,"OFI")+COUNTIF('CDG DC'!J39,"OFI")+COUNTIF('CDG ITOC'!J39,"OFI")+COUNTIF(BPOST!J39,"OFI")+COUNTIF('Graphtalk AIA'!J39,"OFI")+COUNTIF('ONCF APPS'!J39,"OFI")+COUNTIF('ONCF MW'!J39,"OFI")+COUNTIF(ANEF!J39,"OFI")+COUNTIF(Carrefour!J39,"OFI")+COUNTIF('Vinci Construction'!J39,"OFI")+COUNTIF(AXA!J39,"OFI")+COUNTIF(OCP!J39,"OFI")</f>
        <v>0</v>
      </c>
      <c r="H30" s="36">
        <f t="shared" si="0"/>
        <v>0</v>
      </c>
      <c r="I30" s="52">
        <f>IFERROR(H30/H43,0)</f>
        <v>0</v>
      </c>
      <c r="J30" s="35" t="str">
        <f t="shared" si="1"/>
        <v>✅ Aucun</v>
      </c>
    </row>
    <row r="31" spans="1:10">
      <c r="A31" s="40">
        <v>26</v>
      </c>
      <c r="B31" s="41" t="s">
        <v>300</v>
      </c>
      <c r="C31" s="42" t="s">
        <v>301</v>
      </c>
      <c r="D31" s="40">
        <f>COUNTIF('CDG Sécurité'!K40,"NC Majeure")+COUNTIF(RAM!J40,"NC Majeure")+COUNTIF('Min. Intérieur'!J40,"NC Majeure")+COUNTIF('CDG Capital'!J40,"NC Majeure")+COUNTIF(AtlanticRe!J40,"NC Majeure")+COUNTIF('Client A'!J40,"NC Majeure")+COUNTIF(Servier!J40,"NC Majeure")+COUNTIF(MEN!J40,"NC Majeure")+COUNTIF(ADM!J40,"NC Majeure")+COUNTIF('CDG DC'!J40,"NC Majeure")+COUNTIF('CDG ITOC'!J40,"NC Majeure")+COUNTIF(BPOST!J40,"NC Majeure")+COUNTIF('Graphtalk AIA'!J40,"NC Majeure")+COUNTIF('ONCF APPS'!J40,"NC Majeure")+COUNTIF('ONCF MW'!J40,"NC Majeure")+COUNTIF(ANEF!J40,"NC Majeure")+COUNTIF(Carrefour!J40,"NC Majeure")+COUNTIF('Vinci Construction'!J40,"NC Majeure")+COUNTIF(AXA!J40,"NC Majeure")+COUNTIF(OCP!J40,"NC Majeure")</f>
        <v>0</v>
      </c>
      <c r="E31" s="40">
        <f>COUNTIF('CDG Sécurité'!K40,"NC Mineure")+COUNTIF(RAM!J40,"NC Mineure")+COUNTIF('Min. Intérieur'!J40,"NC Mineure")+COUNTIF('CDG Capital'!J40,"NC Mineure")+COUNTIF(AtlanticRe!J40,"NC Mineure")+COUNTIF('Client A'!J40,"NC Mineure")+COUNTIF(Servier!J40,"NC Mineure")+COUNTIF(MEN!J40,"NC Mineure")+COUNTIF(ADM!J40,"NC Mineure")+COUNTIF('CDG DC'!J40,"NC Mineure")+COUNTIF('CDG ITOC'!J40,"NC Mineure")+COUNTIF(BPOST!J40,"NC Mineure")+COUNTIF('Graphtalk AIA'!J40,"NC Mineure")+COUNTIF('ONCF APPS'!J40,"NC Mineure")+COUNTIF('ONCF MW'!J40,"NC Mineure")+COUNTIF(ANEF!J40,"NC Mineure")+COUNTIF(Carrefour!J40,"NC Mineure")+COUNTIF('Vinci Construction'!J40,"NC Mineure")+COUNTIF(AXA!J40,"NC Mineure")+COUNTIF(OCP!J40,"NC Mineure")</f>
        <v>0</v>
      </c>
      <c r="F31" s="40">
        <f>COUNTIF('CDG Sécurité'!K40,"Observation")+COUNTIF(RAM!J40,"Observation")+COUNTIF('Min. Intérieur'!J40,"Observation")+COUNTIF('CDG Capital'!J40,"Observation")+COUNTIF(AtlanticRe!J40,"Observation")+COUNTIF('Client A'!J40,"Observation")+COUNTIF(Servier!J40,"Observation")+COUNTIF(MEN!J40,"Observation")+COUNTIF(ADM!J40,"Observation")+COUNTIF('CDG DC'!J40,"Observation")+COUNTIF('CDG ITOC'!J40,"Observation")+COUNTIF(BPOST!J40,"Observation")+COUNTIF('Graphtalk AIA'!J40,"Observation")+COUNTIF('ONCF APPS'!J40,"Observation")+COUNTIF('ONCF MW'!J40,"Observation")+COUNTIF(ANEF!J40,"Observation")+COUNTIF(Carrefour!J40,"Observation")+COUNTIF('Vinci Construction'!J40,"Observation")+COUNTIF(AXA!J40,"Observation")+COUNTIF(OCP!J40,"Observation")</f>
        <v>0</v>
      </c>
      <c r="G31" s="40">
        <f>COUNTIF('CDG Sécurité'!K40,"OFI")+COUNTIF(RAM!J40,"OFI")+COUNTIF('Min. Intérieur'!J40,"OFI")+COUNTIF('CDG Capital'!J40,"OFI")+COUNTIF(AtlanticRe!J40,"OFI")+COUNTIF('Client A'!J40,"OFI")+COUNTIF(Servier!J40,"OFI")+COUNTIF(MEN!J40,"OFI")+COUNTIF(ADM!J40,"OFI")+COUNTIF('CDG DC'!J40,"OFI")+COUNTIF('CDG ITOC'!J40,"OFI")+COUNTIF(BPOST!J40,"OFI")+COUNTIF('Graphtalk AIA'!J40,"OFI")+COUNTIF('ONCF APPS'!J40,"OFI")+COUNTIF('ONCF MW'!J40,"OFI")+COUNTIF(ANEF!J40,"OFI")+COUNTIF(Carrefour!J40,"OFI")+COUNTIF('Vinci Construction'!J40,"OFI")+COUNTIF(AXA!J40,"OFI")+COUNTIF(OCP!J40,"OFI")</f>
        <v>0</v>
      </c>
      <c r="H31" s="41">
        <f t="shared" si="0"/>
        <v>0</v>
      </c>
      <c r="I31" s="53">
        <f>IFERROR(H31/H43,0)</f>
        <v>0</v>
      </c>
      <c r="J31" s="40" t="str">
        <f t="shared" si="1"/>
        <v>✅ Aucun</v>
      </c>
    </row>
    <row r="32" spans="1:10">
      <c r="A32" s="35">
        <v>27</v>
      </c>
      <c r="B32" s="36" t="s">
        <v>302</v>
      </c>
      <c r="C32" s="37" t="s">
        <v>303</v>
      </c>
      <c r="D32" s="35">
        <f>COUNTIF('CDG Sécurité'!K41,"NC Majeure")+COUNTIF(RAM!J41,"NC Majeure")+COUNTIF('Min. Intérieur'!J41,"NC Majeure")+COUNTIF('CDG Capital'!J41,"NC Majeure")+COUNTIF(AtlanticRe!J41,"NC Majeure")+COUNTIF('Client A'!J41,"NC Majeure")+COUNTIF(Servier!J41,"NC Majeure")+COUNTIF(MEN!J41,"NC Majeure")+COUNTIF(ADM!J41,"NC Majeure")+COUNTIF('CDG DC'!J41,"NC Majeure")+COUNTIF('CDG ITOC'!J41,"NC Majeure")+COUNTIF(BPOST!J41,"NC Majeure")+COUNTIF('Graphtalk AIA'!J41,"NC Majeure")+COUNTIF('ONCF APPS'!J41,"NC Majeure")+COUNTIF('ONCF MW'!J41,"NC Majeure")+COUNTIF(ANEF!J41,"NC Majeure")+COUNTIF(Carrefour!J41,"NC Majeure")+COUNTIF('Vinci Construction'!J41,"NC Majeure")+COUNTIF(AXA!J41,"NC Majeure")+COUNTIF(OCP!J41,"NC Majeure")</f>
        <v>0</v>
      </c>
      <c r="E32" s="35">
        <f>COUNTIF('CDG Sécurité'!K41,"NC Mineure")+COUNTIF(RAM!J41,"NC Mineure")+COUNTIF('Min. Intérieur'!J41,"NC Mineure")+COUNTIF('CDG Capital'!J41,"NC Mineure")+COUNTIF(AtlanticRe!J41,"NC Mineure")+COUNTIF('Client A'!J41,"NC Mineure")+COUNTIF(Servier!J41,"NC Mineure")+COUNTIF(MEN!J41,"NC Mineure")+COUNTIF(ADM!J41,"NC Mineure")+COUNTIF('CDG DC'!J41,"NC Mineure")+COUNTIF('CDG ITOC'!J41,"NC Mineure")+COUNTIF(BPOST!J41,"NC Mineure")+COUNTIF('Graphtalk AIA'!J41,"NC Mineure")+COUNTIF('ONCF APPS'!J41,"NC Mineure")+COUNTIF('ONCF MW'!J41,"NC Mineure")+COUNTIF(ANEF!J41,"NC Mineure")+COUNTIF(Carrefour!J41,"NC Mineure")+COUNTIF('Vinci Construction'!J41,"NC Mineure")+COUNTIF(AXA!J41,"NC Mineure")+COUNTIF(OCP!J41,"NC Mineure")</f>
        <v>0</v>
      </c>
      <c r="F32" s="35">
        <f>COUNTIF('CDG Sécurité'!K41,"Observation")+COUNTIF(RAM!J41,"Observation")+COUNTIF('Min. Intérieur'!J41,"Observation")+COUNTIF('CDG Capital'!J41,"Observation")+COUNTIF(AtlanticRe!J41,"Observation")+COUNTIF('Client A'!J41,"Observation")+COUNTIF(Servier!J41,"Observation")+COUNTIF(MEN!J41,"Observation")+COUNTIF(ADM!J41,"Observation")+COUNTIF('CDG DC'!J41,"Observation")+COUNTIF('CDG ITOC'!J41,"Observation")+COUNTIF(BPOST!J41,"Observation")+COUNTIF('Graphtalk AIA'!J41,"Observation")+COUNTIF('ONCF APPS'!J41,"Observation")+COUNTIF('ONCF MW'!J41,"Observation")+COUNTIF(ANEF!J41,"Observation")+COUNTIF(Carrefour!J41,"Observation")+COUNTIF('Vinci Construction'!J41,"Observation")+COUNTIF(AXA!J41,"Observation")+COUNTIF(OCP!J41,"Observation")</f>
        <v>0</v>
      </c>
      <c r="G32" s="35">
        <f>COUNTIF('CDG Sécurité'!K41,"OFI")+COUNTIF(RAM!J41,"OFI")+COUNTIF('Min. Intérieur'!J41,"OFI")+COUNTIF('CDG Capital'!J41,"OFI")+COUNTIF(AtlanticRe!J41,"OFI")+COUNTIF('Client A'!J41,"OFI")+COUNTIF(Servier!J41,"OFI")+COUNTIF(MEN!J41,"OFI")+COUNTIF(ADM!J41,"OFI")+COUNTIF('CDG DC'!J41,"OFI")+COUNTIF('CDG ITOC'!J41,"OFI")+COUNTIF(BPOST!J41,"OFI")+COUNTIF('Graphtalk AIA'!J41,"OFI")+COUNTIF('ONCF APPS'!J41,"OFI")+COUNTIF('ONCF MW'!J41,"OFI")+COUNTIF(ANEF!J41,"OFI")+COUNTIF(Carrefour!J41,"OFI")+COUNTIF('Vinci Construction'!J41,"OFI")+COUNTIF(AXA!J41,"OFI")+COUNTIF(OCP!J41,"OFI")</f>
        <v>0</v>
      </c>
      <c r="H32" s="36">
        <f t="shared" si="0"/>
        <v>0</v>
      </c>
      <c r="I32" s="52">
        <f>IFERROR(H32/H43,0)</f>
        <v>0</v>
      </c>
      <c r="J32" s="35" t="str">
        <f t="shared" si="1"/>
        <v>✅ Aucun</v>
      </c>
    </row>
    <row r="33" spans="1:24">
      <c r="A33" s="40">
        <v>28</v>
      </c>
      <c r="B33" s="41" t="s">
        <v>304</v>
      </c>
      <c r="C33" s="42" t="s">
        <v>305</v>
      </c>
      <c r="D33" s="40">
        <f>COUNTIF('CDG Sécurité'!K42,"NC Majeure")+COUNTIF(RAM!J42,"NC Majeure")+COUNTIF('Min. Intérieur'!J42,"NC Majeure")+COUNTIF('CDG Capital'!J42,"NC Majeure")+COUNTIF(AtlanticRe!J42,"NC Majeure")+COUNTIF('Client A'!J42,"NC Majeure")+COUNTIF(Servier!J42,"NC Majeure")+COUNTIF(MEN!J42,"NC Majeure")+COUNTIF(ADM!J42,"NC Majeure")+COUNTIF('CDG DC'!J42,"NC Majeure")+COUNTIF('CDG ITOC'!J42,"NC Majeure")+COUNTIF(BPOST!J42,"NC Majeure")+COUNTIF('Graphtalk AIA'!J42,"NC Majeure")+COUNTIF('ONCF APPS'!J42,"NC Majeure")+COUNTIF('ONCF MW'!J42,"NC Majeure")+COUNTIF(ANEF!J42,"NC Majeure")+COUNTIF(Carrefour!J42,"NC Majeure")+COUNTIF('Vinci Construction'!J42,"NC Majeure")+COUNTIF(AXA!J42,"NC Majeure")+COUNTIF(OCP!J42,"NC Majeure")</f>
        <v>0</v>
      </c>
      <c r="E33" s="40">
        <f>COUNTIF('CDG Sécurité'!K42,"NC Mineure")+COUNTIF(RAM!J42,"NC Mineure")+COUNTIF('Min. Intérieur'!J42,"NC Mineure")+COUNTIF('CDG Capital'!J42,"NC Mineure")+COUNTIF(AtlanticRe!J42,"NC Mineure")+COUNTIF('Client A'!J42,"NC Mineure")+COUNTIF(Servier!J42,"NC Mineure")+COUNTIF(MEN!J42,"NC Mineure")+COUNTIF(ADM!J42,"NC Mineure")+COUNTIF('CDG DC'!J42,"NC Mineure")+COUNTIF('CDG ITOC'!J42,"NC Mineure")+COUNTIF(BPOST!J42,"NC Mineure")+COUNTIF('Graphtalk AIA'!J42,"NC Mineure")+COUNTIF('ONCF APPS'!J42,"NC Mineure")+COUNTIF('ONCF MW'!J42,"NC Mineure")+COUNTIF(ANEF!J42,"NC Mineure")+COUNTIF(Carrefour!J42,"NC Mineure")+COUNTIF('Vinci Construction'!J42,"NC Mineure")+COUNTIF(AXA!J42,"NC Mineure")+COUNTIF(OCP!J42,"NC Mineure")</f>
        <v>0</v>
      </c>
      <c r="F33" s="40">
        <f>COUNTIF('CDG Sécurité'!K42,"Observation")+COUNTIF(RAM!J42,"Observation")+COUNTIF('Min. Intérieur'!J42,"Observation")+COUNTIF('CDG Capital'!J42,"Observation")+COUNTIF(AtlanticRe!J42,"Observation")+COUNTIF('Client A'!J42,"Observation")+COUNTIF(Servier!J42,"Observation")+COUNTIF(MEN!J42,"Observation")+COUNTIF(ADM!J42,"Observation")+COUNTIF('CDG DC'!J42,"Observation")+COUNTIF('CDG ITOC'!J42,"Observation")+COUNTIF(BPOST!J42,"Observation")+COUNTIF('Graphtalk AIA'!J42,"Observation")+COUNTIF('ONCF APPS'!J42,"Observation")+COUNTIF('ONCF MW'!J42,"Observation")+COUNTIF(ANEF!J42,"Observation")+COUNTIF(Carrefour!J42,"Observation")+COUNTIF('Vinci Construction'!J42,"Observation")+COUNTIF(AXA!J42,"Observation")+COUNTIF(OCP!J42,"Observation")</f>
        <v>0</v>
      </c>
      <c r="G33" s="40">
        <f>COUNTIF('CDG Sécurité'!K42,"OFI")+COUNTIF(RAM!J42,"OFI")+COUNTIF('Min. Intérieur'!J42,"OFI")+COUNTIF('CDG Capital'!J42,"OFI")+COUNTIF(AtlanticRe!J42,"OFI")+COUNTIF('Client A'!J42,"OFI")+COUNTIF(Servier!J42,"OFI")+COUNTIF(MEN!J42,"OFI")+COUNTIF(ADM!J42,"OFI")+COUNTIF('CDG DC'!J42,"OFI")+COUNTIF('CDG ITOC'!J42,"OFI")+COUNTIF(BPOST!J42,"OFI")+COUNTIF('Graphtalk AIA'!J42,"OFI")+COUNTIF('ONCF APPS'!J42,"OFI")+COUNTIF('ONCF MW'!J42,"OFI")+COUNTIF(ANEF!J42,"OFI")+COUNTIF(Carrefour!J42,"OFI")+COUNTIF('Vinci Construction'!J42,"OFI")+COUNTIF(AXA!J42,"OFI")+COUNTIF(OCP!J42,"OFI")</f>
        <v>0</v>
      </c>
      <c r="H33" s="41">
        <f t="shared" si="0"/>
        <v>0</v>
      </c>
      <c r="I33" s="53">
        <f>IFERROR(H33/H43,0)</f>
        <v>0</v>
      </c>
      <c r="J33" s="40" t="str">
        <f t="shared" si="1"/>
        <v>✅ Aucun</v>
      </c>
    </row>
    <row r="34" spans="1:24">
      <c r="A34" s="35">
        <v>29</v>
      </c>
      <c r="B34" s="36" t="s">
        <v>306</v>
      </c>
      <c r="C34" s="37" t="s">
        <v>307</v>
      </c>
      <c r="D34" s="35">
        <f>COUNTIF('CDG Sécurité'!K43,"NC Majeure")+COUNTIF(RAM!J43,"NC Majeure")+COUNTIF('Min. Intérieur'!J43,"NC Majeure")+COUNTIF('CDG Capital'!J43,"NC Majeure")+COUNTIF(AtlanticRe!J43,"NC Majeure")+COUNTIF('Client A'!J43,"NC Majeure")+COUNTIF(Servier!J43,"NC Majeure")+COUNTIF(MEN!J43,"NC Majeure")+COUNTIF(ADM!J43,"NC Majeure")+COUNTIF('CDG DC'!J43,"NC Majeure")+COUNTIF('CDG ITOC'!J43,"NC Majeure")+COUNTIF(BPOST!J43,"NC Majeure")+COUNTIF('Graphtalk AIA'!J43,"NC Majeure")+COUNTIF('ONCF APPS'!J43,"NC Majeure")+COUNTIF('ONCF MW'!J43,"NC Majeure")+COUNTIF(ANEF!J43,"NC Majeure")+COUNTIF(Carrefour!J43,"NC Majeure")+COUNTIF('Vinci Construction'!J43,"NC Majeure")+COUNTIF(AXA!J43,"NC Majeure")+COUNTIF(OCP!J43,"NC Majeure")</f>
        <v>0</v>
      </c>
      <c r="E34" s="35">
        <f>COUNTIF('CDG Sécurité'!K43,"NC Mineure")+COUNTIF(RAM!J43,"NC Mineure")+COUNTIF('Min. Intérieur'!J43,"NC Mineure")+COUNTIF('CDG Capital'!J43,"NC Mineure")+COUNTIF(AtlanticRe!J43,"NC Mineure")+COUNTIF('Client A'!J43,"NC Mineure")+COUNTIF(Servier!J43,"NC Mineure")+COUNTIF(MEN!J43,"NC Mineure")+COUNTIF(ADM!J43,"NC Mineure")+COUNTIF('CDG DC'!J43,"NC Mineure")+COUNTIF('CDG ITOC'!J43,"NC Mineure")+COUNTIF(BPOST!J43,"NC Mineure")+COUNTIF('Graphtalk AIA'!J43,"NC Mineure")+COUNTIF('ONCF APPS'!J43,"NC Mineure")+COUNTIF('ONCF MW'!J43,"NC Mineure")+COUNTIF(ANEF!J43,"NC Mineure")+COUNTIF(Carrefour!J43,"NC Mineure")+COUNTIF('Vinci Construction'!J43,"NC Mineure")+COUNTIF(AXA!J43,"NC Mineure")+COUNTIF(OCP!J43,"NC Mineure")</f>
        <v>0</v>
      </c>
      <c r="F34" s="35">
        <f>COUNTIF('CDG Sécurité'!K43,"Observation")+COUNTIF(RAM!J43,"Observation")+COUNTIF('Min. Intérieur'!J43,"Observation")+COUNTIF('CDG Capital'!J43,"Observation")+COUNTIF(AtlanticRe!J43,"Observation")+COUNTIF('Client A'!J43,"Observation")+COUNTIF(Servier!J43,"Observation")+COUNTIF(MEN!J43,"Observation")+COUNTIF(ADM!J43,"Observation")+COUNTIF('CDG DC'!J43,"Observation")+COUNTIF('CDG ITOC'!J43,"Observation")+COUNTIF(BPOST!J43,"Observation")+COUNTIF('Graphtalk AIA'!J43,"Observation")+COUNTIF('ONCF APPS'!J43,"Observation")+COUNTIF('ONCF MW'!J43,"Observation")+COUNTIF(ANEF!J43,"Observation")+COUNTIF(Carrefour!J43,"Observation")+COUNTIF('Vinci Construction'!J43,"Observation")+COUNTIF(AXA!J43,"Observation")+COUNTIF(OCP!J43,"Observation")</f>
        <v>0</v>
      </c>
      <c r="G34" s="35">
        <f>COUNTIF('CDG Sécurité'!K43,"OFI")+COUNTIF(RAM!J43,"OFI")+COUNTIF('Min. Intérieur'!J43,"OFI")+COUNTIF('CDG Capital'!J43,"OFI")+COUNTIF(AtlanticRe!J43,"OFI")+COUNTIF('Client A'!J43,"OFI")+COUNTIF(Servier!J43,"OFI")+COUNTIF(MEN!J43,"OFI")+COUNTIF(ADM!J43,"OFI")+COUNTIF('CDG DC'!J43,"OFI")+COUNTIF('CDG ITOC'!J43,"OFI")+COUNTIF(BPOST!J43,"OFI")+COUNTIF('Graphtalk AIA'!J43,"OFI")+COUNTIF('ONCF APPS'!J43,"OFI")+COUNTIF('ONCF MW'!J43,"OFI")+COUNTIF(ANEF!J43,"OFI")+COUNTIF(Carrefour!J43,"OFI")+COUNTIF('Vinci Construction'!J43,"OFI")+COUNTIF(AXA!J43,"OFI")+COUNTIF(OCP!J43,"OFI")</f>
        <v>0</v>
      </c>
      <c r="H34" s="36">
        <f t="shared" si="0"/>
        <v>0</v>
      </c>
      <c r="I34" s="52">
        <f>IFERROR(H34/H43,0)</f>
        <v>0</v>
      </c>
      <c r="J34" s="35" t="str">
        <f t="shared" si="1"/>
        <v>✅ Aucun</v>
      </c>
    </row>
    <row r="35" spans="1:24">
      <c r="A35" s="40">
        <v>30</v>
      </c>
      <c r="B35" s="41" t="s">
        <v>308</v>
      </c>
      <c r="C35" s="42" t="s">
        <v>309</v>
      </c>
      <c r="D35" s="40">
        <f>COUNTIF('CDG Sécurité'!K44,"NC Majeure")+COUNTIF(RAM!J44,"NC Majeure")+COUNTIF('Min. Intérieur'!J44,"NC Majeure")+COUNTIF('CDG Capital'!J44,"NC Majeure")+COUNTIF(AtlanticRe!J44,"NC Majeure")+COUNTIF('Client A'!J44,"NC Majeure")+COUNTIF(Servier!J44,"NC Majeure")+COUNTIF(MEN!J44,"NC Majeure")+COUNTIF(ADM!J44,"NC Majeure")+COUNTIF('CDG DC'!J44,"NC Majeure")+COUNTIF('CDG ITOC'!J44,"NC Majeure")+COUNTIF(BPOST!J44,"NC Majeure")+COUNTIF('Graphtalk AIA'!J44,"NC Majeure")+COUNTIF('ONCF APPS'!J44,"NC Majeure")+COUNTIF('ONCF MW'!J44,"NC Majeure")+COUNTIF(ANEF!J44,"NC Majeure")+COUNTIF(Carrefour!J44,"NC Majeure")+COUNTIF('Vinci Construction'!J44,"NC Majeure")+COUNTIF(AXA!J44,"NC Majeure")+COUNTIF(OCP!J44,"NC Majeure")</f>
        <v>0</v>
      </c>
      <c r="E35" s="40">
        <f>COUNTIF('CDG Sécurité'!K44,"NC Mineure")+COUNTIF(RAM!J44,"NC Mineure")+COUNTIF('Min. Intérieur'!J44,"NC Mineure")+COUNTIF('CDG Capital'!J44,"NC Mineure")+COUNTIF(AtlanticRe!J44,"NC Mineure")+COUNTIF('Client A'!J44,"NC Mineure")+COUNTIF(Servier!J44,"NC Mineure")+COUNTIF(MEN!J44,"NC Mineure")+COUNTIF(ADM!J44,"NC Mineure")+COUNTIF('CDG DC'!J44,"NC Mineure")+COUNTIF('CDG ITOC'!J44,"NC Mineure")+COUNTIF(BPOST!J44,"NC Mineure")+COUNTIF('Graphtalk AIA'!J44,"NC Mineure")+COUNTIF('ONCF APPS'!J44,"NC Mineure")+COUNTIF('ONCF MW'!J44,"NC Mineure")+COUNTIF(ANEF!J44,"NC Mineure")+COUNTIF(Carrefour!J44,"NC Mineure")+COUNTIF('Vinci Construction'!J44,"NC Mineure")+COUNTIF(AXA!J44,"NC Mineure")+COUNTIF(OCP!J44,"NC Mineure")</f>
        <v>0</v>
      </c>
      <c r="F35" s="40">
        <f>COUNTIF('CDG Sécurité'!K44,"Observation")+COUNTIF(RAM!J44,"Observation")+COUNTIF('Min. Intérieur'!J44,"Observation")+COUNTIF('CDG Capital'!J44,"Observation")+COUNTIF(AtlanticRe!J44,"Observation")+COUNTIF('Client A'!J44,"Observation")+COUNTIF(Servier!J44,"Observation")+COUNTIF(MEN!J44,"Observation")+COUNTIF(ADM!J44,"Observation")+COUNTIF('CDG DC'!J44,"Observation")+COUNTIF('CDG ITOC'!J44,"Observation")+COUNTIF(BPOST!J44,"Observation")+COUNTIF('Graphtalk AIA'!J44,"Observation")+COUNTIF('ONCF APPS'!J44,"Observation")+COUNTIF('ONCF MW'!J44,"Observation")+COUNTIF(ANEF!J44,"Observation")+COUNTIF(Carrefour!J44,"Observation")+COUNTIF('Vinci Construction'!J44,"Observation")+COUNTIF(AXA!J44,"Observation")+COUNTIF(OCP!J44,"Observation")</f>
        <v>0</v>
      </c>
      <c r="G35" s="40">
        <f>COUNTIF('CDG Sécurité'!K44,"OFI")+COUNTIF(RAM!J44,"OFI")+COUNTIF('Min. Intérieur'!J44,"OFI")+COUNTIF('CDG Capital'!J44,"OFI")+COUNTIF(AtlanticRe!J44,"OFI")+COUNTIF('Client A'!J44,"OFI")+COUNTIF(Servier!J44,"OFI")+COUNTIF(MEN!J44,"OFI")+COUNTIF(ADM!J44,"OFI")+COUNTIF('CDG DC'!J44,"OFI")+COUNTIF('CDG ITOC'!J44,"OFI")+COUNTIF(BPOST!J44,"OFI")+COUNTIF('Graphtalk AIA'!J44,"OFI")+COUNTIF('ONCF APPS'!J44,"OFI")+COUNTIF('ONCF MW'!J44,"OFI")+COUNTIF(ANEF!J44,"OFI")+COUNTIF(Carrefour!J44,"OFI")+COUNTIF('Vinci Construction'!J44,"OFI")+COUNTIF(AXA!J44,"OFI")+COUNTIF(OCP!J44,"OFI")</f>
        <v>0</v>
      </c>
      <c r="H35" s="41">
        <f t="shared" si="0"/>
        <v>0</v>
      </c>
      <c r="I35" s="53">
        <f>IFERROR(H35/H43,0)</f>
        <v>0</v>
      </c>
      <c r="J35" s="40" t="str">
        <f t="shared" si="1"/>
        <v>✅ Aucun</v>
      </c>
    </row>
    <row r="36" spans="1:24">
      <c r="A36" s="35">
        <v>31</v>
      </c>
      <c r="B36" s="36" t="s">
        <v>310</v>
      </c>
      <c r="C36" s="37" t="s">
        <v>311</v>
      </c>
      <c r="D36" s="35">
        <f>COUNTIF('CDG Sécurité'!K45,"NC Majeure")+COUNTIF(RAM!J45,"NC Majeure")+COUNTIF('Min. Intérieur'!J45,"NC Majeure")+COUNTIF('CDG Capital'!J45,"NC Majeure")+COUNTIF(AtlanticRe!J45,"NC Majeure")+COUNTIF('Client A'!J45,"NC Majeure")+COUNTIF(Servier!J45,"NC Majeure")+COUNTIF(MEN!J45,"NC Majeure")+COUNTIF(ADM!J45,"NC Majeure")+COUNTIF('CDG DC'!J45,"NC Majeure")+COUNTIF('CDG ITOC'!J45,"NC Majeure")+COUNTIF(BPOST!J45,"NC Majeure")+COUNTIF('Graphtalk AIA'!J45,"NC Majeure")+COUNTIF('ONCF APPS'!J45,"NC Majeure")+COUNTIF('ONCF MW'!J45,"NC Majeure")+COUNTIF(ANEF!J45,"NC Majeure")+COUNTIF(Carrefour!J45,"NC Majeure")+COUNTIF('Vinci Construction'!J45,"NC Majeure")+COUNTIF(AXA!J45,"NC Majeure")+COUNTIF(OCP!J45,"NC Majeure")</f>
        <v>0</v>
      </c>
      <c r="E36" s="35">
        <f>COUNTIF('CDG Sécurité'!K45,"NC Mineure")+COUNTIF(RAM!J45,"NC Mineure")+COUNTIF('Min. Intérieur'!J45,"NC Mineure")+COUNTIF('CDG Capital'!J45,"NC Mineure")+COUNTIF(AtlanticRe!J45,"NC Mineure")+COUNTIF('Client A'!J45,"NC Mineure")+COUNTIF(Servier!J45,"NC Mineure")+COUNTIF(MEN!J45,"NC Mineure")+COUNTIF(ADM!J45,"NC Mineure")+COUNTIF('CDG DC'!J45,"NC Mineure")+COUNTIF('CDG ITOC'!J45,"NC Mineure")+COUNTIF(BPOST!J45,"NC Mineure")+COUNTIF('Graphtalk AIA'!J45,"NC Mineure")+COUNTIF('ONCF APPS'!J45,"NC Mineure")+COUNTIF('ONCF MW'!J45,"NC Mineure")+COUNTIF(ANEF!J45,"NC Mineure")+COUNTIF(Carrefour!J45,"NC Mineure")+COUNTIF('Vinci Construction'!J45,"NC Mineure")+COUNTIF(AXA!J45,"NC Mineure")+COUNTIF(OCP!J45,"NC Mineure")</f>
        <v>0</v>
      </c>
      <c r="F36" s="35">
        <f>COUNTIF('CDG Sécurité'!K45,"Observation")+COUNTIF(RAM!J45,"Observation")+COUNTIF('Min. Intérieur'!J45,"Observation")+COUNTIF('CDG Capital'!J45,"Observation")+COUNTIF(AtlanticRe!J45,"Observation")+COUNTIF('Client A'!J45,"Observation")+COUNTIF(Servier!J45,"Observation")+COUNTIF(MEN!J45,"Observation")+COUNTIF(ADM!J45,"Observation")+COUNTIF('CDG DC'!J45,"Observation")+COUNTIF('CDG ITOC'!J45,"Observation")+COUNTIF(BPOST!J45,"Observation")+COUNTIF('Graphtalk AIA'!J45,"Observation")+COUNTIF('ONCF APPS'!J45,"Observation")+COUNTIF('ONCF MW'!J45,"Observation")+COUNTIF(ANEF!J45,"Observation")+COUNTIF(Carrefour!J45,"Observation")+COUNTIF('Vinci Construction'!J45,"Observation")+COUNTIF(AXA!J45,"Observation")+COUNTIF(OCP!J45,"Observation")</f>
        <v>0</v>
      </c>
      <c r="G36" s="35">
        <f>COUNTIF('CDG Sécurité'!K45,"OFI")+COUNTIF(RAM!J45,"OFI")+COUNTIF('Min. Intérieur'!J45,"OFI")+COUNTIF('CDG Capital'!J45,"OFI")+COUNTIF(AtlanticRe!J45,"OFI")+COUNTIF('Client A'!J45,"OFI")+COUNTIF(Servier!J45,"OFI")+COUNTIF(MEN!J45,"OFI")+COUNTIF(ADM!J45,"OFI")+COUNTIF('CDG DC'!J45,"OFI")+COUNTIF('CDG ITOC'!J45,"OFI")+COUNTIF(BPOST!J45,"OFI")+COUNTIF('Graphtalk AIA'!J45,"OFI")+COUNTIF('ONCF APPS'!J45,"OFI")+COUNTIF('ONCF MW'!J45,"OFI")+COUNTIF(ANEF!J45,"OFI")+COUNTIF(Carrefour!J45,"OFI")+COUNTIF('Vinci Construction'!J45,"OFI")+COUNTIF(AXA!J45,"OFI")+COUNTIF(OCP!J45,"OFI")</f>
        <v>0</v>
      </c>
      <c r="H36" s="36">
        <f t="shared" si="0"/>
        <v>0</v>
      </c>
      <c r="I36" s="52">
        <f>IFERROR(H36/H43,0)</f>
        <v>0</v>
      </c>
      <c r="J36" s="35" t="str">
        <f t="shared" si="1"/>
        <v>✅ Aucun</v>
      </c>
    </row>
    <row r="37" spans="1:24">
      <c r="A37" s="40">
        <v>32</v>
      </c>
      <c r="B37" s="41" t="s">
        <v>312</v>
      </c>
      <c r="C37" s="42" t="s">
        <v>313</v>
      </c>
      <c r="D37" s="40">
        <f>COUNTIF('CDG Sécurité'!K46,"NC Majeure")+COUNTIF(RAM!J46,"NC Majeure")+COUNTIF('Min. Intérieur'!J46,"NC Majeure")+COUNTIF('CDG Capital'!J46,"NC Majeure")+COUNTIF(AtlanticRe!J46,"NC Majeure")+COUNTIF('Client A'!J46,"NC Majeure")+COUNTIF(Servier!J46,"NC Majeure")+COUNTIF(MEN!J46,"NC Majeure")+COUNTIF(ADM!J46,"NC Majeure")+COUNTIF('CDG DC'!J46,"NC Majeure")+COUNTIF('CDG ITOC'!J46,"NC Majeure")+COUNTIF(BPOST!J46,"NC Majeure")+COUNTIF('Graphtalk AIA'!J46,"NC Majeure")+COUNTIF('ONCF APPS'!J46,"NC Majeure")+COUNTIF('ONCF MW'!J46,"NC Majeure")+COUNTIF(ANEF!J46,"NC Majeure")+COUNTIF(Carrefour!J46,"NC Majeure")+COUNTIF('Vinci Construction'!J46,"NC Majeure")+COUNTIF(AXA!J46,"NC Majeure")+COUNTIF(OCP!J46,"NC Majeure")</f>
        <v>0</v>
      </c>
      <c r="E37" s="40">
        <f>COUNTIF('CDG Sécurité'!K46,"NC Mineure")+COUNTIF(RAM!J46,"NC Mineure")+COUNTIF('Min. Intérieur'!J46,"NC Mineure")+COUNTIF('CDG Capital'!J46,"NC Mineure")+COUNTIF(AtlanticRe!J46,"NC Mineure")+COUNTIF('Client A'!J46,"NC Mineure")+COUNTIF(Servier!J46,"NC Mineure")+COUNTIF(MEN!J46,"NC Mineure")+COUNTIF(ADM!J46,"NC Mineure")+COUNTIF('CDG DC'!J46,"NC Mineure")+COUNTIF('CDG ITOC'!J46,"NC Mineure")+COUNTIF(BPOST!J46,"NC Mineure")+COUNTIF('Graphtalk AIA'!J46,"NC Mineure")+COUNTIF('ONCF APPS'!J46,"NC Mineure")+COUNTIF('ONCF MW'!J46,"NC Mineure")+COUNTIF(ANEF!J46,"NC Mineure")+COUNTIF(Carrefour!J46,"NC Mineure")+COUNTIF('Vinci Construction'!J46,"NC Mineure")+COUNTIF(AXA!J46,"NC Mineure")+COUNTIF(OCP!J46,"NC Mineure")</f>
        <v>0</v>
      </c>
      <c r="F37" s="40">
        <f>COUNTIF('CDG Sécurité'!K46,"Observation")+COUNTIF(RAM!J46,"Observation")+COUNTIF('Min. Intérieur'!J46,"Observation")+COUNTIF('CDG Capital'!J46,"Observation")+COUNTIF(AtlanticRe!J46,"Observation")+COUNTIF('Client A'!J46,"Observation")+COUNTIF(Servier!J46,"Observation")+COUNTIF(MEN!J46,"Observation")+COUNTIF(ADM!J46,"Observation")+COUNTIF('CDG DC'!J46,"Observation")+COUNTIF('CDG ITOC'!J46,"Observation")+COUNTIF(BPOST!J46,"Observation")+COUNTIF('Graphtalk AIA'!J46,"Observation")+COUNTIF('ONCF APPS'!J46,"Observation")+COUNTIF('ONCF MW'!J46,"Observation")+COUNTIF(ANEF!J46,"Observation")+COUNTIF(Carrefour!J46,"Observation")+COUNTIF('Vinci Construction'!J46,"Observation")+COUNTIF(AXA!J46,"Observation")+COUNTIF(OCP!J46,"Observation")</f>
        <v>0</v>
      </c>
      <c r="G37" s="40">
        <f>COUNTIF('CDG Sécurité'!K46,"OFI")+COUNTIF(RAM!J46,"OFI")+COUNTIF('Min. Intérieur'!J46,"OFI")+COUNTIF('CDG Capital'!J46,"OFI")+COUNTIF(AtlanticRe!J46,"OFI")+COUNTIF('Client A'!J46,"OFI")+COUNTIF(Servier!J46,"OFI")+COUNTIF(MEN!J46,"OFI")+COUNTIF(ADM!J46,"OFI")+COUNTIF('CDG DC'!J46,"OFI")+COUNTIF('CDG ITOC'!J46,"OFI")+COUNTIF(BPOST!J46,"OFI")+COUNTIF('Graphtalk AIA'!J46,"OFI")+COUNTIF('ONCF APPS'!J46,"OFI")+COUNTIF('ONCF MW'!J46,"OFI")+COUNTIF(ANEF!J46,"OFI")+COUNTIF(Carrefour!J46,"OFI")+COUNTIF('Vinci Construction'!J46,"OFI")+COUNTIF(AXA!J46,"OFI")+COUNTIF(OCP!J46,"OFI")</f>
        <v>0</v>
      </c>
      <c r="H37" s="41">
        <f t="shared" si="0"/>
        <v>0</v>
      </c>
      <c r="I37" s="53">
        <f>IFERROR(H37/H43,0)</f>
        <v>0</v>
      </c>
      <c r="J37" s="40" t="str">
        <f t="shared" si="1"/>
        <v>✅ Aucun</v>
      </c>
    </row>
    <row r="38" spans="1:24">
      <c r="A38" s="35">
        <v>33</v>
      </c>
      <c r="B38" s="36" t="s">
        <v>314</v>
      </c>
      <c r="C38" s="37" t="s">
        <v>315</v>
      </c>
      <c r="D38" s="35">
        <f>COUNTIF('CDG Sécurité'!K47,"NC Majeure")+COUNTIF(RAM!J47,"NC Majeure")+COUNTIF('Min. Intérieur'!J47,"NC Majeure")+COUNTIF('CDG Capital'!J47,"NC Majeure")+COUNTIF(AtlanticRe!J47,"NC Majeure")+COUNTIF('Client A'!J47,"NC Majeure")+COUNTIF(Servier!J47,"NC Majeure")+COUNTIF(MEN!J47,"NC Majeure")+COUNTIF(ADM!J47,"NC Majeure")+COUNTIF('CDG DC'!J47,"NC Majeure")+COUNTIF('CDG ITOC'!J47,"NC Majeure")+COUNTIF(BPOST!J47,"NC Majeure")+COUNTIF('Graphtalk AIA'!J47,"NC Majeure")+COUNTIF('ONCF APPS'!J47,"NC Majeure")+COUNTIF('ONCF MW'!J47,"NC Majeure")+COUNTIF(ANEF!J47,"NC Majeure")+COUNTIF(Carrefour!J47,"NC Majeure")+COUNTIF('Vinci Construction'!J47,"NC Majeure")+COUNTIF(AXA!J47,"NC Majeure")+COUNTIF(OCP!J47,"NC Majeure")</f>
        <v>0</v>
      </c>
      <c r="E38" s="35">
        <f>COUNTIF('CDG Sécurité'!K47,"NC Mineure")+COUNTIF(RAM!J47,"NC Mineure")+COUNTIF('Min. Intérieur'!J47,"NC Mineure")+COUNTIF('CDG Capital'!J47,"NC Mineure")+COUNTIF(AtlanticRe!J47,"NC Mineure")+COUNTIF('Client A'!J47,"NC Mineure")+COUNTIF(Servier!J47,"NC Mineure")+COUNTIF(MEN!J47,"NC Mineure")+COUNTIF(ADM!J47,"NC Mineure")+COUNTIF('CDG DC'!J47,"NC Mineure")+COUNTIF('CDG ITOC'!J47,"NC Mineure")+COUNTIF(BPOST!J47,"NC Mineure")+COUNTIF('Graphtalk AIA'!J47,"NC Mineure")+COUNTIF('ONCF APPS'!J47,"NC Mineure")+COUNTIF('ONCF MW'!J47,"NC Mineure")+COUNTIF(ANEF!J47,"NC Mineure")+COUNTIF(Carrefour!J47,"NC Mineure")+COUNTIF('Vinci Construction'!J47,"NC Mineure")+COUNTIF(AXA!J47,"NC Mineure")+COUNTIF(OCP!J47,"NC Mineure")</f>
        <v>0</v>
      </c>
      <c r="F38" s="35">
        <f>COUNTIF('CDG Sécurité'!K47,"Observation")+COUNTIF(RAM!J47,"Observation")+COUNTIF('Min. Intérieur'!J47,"Observation")+COUNTIF('CDG Capital'!J47,"Observation")+COUNTIF(AtlanticRe!J47,"Observation")+COUNTIF('Client A'!J47,"Observation")+COUNTIF(Servier!J47,"Observation")+COUNTIF(MEN!J47,"Observation")+COUNTIF(ADM!J47,"Observation")+COUNTIF('CDG DC'!J47,"Observation")+COUNTIF('CDG ITOC'!J47,"Observation")+COUNTIF(BPOST!J47,"Observation")+COUNTIF('Graphtalk AIA'!J47,"Observation")+COUNTIF('ONCF APPS'!J47,"Observation")+COUNTIF('ONCF MW'!J47,"Observation")+COUNTIF(ANEF!J47,"Observation")+COUNTIF(Carrefour!J47,"Observation")+COUNTIF('Vinci Construction'!J47,"Observation")+COUNTIF(AXA!J47,"Observation")+COUNTIF(OCP!J47,"Observation")</f>
        <v>0</v>
      </c>
      <c r="G38" s="35">
        <f>COUNTIF('CDG Sécurité'!K47,"OFI")+COUNTIF(RAM!J47,"OFI")+COUNTIF('Min. Intérieur'!J47,"OFI")+COUNTIF('CDG Capital'!J47,"OFI")+COUNTIF(AtlanticRe!J47,"OFI")+COUNTIF('Client A'!J47,"OFI")+COUNTIF(Servier!J47,"OFI")+COUNTIF(MEN!J47,"OFI")+COUNTIF(ADM!J47,"OFI")+COUNTIF('CDG DC'!J47,"OFI")+COUNTIF('CDG ITOC'!J47,"OFI")+COUNTIF(BPOST!J47,"OFI")+COUNTIF('Graphtalk AIA'!J47,"OFI")+COUNTIF('ONCF APPS'!J47,"OFI")+COUNTIF('ONCF MW'!J47,"OFI")+COUNTIF(ANEF!J47,"OFI")+COUNTIF(Carrefour!J47,"OFI")+COUNTIF('Vinci Construction'!J47,"OFI")+COUNTIF(AXA!J47,"OFI")+COUNTIF(OCP!J47,"OFI")</f>
        <v>0</v>
      </c>
      <c r="H38" s="36">
        <f t="shared" si="0"/>
        <v>0</v>
      </c>
      <c r="I38" s="52">
        <f>IFERROR(H38/H43,0)</f>
        <v>0</v>
      </c>
      <c r="J38" s="35" t="str">
        <f t="shared" si="1"/>
        <v>✅ Aucun</v>
      </c>
    </row>
    <row r="39" spans="1:24">
      <c r="A39" s="40">
        <v>34</v>
      </c>
      <c r="B39" s="41" t="s">
        <v>316</v>
      </c>
      <c r="C39" s="42" t="s">
        <v>317</v>
      </c>
      <c r="D39" s="40">
        <f>COUNTIF('CDG Sécurité'!K48,"NC Majeure")+COUNTIF(RAM!J48,"NC Majeure")+COUNTIF('Min. Intérieur'!J48,"NC Majeure")+COUNTIF('CDG Capital'!J48,"NC Majeure")+COUNTIF(AtlanticRe!J48,"NC Majeure")+COUNTIF('Client A'!J48,"NC Majeure")+COUNTIF(Servier!J48,"NC Majeure")+COUNTIF(MEN!J48,"NC Majeure")+COUNTIF(ADM!J48,"NC Majeure")+COUNTIF('CDG DC'!J48,"NC Majeure")+COUNTIF('CDG ITOC'!J48,"NC Majeure")+COUNTIF(BPOST!J48,"NC Majeure")+COUNTIF('Graphtalk AIA'!J48,"NC Majeure")+COUNTIF('ONCF APPS'!J48,"NC Majeure")+COUNTIF('ONCF MW'!J48,"NC Majeure")+COUNTIF(ANEF!J48,"NC Majeure")+COUNTIF(Carrefour!J48,"NC Majeure")+COUNTIF('Vinci Construction'!J48,"NC Majeure")+COUNTIF(AXA!J48,"NC Majeure")+COUNTIF(OCP!J48,"NC Majeure")</f>
        <v>0</v>
      </c>
      <c r="E39" s="40">
        <f>COUNTIF('CDG Sécurité'!K48,"NC Mineure")+COUNTIF(RAM!J48,"NC Mineure")+COUNTIF('Min. Intérieur'!J48,"NC Mineure")+COUNTIF('CDG Capital'!J48,"NC Mineure")+COUNTIF(AtlanticRe!J48,"NC Mineure")+COUNTIF('Client A'!J48,"NC Mineure")+COUNTIF(Servier!J48,"NC Mineure")+COUNTIF(MEN!J48,"NC Mineure")+COUNTIF(ADM!J48,"NC Mineure")+COUNTIF('CDG DC'!J48,"NC Mineure")+COUNTIF('CDG ITOC'!J48,"NC Mineure")+COUNTIF(BPOST!J48,"NC Mineure")+COUNTIF('Graphtalk AIA'!J48,"NC Mineure")+COUNTIF('ONCF APPS'!J48,"NC Mineure")+COUNTIF('ONCF MW'!J48,"NC Mineure")+COUNTIF(ANEF!J48,"NC Mineure")+COUNTIF(Carrefour!J48,"NC Mineure")+COUNTIF('Vinci Construction'!J48,"NC Mineure")+COUNTIF(AXA!J48,"NC Mineure")+COUNTIF(OCP!J48,"NC Mineure")</f>
        <v>0</v>
      </c>
      <c r="F39" s="40">
        <f>COUNTIF('CDG Sécurité'!K48,"Observation")+COUNTIF(RAM!J48,"Observation")+COUNTIF('Min. Intérieur'!J48,"Observation")+COUNTIF('CDG Capital'!J48,"Observation")+COUNTIF(AtlanticRe!J48,"Observation")+COUNTIF('Client A'!J48,"Observation")+COUNTIF(Servier!J48,"Observation")+COUNTIF(MEN!J48,"Observation")+COUNTIF(ADM!J48,"Observation")+COUNTIF('CDG DC'!J48,"Observation")+COUNTIF('CDG ITOC'!J48,"Observation")+COUNTIF(BPOST!J48,"Observation")+COUNTIF('Graphtalk AIA'!J48,"Observation")+COUNTIF('ONCF APPS'!J48,"Observation")+COUNTIF('ONCF MW'!J48,"Observation")+COUNTIF(ANEF!J48,"Observation")+COUNTIF(Carrefour!J48,"Observation")+COUNTIF('Vinci Construction'!J48,"Observation")+COUNTIF(AXA!J48,"Observation")+COUNTIF(OCP!J48,"Observation")</f>
        <v>0</v>
      </c>
      <c r="G39" s="40">
        <f>COUNTIF('CDG Sécurité'!K48,"OFI")+COUNTIF(RAM!J48,"OFI")+COUNTIF('Min. Intérieur'!J48,"OFI")+COUNTIF('CDG Capital'!J48,"OFI")+COUNTIF(AtlanticRe!J48,"OFI")+COUNTIF('Client A'!J48,"OFI")+COUNTIF(Servier!J48,"OFI")+COUNTIF(MEN!J48,"OFI")+COUNTIF(ADM!J48,"OFI")+COUNTIF('CDG DC'!J48,"OFI")+COUNTIF('CDG ITOC'!J48,"OFI")+COUNTIF(BPOST!J48,"OFI")+COUNTIF('Graphtalk AIA'!J48,"OFI")+COUNTIF('ONCF APPS'!J48,"OFI")+COUNTIF('ONCF MW'!J48,"OFI")+COUNTIF(ANEF!J48,"OFI")+COUNTIF(Carrefour!J48,"OFI")+COUNTIF('Vinci Construction'!J48,"OFI")+COUNTIF(AXA!J48,"OFI")+COUNTIF(OCP!J48,"OFI")</f>
        <v>0</v>
      </c>
      <c r="H39" s="41">
        <f t="shared" si="0"/>
        <v>0</v>
      </c>
      <c r="I39" s="53">
        <f>IFERROR(H39/H43,0)</f>
        <v>0</v>
      </c>
      <c r="J39" s="40" t="str">
        <f t="shared" si="1"/>
        <v>✅ Aucun</v>
      </c>
    </row>
    <row r="40" spans="1:24">
      <c r="A40" s="35">
        <v>35</v>
      </c>
      <c r="B40" s="36" t="s">
        <v>318</v>
      </c>
      <c r="C40" s="37" t="s">
        <v>319</v>
      </c>
      <c r="D40" s="35">
        <f>COUNTIF('CDG Sécurité'!K49,"NC Majeure")+COUNTIF(RAM!J49,"NC Majeure")+COUNTIF('Min. Intérieur'!J49,"NC Majeure")+COUNTIF('CDG Capital'!J49,"NC Majeure")+COUNTIF(AtlanticRe!J49,"NC Majeure")+COUNTIF('Client A'!J49,"NC Majeure")+COUNTIF(Servier!J49,"NC Majeure")+COUNTIF(MEN!J49,"NC Majeure")+COUNTIF(ADM!J49,"NC Majeure")+COUNTIF('CDG DC'!J49,"NC Majeure")+COUNTIF('CDG ITOC'!J49,"NC Majeure")+COUNTIF(BPOST!J49,"NC Majeure")+COUNTIF('Graphtalk AIA'!J49,"NC Majeure")+COUNTIF('ONCF APPS'!J49,"NC Majeure")+COUNTIF('ONCF MW'!J49,"NC Majeure")+COUNTIF(ANEF!J49,"NC Majeure")+COUNTIF(Carrefour!J49,"NC Majeure")+COUNTIF('Vinci Construction'!J49,"NC Majeure")+COUNTIF(AXA!J49,"NC Majeure")+COUNTIF(OCP!J49,"NC Majeure")</f>
        <v>0</v>
      </c>
      <c r="E40" s="35">
        <f>COUNTIF('CDG Sécurité'!K49,"NC Mineure")+COUNTIF(RAM!J49,"NC Mineure")+COUNTIF('Min. Intérieur'!J49,"NC Mineure")+COUNTIF('CDG Capital'!J49,"NC Mineure")+COUNTIF(AtlanticRe!J49,"NC Mineure")+COUNTIF('Client A'!J49,"NC Mineure")+COUNTIF(Servier!J49,"NC Mineure")+COUNTIF(MEN!J49,"NC Mineure")+COUNTIF(ADM!J49,"NC Mineure")+COUNTIF('CDG DC'!J49,"NC Mineure")+COUNTIF('CDG ITOC'!J49,"NC Mineure")+COUNTIF(BPOST!J49,"NC Mineure")+COUNTIF('Graphtalk AIA'!J49,"NC Mineure")+COUNTIF('ONCF APPS'!J49,"NC Mineure")+COUNTIF('ONCF MW'!J49,"NC Mineure")+COUNTIF(ANEF!J49,"NC Mineure")+COUNTIF(Carrefour!J49,"NC Mineure")+COUNTIF('Vinci Construction'!J49,"NC Mineure")+COUNTIF(AXA!J49,"NC Mineure")+COUNTIF(OCP!J49,"NC Mineure")</f>
        <v>0</v>
      </c>
      <c r="F40" s="35">
        <f>COUNTIF('CDG Sécurité'!K49,"Observation")+COUNTIF(RAM!J49,"Observation")+COUNTIF('Min. Intérieur'!J49,"Observation")+COUNTIF('CDG Capital'!J49,"Observation")+COUNTIF(AtlanticRe!J49,"Observation")+COUNTIF('Client A'!J49,"Observation")+COUNTIF(Servier!J49,"Observation")+COUNTIF(MEN!J49,"Observation")+COUNTIF(ADM!J49,"Observation")+COUNTIF('CDG DC'!J49,"Observation")+COUNTIF('CDG ITOC'!J49,"Observation")+COUNTIF(BPOST!J49,"Observation")+COUNTIF('Graphtalk AIA'!J49,"Observation")+COUNTIF('ONCF APPS'!J49,"Observation")+COUNTIF('ONCF MW'!J49,"Observation")+COUNTIF(ANEF!J49,"Observation")+COUNTIF(Carrefour!J49,"Observation")+COUNTIF('Vinci Construction'!J49,"Observation")+COUNTIF(AXA!J49,"Observation")+COUNTIF(OCP!J49,"Observation")</f>
        <v>0</v>
      </c>
      <c r="G40" s="35">
        <f>COUNTIF('CDG Sécurité'!K49,"OFI")+COUNTIF(RAM!J49,"OFI")+COUNTIF('Min. Intérieur'!J49,"OFI")+COUNTIF('CDG Capital'!J49,"OFI")+COUNTIF(AtlanticRe!J49,"OFI")+COUNTIF('Client A'!J49,"OFI")+COUNTIF(Servier!J49,"OFI")+COUNTIF(MEN!J49,"OFI")+COUNTIF(ADM!J49,"OFI")+COUNTIF('CDG DC'!J49,"OFI")+COUNTIF('CDG ITOC'!J49,"OFI")+COUNTIF(BPOST!J49,"OFI")+COUNTIF('Graphtalk AIA'!J49,"OFI")+COUNTIF('ONCF APPS'!J49,"OFI")+COUNTIF('ONCF MW'!J49,"OFI")+COUNTIF(ANEF!J49,"OFI")+COUNTIF(Carrefour!J49,"OFI")+COUNTIF('Vinci Construction'!J49,"OFI")+COUNTIF(AXA!J49,"OFI")+COUNTIF(OCP!J49,"OFI")</f>
        <v>0</v>
      </c>
      <c r="H40" s="36">
        <f t="shared" si="0"/>
        <v>0</v>
      </c>
      <c r="I40" s="52">
        <f>IFERROR(H40/H43,0)</f>
        <v>0</v>
      </c>
      <c r="J40" s="35" t="str">
        <f t="shared" si="1"/>
        <v>✅ Aucun</v>
      </c>
    </row>
    <row r="41" spans="1:24">
      <c r="A41" s="40">
        <v>36</v>
      </c>
      <c r="B41" s="41" t="s">
        <v>320</v>
      </c>
      <c r="C41" s="42" t="s">
        <v>93</v>
      </c>
      <c r="D41" s="40">
        <f>COUNTIF('CDG Sécurité'!K50,"NC Majeure")+COUNTIF(RAM!J50,"NC Majeure")+COUNTIF('Min. Intérieur'!J50,"NC Majeure")+COUNTIF('CDG Capital'!J50,"NC Majeure")+COUNTIF(AtlanticRe!J50,"NC Majeure")+COUNTIF('Client A'!J50,"NC Majeure")+COUNTIF(Servier!J50,"NC Majeure")+COUNTIF(MEN!J50,"NC Majeure")+COUNTIF(ADM!J50,"NC Majeure")+COUNTIF('CDG DC'!J50,"NC Majeure")+COUNTIF('CDG ITOC'!J50,"NC Majeure")+COUNTIF(BPOST!J50,"NC Majeure")+COUNTIF('Graphtalk AIA'!J50,"NC Majeure")+COUNTIF('ONCF APPS'!J50,"NC Majeure")+COUNTIF('ONCF MW'!J50,"NC Majeure")+COUNTIF(ANEF!J50,"NC Majeure")+COUNTIF(Carrefour!J50,"NC Majeure")+COUNTIF('Vinci Construction'!J50,"NC Majeure")+COUNTIF(AXA!J50,"NC Majeure")+COUNTIF(OCP!J50,"NC Majeure")</f>
        <v>0</v>
      </c>
      <c r="E41" s="40">
        <f>COUNTIF('CDG Sécurité'!K50,"NC Mineure")+COUNTIF(RAM!J50,"NC Mineure")+COUNTIF('Min. Intérieur'!J50,"NC Mineure")+COUNTIF('CDG Capital'!J50,"NC Mineure")+COUNTIF(AtlanticRe!J50,"NC Mineure")+COUNTIF('Client A'!J50,"NC Mineure")+COUNTIF(Servier!J50,"NC Mineure")+COUNTIF(MEN!J50,"NC Mineure")+COUNTIF(ADM!J50,"NC Mineure")+COUNTIF('CDG DC'!J50,"NC Mineure")+COUNTIF('CDG ITOC'!J50,"NC Mineure")+COUNTIF(BPOST!J50,"NC Mineure")+COUNTIF('Graphtalk AIA'!J50,"NC Mineure")+COUNTIF('ONCF APPS'!J50,"NC Mineure")+COUNTIF('ONCF MW'!J50,"NC Mineure")+COUNTIF(ANEF!J50,"NC Mineure")+COUNTIF(Carrefour!J50,"NC Mineure")+COUNTIF('Vinci Construction'!J50,"NC Mineure")+COUNTIF(AXA!J50,"NC Mineure")+COUNTIF(OCP!J50,"NC Mineure")</f>
        <v>0</v>
      </c>
      <c r="F41" s="40">
        <f>COUNTIF('CDG Sécurité'!K50,"Observation")+COUNTIF(RAM!J50,"Observation")+COUNTIF('Min. Intérieur'!J50,"Observation")+COUNTIF('CDG Capital'!J50,"Observation")+COUNTIF(AtlanticRe!J50,"Observation")+COUNTIF('Client A'!J50,"Observation")+COUNTIF(Servier!J50,"Observation")+COUNTIF(MEN!J50,"Observation")+COUNTIF(ADM!J50,"Observation")+COUNTIF('CDG DC'!J50,"Observation")+COUNTIF('CDG ITOC'!J50,"Observation")+COUNTIF(BPOST!J50,"Observation")+COUNTIF('Graphtalk AIA'!J50,"Observation")+COUNTIF('ONCF APPS'!J50,"Observation")+COUNTIF('ONCF MW'!J50,"Observation")+COUNTIF(ANEF!J50,"Observation")+COUNTIF(Carrefour!J50,"Observation")+COUNTIF('Vinci Construction'!J50,"Observation")+COUNTIF(AXA!J50,"Observation")+COUNTIF(OCP!J50,"Observation")</f>
        <v>0</v>
      </c>
      <c r="G41" s="40">
        <f>COUNTIF('CDG Sécurité'!K50,"OFI")+COUNTIF(RAM!J50,"OFI")+COUNTIF('Min. Intérieur'!J50,"OFI")+COUNTIF('CDG Capital'!J50,"OFI")+COUNTIF(AtlanticRe!J50,"OFI")+COUNTIF('Client A'!J50,"OFI")+COUNTIF(Servier!J50,"OFI")+COUNTIF(MEN!J50,"OFI")+COUNTIF(ADM!J50,"OFI")+COUNTIF('CDG DC'!J50,"OFI")+COUNTIF('CDG ITOC'!J50,"OFI")+COUNTIF(BPOST!J50,"OFI")+COUNTIF('Graphtalk AIA'!J50,"OFI")+COUNTIF('ONCF APPS'!J50,"OFI")+COUNTIF('ONCF MW'!J50,"OFI")+COUNTIF(ANEF!J50,"OFI")+COUNTIF(Carrefour!J50,"OFI")+COUNTIF('Vinci Construction'!J50,"OFI")+COUNTIF(AXA!J50,"OFI")+COUNTIF(OCP!J50,"OFI")</f>
        <v>0</v>
      </c>
      <c r="H41" s="41">
        <f t="shared" si="0"/>
        <v>0</v>
      </c>
      <c r="I41" s="53">
        <f>IFERROR(H41/H43,0)</f>
        <v>0</v>
      </c>
      <c r="J41" s="40" t="str">
        <f t="shared" si="1"/>
        <v>✅ Aucun</v>
      </c>
    </row>
    <row r="42" spans="1:24">
      <c r="A42" s="35">
        <v>37</v>
      </c>
      <c r="B42" s="36" t="s">
        <v>321</v>
      </c>
      <c r="C42" s="37" t="s">
        <v>322</v>
      </c>
      <c r="D42" s="35">
        <f>COUNTIF('CDG Sécurité'!K51,"NC Majeure")+COUNTIF(RAM!J51,"NC Majeure")+COUNTIF('Min. Intérieur'!J51,"NC Majeure")+COUNTIF('CDG Capital'!J51,"NC Majeure")+COUNTIF(AtlanticRe!J51,"NC Majeure")+COUNTIF('Client A'!J51,"NC Majeure")+COUNTIF(Servier!J51,"NC Majeure")+COUNTIF(MEN!J51,"NC Majeure")+COUNTIF(ADM!J51,"NC Majeure")+COUNTIF('CDG DC'!J51,"NC Majeure")+COUNTIF('CDG ITOC'!J51,"NC Majeure")+COUNTIF(BPOST!J51,"NC Majeure")+COUNTIF('Graphtalk AIA'!J51,"NC Majeure")+COUNTIF('ONCF APPS'!J51,"NC Majeure")+COUNTIF('ONCF MW'!J51,"NC Majeure")+COUNTIF(ANEF!J51,"NC Majeure")+COUNTIF(Carrefour!J51,"NC Majeure")+COUNTIF('Vinci Construction'!J51,"NC Majeure")+COUNTIF(AXA!J51,"NC Majeure")+COUNTIF(OCP!J51,"NC Majeure")</f>
        <v>0</v>
      </c>
      <c r="E42" s="35">
        <f>COUNTIF('CDG Sécurité'!K51,"NC Mineure")+COUNTIF(RAM!J51,"NC Mineure")+COUNTIF('Min. Intérieur'!J51,"NC Mineure")+COUNTIF('CDG Capital'!J51,"NC Mineure")+COUNTIF(AtlanticRe!J51,"NC Mineure")+COUNTIF('Client A'!J51,"NC Mineure")+COUNTIF(Servier!J51,"NC Mineure")+COUNTIF(MEN!J51,"NC Mineure")+COUNTIF(ADM!J51,"NC Mineure")+COUNTIF('CDG DC'!J51,"NC Mineure")+COUNTIF('CDG ITOC'!J51,"NC Mineure")+COUNTIF(BPOST!J51,"NC Mineure")+COUNTIF('Graphtalk AIA'!J51,"NC Mineure")+COUNTIF('ONCF APPS'!J51,"NC Mineure")+COUNTIF('ONCF MW'!J51,"NC Mineure")+COUNTIF(ANEF!J51,"NC Mineure")+COUNTIF(Carrefour!J51,"NC Mineure")+COUNTIF('Vinci Construction'!J51,"NC Mineure")+COUNTIF(AXA!J51,"NC Mineure")+COUNTIF(OCP!J51,"NC Mineure")</f>
        <v>0</v>
      </c>
      <c r="F42" s="35">
        <f>COUNTIF('CDG Sécurité'!K51,"Observation")+COUNTIF(RAM!J51,"Observation")+COUNTIF('Min. Intérieur'!J51,"Observation")+COUNTIF('CDG Capital'!J51,"Observation")+COUNTIF(AtlanticRe!J51,"Observation")+COUNTIF('Client A'!J51,"Observation")+COUNTIF(Servier!J51,"Observation")+COUNTIF(MEN!J51,"Observation")+COUNTIF(ADM!J51,"Observation")+COUNTIF('CDG DC'!J51,"Observation")+COUNTIF('CDG ITOC'!J51,"Observation")+COUNTIF(BPOST!J51,"Observation")+COUNTIF('Graphtalk AIA'!J51,"Observation")+COUNTIF('ONCF APPS'!J51,"Observation")+COUNTIF('ONCF MW'!J51,"Observation")+COUNTIF(ANEF!J51,"Observation")+COUNTIF(Carrefour!J51,"Observation")+COUNTIF('Vinci Construction'!J51,"Observation")+COUNTIF(AXA!J51,"Observation")+COUNTIF(OCP!J51,"Observation")</f>
        <v>0</v>
      </c>
      <c r="G42" s="35">
        <f>COUNTIF('CDG Sécurité'!K51,"OFI")+COUNTIF(RAM!J51,"OFI")+COUNTIF('Min. Intérieur'!J51,"OFI")+COUNTIF('CDG Capital'!J51,"OFI")+COUNTIF(AtlanticRe!J51,"OFI")+COUNTIF('Client A'!J51,"OFI")+COUNTIF(Servier!J51,"OFI")+COUNTIF(MEN!J51,"OFI")+COUNTIF(ADM!J51,"OFI")+COUNTIF('CDG DC'!J51,"OFI")+COUNTIF('CDG ITOC'!J51,"OFI")+COUNTIF(BPOST!J51,"OFI")+COUNTIF('Graphtalk AIA'!J51,"OFI")+COUNTIF('ONCF APPS'!J51,"OFI")+COUNTIF('ONCF MW'!J51,"OFI")+COUNTIF(ANEF!J51,"OFI")+COUNTIF(Carrefour!J51,"OFI")+COUNTIF('Vinci Construction'!J51,"OFI")+COUNTIF(AXA!J51,"OFI")+COUNTIF(OCP!J51,"OFI")</f>
        <v>0</v>
      </c>
      <c r="H42" s="36">
        <f t="shared" si="0"/>
        <v>0</v>
      </c>
      <c r="I42" s="52">
        <f>IFERROR(H42/H43,0)</f>
        <v>0</v>
      </c>
      <c r="J42" s="35" t="str">
        <f t="shared" si="1"/>
        <v>✅ Aucun</v>
      </c>
    </row>
    <row r="43" spans="1:24">
      <c r="A43" s="57"/>
      <c r="B43" s="57"/>
      <c r="C43" s="58" t="s">
        <v>181</v>
      </c>
      <c r="D43" s="58">
        <f>SUM(D6:D42)</f>
        <v>1</v>
      </c>
      <c r="E43" s="58">
        <f>SUM(E6:E42)</f>
        <v>44</v>
      </c>
      <c r="F43" s="58">
        <f>SUM(F6:F42)</f>
        <v>6</v>
      </c>
      <c r="G43" s="58">
        <f>SUM(G6:G42)</f>
        <v>0</v>
      </c>
      <c r="H43" s="58">
        <f>SUM(H6:H42)</f>
        <v>51</v>
      </c>
      <c r="I43" s="57"/>
      <c r="J43" s="57"/>
    </row>
    <row r="46" spans="1:24">
      <c r="A46" s="17" t="s">
        <v>323</v>
      </c>
    </row>
    <row r="48" spans="1:24">
      <c r="A48" s="54" t="s">
        <v>182</v>
      </c>
      <c r="B48" s="54" t="s">
        <v>246</v>
      </c>
      <c r="C48" s="54" t="s">
        <v>247</v>
      </c>
      <c r="D48" s="54" t="s">
        <v>324</v>
      </c>
      <c r="E48" s="54" t="s">
        <v>189</v>
      </c>
      <c r="F48" s="54" t="s">
        <v>325</v>
      </c>
      <c r="G48" s="54" t="s">
        <v>326</v>
      </c>
      <c r="H48" s="54" t="s">
        <v>327</v>
      </c>
      <c r="I48" s="54" t="s">
        <v>194</v>
      </c>
      <c r="J48" s="54" t="s">
        <v>196</v>
      </c>
      <c r="K48" s="54" t="s">
        <v>197</v>
      </c>
      <c r="L48" s="54" t="s">
        <v>198</v>
      </c>
      <c r="M48" s="54" t="s">
        <v>199</v>
      </c>
      <c r="N48" s="54" t="s">
        <v>200</v>
      </c>
      <c r="O48" s="54" t="s">
        <v>201</v>
      </c>
      <c r="P48" s="54" t="s">
        <v>328</v>
      </c>
      <c r="Q48" s="54" t="s">
        <v>329</v>
      </c>
      <c r="R48" s="54" t="s">
        <v>204</v>
      </c>
      <c r="S48" s="54" t="s">
        <v>205</v>
      </c>
      <c r="T48" s="54" t="s">
        <v>330</v>
      </c>
      <c r="U48" s="54" t="s">
        <v>331</v>
      </c>
      <c r="V48" s="54" t="s">
        <v>208</v>
      </c>
      <c r="W48" s="54" t="s">
        <v>209</v>
      </c>
      <c r="X48" s="54" t="s">
        <v>181</v>
      </c>
    </row>
    <row r="49" spans="1:24">
      <c r="A49" s="35">
        <v>1</v>
      </c>
      <c r="B49" s="36" t="s">
        <v>250</v>
      </c>
      <c r="C49" s="37" t="s">
        <v>251</v>
      </c>
      <c r="D49" s="35">
        <f>IF('CDG Sécurité'!K15&lt;&gt;"",1,0)</f>
        <v>1</v>
      </c>
      <c r="E49" s="35">
        <f>IF(RAM!J15&lt;&gt;"",1,0)</f>
        <v>1</v>
      </c>
      <c r="F49" s="35">
        <f>IF('Min. Intérieur'!J15&lt;&gt;"",1,0)</f>
        <v>1</v>
      </c>
      <c r="G49" s="35">
        <f>IF('CDG Capital'!J15&lt;&gt;"",1,0)</f>
        <v>1</v>
      </c>
      <c r="H49" s="35">
        <f>IF(AtlanticRe!J15&lt;&gt;"",1,0)</f>
        <v>1</v>
      </c>
      <c r="I49" s="35">
        <f>IF('Client A'!J15&lt;&gt;"",1,0)</f>
        <v>0</v>
      </c>
      <c r="J49" s="35">
        <f>IF(Servier!J15&lt;&gt;"",1,0)</f>
        <v>1</v>
      </c>
      <c r="K49" s="35">
        <f>IF(MEN!J15&lt;&gt;"",1,0)</f>
        <v>1</v>
      </c>
      <c r="L49" s="35">
        <f>IF(ADM!J15&lt;&gt;"",1,0)</f>
        <v>0</v>
      </c>
      <c r="M49" s="35">
        <f>IF('CDG DC'!J15&lt;&gt;"",1,0)</f>
        <v>0</v>
      </c>
      <c r="N49" s="35">
        <f>IF('CDG ITOC'!J15&lt;&gt;"",1,0)</f>
        <v>0</v>
      </c>
      <c r="O49" s="35">
        <f>IF(BPOST!J15&lt;&gt;"",1,0)</f>
        <v>0</v>
      </c>
      <c r="P49" s="35">
        <f>IF('Graphtalk AIA'!J15&lt;&gt;"",1,0)</f>
        <v>0</v>
      </c>
      <c r="Q49" s="35">
        <f>IF('ONCF APPS'!J15&lt;&gt;"",1,0)</f>
        <v>0</v>
      </c>
      <c r="R49" s="35">
        <f>IF('ONCF MW'!J15&lt;&gt;"",1,0)</f>
        <v>1</v>
      </c>
      <c r="S49" s="35">
        <f>IF(ANEF!J15&lt;&gt;"",1,0)</f>
        <v>0</v>
      </c>
      <c r="T49" s="35">
        <f>IF(Carrefour!J15&lt;&gt;"",1,0)</f>
        <v>0</v>
      </c>
      <c r="U49" s="35">
        <f>IF('Vinci Construction'!J15&lt;&gt;"",1,0)</f>
        <v>0</v>
      </c>
      <c r="V49" s="35">
        <f>IF(AXA!J15&lt;&gt;"",1,0)</f>
        <v>0</v>
      </c>
      <c r="W49" s="35">
        <f>IF(OCP!J15&lt;&gt;"",1,0)</f>
        <v>1</v>
      </c>
      <c r="X49" s="36">
        <f t="shared" ref="X49:X85" si="2">SUM(D49:W49)</f>
        <v>9</v>
      </c>
    </row>
    <row r="50" spans="1:24">
      <c r="A50" s="40">
        <v>2</v>
      </c>
      <c r="B50" s="41" t="s">
        <v>252</v>
      </c>
      <c r="C50" s="42" t="s">
        <v>253</v>
      </c>
      <c r="D50" s="40">
        <f>IF('CDG Sécurité'!K16&lt;&gt;"",1,0)</f>
        <v>0</v>
      </c>
      <c r="E50" s="40">
        <f>IF(RAM!J16&lt;&gt;"",1,0)</f>
        <v>0</v>
      </c>
      <c r="F50" s="40">
        <f>IF('Min. Intérieur'!J16&lt;&gt;"",1,0)</f>
        <v>0</v>
      </c>
      <c r="G50" s="40">
        <f>IF('CDG Capital'!J18&lt;&gt;"",1,0)</f>
        <v>1</v>
      </c>
      <c r="H50" s="40">
        <f>IF(AtlanticRe!J16&lt;&gt;"",1,0)</f>
        <v>0</v>
      </c>
      <c r="I50" s="40">
        <f>IF('Client A'!J16&lt;&gt;"",1,0)</f>
        <v>0</v>
      </c>
      <c r="J50" s="40">
        <f>IF(Servier!J16&lt;&gt;"",1,0)</f>
        <v>1</v>
      </c>
      <c r="K50" s="40">
        <f>IF(MEN!J16&lt;&gt;"",1,0)</f>
        <v>0</v>
      </c>
      <c r="L50" s="40">
        <f>IF(ADM!J16&lt;&gt;"",1,0)</f>
        <v>0</v>
      </c>
      <c r="M50" s="40">
        <f>IF('CDG DC'!J16&lt;&gt;"",1,0)</f>
        <v>0</v>
      </c>
      <c r="N50" s="40">
        <f>IF('CDG ITOC'!J16&lt;&gt;"",1,0)</f>
        <v>0</v>
      </c>
      <c r="O50" s="40">
        <f>IF(BPOST!J16&lt;&gt;"",1,0)</f>
        <v>0</v>
      </c>
      <c r="P50" s="40">
        <f>IF('Graphtalk AIA'!J16&lt;&gt;"",1,0)</f>
        <v>0</v>
      </c>
      <c r="Q50" s="40">
        <f>IF('ONCF APPS'!J16&lt;&gt;"",1,0)</f>
        <v>0</v>
      </c>
      <c r="R50" s="40">
        <f>IF('ONCF MW'!J16&lt;&gt;"",1,0)</f>
        <v>0</v>
      </c>
      <c r="S50" s="40">
        <f>IF(ANEF!J16&lt;&gt;"",1,0)</f>
        <v>0</v>
      </c>
      <c r="T50" s="40">
        <f>IF(Carrefour!J16&lt;&gt;"",1,0)</f>
        <v>0</v>
      </c>
      <c r="U50" s="40">
        <f>IF('Vinci Construction'!J16&lt;&gt;"",1,0)</f>
        <v>0</v>
      </c>
      <c r="V50" s="40">
        <f>IF(AXA!J16&lt;&gt;"",1,0)</f>
        <v>0</v>
      </c>
      <c r="W50" s="40">
        <f>IF(OCP!J16&lt;&gt;"",1,0)</f>
        <v>0</v>
      </c>
      <c r="X50" s="41">
        <f t="shared" si="2"/>
        <v>2</v>
      </c>
    </row>
    <row r="51" spans="1:24">
      <c r="A51" s="35">
        <v>3</v>
      </c>
      <c r="B51" s="36" t="s">
        <v>254</v>
      </c>
      <c r="C51" s="37" t="s">
        <v>255</v>
      </c>
      <c r="D51" s="35">
        <f>IF('CDG Sécurité'!K17&lt;&gt;"",1,0)</f>
        <v>0</v>
      </c>
      <c r="E51" s="35">
        <f>IF(RAM!J17&lt;&gt;"",1,0)</f>
        <v>0</v>
      </c>
      <c r="F51" s="35">
        <f>IF('Min. Intérieur'!J17&lt;&gt;"",1,0)</f>
        <v>0</v>
      </c>
      <c r="G51" s="35">
        <f>IF('CDG Capital'!J20&lt;&gt;"",1,0)</f>
        <v>0</v>
      </c>
      <c r="H51" s="35">
        <f>IF(AtlanticRe!J17&lt;&gt;"",1,0)</f>
        <v>0</v>
      </c>
      <c r="I51" s="35">
        <f>IF('Client A'!J17&lt;&gt;"",1,0)</f>
        <v>0</v>
      </c>
      <c r="J51" s="35">
        <f>IF(Servier!J17&lt;&gt;"",1,0)</f>
        <v>1</v>
      </c>
      <c r="K51" s="35">
        <f>IF(MEN!J17&lt;&gt;"",1,0)</f>
        <v>0</v>
      </c>
      <c r="L51" s="35">
        <f>IF(ADM!J17&lt;&gt;"",1,0)</f>
        <v>0</v>
      </c>
      <c r="M51" s="35">
        <f>IF('CDG DC'!J17&lt;&gt;"",1,0)</f>
        <v>0</v>
      </c>
      <c r="N51" s="35">
        <f>IF('CDG ITOC'!J17&lt;&gt;"",1,0)</f>
        <v>0</v>
      </c>
      <c r="O51" s="35">
        <f>IF(BPOST!J17&lt;&gt;"",1,0)</f>
        <v>0</v>
      </c>
      <c r="P51" s="35">
        <f>IF('Graphtalk AIA'!J17&lt;&gt;"",1,0)</f>
        <v>0</v>
      </c>
      <c r="Q51" s="35">
        <f>IF('ONCF APPS'!J17&lt;&gt;"",1,0)</f>
        <v>0</v>
      </c>
      <c r="R51" s="35">
        <f>IF('ONCF MW'!J17&lt;&gt;"",1,0)</f>
        <v>0</v>
      </c>
      <c r="S51" s="35">
        <f>IF(ANEF!J17&lt;&gt;"",1,0)</f>
        <v>0</v>
      </c>
      <c r="T51" s="35">
        <f>IF(Carrefour!J17&lt;&gt;"",1,0)</f>
        <v>0</v>
      </c>
      <c r="U51" s="35">
        <f>IF('Vinci Construction'!J17&lt;&gt;"",1,0)</f>
        <v>0</v>
      </c>
      <c r="V51" s="35">
        <f>IF(AXA!J17&lt;&gt;"",1,0)</f>
        <v>0</v>
      </c>
      <c r="W51" s="35">
        <f>IF(OCP!J17&lt;&gt;"",1,0)</f>
        <v>0</v>
      </c>
      <c r="X51" s="36">
        <f t="shared" si="2"/>
        <v>1</v>
      </c>
    </row>
    <row r="52" spans="1:24">
      <c r="A52" s="40">
        <v>4</v>
      </c>
      <c r="B52" s="41" t="s">
        <v>256</v>
      </c>
      <c r="C52" s="42" t="s">
        <v>257</v>
      </c>
      <c r="D52" s="40">
        <f>IF('CDG Sécurité'!K18&lt;&gt;"",1,0)</f>
        <v>1</v>
      </c>
      <c r="E52" s="40">
        <f>IF(RAM!J18&lt;&gt;"",1,0)</f>
        <v>1</v>
      </c>
      <c r="F52" s="40">
        <f>IF('Min. Intérieur'!J18&lt;&gt;"",1,0)</f>
        <v>0</v>
      </c>
      <c r="G52" s="40">
        <f>IF('CDG Capital'!J21&lt;&gt;"",1,0)</f>
        <v>0</v>
      </c>
      <c r="H52" s="40">
        <f>IF(AtlanticRe!J18&lt;&gt;"",1,0)</f>
        <v>1</v>
      </c>
      <c r="I52" s="40">
        <f>IF('Client A'!J18&lt;&gt;"",1,0)</f>
        <v>0</v>
      </c>
      <c r="J52" s="40">
        <f>IF(Servier!J18&lt;&gt;"",1,0)</f>
        <v>1</v>
      </c>
      <c r="K52" s="40">
        <f>IF(MEN!J18&lt;&gt;"",1,0)</f>
        <v>1</v>
      </c>
      <c r="L52" s="40">
        <f>IF(ADM!J18&lt;&gt;"",1,0)</f>
        <v>0</v>
      </c>
      <c r="M52" s="40">
        <f>IF('CDG DC'!J18&lt;&gt;"",1,0)</f>
        <v>0</v>
      </c>
      <c r="N52" s="40">
        <f>IF('CDG ITOC'!J18&lt;&gt;"",1,0)</f>
        <v>0</v>
      </c>
      <c r="O52" s="40">
        <f>IF(BPOST!J18&lt;&gt;"",1,0)</f>
        <v>0</v>
      </c>
      <c r="P52" s="40">
        <f>IF('Graphtalk AIA'!J18&lt;&gt;"",1,0)</f>
        <v>0</v>
      </c>
      <c r="Q52" s="40">
        <f>IF('ONCF APPS'!J18&lt;&gt;"",1,0)</f>
        <v>0</v>
      </c>
      <c r="R52" s="40">
        <f>IF('ONCF MW'!J18&lt;&gt;"",1,0)</f>
        <v>1</v>
      </c>
      <c r="S52" s="40">
        <f>IF(ANEF!J18&lt;&gt;"",1,0)</f>
        <v>0</v>
      </c>
      <c r="T52" s="40">
        <f>IF(Carrefour!J18&lt;&gt;"",1,0)</f>
        <v>0</v>
      </c>
      <c r="U52" s="40">
        <f>IF('Vinci Construction'!J18&lt;&gt;"",1,0)</f>
        <v>0</v>
      </c>
      <c r="V52" s="40">
        <f>IF(AXA!J18&lt;&gt;"",1,0)</f>
        <v>0</v>
      </c>
      <c r="W52" s="40">
        <f>IF(OCP!J18&lt;&gt;"",1,0)</f>
        <v>1</v>
      </c>
      <c r="X52" s="41">
        <f t="shared" si="2"/>
        <v>7</v>
      </c>
    </row>
    <row r="53" spans="1:24">
      <c r="A53" s="35">
        <v>5</v>
      </c>
      <c r="B53" s="36" t="s">
        <v>258</v>
      </c>
      <c r="C53" s="37" t="s">
        <v>259</v>
      </c>
      <c r="D53" s="35">
        <f>IF('CDG Sécurité'!K19&lt;&gt;"",1,0)</f>
        <v>0</v>
      </c>
      <c r="E53" s="35">
        <f>IF(RAM!J19&lt;&gt;"",1,0)</f>
        <v>0</v>
      </c>
      <c r="F53" s="35">
        <f>IF('Min. Intérieur'!J19&lt;&gt;"",1,0)</f>
        <v>0</v>
      </c>
      <c r="G53" s="35">
        <f>IF('CDG Capital'!J22&lt;&gt;"",1,0)</f>
        <v>1</v>
      </c>
      <c r="H53" s="35">
        <f>IF(AtlanticRe!J19&lt;&gt;"",1,0)</f>
        <v>0</v>
      </c>
      <c r="I53" s="35">
        <f>IF('Client A'!J19&lt;&gt;"",1,0)</f>
        <v>0</v>
      </c>
      <c r="J53" s="35">
        <f>IF(Servier!J19&lt;&gt;"",1,0)</f>
        <v>1</v>
      </c>
      <c r="K53" s="35">
        <f>IF(MEN!J19&lt;&gt;"",1,0)</f>
        <v>0</v>
      </c>
      <c r="L53" s="35">
        <f>IF(ADM!J19&lt;&gt;"",1,0)</f>
        <v>0</v>
      </c>
      <c r="M53" s="35">
        <f>IF('CDG DC'!J19&lt;&gt;"",1,0)</f>
        <v>0</v>
      </c>
      <c r="N53" s="35">
        <f>IF('CDG ITOC'!J19&lt;&gt;"",1,0)</f>
        <v>0</v>
      </c>
      <c r="O53" s="35">
        <f>IF(BPOST!J19&lt;&gt;"",1,0)</f>
        <v>0</v>
      </c>
      <c r="P53" s="35">
        <f>IF('Graphtalk AIA'!J19&lt;&gt;"",1,0)</f>
        <v>0</v>
      </c>
      <c r="Q53" s="35">
        <f>IF('ONCF APPS'!J19&lt;&gt;"",1,0)</f>
        <v>0</v>
      </c>
      <c r="R53" s="35">
        <f>IF('ONCF MW'!J19&lt;&gt;"",1,0)</f>
        <v>0</v>
      </c>
      <c r="S53" s="35">
        <f>IF(ANEF!J19&lt;&gt;"",1,0)</f>
        <v>0</v>
      </c>
      <c r="T53" s="35">
        <f>IF(Carrefour!J19&lt;&gt;"",1,0)</f>
        <v>0</v>
      </c>
      <c r="U53" s="35">
        <f>IF('Vinci Construction'!J19&lt;&gt;"",1,0)</f>
        <v>0</v>
      </c>
      <c r="V53" s="35">
        <f>IF(AXA!J19&lt;&gt;"",1,0)</f>
        <v>0</v>
      </c>
      <c r="W53" s="35">
        <f>IF(OCP!J19&lt;&gt;"",1,0)</f>
        <v>0</v>
      </c>
      <c r="X53" s="36">
        <f t="shared" si="2"/>
        <v>2</v>
      </c>
    </row>
    <row r="54" spans="1:24">
      <c r="A54" s="40">
        <v>6</v>
      </c>
      <c r="B54" s="41" t="s">
        <v>260</v>
      </c>
      <c r="C54" s="42" t="s">
        <v>261</v>
      </c>
      <c r="D54" s="40">
        <f>IF('CDG Sécurité'!K20&lt;&gt;"",1,0)</f>
        <v>0</v>
      </c>
      <c r="E54" s="40">
        <f>IF(RAM!J20&lt;&gt;"",1,0)</f>
        <v>1</v>
      </c>
      <c r="F54" s="40">
        <f>IF('Min. Intérieur'!J20&lt;&gt;"",1,0)</f>
        <v>0</v>
      </c>
      <c r="G54" s="40">
        <f>IF('CDG Capital'!J23&lt;&gt;"",1,0)</f>
        <v>0</v>
      </c>
      <c r="H54" s="40">
        <f>IF(AtlanticRe!J20&lt;&gt;"",1,0)</f>
        <v>1</v>
      </c>
      <c r="I54" s="40">
        <f>IF('Client A'!J20&lt;&gt;"",1,0)</f>
        <v>0</v>
      </c>
      <c r="J54" s="40">
        <f>IF(Servier!J20&lt;&gt;"",1,0)</f>
        <v>1</v>
      </c>
      <c r="K54" s="40">
        <f>IF(MEN!J20&lt;&gt;"",1,0)</f>
        <v>1</v>
      </c>
      <c r="L54" s="40">
        <f>IF(ADM!J20&lt;&gt;"",1,0)</f>
        <v>0</v>
      </c>
      <c r="M54" s="40">
        <f>IF('CDG DC'!J20&lt;&gt;"",1,0)</f>
        <v>0</v>
      </c>
      <c r="N54" s="40">
        <f>IF('CDG ITOC'!J20&lt;&gt;"",1,0)</f>
        <v>0</v>
      </c>
      <c r="O54" s="40">
        <f>IF(BPOST!J20&lt;&gt;"",1,0)</f>
        <v>0</v>
      </c>
      <c r="P54" s="40">
        <f>IF('Graphtalk AIA'!J20&lt;&gt;"",1,0)</f>
        <v>0</v>
      </c>
      <c r="Q54" s="40">
        <f>IF('ONCF APPS'!J20&lt;&gt;"",1,0)</f>
        <v>0</v>
      </c>
      <c r="R54" s="40">
        <f>IF('ONCF MW'!J20&lt;&gt;"",1,0)</f>
        <v>1</v>
      </c>
      <c r="S54" s="40">
        <f>IF(ANEF!J20&lt;&gt;"",1,0)</f>
        <v>0</v>
      </c>
      <c r="T54" s="40">
        <f>IF(Carrefour!J20&lt;&gt;"",1,0)</f>
        <v>0</v>
      </c>
      <c r="U54" s="40">
        <f>IF('Vinci Construction'!J20&lt;&gt;"",1,0)</f>
        <v>0</v>
      </c>
      <c r="V54" s="40">
        <f>IF(AXA!J20&lt;&gt;"",1,0)</f>
        <v>0</v>
      </c>
      <c r="W54" s="40">
        <f>IF(OCP!J20&lt;&gt;"",1,0)</f>
        <v>1</v>
      </c>
      <c r="X54" s="41">
        <f t="shared" si="2"/>
        <v>6</v>
      </c>
    </row>
    <row r="55" spans="1:24">
      <c r="A55" s="35">
        <v>7</v>
      </c>
      <c r="B55" s="36" t="s">
        <v>262</v>
      </c>
      <c r="C55" s="37" t="s">
        <v>263</v>
      </c>
      <c r="D55" s="35">
        <f>IF('CDG Sécurité'!K21&lt;&gt;"",1,0)</f>
        <v>0</v>
      </c>
      <c r="E55" s="35">
        <f>IF(RAM!J21&lt;&gt;"",1,0)</f>
        <v>1</v>
      </c>
      <c r="F55" s="35">
        <f>IF('Min. Intérieur'!J21&lt;&gt;"",1,0)</f>
        <v>0</v>
      </c>
      <c r="G55" s="35">
        <f>IF('CDG Capital'!J24&lt;&gt;"",1,0)</f>
        <v>1</v>
      </c>
      <c r="H55" s="35">
        <f>IF(AtlanticRe!J21&lt;&gt;"",1,0)</f>
        <v>1</v>
      </c>
      <c r="I55" s="35">
        <f>IF('Client A'!J21&lt;&gt;"",1,0)</f>
        <v>0</v>
      </c>
      <c r="J55" s="35">
        <f>IF(Servier!J21&lt;&gt;"",1,0)</f>
        <v>1</v>
      </c>
      <c r="K55" s="35">
        <f>IF(MEN!J21&lt;&gt;"",1,0)</f>
        <v>1</v>
      </c>
      <c r="L55" s="35">
        <f>IF(ADM!J21&lt;&gt;"",1,0)</f>
        <v>0</v>
      </c>
      <c r="M55" s="35">
        <f>IF('CDG DC'!J21&lt;&gt;"",1,0)</f>
        <v>0</v>
      </c>
      <c r="N55" s="35">
        <f>IF('CDG ITOC'!J21&lt;&gt;"",1,0)</f>
        <v>0</v>
      </c>
      <c r="O55" s="35">
        <f>IF(BPOST!J21&lt;&gt;"",1,0)</f>
        <v>0</v>
      </c>
      <c r="P55" s="35">
        <f>IF('Graphtalk AIA'!J21&lt;&gt;"",1,0)</f>
        <v>0</v>
      </c>
      <c r="Q55" s="35">
        <f>IF('ONCF APPS'!J21&lt;&gt;"",1,0)</f>
        <v>0</v>
      </c>
      <c r="R55" s="35">
        <f>IF('ONCF MW'!J21&lt;&gt;"",1,0)</f>
        <v>1</v>
      </c>
      <c r="S55" s="35">
        <f>IF(ANEF!J21&lt;&gt;"",1,0)</f>
        <v>0</v>
      </c>
      <c r="T55" s="35">
        <f>IF(Carrefour!J21&lt;&gt;"",1,0)</f>
        <v>0</v>
      </c>
      <c r="U55" s="35">
        <f>IF('Vinci Construction'!J21&lt;&gt;"",1,0)</f>
        <v>0</v>
      </c>
      <c r="V55" s="35">
        <f>IF(AXA!J21&lt;&gt;"",1,0)</f>
        <v>0</v>
      </c>
      <c r="W55" s="35">
        <f>IF(OCP!J21&lt;&gt;"",1,0)</f>
        <v>1</v>
      </c>
      <c r="X55" s="36">
        <f t="shared" si="2"/>
        <v>7</v>
      </c>
    </row>
    <row r="56" spans="1:24">
      <c r="A56" s="40">
        <v>8</v>
      </c>
      <c r="B56" s="41" t="s">
        <v>264</v>
      </c>
      <c r="C56" s="42" t="s">
        <v>265</v>
      </c>
      <c r="D56" s="40">
        <f>IF('CDG Sécurité'!K22&lt;&gt;"",1,0)</f>
        <v>1</v>
      </c>
      <c r="E56" s="40">
        <f>IF(RAM!J22&lt;&gt;"",1,0)</f>
        <v>1</v>
      </c>
      <c r="F56" s="40">
        <f>IF('Min. Intérieur'!J22&lt;&gt;"",1,0)</f>
        <v>1</v>
      </c>
      <c r="G56" s="40">
        <f>IF('CDG Capital'!J25&lt;&gt;"",1,0)</f>
        <v>0</v>
      </c>
      <c r="H56" s="40">
        <f>IF(AtlanticRe!J22&lt;&gt;"",1,0)</f>
        <v>1</v>
      </c>
      <c r="I56" s="40">
        <f>IF('Client A'!J22&lt;&gt;"",1,0)</f>
        <v>0</v>
      </c>
      <c r="J56" s="40">
        <f>IF(Servier!J22&lt;&gt;"",1,0)</f>
        <v>1</v>
      </c>
      <c r="K56" s="40">
        <f>IF(MEN!J22&lt;&gt;"",1,0)</f>
        <v>1</v>
      </c>
      <c r="L56" s="40">
        <f>IF(ADM!J22&lt;&gt;"",1,0)</f>
        <v>0</v>
      </c>
      <c r="M56" s="40">
        <f>IF('CDG DC'!J22&lt;&gt;"",1,0)</f>
        <v>0</v>
      </c>
      <c r="N56" s="40">
        <f>IF('CDG ITOC'!J22&lt;&gt;"",1,0)</f>
        <v>0</v>
      </c>
      <c r="O56" s="40">
        <f>IF(BPOST!J22&lt;&gt;"",1,0)</f>
        <v>0</v>
      </c>
      <c r="P56" s="40">
        <f>IF('Graphtalk AIA'!J22&lt;&gt;"",1,0)</f>
        <v>0</v>
      </c>
      <c r="Q56" s="40">
        <f>IF('ONCF APPS'!J22&lt;&gt;"",1,0)</f>
        <v>0</v>
      </c>
      <c r="R56" s="40">
        <f>IF('ONCF MW'!J22&lt;&gt;"",1,0)</f>
        <v>1</v>
      </c>
      <c r="S56" s="40">
        <f>IF(ANEF!J22&lt;&gt;"",1,0)</f>
        <v>0</v>
      </c>
      <c r="T56" s="40">
        <f>IF(Carrefour!J22&lt;&gt;"",1,0)</f>
        <v>0</v>
      </c>
      <c r="U56" s="40">
        <f>IF('Vinci Construction'!J22&lt;&gt;"",1,0)</f>
        <v>0</v>
      </c>
      <c r="V56" s="40">
        <f>IF(AXA!J22&lt;&gt;"",1,0)</f>
        <v>0</v>
      </c>
      <c r="W56" s="40">
        <f>IF(OCP!J22&lt;&gt;"",1,0)</f>
        <v>1</v>
      </c>
      <c r="X56" s="41">
        <f t="shared" si="2"/>
        <v>8</v>
      </c>
    </row>
    <row r="57" spans="1:24">
      <c r="A57" s="35">
        <v>9</v>
      </c>
      <c r="B57" s="36" t="s">
        <v>266</v>
      </c>
      <c r="C57" s="37" t="s">
        <v>267</v>
      </c>
      <c r="D57" s="35">
        <f>IF('CDG Sécurité'!K23&lt;&gt;"",1,0)</f>
        <v>0</v>
      </c>
      <c r="E57" s="35">
        <f>IF(RAM!J23&lt;&gt;"",1,0)</f>
        <v>1</v>
      </c>
      <c r="F57" s="35">
        <f>IF('Min. Intérieur'!J23&lt;&gt;"",1,0)</f>
        <v>1</v>
      </c>
      <c r="G57" s="35">
        <f>IF('CDG Capital'!J29&lt;&gt;"",1,0)</f>
        <v>1</v>
      </c>
      <c r="H57" s="35">
        <f>IF(AtlanticRe!J23&lt;&gt;"",1,0)</f>
        <v>1</v>
      </c>
      <c r="I57" s="35">
        <f>IF('Client A'!J23&lt;&gt;"",1,0)</f>
        <v>0</v>
      </c>
      <c r="J57" s="35">
        <f>IF(Servier!J23&lt;&gt;"",1,0)</f>
        <v>1</v>
      </c>
      <c r="K57" s="35">
        <f>IF(MEN!J23&lt;&gt;"",1,0)</f>
        <v>1</v>
      </c>
      <c r="L57" s="35">
        <f>IF(ADM!J23&lt;&gt;"",1,0)</f>
        <v>0</v>
      </c>
      <c r="M57" s="35">
        <f>IF('CDG DC'!J23&lt;&gt;"",1,0)</f>
        <v>0</v>
      </c>
      <c r="N57" s="35">
        <f>IF('CDG ITOC'!J23&lt;&gt;"",1,0)</f>
        <v>0</v>
      </c>
      <c r="O57" s="35">
        <f>IF(BPOST!J23&lt;&gt;"",1,0)</f>
        <v>0</v>
      </c>
      <c r="P57" s="35">
        <f>IF('Graphtalk AIA'!J23&lt;&gt;"",1,0)</f>
        <v>0</v>
      </c>
      <c r="Q57" s="35">
        <f>IF('ONCF APPS'!J23&lt;&gt;"",1,0)</f>
        <v>0</v>
      </c>
      <c r="R57" s="35">
        <f>IF('ONCF MW'!J23&lt;&gt;"",1,0)</f>
        <v>1</v>
      </c>
      <c r="S57" s="35">
        <f>IF(ANEF!J23&lt;&gt;"",1,0)</f>
        <v>0</v>
      </c>
      <c r="T57" s="35">
        <f>IF(Carrefour!J23&lt;&gt;"",1,0)</f>
        <v>0</v>
      </c>
      <c r="U57" s="35">
        <f>IF('Vinci Construction'!J23&lt;&gt;"",1,0)</f>
        <v>0</v>
      </c>
      <c r="V57" s="35">
        <f>IF(AXA!J23&lt;&gt;"",1,0)</f>
        <v>0</v>
      </c>
      <c r="W57" s="35">
        <f>IF(OCP!J23&lt;&gt;"",1,0)</f>
        <v>1</v>
      </c>
      <c r="X57" s="36">
        <f t="shared" si="2"/>
        <v>8</v>
      </c>
    </row>
    <row r="58" spans="1:24">
      <c r="A58" s="40">
        <v>10</v>
      </c>
      <c r="B58" s="41" t="s">
        <v>268</v>
      </c>
      <c r="C58" s="42" t="s">
        <v>269</v>
      </c>
      <c r="D58" s="40">
        <f>IF('CDG Sécurité'!K24&lt;&gt;"",1,0)</f>
        <v>1</v>
      </c>
      <c r="E58" s="40">
        <f>IF(RAM!J24&lt;&gt;"",1,0)</f>
        <v>1</v>
      </c>
      <c r="F58" s="40">
        <f>IF('Min. Intérieur'!J24&lt;&gt;"",1,0)</f>
        <v>1</v>
      </c>
      <c r="G58" s="40">
        <f>IF('CDG Capital'!J30&lt;&gt;"",1,0)</f>
        <v>0</v>
      </c>
      <c r="H58" s="40">
        <f>IF(AtlanticRe!J24&lt;&gt;"",1,0)</f>
        <v>1</v>
      </c>
      <c r="I58" s="40">
        <f>IF('Client A'!J24&lt;&gt;"",1,0)</f>
        <v>0</v>
      </c>
      <c r="J58" s="40">
        <f>IF(Servier!J24&lt;&gt;"",1,0)</f>
        <v>1</v>
      </c>
      <c r="K58" s="40">
        <f>IF(MEN!J24&lt;&gt;"",1,0)</f>
        <v>1</v>
      </c>
      <c r="L58" s="40">
        <f>IF(ADM!J24&lt;&gt;"",1,0)</f>
        <v>0</v>
      </c>
      <c r="M58" s="40">
        <f>IF('CDG DC'!J24&lt;&gt;"",1,0)</f>
        <v>0</v>
      </c>
      <c r="N58" s="40">
        <f>IF('CDG ITOC'!J24&lt;&gt;"",1,0)</f>
        <v>0</v>
      </c>
      <c r="O58" s="40">
        <f>IF(BPOST!J24&lt;&gt;"",1,0)</f>
        <v>0</v>
      </c>
      <c r="P58" s="40">
        <f>IF('Graphtalk AIA'!J24&lt;&gt;"",1,0)</f>
        <v>0</v>
      </c>
      <c r="Q58" s="40">
        <f>IF('ONCF APPS'!J24&lt;&gt;"",1,0)</f>
        <v>0</v>
      </c>
      <c r="R58" s="40">
        <f>IF('ONCF MW'!J24&lt;&gt;"",1,0)</f>
        <v>1</v>
      </c>
      <c r="S58" s="40">
        <f>IF(ANEF!J24&lt;&gt;"",1,0)</f>
        <v>0</v>
      </c>
      <c r="T58" s="40">
        <f>IF(Carrefour!J24&lt;&gt;"",1,0)</f>
        <v>0</v>
      </c>
      <c r="U58" s="40">
        <f>IF('Vinci Construction'!J24&lt;&gt;"",1,0)</f>
        <v>0</v>
      </c>
      <c r="V58" s="40">
        <f>IF(AXA!J24&lt;&gt;"",1,0)</f>
        <v>0</v>
      </c>
      <c r="W58" s="40">
        <f>IF(OCP!J24&lt;&gt;"",1,0)</f>
        <v>1</v>
      </c>
      <c r="X58" s="41">
        <f t="shared" si="2"/>
        <v>8</v>
      </c>
    </row>
    <row r="59" spans="1:24">
      <c r="A59" s="35">
        <v>11</v>
      </c>
      <c r="B59" s="36" t="s">
        <v>270</v>
      </c>
      <c r="C59" s="37" t="s">
        <v>271</v>
      </c>
      <c r="D59" s="35">
        <f>IF('CDG Sécurité'!K25&lt;&gt;"",1,0)</f>
        <v>0</v>
      </c>
      <c r="E59" s="35">
        <f>IF(RAM!J25&lt;&gt;"",1,0)</f>
        <v>0</v>
      </c>
      <c r="F59" s="35">
        <f>IF('Min. Intérieur'!J25&lt;&gt;"",1,0)</f>
        <v>0</v>
      </c>
      <c r="G59" s="35">
        <f>IF('CDG Capital'!J31&lt;&gt;"",1,0)</f>
        <v>1</v>
      </c>
      <c r="H59" s="35">
        <f>IF(AtlanticRe!J25&lt;&gt;"",1,0)</f>
        <v>0</v>
      </c>
      <c r="I59" s="35">
        <f>IF('Client A'!J25&lt;&gt;"",1,0)</f>
        <v>0</v>
      </c>
      <c r="J59" s="35">
        <f>IF(Servier!J25&lt;&gt;"",1,0)</f>
        <v>1</v>
      </c>
      <c r="K59" s="35">
        <f>IF(MEN!J25&lt;&gt;"",1,0)</f>
        <v>0</v>
      </c>
      <c r="L59" s="35">
        <f>IF(ADM!J25&lt;&gt;"",1,0)</f>
        <v>0</v>
      </c>
      <c r="M59" s="35">
        <f>IF('CDG DC'!J25&lt;&gt;"",1,0)</f>
        <v>0</v>
      </c>
      <c r="N59" s="35">
        <f>IF('CDG ITOC'!J25&lt;&gt;"",1,0)</f>
        <v>0</v>
      </c>
      <c r="O59" s="35">
        <f>IF(BPOST!J25&lt;&gt;"",1,0)</f>
        <v>0</v>
      </c>
      <c r="P59" s="35">
        <f>IF('Graphtalk AIA'!J25&lt;&gt;"",1,0)</f>
        <v>0</v>
      </c>
      <c r="Q59" s="35">
        <f>IF('ONCF APPS'!J25&lt;&gt;"",1,0)</f>
        <v>0</v>
      </c>
      <c r="R59" s="35">
        <f>IF('ONCF MW'!J25&lt;&gt;"",1,0)</f>
        <v>0</v>
      </c>
      <c r="S59" s="35">
        <f>IF(ANEF!J25&lt;&gt;"",1,0)</f>
        <v>0</v>
      </c>
      <c r="T59" s="35">
        <f>IF(Carrefour!J25&lt;&gt;"",1,0)</f>
        <v>0</v>
      </c>
      <c r="U59" s="35">
        <f>IF('Vinci Construction'!J25&lt;&gt;"",1,0)</f>
        <v>0</v>
      </c>
      <c r="V59" s="35">
        <f>IF(AXA!J25&lt;&gt;"",1,0)</f>
        <v>0</v>
      </c>
      <c r="W59" s="35">
        <f>IF(OCP!J25&lt;&gt;"",1,0)</f>
        <v>0</v>
      </c>
      <c r="X59" s="36">
        <f t="shared" si="2"/>
        <v>2</v>
      </c>
    </row>
    <row r="60" spans="1:24">
      <c r="A60" s="40">
        <v>12</v>
      </c>
      <c r="B60" s="41" t="s">
        <v>272</v>
      </c>
      <c r="C60" s="42" t="s">
        <v>273</v>
      </c>
      <c r="D60" s="40">
        <f>IF('CDG Sécurité'!K26&lt;&gt;"",1,0)</f>
        <v>0</v>
      </c>
      <c r="E60" s="40">
        <f>IF(RAM!J26&lt;&gt;"",1,0)</f>
        <v>0</v>
      </c>
      <c r="F60" s="40">
        <f>IF('Min. Intérieur'!J26&lt;&gt;"",1,0)</f>
        <v>0</v>
      </c>
      <c r="G60" s="40">
        <f>IF('CDG Capital'!J32&lt;&gt;"",1,0)</f>
        <v>1</v>
      </c>
      <c r="H60" s="40">
        <f>IF(AtlanticRe!J26&lt;&gt;"",1,0)</f>
        <v>0</v>
      </c>
      <c r="I60" s="40">
        <f>IF('Client A'!J26&lt;&gt;"",1,0)</f>
        <v>0</v>
      </c>
      <c r="J60" s="40">
        <f>IF(Servier!J26&lt;&gt;"",1,0)</f>
        <v>1</v>
      </c>
      <c r="K60" s="40">
        <f>IF(MEN!J26&lt;&gt;"",1,0)</f>
        <v>0</v>
      </c>
      <c r="L60" s="40">
        <f>IF(ADM!J26&lt;&gt;"",1,0)</f>
        <v>0</v>
      </c>
      <c r="M60" s="40">
        <f>IF('CDG DC'!J26&lt;&gt;"",1,0)</f>
        <v>0</v>
      </c>
      <c r="N60" s="40">
        <f>IF('CDG ITOC'!J26&lt;&gt;"",1,0)</f>
        <v>0</v>
      </c>
      <c r="O60" s="40">
        <f>IF(BPOST!J26&lt;&gt;"",1,0)</f>
        <v>0</v>
      </c>
      <c r="P60" s="40">
        <f>IF('Graphtalk AIA'!J26&lt;&gt;"",1,0)</f>
        <v>0</v>
      </c>
      <c r="Q60" s="40">
        <f>IF('ONCF APPS'!J26&lt;&gt;"",1,0)</f>
        <v>0</v>
      </c>
      <c r="R60" s="40">
        <f>IF('ONCF MW'!J26&lt;&gt;"",1,0)</f>
        <v>0</v>
      </c>
      <c r="S60" s="40">
        <f>IF(ANEF!J26&lt;&gt;"",1,0)</f>
        <v>0</v>
      </c>
      <c r="T60" s="40">
        <f>IF(Carrefour!J26&lt;&gt;"",1,0)</f>
        <v>0</v>
      </c>
      <c r="U60" s="40">
        <f>IF('Vinci Construction'!J26&lt;&gt;"",1,0)</f>
        <v>0</v>
      </c>
      <c r="V60" s="40">
        <f>IF(AXA!J26&lt;&gt;"",1,0)</f>
        <v>0</v>
      </c>
      <c r="W60" s="40">
        <f>IF(OCP!J26&lt;&gt;"",1,0)</f>
        <v>0</v>
      </c>
      <c r="X60" s="41">
        <f t="shared" si="2"/>
        <v>2</v>
      </c>
    </row>
    <row r="61" spans="1:24">
      <c r="A61" s="35">
        <v>13</v>
      </c>
      <c r="B61" s="36" t="s">
        <v>274</v>
      </c>
      <c r="C61" s="37" t="s">
        <v>275</v>
      </c>
      <c r="D61" s="35">
        <f>IF('CDG Sécurité'!K27&lt;&gt;"",1,0)</f>
        <v>0</v>
      </c>
      <c r="E61" s="35">
        <f>IF(RAM!J27&lt;&gt;"",1,0)</f>
        <v>0</v>
      </c>
      <c r="F61" s="35">
        <f>IF('Min. Intérieur'!J27&lt;&gt;"",1,0)</f>
        <v>0</v>
      </c>
      <c r="G61" s="35" t="e">
        <f>IF('CDG Capital'!#REF!&lt;&gt;"",1,0)</f>
        <v>#REF!</v>
      </c>
      <c r="H61" s="35">
        <f>IF(AtlanticRe!J27&lt;&gt;"",1,0)</f>
        <v>0</v>
      </c>
      <c r="I61" s="35">
        <f>IF('Client A'!J27&lt;&gt;"",1,0)</f>
        <v>0</v>
      </c>
      <c r="J61" s="35">
        <f>IF(Servier!J27&lt;&gt;"",1,0)</f>
        <v>1</v>
      </c>
      <c r="K61" s="35">
        <f>IF(MEN!J27&lt;&gt;"",1,0)</f>
        <v>0</v>
      </c>
      <c r="L61" s="35">
        <f>IF(ADM!J27&lt;&gt;"",1,0)</f>
        <v>0</v>
      </c>
      <c r="M61" s="35">
        <f>IF('CDG DC'!J27&lt;&gt;"",1,0)</f>
        <v>0</v>
      </c>
      <c r="N61" s="35">
        <f>IF('CDG ITOC'!J27&lt;&gt;"",1,0)</f>
        <v>0</v>
      </c>
      <c r="O61" s="35">
        <f>IF(BPOST!J27&lt;&gt;"",1,0)</f>
        <v>0</v>
      </c>
      <c r="P61" s="35">
        <f>IF('Graphtalk AIA'!J27&lt;&gt;"",1,0)</f>
        <v>0</v>
      </c>
      <c r="Q61" s="35">
        <f>IF('ONCF APPS'!J27&lt;&gt;"",1,0)</f>
        <v>0</v>
      </c>
      <c r="R61" s="35">
        <f>IF('ONCF MW'!J27&lt;&gt;"",1,0)</f>
        <v>0</v>
      </c>
      <c r="S61" s="35">
        <f>IF(ANEF!J27&lt;&gt;"",1,0)</f>
        <v>0</v>
      </c>
      <c r="T61" s="35">
        <f>IF(Carrefour!J27&lt;&gt;"",1,0)</f>
        <v>0</v>
      </c>
      <c r="U61" s="35">
        <f>IF('Vinci Construction'!J27&lt;&gt;"",1,0)</f>
        <v>0</v>
      </c>
      <c r="V61" s="35">
        <f>IF(AXA!J27&lt;&gt;"",1,0)</f>
        <v>0</v>
      </c>
      <c r="W61" s="35">
        <f>IF(OCP!J27&lt;&gt;"",1,0)</f>
        <v>0</v>
      </c>
      <c r="X61" s="36" t="e">
        <f t="shared" si="2"/>
        <v>#REF!</v>
      </c>
    </row>
    <row r="62" spans="1:24">
      <c r="A62" s="40">
        <v>14</v>
      </c>
      <c r="B62" s="41" t="s">
        <v>276</v>
      </c>
      <c r="C62" s="42" t="s">
        <v>277</v>
      </c>
      <c r="D62" s="40">
        <f>IF('CDG Sécurité'!K28&lt;&gt;"",1,0)</f>
        <v>0</v>
      </c>
      <c r="E62" s="40">
        <f>IF(RAM!J28&lt;&gt;"",1,0)</f>
        <v>0</v>
      </c>
      <c r="F62" s="40">
        <f>IF('Min. Intérieur'!J28&lt;&gt;"",1,0)</f>
        <v>0</v>
      </c>
      <c r="G62" s="40" t="e">
        <f>IF('CDG Capital'!#REF!&lt;&gt;"",1,0)</f>
        <v>#REF!</v>
      </c>
      <c r="H62" s="40">
        <f>IF(AtlanticRe!J28&lt;&gt;"",1,0)</f>
        <v>0</v>
      </c>
      <c r="I62" s="40">
        <f>IF('Client A'!J28&lt;&gt;"",1,0)</f>
        <v>0</v>
      </c>
      <c r="J62" s="40">
        <f>IF(Servier!J28&lt;&gt;"",1,0)</f>
        <v>1</v>
      </c>
      <c r="K62" s="40">
        <f>IF(MEN!J28&lt;&gt;"",1,0)</f>
        <v>0</v>
      </c>
      <c r="L62" s="40">
        <f>IF(ADM!J28&lt;&gt;"",1,0)</f>
        <v>0</v>
      </c>
      <c r="M62" s="40">
        <f>IF('CDG DC'!J28&lt;&gt;"",1,0)</f>
        <v>0</v>
      </c>
      <c r="N62" s="40">
        <f>IF('CDG ITOC'!J28&lt;&gt;"",1,0)</f>
        <v>0</v>
      </c>
      <c r="O62" s="40">
        <f>IF(BPOST!J28&lt;&gt;"",1,0)</f>
        <v>0</v>
      </c>
      <c r="P62" s="40">
        <f>IF('Graphtalk AIA'!J28&lt;&gt;"",1,0)</f>
        <v>0</v>
      </c>
      <c r="Q62" s="40">
        <f>IF('ONCF APPS'!J28&lt;&gt;"",1,0)</f>
        <v>0</v>
      </c>
      <c r="R62" s="40">
        <f>IF('ONCF MW'!J28&lt;&gt;"",1,0)</f>
        <v>0</v>
      </c>
      <c r="S62" s="40">
        <f>IF(ANEF!J28&lt;&gt;"",1,0)</f>
        <v>0</v>
      </c>
      <c r="T62" s="40">
        <f>IF(Carrefour!J28&lt;&gt;"",1,0)</f>
        <v>0</v>
      </c>
      <c r="U62" s="40">
        <f>IF('Vinci Construction'!J28&lt;&gt;"",1,0)</f>
        <v>0</v>
      </c>
      <c r="V62" s="40">
        <f>IF(AXA!J28&lt;&gt;"",1,0)</f>
        <v>0</v>
      </c>
      <c r="W62" s="40">
        <f>IF(OCP!J28&lt;&gt;"",1,0)</f>
        <v>0</v>
      </c>
      <c r="X62" s="41" t="e">
        <f t="shared" si="2"/>
        <v>#REF!</v>
      </c>
    </row>
    <row r="63" spans="1:24">
      <c r="A63" s="35">
        <v>15</v>
      </c>
      <c r="B63" s="36" t="s">
        <v>278</v>
      </c>
      <c r="C63" s="37" t="s">
        <v>279</v>
      </c>
      <c r="D63" s="35">
        <f>IF('CDG Sécurité'!K29&lt;&gt;"",1,0)</f>
        <v>1</v>
      </c>
      <c r="E63" s="35">
        <f>IF(RAM!J29&lt;&gt;"",1,0)</f>
        <v>1</v>
      </c>
      <c r="F63" s="35">
        <f>IF('Min. Intérieur'!J29&lt;&gt;"",1,0)</f>
        <v>1</v>
      </c>
      <c r="G63" s="35" t="e">
        <f>IF('CDG Capital'!#REF!&lt;&gt;"",1,0)</f>
        <v>#REF!</v>
      </c>
      <c r="H63" s="35">
        <f>IF(AtlanticRe!J29&lt;&gt;"",1,0)</f>
        <v>1</v>
      </c>
      <c r="I63" s="35">
        <f>IF('Client A'!J29&lt;&gt;"",1,0)</f>
        <v>0</v>
      </c>
      <c r="J63" s="35">
        <f>IF(Servier!J29&lt;&gt;"",1,0)</f>
        <v>1</v>
      </c>
      <c r="K63" s="35">
        <f>IF(MEN!J29&lt;&gt;"",1,0)</f>
        <v>1</v>
      </c>
      <c r="L63" s="35">
        <f>IF(ADM!J29&lt;&gt;"",1,0)</f>
        <v>0</v>
      </c>
      <c r="M63" s="35">
        <f>IF('CDG DC'!J29&lt;&gt;"",1,0)</f>
        <v>0</v>
      </c>
      <c r="N63" s="35">
        <f>IF('CDG ITOC'!J29&lt;&gt;"",1,0)</f>
        <v>0</v>
      </c>
      <c r="O63" s="35">
        <f>IF(BPOST!J29&lt;&gt;"",1,0)</f>
        <v>0</v>
      </c>
      <c r="P63" s="35">
        <f>IF('Graphtalk AIA'!J29&lt;&gt;"",1,0)</f>
        <v>0</v>
      </c>
      <c r="Q63" s="35">
        <f>IF('ONCF APPS'!J29&lt;&gt;"",1,0)</f>
        <v>0</v>
      </c>
      <c r="R63" s="35">
        <f>IF('ONCF MW'!J29&lt;&gt;"",1,0)</f>
        <v>1</v>
      </c>
      <c r="S63" s="35">
        <f>IF(ANEF!J29&lt;&gt;"",1,0)</f>
        <v>0</v>
      </c>
      <c r="T63" s="35">
        <f>IF(Carrefour!J29&lt;&gt;"",1,0)</f>
        <v>0</v>
      </c>
      <c r="U63" s="35">
        <f>IF('Vinci Construction'!J29&lt;&gt;"",1,0)</f>
        <v>0</v>
      </c>
      <c r="V63" s="35">
        <f>IF(AXA!J29&lt;&gt;"",1,0)</f>
        <v>0</v>
      </c>
      <c r="W63" s="35">
        <f>IF(OCP!J29&lt;&gt;"",1,0)</f>
        <v>1</v>
      </c>
      <c r="X63" s="36" t="e">
        <f t="shared" si="2"/>
        <v>#REF!</v>
      </c>
    </row>
    <row r="64" spans="1:24">
      <c r="A64" s="40">
        <v>16</v>
      </c>
      <c r="B64" s="41" t="s">
        <v>280</v>
      </c>
      <c r="C64" s="42" t="s">
        <v>281</v>
      </c>
      <c r="D64" s="40">
        <f>IF('CDG Sécurité'!K30&lt;&gt;"",1,0)</f>
        <v>0</v>
      </c>
      <c r="E64" s="40">
        <f>IF(RAM!J30&lt;&gt;"",1,0)</f>
        <v>1</v>
      </c>
      <c r="F64" s="40">
        <f>IF('Min. Intérieur'!J30&lt;&gt;"",1,0)</f>
        <v>0</v>
      </c>
      <c r="G64" s="40" t="e">
        <f>IF('CDG Capital'!#REF!&lt;&gt;"",1,0)</f>
        <v>#REF!</v>
      </c>
      <c r="H64" s="40">
        <f>IF(AtlanticRe!J30&lt;&gt;"",1,0)</f>
        <v>1</v>
      </c>
      <c r="I64" s="40">
        <f>IF('Client A'!J30&lt;&gt;"",1,0)</f>
        <v>0</v>
      </c>
      <c r="J64" s="40">
        <f>IF(Servier!J30&lt;&gt;"",1,0)</f>
        <v>1</v>
      </c>
      <c r="K64" s="40">
        <f>IF(MEN!J30&lt;&gt;"",1,0)</f>
        <v>1</v>
      </c>
      <c r="L64" s="40">
        <f>IF(ADM!J30&lt;&gt;"",1,0)</f>
        <v>0</v>
      </c>
      <c r="M64" s="40">
        <f>IF('CDG DC'!J30&lt;&gt;"",1,0)</f>
        <v>0</v>
      </c>
      <c r="N64" s="40">
        <f>IF('CDG ITOC'!J30&lt;&gt;"",1,0)</f>
        <v>0</v>
      </c>
      <c r="O64" s="40">
        <f>IF(BPOST!J30&lt;&gt;"",1,0)</f>
        <v>0</v>
      </c>
      <c r="P64" s="40">
        <f>IF('Graphtalk AIA'!J30&lt;&gt;"",1,0)</f>
        <v>0</v>
      </c>
      <c r="Q64" s="40">
        <f>IF('ONCF APPS'!J30&lt;&gt;"",1,0)</f>
        <v>0</v>
      </c>
      <c r="R64" s="40">
        <f>IF('ONCF MW'!J30&lt;&gt;"",1,0)</f>
        <v>1</v>
      </c>
      <c r="S64" s="40">
        <f>IF(ANEF!J30&lt;&gt;"",1,0)</f>
        <v>0</v>
      </c>
      <c r="T64" s="40">
        <f>IF(Carrefour!J30&lt;&gt;"",1,0)</f>
        <v>0</v>
      </c>
      <c r="U64" s="40">
        <f>IF('Vinci Construction'!J30&lt;&gt;"",1,0)</f>
        <v>0</v>
      </c>
      <c r="V64" s="40">
        <f>IF(AXA!J30&lt;&gt;"",1,0)</f>
        <v>0</v>
      </c>
      <c r="W64" s="40">
        <f>IF(OCP!J30&lt;&gt;"",1,0)</f>
        <v>1</v>
      </c>
      <c r="X64" s="41" t="e">
        <f t="shared" si="2"/>
        <v>#REF!</v>
      </c>
    </row>
    <row r="65" spans="1:24">
      <c r="A65" s="35">
        <v>17</v>
      </c>
      <c r="B65" s="36" t="s">
        <v>282</v>
      </c>
      <c r="C65" s="37" t="s">
        <v>283</v>
      </c>
      <c r="D65" s="35">
        <f>IF('CDG Sécurité'!K31&lt;&gt;"",1,0)</f>
        <v>1</v>
      </c>
      <c r="E65" s="35">
        <f>IF(RAM!J31&lt;&gt;"",1,0)</f>
        <v>1</v>
      </c>
      <c r="F65" s="35">
        <f>IF('Min. Intérieur'!J31&lt;&gt;"",1,0)</f>
        <v>1</v>
      </c>
      <c r="G65" s="35" t="e">
        <f>IF('CDG Capital'!#REF!&lt;&gt;"",1,0)</f>
        <v>#REF!</v>
      </c>
      <c r="H65" s="35">
        <f>IF(AtlanticRe!J31&lt;&gt;"",1,0)</f>
        <v>1</v>
      </c>
      <c r="I65" s="35">
        <f>IF('Client A'!J31&lt;&gt;"",1,0)</f>
        <v>0</v>
      </c>
      <c r="J65" s="35">
        <f>IF(Servier!J31&lt;&gt;"",1,0)</f>
        <v>1</v>
      </c>
      <c r="K65" s="35">
        <f>IF(MEN!J31&lt;&gt;"",1,0)</f>
        <v>1</v>
      </c>
      <c r="L65" s="35">
        <f>IF(ADM!J31&lt;&gt;"",1,0)</f>
        <v>0</v>
      </c>
      <c r="M65" s="35">
        <f>IF('CDG DC'!J31&lt;&gt;"",1,0)</f>
        <v>0</v>
      </c>
      <c r="N65" s="35">
        <f>IF('CDG ITOC'!J31&lt;&gt;"",1,0)</f>
        <v>0</v>
      </c>
      <c r="O65" s="35">
        <f>IF(BPOST!J31&lt;&gt;"",1,0)</f>
        <v>0</v>
      </c>
      <c r="P65" s="35">
        <f>IF('Graphtalk AIA'!J31&lt;&gt;"",1,0)</f>
        <v>0</v>
      </c>
      <c r="Q65" s="35">
        <f>IF('ONCF APPS'!J31&lt;&gt;"",1,0)</f>
        <v>0</v>
      </c>
      <c r="R65" s="35">
        <f>IF('ONCF MW'!J31&lt;&gt;"",1,0)</f>
        <v>1</v>
      </c>
      <c r="S65" s="35">
        <f>IF(ANEF!J31&lt;&gt;"",1,0)</f>
        <v>0</v>
      </c>
      <c r="T65" s="35">
        <f>IF(Carrefour!J31&lt;&gt;"",1,0)</f>
        <v>0</v>
      </c>
      <c r="U65" s="35">
        <f>IF('Vinci Construction'!J31&lt;&gt;"",1,0)</f>
        <v>0</v>
      </c>
      <c r="V65" s="35">
        <f>IF(AXA!J31&lt;&gt;"",1,0)</f>
        <v>0</v>
      </c>
      <c r="W65" s="35">
        <f>IF(OCP!J31&lt;&gt;"",1,0)</f>
        <v>1</v>
      </c>
      <c r="X65" s="36" t="e">
        <f t="shared" si="2"/>
        <v>#REF!</v>
      </c>
    </row>
    <row r="66" spans="1:24">
      <c r="A66" s="40">
        <v>18</v>
      </c>
      <c r="B66" s="41" t="s">
        <v>284</v>
      </c>
      <c r="C66" s="42" t="s">
        <v>285</v>
      </c>
      <c r="D66" s="40">
        <f>IF('CDG Sécurité'!K32&lt;&gt;"",1,0)</f>
        <v>1</v>
      </c>
      <c r="E66" s="40">
        <f>IF(RAM!J32&lt;&gt;"",1,0)</f>
        <v>1</v>
      </c>
      <c r="F66" s="40">
        <f>IF('Min. Intérieur'!J32&lt;&gt;"",1,0)</f>
        <v>1</v>
      </c>
      <c r="G66" s="95" t="e">
        <f>IF('CDG Capital'!#REF!&lt;&gt;"",1,0)</f>
        <v>#REF!</v>
      </c>
      <c r="H66" s="40">
        <f>IF(AtlanticRe!J32&lt;&gt;"",1,0)</f>
        <v>1</v>
      </c>
      <c r="I66" s="40">
        <f>IF('Client A'!J32&lt;&gt;"",1,0)</f>
        <v>0</v>
      </c>
      <c r="J66" s="40">
        <f>IF(Servier!J32&lt;&gt;"",1,0)</f>
        <v>1</v>
      </c>
      <c r="K66" s="40">
        <f>IF(MEN!J32&lt;&gt;"",1,0)</f>
        <v>1</v>
      </c>
      <c r="L66" s="40">
        <f>IF(ADM!J32&lt;&gt;"",1,0)</f>
        <v>0</v>
      </c>
      <c r="M66" s="40">
        <f>IF('CDG DC'!J32&lt;&gt;"",1,0)</f>
        <v>0</v>
      </c>
      <c r="N66" s="40">
        <f>IF('CDG ITOC'!J32&lt;&gt;"",1,0)</f>
        <v>0</v>
      </c>
      <c r="O66" s="40">
        <f>IF(BPOST!J32&lt;&gt;"",1,0)</f>
        <v>0</v>
      </c>
      <c r="P66" s="40">
        <f>IF('Graphtalk AIA'!J32&lt;&gt;"",1,0)</f>
        <v>0</v>
      </c>
      <c r="Q66" s="40">
        <f>IF('ONCF APPS'!J32&lt;&gt;"",1,0)</f>
        <v>0</v>
      </c>
      <c r="R66" s="40">
        <f>IF('ONCF MW'!J32&lt;&gt;"",1,0)</f>
        <v>1</v>
      </c>
      <c r="S66" s="40">
        <f>IF(ANEF!J32&lt;&gt;"",1,0)</f>
        <v>0</v>
      </c>
      <c r="T66" s="40">
        <f>IF(Carrefour!J32&lt;&gt;"",1,0)</f>
        <v>0</v>
      </c>
      <c r="U66" s="40">
        <f>IF('Vinci Construction'!J32&lt;&gt;"",1,0)</f>
        <v>0</v>
      </c>
      <c r="V66" s="40">
        <f>IF(AXA!J32&lt;&gt;"",1,0)</f>
        <v>0</v>
      </c>
      <c r="W66" s="40">
        <f>IF(OCP!J32&lt;&gt;"",1,0)</f>
        <v>1</v>
      </c>
      <c r="X66" s="41" t="e">
        <f t="shared" si="2"/>
        <v>#REF!</v>
      </c>
    </row>
    <row r="67" spans="1:24">
      <c r="A67" s="35">
        <v>19</v>
      </c>
      <c r="B67" s="36" t="s">
        <v>286</v>
      </c>
      <c r="C67" s="37" t="s">
        <v>287</v>
      </c>
      <c r="D67" s="35">
        <f>IF('CDG Sécurité'!K33&lt;&gt;"",1,0)</f>
        <v>0</v>
      </c>
      <c r="E67" s="35">
        <f>IF(RAM!J33&lt;&gt;"",1,0)</f>
        <v>1</v>
      </c>
      <c r="F67" s="35">
        <f>IF('Min. Intérieur'!J33&lt;&gt;"",1,0)</f>
        <v>0</v>
      </c>
      <c r="G67" s="35">
        <f>IF('CDG Capital'!J33&lt;&gt;"",1,0)</f>
        <v>0</v>
      </c>
      <c r="H67" s="35">
        <f>IF(AtlanticRe!J33&lt;&gt;"",1,0)</f>
        <v>1</v>
      </c>
      <c r="I67" s="35">
        <f>IF('Client A'!J33&lt;&gt;"",1,0)</f>
        <v>0</v>
      </c>
      <c r="J67" s="35">
        <f>IF(Servier!J33&lt;&gt;"",1,0)</f>
        <v>1</v>
      </c>
      <c r="K67" s="35">
        <f>IF(MEN!J33&lt;&gt;"",1,0)</f>
        <v>1</v>
      </c>
      <c r="L67" s="35">
        <f>IF(ADM!J33&lt;&gt;"",1,0)</f>
        <v>0</v>
      </c>
      <c r="M67" s="35">
        <f>IF('CDG DC'!J33&lt;&gt;"",1,0)</f>
        <v>0</v>
      </c>
      <c r="N67" s="35">
        <f>IF('CDG ITOC'!J33&lt;&gt;"",1,0)</f>
        <v>0</v>
      </c>
      <c r="O67" s="35">
        <f>IF(BPOST!J33&lt;&gt;"",1,0)</f>
        <v>0</v>
      </c>
      <c r="P67" s="35">
        <f>IF('Graphtalk AIA'!J33&lt;&gt;"",1,0)</f>
        <v>0</v>
      </c>
      <c r="Q67" s="35">
        <f>IF('ONCF APPS'!J33&lt;&gt;"",1,0)</f>
        <v>0</v>
      </c>
      <c r="R67" s="35">
        <f>IF('ONCF MW'!J33&lt;&gt;"",1,0)</f>
        <v>1</v>
      </c>
      <c r="S67" s="35">
        <f>IF(ANEF!J33&lt;&gt;"",1,0)</f>
        <v>0</v>
      </c>
      <c r="T67" s="35">
        <f>IF(Carrefour!J33&lt;&gt;"",1,0)</f>
        <v>0</v>
      </c>
      <c r="U67" s="35">
        <f>IF('Vinci Construction'!J33&lt;&gt;"",1,0)</f>
        <v>0</v>
      </c>
      <c r="V67" s="35">
        <f>IF(AXA!J33&lt;&gt;"",1,0)</f>
        <v>0</v>
      </c>
      <c r="W67" s="35">
        <f>IF(OCP!J33&lt;&gt;"",1,0)</f>
        <v>1</v>
      </c>
      <c r="X67" s="36">
        <f t="shared" si="2"/>
        <v>6</v>
      </c>
    </row>
    <row r="68" spans="1:24">
      <c r="A68" s="40">
        <v>20</v>
      </c>
      <c r="B68" s="41" t="s">
        <v>288</v>
      </c>
      <c r="C68" s="42" t="s">
        <v>289</v>
      </c>
      <c r="D68" s="40">
        <f>IF('CDG Sécurité'!K34&lt;&gt;"",1,0)</f>
        <v>0</v>
      </c>
      <c r="E68" s="40">
        <f>IF(RAM!J34&lt;&gt;"",1,0)</f>
        <v>1</v>
      </c>
      <c r="F68" s="40">
        <f>IF('Min. Intérieur'!J34&lt;&gt;"",1,0)</f>
        <v>0</v>
      </c>
      <c r="G68" s="40">
        <f>IF('CDG Capital'!J34&lt;&gt;"",1,0)</f>
        <v>0</v>
      </c>
      <c r="H68" s="40">
        <f>IF(AtlanticRe!J34&lt;&gt;"",1,0)</f>
        <v>1</v>
      </c>
      <c r="I68" s="40">
        <f>IF('Client A'!J34&lt;&gt;"",1,0)</f>
        <v>0</v>
      </c>
      <c r="J68" s="40">
        <f>IF(Servier!J34&lt;&gt;"",1,0)</f>
        <v>1</v>
      </c>
      <c r="K68" s="40">
        <f>IF(MEN!J34&lt;&gt;"",1,0)</f>
        <v>1</v>
      </c>
      <c r="L68" s="40">
        <f>IF(ADM!J34&lt;&gt;"",1,0)</f>
        <v>0</v>
      </c>
      <c r="M68" s="40">
        <f>IF('CDG DC'!J34&lt;&gt;"",1,0)</f>
        <v>0</v>
      </c>
      <c r="N68" s="40">
        <f>IF('CDG ITOC'!J34&lt;&gt;"",1,0)</f>
        <v>0</v>
      </c>
      <c r="O68" s="40">
        <f>IF(BPOST!J34&lt;&gt;"",1,0)</f>
        <v>0</v>
      </c>
      <c r="P68" s="40">
        <f>IF('Graphtalk AIA'!J34&lt;&gt;"",1,0)</f>
        <v>0</v>
      </c>
      <c r="Q68" s="40">
        <f>IF('ONCF APPS'!J34&lt;&gt;"",1,0)</f>
        <v>0</v>
      </c>
      <c r="R68" s="40">
        <f>IF('ONCF MW'!J34&lt;&gt;"",1,0)</f>
        <v>1</v>
      </c>
      <c r="S68" s="40">
        <f>IF(ANEF!J34&lt;&gt;"",1,0)</f>
        <v>0</v>
      </c>
      <c r="T68" s="40">
        <f>IF(Carrefour!J34&lt;&gt;"",1,0)</f>
        <v>0</v>
      </c>
      <c r="U68" s="40">
        <f>IF('Vinci Construction'!J34&lt;&gt;"",1,0)</f>
        <v>0</v>
      </c>
      <c r="V68" s="40">
        <f>IF(AXA!J34&lt;&gt;"",1,0)</f>
        <v>0</v>
      </c>
      <c r="W68" s="40">
        <f>IF(OCP!J34&lt;&gt;"",1,0)</f>
        <v>1</v>
      </c>
      <c r="X68" s="41">
        <f t="shared" si="2"/>
        <v>6</v>
      </c>
    </row>
    <row r="69" spans="1:24">
      <c r="A69" s="35">
        <v>21</v>
      </c>
      <c r="B69" s="36" t="s">
        <v>290</v>
      </c>
      <c r="C69" s="37" t="s">
        <v>291</v>
      </c>
      <c r="D69" s="35">
        <f>IF('CDG Sécurité'!K35&lt;&gt;"",1,0)</f>
        <v>0</v>
      </c>
      <c r="E69" s="35">
        <f>IF(RAM!J35&lt;&gt;"",1,0)</f>
        <v>1</v>
      </c>
      <c r="F69" s="35">
        <f>IF('Min. Intérieur'!J35&lt;&gt;"",1,0)</f>
        <v>0</v>
      </c>
      <c r="G69" s="35">
        <f>IF('CDG Capital'!J35&lt;&gt;"",1,0)</f>
        <v>0</v>
      </c>
      <c r="H69" s="35">
        <f>IF(AtlanticRe!J35&lt;&gt;"",1,0)</f>
        <v>1</v>
      </c>
      <c r="I69" s="35">
        <f>IF('Client A'!J35&lt;&gt;"",1,0)</f>
        <v>0</v>
      </c>
      <c r="J69" s="35">
        <f>IF(Servier!J35&lt;&gt;"",1,0)</f>
        <v>1</v>
      </c>
      <c r="K69" s="35">
        <f>IF(MEN!J35&lt;&gt;"",1,0)</f>
        <v>1</v>
      </c>
      <c r="L69" s="35">
        <f>IF(ADM!J35&lt;&gt;"",1,0)</f>
        <v>0</v>
      </c>
      <c r="M69" s="35">
        <f>IF('CDG DC'!J35&lt;&gt;"",1,0)</f>
        <v>0</v>
      </c>
      <c r="N69" s="35">
        <f>IF('CDG ITOC'!J35&lt;&gt;"",1,0)</f>
        <v>0</v>
      </c>
      <c r="O69" s="35">
        <f>IF(BPOST!J35&lt;&gt;"",1,0)</f>
        <v>0</v>
      </c>
      <c r="P69" s="35">
        <f>IF('Graphtalk AIA'!J35&lt;&gt;"",1,0)</f>
        <v>0</v>
      </c>
      <c r="Q69" s="35">
        <f>IF('ONCF APPS'!J35&lt;&gt;"",1,0)</f>
        <v>0</v>
      </c>
      <c r="R69" s="35">
        <f>IF('ONCF MW'!J35&lt;&gt;"",1,0)</f>
        <v>1</v>
      </c>
      <c r="S69" s="35">
        <f>IF(ANEF!J35&lt;&gt;"",1,0)</f>
        <v>0</v>
      </c>
      <c r="T69" s="35">
        <f>IF(Carrefour!J35&lt;&gt;"",1,0)</f>
        <v>0</v>
      </c>
      <c r="U69" s="35">
        <f>IF('Vinci Construction'!J35&lt;&gt;"",1,0)</f>
        <v>0</v>
      </c>
      <c r="V69" s="35">
        <f>IF(AXA!J35&lt;&gt;"",1,0)</f>
        <v>0</v>
      </c>
      <c r="W69" s="35">
        <f>IF(OCP!J35&lt;&gt;"",1,0)</f>
        <v>1</v>
      </c>
      <c r="X69" s="36">
        <f t="shared" si="2"/>
        <v>6</v>
      </c>
    </row>
    <row r="70" spans="1:24">
      <c r="A70" s="40">
        <v>22</v>
      </c>
      <c r="B70" s="41" t="s">
        <v>292</v>
      </c>
      <c r="C70" s="42" t="s">
        <v>293</v>
      </c>
      <c r="D70" s="40">
        <f>IF('CDG Sécurité'!K36&lt;&gt;"",1,0)</f>
        <v>0</v>
      </c>
      <c r="E70" s="40">
        <f>IF(RAM!J36&lt;&gt;"",1,0)</f>
        <v>1</v>
      </c>
      <c r="F70" s="40">
        <f>IF('Min. Intérieur'!J36&lt;&gt;"",1,0)</f>
        <v>0</v>
      </c>
      <c r="G70" s="40">
        <f>IF('CDG Capital'!J36&lt;&gt;"",1,0)</f>
        <v>0</v>
      </c>
      <c r="H70" s="40">
        <f>IF(AtlanticRe!J36&lt;&gt;"",1,0)</f>
        <v>1</v>
      </c>
      <c r="I70" s="40">
        <f>IF('Client A'!J36&lt;&gt;"",1,0)</f>
        <v>0</v>
      </c>
      <c r="J70" s="40">
        <f>IF(Servier!J36&lt;&gt;"",1,0)</f>
        <v>1</v>
      </c>
      <c r="K70" s="40">
        <f>IF(MEN!J36&lt;&gt;"",1,0)</f>
        <v>1</v>
      </c>
      <c r="L70" s="40">
        <f>IF(ADM!J36&lt;&gt;"",1,0)</f>
        <v>0</v>
      </c>
      <c r="M70" s="40">
        <f>IF('CDG DC'!J36&lt;&gt;"",1,0)</f>
        <v>0</v>
      </c>
      <c r="N70" s="40">
        <f>IF('CDG ITOC'!J36&lt;&gt;"",1,0)</f>
        <v>0</v>
      </c>
      <c r="O70" s="40">
        <f>IF(BPOST!J36&lt;&gt;"",1,0)</f>
        <v>0</v>
      </c>
      <c r="P70" s="40">
        <f>IF('Graphtalk AIA'!J36&lt;&gt;"",1,0)</f>
        <v>0</v>
      </c>
      <c r="Q70" s="40">
        <f>IF('ONCF APPS'!J36&lt;&gt;"",1,0)</f>
        <v>0</v>
      </c>
      <c r="R70" s="40">
        <f>IF('ONCF MW'!J36&lt;&gt;"",1,0)</f>
        <v>1</v>
      </c>
      <c r="S70" s="40">
        <f>IF(ANEF!J36&lt;&gt;"",1,0)</f>
        <v>0</v>
      </c>
      <c r="T70" s="40">
        <f>IF(Carrefour!J36&lt;&gt;"",1,0)</f>
        <v>0</v>
      </c>
      <c r="U70" s="40">
        <f>IF('Vinci Construction'!J36&lt;&gt;"",1,0)</f>
        <v>0</v>
      </c>
      <c r="V70" s="40">
        <f>IF(AXA!J36&lt;&gt;"",1,0)</f>
        <v>0</v>
      </c>
      <c r="W70" s="40">
        <f>IF(OCP!J36&lt;&gt;"",1,0)</f>
        <v>1</v>
      </c>
      <c r="X70" s="41">
        <f t="shared" si="2"/>
        <v>6</v>
      </c>
    </row>
    <row r="71" spans="1:24">
      <c r="A71" s="35">
        <v>23</v>
      </c>
      <c r="B71" s="36" t="s">
        <v>294</v>
      </c>
      <c r="C71" s="37" t="s">
        <v>295</v>
      </c>
      <c r="D71" s="35">
        <f>IF('CDG Sécurité'!K37&lt;&gt;"",1,0)</f>
        <v>0</v>
      </c>
      <c r="E71" s="35">
        <f>IF(RAM!J37&lt;&gt;"",1,0)</f>
        <v>1</v>
      </c>
      <c r="F71" s="35">
        <f>IF('Min. Intérieur'!J37&lt;&gt;"",1,0)</f>
        <v>0</v>
      </c>
      <c r="G71" s="35">
        <f>IF('CDG Capital'!J37&lt;&gt;"",1,0)</f>
        <v>0</v>
      </c>
      <c r="H71" s="35">
        <f>IF(AtlanticRe!J37&lt;&gt;"",1,0)</f>
        <v>1</v>
      </c>
      <c r="I71" s="35">
        <f>IF('Client A'!J37&lt;&gt;"",1,0)</f>
        <v>0</v>
      </c>
      <c r="J71" s="35">
        <f>IF(Servier!J37&lt;&gt;"",1,0)</f>
        <v>1</v>
      </c>
      <c r="K71" s="35">
        <f>IF(MEN!J37&lt;&gt;"",1,0)</f>
        <v>1</v>
      </c>
      <c r="L71" s="35">
        <f>IF(ADM!J37&lt;&gt;"",1,0)</f>
        <v>0</v>
      </c>
      <c r="M71" s="35">
        <f>IF('CDG DC'!J37&lt;&gt;"",1,0)</f>
        <v>0</v>
      </c>
      <c r="N71" s="35">
        <f>IF('CDG ITOC'!J37&lt;&gt;"",1,0)</f>
        <v>0</v>
      </c>
      <c r="O71" s="35">
        <f>IF(BPOST!J37&lt;&gt;"",1,0)</f>
        <v>0</v>
      </c>
      <c r="P71" s="35">
        <f>IF('Graphtalk AIA'!J37&lt;&gt;"",1,0)</f>
        <v>0</v>
      </c>
      <c r="Q71" s="35">
        <f>IF('ONCF APPS'!J37&lt;&gt;"",1,0)</f>
        <v>0</v>
      </c>
      <c r="R71" s="35">
        <f>IF('ONCF MW'!J37&lt;&gt;"",1,0)</f>
        <v>1</v>
      </c>
      <c r="S71" s="35">
        <f>IF(ANEF!J37&lt;&gt;"",1,0)</f>
        <v>0</v>
      </c>
      <c r="T71" s="35">
        <f>IF(Carrefour!J37&lt;&gt;"",1,0)</f>
        <v>0</v>
      </c>
      <c r="U71" s="35">
        <f>IF('Vinci Construction'!J37&lt;&gt;"",1,0)</f>
        <v>0</v>
      </c>
      <c r="V71" s="35">
        <f>IF(AXA!J37&lt;&gt;"",1,0)</f>
        <v>0</v>
      </c>
      <c r="W71" s="35">
        <f>IF(OCP!J37&lt;&gt;"",1,0)</f>
        <v>1</v>
      </c>
      <c r="X71" s="36">
        <f t="shared" si="2"/>
        <v>6</v>
      </c>
    </row>
    <row r="72" spans="1:24">
      <c r="A72" s="40">
        <v>24</v>
      </c>
      <c r="B72" s="41" t="s">
        <v>296</v>
      </c>
      <c r="C72" s="42" t="s">
        <v>297</v>
      </c>
      <c r="D72" s="40">
        <f>IF('CDG Sécurité'!K38&lt;&gt;"",1,0)</f>
        <v>0</v>
      </c>
      <c r="E72" s="40">
        <f>IF(RAM!J38&lt;&gt;"",1,0)</f>
        <v>1</v>
      </c>
      <c r="F72" s="40">
        <f>IF('Min. Intérieur'!J38&lt;&gt;"",1,0)</f>
        <v>0</v>
      </c>
      <c r="G72" s="40">
        <f>IF('CDG Capital'!J38&lt;&gt;"",1,0)</f>
        <v>0</v>
      </c>
      <c r="H72" s="40">
        <f>IF(AtlanticRe!J38&lt;&gt;"",1,0)</f>
        <v>1</v>
      </c>
      <c r="I72" s="40">
        <f>IF('Client A'!J38&lt;&gt;"",1,0)</f>
        <v>0</v>
      </c>
      <c r="J72" s="40">
        <f>IF(Servier!J38&lt;&gt;"",1,0)</f>
        <v>1</v>
      </c>
      <c r="K72" s="40">
        <f>IF(MEN!J38&lt;&gt;"",1,0)</f>
        <v>1</v>
      </c>
      <c r="L72" s="40">
        <f>IF(ADM!J38&lt;&gt;"",1,0)</f>
        <v>0</v>
      </c>
      <c r="M72" s="40">
        <f>IF('CDG DC'!J38&lt;&gt;"",1,0)</f>
        <v>0</v>
      </c>
      <c r="N72" s="40">
        <f>IF('CDG ITOC'!J38&lt;&gt;"",1,0)</f>
        <v>0</v>
      </c>
      <c r="O72" s="40">
        <f>IF(BPOST!J38&lt;&gt;"",1,0)</f>
        <v>0</v>
      </c>
      <c r="P72" s="40">
        <f>IF('Graphtalk AIA'!J38&lt;&gt;"",1,0)</f>
        <v>0</v>
      </c>
      <c r="Q72" s="40">
        <f>IF('ONCF APPS'!J38&lt;&gt;"",1,0)</f>
        <v>0</v>
      </c>
      <c r="R72" s="40">
        <f>IF('ONCF MW'!J38&lt;&gt;"",1,0)</f>
        <v>1</v>
      </c>
      <c r="S72" s="40">
        <f>IF(ANEF!J38&lt;&gt;"",1,0)</f>
        <v>0</v>
      </c>
      <c r="T72" s="40">
        <f>IF(Carrefour!J38&lt;&gt;"",1,0)</f>
        <v>0</v>
      </c>
      <c r="U72" s="40">
        <f>IF('Vinci Construction'!J38&lt;&gt;"",1,0)</f>
        <v>0</v>
      </c>
      <c r="V72" s="40">
        <f>IF(AXA!J38&lt;&gt;"",1,0)</f>
        <v>0</v>
      </c>
      <c r="W72" s="40">
        <f>IF(OCP!J38&lt;&gt;"",1,0)</f>
        <v>1</v>
      </c>
      <c r="X72" s="41">
        <f t="shared" si="2"/>
        <v>6</v>
      </c>
    </row>
    <row r="73" spans="1:24">
      <c r="A73" s="35">
        <v>25</v>
      </c>
      <c r="B73" s="36" t="s">
        <v>298</v>
      </c>
      <c r="C73" s="37" t="s">
        <v>299</v>
      </c>
      <c r="D73" s="35">
        <f>IF('CDG Sécurité'!K39&lt;&gt;"",1,0)</f>
        <v>0</v>
      </c>
      <c r="E73" s="35">
        <f>IF(RAM!J39&lt;&gt;"",1,0)</f>
        <v>1</v>
      </c>
      <c r="F73" s="35">
        <f>IF('Min. Intérieur'!J39&lt;&gt;"",1,0)</f>
        <v>0</v>
      </c>
      <c r="G73" s="35">
        <f>IF('CDG Capital'!J39&lt;&gt;"",1,0)</f>
        <v>0</v>
      </c>
      <c r="H73" s="35">
        <f>IF(AtlanticRe!J39&lt;&gt;"",1,0)</f>
        <v>1</v>
      </c>
      <c r="I73" s="35">
        <f>IF('Client A'!J39&lt;&gt;"",1,0)</f>
        <v>0</v>
      </c>
      <c r="J73" s="35">
        <f>IF(Servier!J39&lt;&gt;"",1,0)</f>
        <v>1</v>
      </c>
      <c r="K73" s="35">
        <f>IF(MEN!J39&lt;&gt;"",1,0)</f>
        <v>1</v>
      </c>
      <c r="L73" s="35">
        <f>IF(ADM!J39&lt;&gt;"",1,0)</f>
        <v>0</v>
      </c>
      <c r="M73" s="35">
        <f>IF('CDG DC'!J39&lt;&gt;"",1,0)</f>
        <v>0</v>
      </c>
      <c r="N73" s="35">
        <f>IF('CDG ITOC'!J39&lt;&gt;"",1,0)</f>
        <v>0</v>
      </c>
      <c r="O73" s="35">
        <f>IF(BPOST!J39&lt;&gt;"",1,0)</f>
        <v>0</v>
      </c>
      <c r="P73" s="35">
        <f>IF('Graphtalk AIA'!J39&lt;&gt;"",1,0)</f>
        <v>0</v>
      </c>
      <c r="Q73" s="35">
        <f>IF('ONCF APPS'!J39&lt;&gt;"",1,0)</f>
        <v>0</v>
      </c>
      <c r="R73" s="35">
        <f>IF('ONCF MW'!J39&lt;&gt;"",1,0)</f>
        <v>1</v>
      </c>
      <c r="S73" s="35">
        <f>IF(ANEF!J39&lt;&gt;"",1,0)</f>
        <v>0</v>
      </c>
      <c r="T73" s="35">
        <f>IF(Carrefour!J39&lt;&gt;"",1,0)</f>
        <v>0</v>
      </c>
      <c r="U73" s="35">
        <f>IF('Vinci Construction'!J39&lt;&gt;"",1,0)</f>
        <v>0</v>
      </c>
      <c r="V73" s="35">
        <f>IF(AXA!J39&lt;&gt;"",1,0)</f>
        <v>0</v>
      </c>
      <c r="W73" s="35">
        <f>IF(OCP!J39&lt;&gt;"",1,0)</f>
        <v>1</v>
      </c>
      <c r="X73" s="36">
        <f t="shared" si="2"/>
        <v>6</v>
      </c>
    </row>
    <row r="74" spans="1:24">
      <c r="A74" s="40">
        <v>26</v>
      </c>
      <c r="B74" s="41" t="s">
        <v>300</v>
      </c>
      <c r="C74" s="42" t="s">
        <v>301</v>
      </c>
      <c r="D74" s="40">
        <f>IF('CDG Sécurité'!K40&lt;&gt;"",1,0)</f>
        <v>0</v>
      </c>
      <c r="E74" s="40">
        <f>IF(RAM!J40&lt;&gt;"",1,0)</f>
        <v>1</v>
      </c>
      <c r="F74" s="40">
        <f>IF('Min. Intérieur'!J40&lt;&gt;"",1,0)</f>
        <v>0</v>
      </c>
      <c r="G74" s="40">
        <f>IF('CDG Capital'!J40&lt;&gt;"",1,0)</f>
        <v>0</v>
      </c>
      <c r="H74" s="40">
        <f>IF(AtlanticRe!J40&lt;&gt;"",1,0)</f>
        <v>1</v>
      </c>
      <c r="I74" s="40">
        <f>IF('Client A'!J40&lt;&gt;"",1,0)</f>
        <v>0</v>
      </c>
      <c r="J74" s="40">
        <f>IF(Servier!J40&lt;&gt;"",1,0)</f>
        <v>1</v>
      </c>
      <c r="K74" s="40">
        <f>IF(MEN!J40&lt;&gt;"",1,0)</f>
        <v>1</v>
      </c>
      <c r="L74" s="40">
        <f>IF(ADM!J40&lt;&gt;"",1,0)</f>
        <v>0</v>
      </c>
      <c r="M74" s="40">
        <f>IF('CDG DC'!J40&lt;&gt;"",1,0)</f>
        <v>0</v>
      </c>
      <c r="N74" s="40">
        <f>IF('CDG ITOC'!J40&lt;&gt;"",1,0)</f>
        <v>0</v>
      </c>
      <c r="O74" s="40">
        <f>IF(BPOST!J40&lt;&gt;"",1,0)</f>
        <v>0</v>
      </c>
      <c r="P74" s="40">
        <f>IF('Graphtalk AIA'!J40&lt;&gt;"",1,0)</f>
        <v>0</v>
      </c>
      <c r="Q74" s="40">
        <f>IF('ONCF APPS'!J40&lt;&gt;"",1,0)</f>
        <v>0</v>
      </c>
      <c r="R74" s="40">
        <f>IF('ONCF MW'!J40&lt;&gt;"",1,0)</f>
        <v>1</v>
      </c>
      <c r="S74" s="40">
        <f>IF(ANEF!J40&lt;&gt;"",1,0)</f>
        <v>0</v>
      </c>
      <c r="T74" s="40">
        <f>IF(Carrefour!J40&lt;&gt;"",1,0)</f>
        <v>0</v>
      </c>
      <c r="U74" s="40">
        <f>IF('Vinci Construction'!J40&lt;&gt;"",1,0)</f>
        <v>0</v>
      </c>
      <c r="V74" s="40">
        <f>IF(AXA!J40&lt;&gt;"",1,0)</f>
        <v>0</v>
      </c>
      <c r="W74" s="40">
        <f>IF(OCP!J40&lt;&gt;"",1,0)</f>
        <v>1</v>
      </c>
      <c r="X74" s="41">
        <f t="shared" si="2"/>
        <v>6</v>
      </c>
    </row>
    <row r="75" spans="1:24">
      <c r="A75" s="35">
        <v>27</v>
      </c>
      <c r="B75" s="36" t="s">
        <v>302</v>
      </c>
      <c r="C75" s="37" t="s">
        <v>303</v>
      </c>
      <c r="D75" s="35">
        <f>IF('CDG Sécurité'!K41&lt;&gt;"",1,0)</f>
        <v>0</v>
      </c>
      <c r="E75" s="35">
        <f>IF(RAM!J41&lt;&gt;"",1,0)</f>
        <v>1</v>
      </c>
      <c r="F75" s="35">
        <f>IF('Min. Intérieur'!J41&lt;&gt;"",1,0)</f>
        <v>0</v>
      </c>
      <c r="G75" s="35">
        <f>IF('CDG Capital'!J41&lt;&gt;"",1,0)</f>
        <v>0</v>
      </c>
      <c r="H75" s="35">
        <f>IF(AtlanticRe!J41&lt;&gt;"",1,0)</f>
        <v>1</v>
      </c>
      <c r="I75" s="35">
        <f>IF('Client A'!J41&lt;&gt;"",1,0)</f>
        <v>0</v>
      </c>
      <c r="J75" s="35">
        <f>IF(Servier!J41&lt;&gt;"",1,0)</f>
        <v>1</v>
      </c>
      <c r="K75" s="35">
        <f>IF(MEN!J41&lt;&gt;"",1,0)</f>
        <v>1</v>
      </c>
      <c r="L75" s="35">
        <f>IF(ADM!J41&lt;&gt;"",1,0)</f>
        <v>0</v>
      </c>
      <c r="M75" s="35">
        <f>IF('CDG DC'!J41&lt;&gt;"",1,0)</f>
        <v>0</v>
      </c>
      <c r="N75" s="35">
        <f>IF('CDG ITOC'!J41&lt;&gt;"",1,0)</f>
        <v>0</v>
      </c>
      <c r="O75" s="35">
        <f>IF(BPOST!J41&lt;&gt;"",1,0)</f>
        <v>0</v>
      </c>
      <c r="P75" s="35">
        <f>IF('Graphtalk AIA'!J41&lt;&gt;"",1,0)</f>
        <v>0</v>
      </c>
      <c r="Q75" s="35">
        <f>IF('ONCF APPS'!J41&lt;&gt;"",1,0)</f>
        <v>0</v>
      </c>
      <c r="R75" s="35">
        <f>IF('ONCF MW'!J41&lt;&gt;"",1,0)</f>
        <v>1</v>
      </c>
      <c r="S75" s="35">
        <f>IF(ANEF!J41&lt;&gt;"",1,0)</f>
        <v>0</v>
      </c>
      <c r="T75" s="35">
        <f>IF(Carrefour!J41&lt;&gt;"",1,0)</f>
        <v>0</v>
      </c>
      <c r="U75" s="35">
        <f>IF('Vinci Construction'!J41&lt;&gt;"",1,0)</f>
        <v>0</v>
      </c>
      <c r="V75" s="35">
        <f>IF(AXA!J41&lt;&gt;"",1,0)</f>
        <v>0</v>
      </c>
      <c r="W75" s="35">
        <f>IF(OCP!J41&lt;&gt;"",1,0)</f>
        <v>1</v>
      </c>
      <c r="X75" s="36">
        <f t="shared" si="2"/>
        <v>6</v>
      </c>
    </row>
    <row r="76" spans="1:24">
      <c r="A76" s="40">
        <v>28</v>
      </c>
      <c r="B76" s="41" t="s">
        <v>304</v>
      </c>
      <c r="C76" s="42" t="s">
        <v>305</v>
      </c>
      <c r="D76" s="40">
        <f>IF('CDG Sécurité'!K42&lt;&gt;"",1,0)</f>
        <v>0</v>
      </c>
      <c r="E76" s="40">
        <f>IF(RAM!J42&lt;&gt;"",1,0)</f>
        <v>1</v>
      </c>
      <c r="F76" s="40">
        <f>IF('Min. Intérieur'!J42&lt;&gt;"",1,0)</f>
        <v>0</v>
      </c>
      <c r="G76" s="40">
        <f>IF('CDG Capital'!J42&lt;&gt;"",1,0)</f>
        <v>0</v>
      </c>
      <c r="H76" s="40">
        <f>IF(AtlanticRe!J42&lt;&gt;"",1,0)</f>
        <v>1</v>
      </c>
      <c r="I76" s="40">
        <f>IF('Client A'!J42&lt;&gt;"",1,0)</f>
        <v>0</v>
      </c>
      <c r="J76" s="40">
        <f>IF(Servier!J42&lt;&gt;"",1,0)</f>
        <v>1</v>
      </c>
      <c r="K76" s="40">
        <f>IF(MEN!J42&lt;&gt;"",1,0)</f>
        <v>1</v>
      </c>
      <c r="L76" s="40">
        <f>IF(ADM!J42&lt;&gt;"",1,0)</f>
        <v>0</v>
      </c>
      <c r="M76" s="40">
        <f>IF('CDG DC'!J42&lt;&gt;"",1,0)</f>
        <v>0</v>
      </c>
      <c r="N76" s="40">
        <f>IF('CDG ITOC'!J42&lt;&gt;"",1,0)</f>
        <v>0</v>
      </c>
      <c r="O76" s="40">
        <f>IF(BPOST!J42&lt;&gt;"",1,0)</f>
        <v>0</v>
      </c>
      <c r="P76" s="40">
        <f>IF('Graphtalk AIA'!J42&lt;&gt;"",1,0)</f>
        <v>0</v>
      </c>
      <c r="Q76" s="40">
        <f>IF('ONCF APPS'!J42&lt;&gt;"",1,0)</f>
        <v>0</v>
      </c>
      <c r="R76" s="40">
        <f>IF('ONCF MW'!J42&lt;&gt;"",1,0)</f>
        <v>1</v>
      </c>
      <c r="S76" s="40">
        <f>IF(ANEF!J42&lt;&gt;"",1,0)</f>
        <v>0</v>
      </c>
      <c r="T76" s="40">
        <f>IF(Carrefour!J42&lt;&gt;"",1,0)</f>
        <v>0</v>
      </c>
      <c r="U76" s="40">
        <f>IF('Vinci Construction'!J42&lt;&gt;"",1,0)</f>
        <v>0</v>
      </c>
      <c r="V76" s="40">
        <f>IF(AXA!J42&lt;&gt;"",1,0)</f>
        <v>0</v>
      </c>
      <c r="W76" s="40">
        <f>IF(OCP!J42&lt;&gt;"",1,0)</f>
        <v>1</v>
      </c>
      <c r="X76" s="41">
        <f t="shared" si="2"/>
        <v>6</v>
      </c>
    </row>
    <row r="77" spans="1:24">
      <c r="A77" s="35">
        <v>29</v>
      </c>
      <c r="B77" s="36" t="s">
        <v>306</v>
      </c>
      <c r="C77" s="37" t="s">
        <v>307</v>
      </c>
      <c r="D77" s="35">
        <f>IF('CDG Sécurité'!K43&lt;&gt;"",1,0)</f>
        <v>0</v>
      </c>
      <c r="E77" s="35">
        <f>IF(RAM!J43&lt;&gt;"",1,0)</f>
        <v>1</v>
      </c>
      <c r="F77" s="35">
        <f>IF('Min. Intérieur'!J43&lt;&gt;"",1,0)</f>
        <v>0</v>
      </c>
      <c r="G77" s="35">
        <f>IF('CDG Capital'!J43&lt;&gt;"",1,0)</f>
        <v>0</v>
      </c>
      <c r="H77" s="35">
        <f>IF(AtlanticRe!J43&lt;&gt;"",1,0)</f>
        <v>1</v>
      </c>
      <c r="I77" s="35">
        <f>IF('Client A'!J43&lt;&gt;"",1,0)</f>
        <v>0</v>
      </c>
      <c r="J77" s="35">
        <f>IF(Servier!J43&lt;&gt;"",1,0)</f>
        <v>1</v>
      </c>
      <c r="K77" s="35">
        <f>IF(MEN!J43&lt;&gt;"",1,0)</f>
        <v>1</v>
      </c>
      <c r="L77" s="35">
        <f>IF(ADM!J43&lt;&gt;"",1,0)</f>
        <v>0</v>
      </c>
      <c r="M77" s="35">
        <f>IF('CDG DC'!J43&lt;&gt;"",1,0)</f>
        <v>0</v>
      </c>
      <c r="N77" s="35">
        <f>IF('CDG ITOC'!J43&lt;&gt;"",1,0)</f>
        <v>0</v>
      </c>
      <c r="O77" s="35">
        <f>IF(BPOST!J43&lt;&gt;"",1,0)</f>
        <v>0</v>
      </c>
      <c r="P77" s="35">
        <f>IF('Graphtalk AIA'!J43&lt;&gt;"",1,0)</f>
        <v>0</v>
      </c>
      <c r="Q77" s="35">
        <f>IF('ONCF APPS'!J43&lt;&gt;"",1,0)</f>
        <v>0</v>
      </c>
      <c r="R77" s="35">
        <f>IF('ONCF MW'!J43&lt;&gt;"",1,0)</f>
        <v>1</v>
      </c>
      <c r="S77" s="35">
        <f>IF(ANEF!J43&lt;&gt;"",1,0)</f>
        <v>0</v>
      </c>
      <c r="T77" s="35">
        <f>IF(Carrefour!J43&lt;&gt;"",1,0)</f>
        <v>0</v>
      </c>
      <c r="U77" s="35">
        <f>IF('Vinci Construction'!J43&lt;&gt;"",1,0)</f>
        <v>0</v>
      </c>
      <c r="V77" s="35">
        <f>IF(AXA!J43&lt;&gt;"",1,0)</f>
        <v>0</v>
      </c>
      <c r="W77" s="35">
        <f>IF(OCP!J43&lt;&gt;"",1,0)</f>
        <v>1</v>
      </c>
      <c r="X77" s="36">
        <f t="shared" si="2"/>
        <v>6</v>
      </c>
    </row>
    <row r="78" spans="1:24">
      <c r="A78" s="40">
        <v>30</v>
      </c>
      <c r="B78" s="41" t="s">
        <v>308</v>
      </c>
      <c r="C78" s="42" t="s">
        <v>309</v>
      </c>
      <c r="D78" s="40">
        <f>IF('CDG Sécurité'!K44&lt;&gt;"",1,0)</f>
        <v>0</v>
      </c>
      <c r="E78" s="40">
        <f>IF(RAM!J44&lt;&gt;"",1,0)</f>
        <v>1</v>
      </c>
      <c r="F78" s="40">
        <f>IF('Min. Intérieur'!J44&lt;&gt;"",1,0)</f>
        <v>1</v>
      </c>
      <c r="G78" s="40">
        <f>IF('CDG Capital'!J44&lt;&gt;"",1,0)</f>
        <v>0</v>
      </c>
      <c r="H78" s="40">
        <f>IF(AtlanticRe!J44&lt;&gt;"",1,0)</f>
        <v>1</v>
      </c>
      <c r="I78" s="40">
        <f>IF('Client A'!J44&lt;&gt;"",1,0)</f>
        <v>0</v>
      </c>
      <c r="J78" s="40">
        <f>IF(Servier!J44&lt;&gt;"",1,0)</f>
        <v>1</v>
      </c>
      <c r="K78" s="40">
        <f>IF(MEN!J44&lt;&gt;"",1,0)</f>
        <v>1</v>
      </c>
      <c r="L78" s="40">
        <f>IF(ADM!J44&lt;&gt;"",1,0)</f>
        <v>0</v>
      </c>
      <c r="M78" s="40">
        <f>IF('CDG DC'!J44&lt;&gt;"",1,0)</f>
        <v>0</v>
      </c>
      <c r="N78" s="40">
        <f>IF('CDG ITOC'!J44&lt;&gt;"",1,0)</f>
        <v>0</v>
      </c>
      <c r="O78" s="40">
        <f>IF(BPOST!J44&lt;&gt;"",1,0)</f>
        <v>0</v>
      </c>
      <c r="P78" s="40">
        <f>IF('Graphtalk AIA'!J44&lt;&gt;"",1,0)</f>
        <v>0</v>
      </c>
      <c r="Q78" s="40">
        <f>IF('ONCF APPS'!J44&lt;&gt;"",1,0)</f>
        <v>0</v>
      </c>
      <c r="R78" s="40">
        <f>IF('ONCF MW'!J44&lt;&gt;"",1,0)</f>
        <v>1</v>
      </c>
      <c r="S78" s="40">
        <f>IF(ANEF!J44&lt;&gt;"",1,0)</f>
        <v>0</v>
      </c>
      <c r="T78" s="40">
        <f>IF(Carrefour!J44&lt;&gt;"",1,0)</f>
        <v>0</v>
      </c>
      <c r="U78" s="40">
        <f>IF('Vinci Construction'!J44&lt;&gt;"",1,0)</f>
        <v>0</v>
      </c>
      <c r="V78" s="40">
        <f>IF(AXA!J44&lt;&gt;"",1,0)</f>
        <v>0</v>
      </c>
      <c r="W78" s="40">
        <f>IF(OCP!J44&lt;&gt;"",1,0)</f>
        <v>1</v>
      </c>
      <c r="X78" s="41">
        <f t="shared" si="2"/>
        <v>7</v>
      </c>
    </row>
    <row r="79" spans="1:24">
      <c r="A79" s="35">
        <v>31</v>
      </c>
      <c r="B79" s="36" t="s">
        <v>310</v>
      </c>
      <c r="C79" s="37" t="s">
        <v>311</v>
      </c>
      <c r="D79" s="35">
        <f>IF('CDG Sécurité'!K45&lt;&gt;"",1,0)</f>
        <v>0</v>
      </c>
      <c r="E79" s="35">
        <f>IF(RAM!J45&lt;&gt;"",1,0)</f>
        <v>1</v>
      </c>
      <c r="F79" s="35">
        <f>IF('Min. Intérieur'!J45&lt;&gt;"",1,0)</f>
        <v>0</v>
      </c>
      <c r="G79" s="35">
        <f>IF('CDG Capital'!J45&lt;&gt;"",1,0)</f>
        <v>0</v>
      </c>
      <c r="H79" s="35">
        <f>IF(AtlanticRe!J45&lt;&gt;"",1,0)</f>
        <v>1</v>
      </c>
      <c r="I79" s="35">
        <f>IF('Client A'!J45&lt;&gt;"",1,0)</f>
        <v>0</v>
      </c>
      <c r="J79" s="35">
        <f>IF(Servier!J45&lt;&gt;"",1,0)</f>
        <v>1</v>
      </c>
      <c r="K79" s="35">
        <f>IF(MEN!J45&lt;&gt;"",1,0)</f>
        <v>1</v>
      </c>
      <c r="L79" s="35">
        <f>IF(ADM!J45&lt;&gt;"",1,0)</f>
        <v>0</v>
      </c>
      <c r="M79" s="35">
        <f>IF('CDG DC'!J45&lt;&gt;"",1,0)</f>
        <v>0</v>
      </c>
      <c r="N79" s="35">
        <f>IF('CDG ITOC'!J45&lt;&gt;"",1,0)</f>
        <v>0</v>
      </c>
      <c r="O79" s="35">
        <f>IF(BPOST!J45&lt;&gt;"",1,0)</f>
        <v>0</v>
      </c>
      <c r="P79" s="35">
        <f>IF('Graphtalk AIA'!J45&lt;&gt;"",1,0)</f>
        <v>0</v>
      </c>
      <c r="Q79" s="35">
        <f>IF('ONCF APPS'!J45&lt;&gt;"",1,0)</f>
        <v>0</v>
      </c>
      <c r="R79" s="35">
        <f>IF('ONCF MW'!J45&lt;&gt;"",1,0)</f>
        <v>1</v>
      </c>
      <c r="S79" s="35">
        <f>IF(ANEF!J45&lt;&gt;"",1,0)</f>
        <v>0</v>
      </c>
      <c r="T79" s="35">
        <f>IF(Carrefour!J45&lt;&gt;"",1,0)</f>
        <v>0</v>
      </c>
      <c r="U79" s="35">
        <f>IF('Vinci Construction'!J45&lt;&gt;"",1,0)</f>
        <v>0</v>
      </c>
      <c r="V79" s="35">
        <f>IF(AXA!J45&lt;&gt;"",1,0)</f>
        <v>0</v>
      </c>
      <c r="W79" s="35">
        <f>IF(OCP!J45&lt;&gt;"",1,0)</f>
        <v>1</v>
      </c>
      <c r="X79" s="36">
        <f t="shared" si="2"/>
        <v>6</v>
      </c>
    </row>
    <row r="80" spans="1:24">
      <c r="A80" s="40">
        <v>32</v>
      </c>
      <c r="B80" s="41" t="s">
        <v>312</v>
      </c>
      <c r="C80" s="42" t="s">
        <v>313</v>
      </c>
      <c r="D80" s="40">
        <f>IF('CDG Sécurité'!K46&lt;&gt;"",1,0)</f>
        <v>0</v>
      </c>
      <c r="E80" s="40">
        <f>IF(RAM!J46&lt;&gt;"",1,0)</f>
        <v>1</v>
      </c>
      <c r="F80" s="40">
        <f>IF('Min. Intérieur'!J46&lt;&gt;"",1,0)</f>
        <v>0</v>
      </c>
      <c r="G80" s="40">
        <f>IF('CDG Capital'!J46&lt;&gt;"",1,0)</f>
        <v>0</v>
      </c>
      <c r="H80" s="40">
        <f>IF(AtlanticRe!J46&lt;&gt;"",1,0)</f>
        <v>1</v>
      </c>
      <c r="I80" s="40">
        <f>IF('Client A'!J46&lt;&gt;"",1,0)</f>
        <v>0</v>
      </c>
      <c r="J80" s="40">
        <f>IF(Servier!J46&lt;&gt;"",1,0)</f>
        <v>1</v>
      </c>
      <c r="K80" s="40">
        <f>IF(MEN!J46&lt;&gt;"",1,0)</f>
        <v>1</v>
      </c>
      <c r="L80" s="40">
        <f>IF(ADM!J46&lt;&gt;"",1,0)</f>
        <v>0</v>
      </c>
      <c r="M80" s="40">
        <f>IF('CDG DC'!J46&lt;&gt;"",1,0)</f>
        <v>0</v>
      </c>
      <c r="N80" s="40">
        <f>IF('CDG ITOC'!J46&lt;&gt;"",1,0)</f>
        <v>0</v>
      </c>
      <c r="O80" s="40">
        <f>IF(BPOST!J46&lt;&gt;"",1,0)</f>
        <v>0</v>
      </c>
      <c r="P80" s="40">
        <f>IF('Graphtalk AIA'!J46&lt;&gt;"",1,0)</f>
        <v>0</v>
      </c>
      <c r="Q80" s="40">
        <f>IF('ONCF APPS'!J46&lt;&gt;"",1,0)</f>
        <v>0</v>
      </c>
      <c r="R80" s="40">
        <f>IF('ONCF MW'!J46&lt;&gt;"",1,0)</f>
        <v>1</v>
      </c>
      <c r="S80" s="40">
        <f>IF(ANEF!J46&lt;&gt;"",1,0)</f>
        <v>0</v>
      </c>
      <c r="T80" s="40">
        <f>IF(Carrefour!J46&lt;&gt;"",1,0)</f>
        <v>0</v>
      </c>
      <c r="U80" s="40">
        <f>IF('Vinci Construction'!J46&lt;&gt;"",1,0)</f>
        <v>0</v>
      </c>
      <c r="V80" s="40">
        <f>IF(AXA!J46&lt;&gt;"",1,0)</f>
        <v>0</v>
      </c>
      <c r="W80" s="40">
        <f>IF(OCP!J46&lt;&gt;"",1,0)</f>
        <v>1</v>
      </c>
      <c r="X80" s="41">
        <f t="shared" si="2"/>
        <v>6</v>
      </c>
    </row>
    <row r="81" spans="1:24">
      <c r="A81" s="35">
        <v>33</v>
      </c>
      <c r="B81" s="36" t="s">
        <v>314</v>
      </c>
      <c r="C81" s="37" t="s">
        <v>315</v>
      </c>
      <c r="D81" s="35">
        <f>IF('CDG Sécurité'!K47&lt;&gt;"",1,0)</f>
        <v>0</v>
      </c>
      <c r="E81" s="35">
        <f>IF(RAM!J47&lt;&gt;"",1,0)</f>
        <v>1</v>
      </c>
      <c r="F81" s="35">
        <f>IF('Min. Intérieur'!J47&lt;&gt;"",1,0)</f>
        <v>0</v>
      </c>
      <c r="G81" s="35">
        <f>IF('CDG Capital'!J47&lt;&gt;"",1,0)</f>
        <v>0</v>
      </c>
      <c r="H81" s="35">
        <f>IF(AtlanticRe!J47&lt;&gt;"",1,0)</f>
        <v>1</v>
      </c>
      <c r="I81" s="35">
        <f>IF('Client A'!J47&lt;&gt;"",1,0)</f>
        <v>0</v>
      </c>
      <c r="J81" s="35">
        <f>IF(Servier!J47&lt;&gt;"",1,0)</f>
        <v>1</v>
      </c>
      <c r="K81" s="35">
        <f>IF(MEN!J47&lt;&gt;"",1,0)</f>
        <v>1</v>
      </c>
      <c r="L81" s="35">
        <f>IF(ADM!J47&lt;&gt;"",1,0)</f>
        <v>0</v>
      </c>
      <c r="M81" s="35">
        <f>IF('CDG DC'!J47&lt;&gt;"",1,0)</f>
        <v>0</v>
      </c>
      <c r="N81" s="35">
        <f>IF('CDG ITOC'!J47&lt;&gt;"",1,0)</f>
        <v>0</v>
      </c>
      <c r="O81" s="35">
        <f>IF(BPOST!J47&lt;&gt;"",1,0)</f>
        <v>0</v>
      </c>
      <c r="P81" s="35">
        <f>IF('Graphtalk AIA'!J47&lt;&gt;"",1,0)</f>
        <v>0</v>
      </c>
      <c r="Q81" s="35">
        <f>IF('ONCF APPS'!J47&lt;&gt;"",1,0)</f>
        <v>0</v>
      </c>
      <c r="R81" s="35">
        <f>IF('ONCF MW'!J47&lt;&gt;"",1,0)</f>
        <v>1</v>
      </c>
      <c r="S81" s="35">
        <f>IF(ANEF!J47&lt;&gt;"",1,0)</f>
        <v>0</v>
      </c>
      <c r="T81" s="35">
        <f>IF(Carrefour!J47&lt;&gt;"",1,0)</f>
        <v>0</v>
      </c>
      <c r="U81" s="35">
        <f>IF('Vinci Construction'!J47&lt;&gt;"",1,0)</f>
        <v>0</v>
      </c>
      <c r="V81" s="35">
        <f>IF(AXA!J47&lt;&gt;"",1,0)</f>
        <v>0</v>
      </c>
      <c r="W81" s="35">
        <f>IF(OCP!J47&lt;&gt;"",1,0)</f>
        <v>1</v>
      </c>
      <c r="X81" s="36">
        <f t="shared" si="2"/>
        <v>6</v>
      </c>
    </row>
    <row r="82" spans="1:24">
      <c r="A82" s="40">
        <v>34</v>
      </c>
      <c r="B82" s="41" t="s">
        <v>316</v>
      </c>
      <c r="C82" s="42" t="s">
        <v>317</v>
      </c>
      <c r="D82" s="40">
        <f>IF('CDG Sécurité'!K48&lt;&gt;"",1,0)</f>
        <v>0</v>
      </c>
      <c r="E82" s="40">
        <f>IF(RAM!J48&lt;&gt;"",1,0)</f>
        <v>0</v>
      </c>
      <c r="F82" s="40">
        <f>IF('Min. Intérieur'!J48&lt;&gt;"",1,0)</f>
        <v>0</v>
      </c>
      <c r="G82" s="40">
        <f>IF('CDG Capital'!J48&lt;&gt;"",1,0)</f>
        <v>0</v>
      </c>
      <c r="H82" s="40">
        <f>IF(AtlanticRe!J48&lt;&gt;"",1,0)</f>
        <v>0</v>
      </c>
      <c r="I82" s="40">
        <f>IF('Client A'!J48&lt;&gt;"",1,0)</f>
        <v>0</v>
      </c>
      <c r="J82" s="40">
        <f>IF(Servier!J48&lt;&gt;"",1,0)</f>
        <v>1</v>
      </c>
      <c r="K82" s="40">
        <f>IF(MEN!J48&lt;&gt;"",1,0)</f>
        <v>0</v>
      </c>
      <c r="L82" s="40">
        <f>IF(ADM!J48&lt;&gt;"",1,0)</f>
        <v>0</v>
      </c>
      <c r="M82" s="40">
        <f>IF('CDG DC'!J48&lt;&gt;"",1,0)</f>
        <v>0</v>
      </c>
      <c r="N82" s="40">
        <f>IF('CDG ITOC'!J48&lt;&gt;"",1,0)</f>
        <v>0</v>
      </c>
      <c r="O82" s="40">
        <f>IF(BPOST!J48&lt;&gt;"",1,0)</f>
        <v>0</v>
      </c>
      <c r="P82" s="40">
        <f>IF('Graphtalk AIA'!J48&lt;&gt;"",1,0)</f>
        <v>0</v>
      </c>
      <c r="Q82" s="40">
        <f>IF('ONCF APPS'!J48&lt;&gt;"",1,0)</f>
        <v>0</v>
      </c>
      <c r="R82" s="40">
        <f>IF('ONCF MW'!J48&lt;&gt;"",1,0)</f>
        <v>0</v>
      </c>
      <c r="S82" s="40">
        <f>IF(ANEF!J48&lt;&gt;"",1,0)</f>
        <v>0</v>
      </c>
      <c r="T82" s="40">
        <f>IF(Carrefour!J48&lt;&gt;"",1,0)</f>
        <v>0</v>
      </c>
      <c r="U82" s="40">
        <f>IF('Vinci Construction'!J48&lt;&gt;"",1,0)</f>
        <v>0</v>
      </c>
      <c r="V82" s="40">
        <f>IF(AXA!J48&lt;&gt;"",1,0)</f>
        <v>0</v>
      </c>
      <c r="W82" s="40">
        <f>IF(OCP!J48&lt;&gt;"",1,0)</f>
        <v>0</v>
      </c>
      <c r="X82" s="41">
        <f t="shared" si="2"/>
        <v>1</v>
      </c>
    </row>
    <row r="83" spans="1:24">
      <c r="A83" s="35">
        <v>35</v>
      </c>
      <c r="B83" s="36" t="s">
        <v>318</v>
      </c>
      <c r="C83" s="37" t="s">
        <v>319</v>
      </c>
      <c r="D83" s="35">
        <f>IF('CDG Sécurité'!K49&lt;&gt;"",1,0)</f>
        <v>0</v>
      </c>
      <c r="E83" s="35">
        <f>IF(RAM!J49&lt;&gt;"",1,0)</f>
        <v>0</v>
      </c>
      <c r="F83" s="35">
        <f>IF('Min. Intérieur'!J49&lt;&gt;"",1,0)</f>
        <v>0</v>
      </c>
      <c r="G83" s="35">
        <f>IF('CDG Capital'!J49&lt;&gt;"",1,0)</f>
        <v>0</v>
      </c>
      <c r="H83" s="35">
        <f>IF(AtlanticRe!J49&lt;&gt;"",1,0)</f>
        <v>0</v>
      </c>
      <c r="I83" s="35">
        <f>IF('Client A'!J49&lt;&gt;"",1,0)</f>
        <v>0</v>
      </c>
      <c r="J83" s="35">
        <f>IF(Servier!J49&lt;&gt;"",1,0)</f>
        <v>1</v>
      </c>
      <c r="K83" s="35">
        <f>IF(MEN!J49&lt;&gt;"",1,0)</f>
        <v>0</v>
      </c>
      <c r="L83" s="35">
        <f>IF(ADM!J49&lt;&gt;"",1,0)</f>
        <v>0</v>
      </c>
      <c r="M83" s="35">
        <f>IF('CDG DC'!J49&lt;&gt;"",1,0)</f>
        <v>0</v>
      </c>
      <c r="N83" s="35">
        <f>IF('CDG ITOC'!J49&lt;&gt;"",1,0)</f>
        <v>0</v>
      </c>
      <c r="O83" s="35">
        <f>IF(BPOST!J49&lt;&gt;"",1,0)</f>
        <v>0</v>
      </c>
      <c r="P83" s="35">
        <f>IF('Graphtalk AIA'!J49&lt;&gt;"",1,0)</f>
        <v>0</v>
      </c>
      <c r="Q83" s="35">
        <f>IF('ONCF APPS'!J49&lt;&gt;"",1,0)</f>
        <v>0</v>
      </c>
      <c r="R83" s="35">
        <f>IF('ONCF MW'!J49&lt;&gt;"",1,0)</f>
        <v>0</v>
      </c>
      <c r="S83" s="35">
        <f>IF(ANEF!J49&lt;&gt;"",1,0)</f>
        <v>0</v>
      </c>
      <c r="T83" s="35">
        <f>IF(Carrefour!J49&lt;&gt;"",1,0)</f>
        <v>0</v>
      </c>
      <c r="U83" s="35">
        <f>IF('Vinci Construction'!J49&lt;&gt;"",1,0)</f>
        <v>0</v>
      </c>
      <c r="V83" s="35">
        <f>IF(AXA!J49&lt;&gt;"",1,0)</f>
        <v>0</v>
      </c>
      <c r="W83" s="35">
        <f>IF(OCP!J49&lt;&gt;"",1,0)</f>
        <v>0</v>
      </c>
      <c r="X83" s="36">
        <f t="shared" si="2"/>
        <v>1</v>
      </c>
    </row>
    <row r="84" spans="1:24">
      <c r="A84" s="40">
        <v>36</v>
      </c>
      <c r="B84" s="41" t="s">
        <v>320</v>
      </c>
      <c r="C84" s="42" t="s">
        <v>93</v>
      </c>
      <c r="D84" s="40">
        <f>IF('CDG Sécurité'!K50&lt;&gt;"",1,0)</f>
        <v>0</v>
      </c>
      <c r="E84" s="40">
        <f>IF(RAM!J50&lt;&gt;"",1,0)</f>
        <v>1</v>
      </c>
      <c r="F84" s="40">
        <f>IF('Min. Intérieur'!J50&lt;&gt;"",1,0)</f>
        <v>1</v>
      </c>
      <c r="G84" s="40">
        <f>IF('CDG Capital'!J50&lt;&gt;"",1,0)</f>
        <v>0</v>
      </c>
      <c r="H84" s="40">
        <f>IF(AtlanticRe!J50&lt;&gt;"",1,0)</f>
        <v>1</v>
      </c>
      <c r="I84" s="40">
        <f>IF('Client A'!J50&lt;&gt;"",1,0)</f>
        <v>0</v>
      </c>
      <c r="J84" s="40">
        <f>IF(Servier!J50&lt;&gt;"",1,0)</f>
        <v>1</v>
      </c>
      <c r="K84" s="40">
        <f>IF(MEN!J50&lt;&gt;"",1,0)</f>
        <v>1</v>
      </c>
      <c r="L84" s="40">
        <f>IF(ADM!J50&lt;&gt;"",1,0)</f>
        <v>0</v>
      </c>
      <c r="M84" s="40">
        <f>IF('CDG DC'!J50&lt;&gt;"",1,0)</f>
        <v>0</v>
      </c>
      <c r="N84" s="40">
        <f>IF('CDG ITOC'!J50&lt;&gt;"",1,0)</f>
        <v>0</v>
      </c>
      <c r="O84" s="40">
        <f>IF(BPOST!J50&lt;&gt;"",1,0)</f>
        <v>0</v>
      </c>
      <c r="P84" s="40">
        <f>IF('Graphtalk AIA'!J50&lt;&gt;"",1,0)</f>
        <v>0</v>
      </c>
      <c r="Q84" s="40">
        <f>IF('ONCF APPS'!J50&lt;&gt;"",1,0)</f>
        <v>0</v>
      </c>
      <c r="R84" s="40">
        <f>IF('ONCF MW'!J50&lt;&gt;"",1,0)</f>
        <v>1</v>
      </c>
      <c r="S84" s="40">
        <f>IF(ANEF!J50&lt;&gt;"",1,0)</f>
        <v>0</v>
      </c>
      <c r="T84" s="40">
        <f>IF(Carrefour!J50&lt;&gt;"",1,0)</f>
        <v>0</v>
      </c>
      <c r="U84" s="40">
        <f>IF('Vinci Construction'!J50&lt;&gt;"",1,0)</f>
        <v>0</v>
      </c>
      <c r="V84" s="40">
        <f>IF(AXA!J50&lt;&gt;"",1,0)</f>
        <v>0</v>
      </c>
      <c r="W84" s="40">
        <f>IF(OCP!J50&lt;&gt;"",1,0)</f>
        <v>1</v>
      </c>
      <c r="X84" s="41">
        <f t="shared" si="2"/>
        <v>7</v>
      </c>
    </row>
    <row r="85" spans="1:24">
      <c r="A85" s="35">
        <v>37</v>
      </c>
      <c r="B85" s="36" t="s">
        <v>321</v>
      </c>
      <c r="C85" s="37" t="s">
        <v>322</v>
      </c>
      <c r="D85" s="35">
        <f>IF('CDG Sécurité'!K51&lt;&gt;"",1,0)</f>
        <v>0</v>
      </c>
      <c r="E85" s="35">
        <f>IF(RAM!J51&lt;&gt;"",1,0)</f>
        <v>1</v>
      </c>
      <c r="F85" s="35">
        <f>IF('Min. Intérieur'!J51&lt;&gt;"",1,0)</f>
        <v>0</v>
      </c>
      <c r="G85" s="35">
        <f>IF('CDG Capital'!J51&lt;&gt;"",1,0)</f>
        <v>0</v>
      </c>
      <c r="H85" s="35">
        <f>IF(AtlanticRe!J51&lt;&gt;"",1,0)</f>
        <v>1</v>
      </c>
      <c r="I85" s="35">
        <f>IF('Client A'!J51&lt;&gt;"",1,0)</f>
        <v>0</v>
      </c>
      <c r="J85" s="35">
        <f>IF(Servier!J51&lt;&gt;"",1,0)</f>
        <v>1</v>
      </c>
      <c r="K85" s="35">
        <f>IF(MEN!J51&lt;&gt;"",1,0)</f>
        <v>1</v>
      </c>
      <c r="L85" s="35">
        <f>IF(ADM!J51&lt;&gt;"",1,0)</f>
        <v>0</v>
      </c>
      <c r="M85" s="35">
        <f>IF('CDG DC'!J51&lt;&gt;"",1,0)</f>
        <v>0</v>
      </c>
      <c r="N85" s="35">
        <f>IF('CDG ITOC'!J51&lt;&gt;"",1,0)</f>
        <v>0</v>
      </c>
      <c r="O85" s="35">
        <f>IF(BPOST!J51&lt;&gt;"",1,0)</f>
        <v>0</v>
      </c>
      <c r="P85" s="35">
        <f>IF('Graphtalk AIA'!J51&lt;&gt;"",1,0)</f>
        <v>0</v>
      </c>
      <c r="Q85" s="35">
        <f>IF('ONCF APPS'!J51&lt;&gt;"",1,0)</f>
        <v>0</v>
      </c>
      <c r="R85" s="35">
        <f>IF('ONCF MW'!J51&lt;&gt;"",1,0)</f>
        <v>1</v>
      </c>
      <c r="S85" s="35">
        <f>IF(ANEF!J51&lt;&gt;"",1,0)</f>
        <v>0</v>
      </c>
      <c r="T85" s="35">
        <f>IF(Carrefour!J51&lt;&gt;"",1,0)</f>
        <v>0</v>
      </c>
      <c r="U85" s="35">
        <f>IF('Vinci Construction'!J51&lt;&gt;"",1,0)</f>
        <v>0</v>
      </c>
      <c r="V85" s="35">
        <f>IF(AXA!J51&lt;&gt;"",1,0)</f>
        <v>0</v>
      </c>
      <c r="W85" s="35">
        <f>IF(OCP!J51&lt;&gt;"",1,0)</f>
        <v>1</v>
      </c>
      <c r="X85" s="36">
        <f t="shared" si="2"/>
        <v>6</v>
      </c>
    </row>
    <row r="86" spans="1:24">
      <c r="A86" s="59"/>
      <c r="B86" s="59"/>
      <c r="C86" s="60" t="s">
        <v>332</v>
      </c>
      <c r="D86" s="58">
        <f t="shared" ref="D86:X86" si="3">SUM(D49:D85)</f>
        <v>7</v>
      </c>
      <c r="E86" s="58">
        <f t="shared" si="3"/>
        <v>28</v>
      </c>
      <c r="F86" s="58">
        <f t="shared" si="3"/>
        <v>9</v>
      </c>
      <c r="G86" s="58" t="e">
        <f>SUM(G49:G85)</f>
        <v>#REF!</v>
      </c>
      <c r="H86" s="58">
        <f t="shared" si="3"/>
        <v>28</v>
      </c>
      <c r="I86" s="58">
        <f t="shared" si="3"/>
        <v>0</v>
      </c>
      <c r="J86" s="58">
        <f t="shared" si="3"/>
        <v>37</v>
      </c>
      <c r="K86" s="58">
        <f t="shared" si="3"/>
        <v>28</v>
      </c>
      <c r="L86" s="58">
        <f t="shared" si="3"/>
        <v>0</v>
      </c>
      <c r="M86" s="58">
        <f t="shared" si="3"/>
        <v>0</v>
      </c>
      <c r="N86" s="58">
        <f t="shared" si="3"/>
        <v>0</v>
      </c>
      <c r="O86" s="58">
        <f t="shared" si="3"/>
        <v>0</v>
      </c>
      <c r="P86" s="58">
        <f t="shared" si="3"/>
        <v>0</v>
      </c>
      <c r="Q86" s="58">
        <f t="shared" si="3"/>
        <v>0</v>
      </c>
      <c r="R86" s="58">
        <f t="shared" si="3"/>
        <v>28</v>
      </c>
      <c r="S86" s="58">
        <f t="shared" si="3"/>
        <v>0</v>
      </c>
      <c r="T86" s="58">
        <f t="shared" si="3"/>
        <v>0</v>
      </c>
      <c r="U86" s="58">
        <f t="shared" si="3"/>
        <v>0</v>
      </c>
      <c r="V86" s="58">
        <f t="shared" si="3"/>
        <v>0</v>
      </c>
      <c r="W86" s="58">
        <f t="shared" si="3"/>
        <v>28</v>
      </c>
      <c r="X86" s="58" t="e">
        <f t="shared" si="3"/>
        <v>#REF!</v>
      </c>
    </row>
  </sheetData>
  <conditionalFormatting sqref="D49:W85">
    <cfRule type="cellIs" dxfId="442" priority="1" operator="equal">
      <formula>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A2A6-21EF-4E06-B5C0-384E562ED298}">
  <dimension ref="B2:C9"/>
  <sheetViews>
    <sheetView topLeftCell="A4" workbookViewId="0">
      <selection activeCell="B2" sqref="B2:C9"/>
    </sheetView>
  </sheetViews>
  <sheetFormatPr baseColWidth="10" defaultColWidth="9.109375" defaultRowHeight="14.4"/>
  <cols>
    <col min="2" max="2" width="27.6640625" customWidth="1"/>
    <col min="3" max="3" width="50" customWidth="1"/>
  </cols>
  <sheetData>
    <row r="2" spans="2:3">
      <c r="B2" s="148" t="s">
        <v>247</v>
      </c>
      <c r="C2" s="148" t="s">
        <v>214</v>
      </c>
    </row>
    <row r="3" spans="2:3">
      <c r="B3" s="149" t="s">
        <v>333</v>
      </c>
      <c r="C3" s="150">
        <v>6</v>
      </c>
    </row>
    <row r="4" spans="2:3">
      <c r="B4" s="151" t="s">
        <v>265</v>
      </c>
      <c r="C4" s="152">
        <v>5</v>
      </c>
    </row>
    <row r="5" spans="2:3">
      <c r="B5" s="149" t="s">
        <v>334</v>
      </c>
      <c r="C5" s="150">
        <v>5</v>
      </c>
    </row>
    <row r="6" spans="2:3">
      <c r="B6" s="151" t="s">
        <v>285</v>
      </c>
      <c r="C6" s="152">
        <v>4</v>
      </c>
    </row>
    <row r="7" spans="2:3">
      <c r="B7" s="149" t="s">
        <v>279</v>
      </c>
      <c r="C7" s="150">
        <v>4</v>
      </c>
    </row>
    <row r="8" spans="2:3">
      <c r="B8" s="153" t="s">
        <v>269</v>
      </c>
      <c r="C8" s="154">
        <v>3</v>
      </c>
    </row>
    <row r="9" spans="2:3">
      <c r="B9" s="149" t="s">
        <v>267</v>
      </c>
      <c r="C9" s="150">
        <v>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U64"/>
  <sheetViews>
    <sheetView showGridLines="0" workbookViewId="0">
      <selection activeCell="S16" sqref="S16"/>
    </sheetView>
  </sheetViews>
  <sheetFormatPr baseColWidth="10" defaultColWidth="8.6640625" defaultRowHeight="14.4"/>
  <cols>
    <col min="1" max="1" width="12.33203125" customWidth="1"/>
    <col min="2" max="2" width="16.88671875" customWidth="1"/>
    <col min="3" max="3" width="27.6640625" customWidth="1"/>
    <col min="4" max="4" width="21.5546875" customWidth="1"/>
    <col min="5" max="5" width="23.33203125" customWidth="1"/>
    <col min="6" max="6" width="14" customWidth="1"/>
    <col min="7" max="7" width="12.88671875" customWidth="1"/>
    <col min="8" max="8" width="34" customWidth="1"/>
    <col min="9" max="9" width="28" customWidth="1"/>
    <col min="10" max="10" width="14" customWidth="1"/>
    <col min="11" max="11" width="18" customWidth="1"/>
    <col min="12" max="12" width="10" customWidth="1"/>
    <col min="13" max="14" width="28" customWidth="1"/>
    <col min="15" max="15" width="14" customWidth="1"/>
    <col min="16" max="16" width="13.33203125" customWidth="1"/>
    <col min="17" max="17" width="12" customWidth="1"/>
    <col min="18" max="18" width="24.33203125" customWidth="1"/>
    <col min="19" max="19" width="19.6640625" customWidth="1"/>
    <col min="20" max="20" width="28" customWidth="1"/>
    <col min="21" max="21" width="20" customWidth="1"/>
  </cols>
  <sheetData>
    <row r="1" spans="1:21" ht="17.399999999999999">
      <c r="A1" s="16" t="s">
        <v>335</v>
      </c>
    </row>
    <row r="2" spans="1:21">
      <c r="A2" s="24" t="s">
        <v>336</v>
      </c>
    </row>
    <row r="4" spans="1:21">
      <c r="A4" s="4" t="s">
        <v>337</v>
      </c>
      <c r="B4" s="6"/>
      <c r="E4" s="4" t="s">
        <v>338</v>
      </c>
    </row>
    <row r="5" spans="1:21">
      <c r="A5" s="4" t="s">
        <v>339</v>
      </c>
      <c r="C5" s="102"/>
      <c r="E5" s="4" t="s">
        <v>340</v>
      </c>
      <c r="F5" s="6"/>
    </row>
    <row r="6" spans="1:21">
      <c r="A6" s="4" t="s">
        <v>341</v>
      </c>
      <c r="E6" s="4" t="s">
        <v>342</v>
      </c>
    </row>
    <row r="8" spans="1:21">
      <c r="A8" s="198" t="s">
        <v>343</v>
      </c>
      <c r="B8" s="198"/>
      <c r="C8" s="198"/>
      <c r="D8" s="198"/>
      <c r="E8" s="198"/>
      <c r="F8" s="198"/>
      <c r="G8" s="198"/>
      <c r="H8" s="198"/>
    </row>
    <row r="9" spans="1:21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1">
      <c r="A10" s="26">
        <f>IFERROR(AVERAGE(L15:L51),0)</f>
        <v>3.3636363636363638</v>
      </c>
      <c r="B10" s="27" t="str">
        <f>IF(A10&lt;=0.5,"⏳ Non audité",IF(A10&gt;=4.5,"Très Performant",IF(A10&gt;=3.5,"Performant",IF(A10&gt;=2.5,"A Surveiller",IF(A10&gt;=1.5,"À Risque",IF(A10&lt;=1.5,"Critique"))))))</f>
        <v>A Surveiller</v>
      </c>
      <c r="C10" s="28">
        <f>COUNTIF(J15:J51,"NC Majeure")</f>
        <v>0</v>
      </c>
      <c r="D10" s="29">
        <f>COUNTIF(J15:J51,"NC Mineure")</f>
        <v>7</v>
      </c>
      <c r="E10" s="29">
        <f>COUNTIF(J15:J51,"Observation")</f>
        <v>0</v>
      </c>
      <c r="F10" s="30">
        <f>COUNTIF(J15:J51,"OFI")</f>
        <v>0</v>
      </c>
      <c r="G10" s="31">
        <f>COUNTIF(J15:J51,"Bonne Pratique")</f>
        <v>2</v>
      </c>
      <c r="H10" s="32">
        <f>C10+D10+E10+F10</f>
        <v>7</v>
      </c>
    </row>
    <row r="12" spans="1:21">
      <c r="A12" s="17" t="s">
        <v>348</v>
      </c>
    </row>
    <row r="13" spans="1:21">
      <c r="A13" s="33" t="s">
        <v>349</v>
      </c>
    </row>
    <row r="14" spans="1:21" ht="24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362</v>
      </c>
      <c r="P14" s="34" t="s">
        <v>363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34.200000000000003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163</v>
      </c>
      <c r="G15" s="37" t="s">
        <v>370</v>
      </c>
      <c r="H15" s="37" t="s">
        <v>369</v>
      </c>
      <c r="I15" s="38" t="s">
        <v>371</v>
      </c>
      <c r="J15" s="39" t="s">
        <v>117</v>
      </c>
      <c r="K15" s="95" t="str">
        <f>IF(L15="","",IF(L15=5,"Excellence/Meilleures pratiques",IF(L15=4,"Totalement en place/Proactif",IF(L15=3,"Largement en place/Stable",IF(L15=2,"Partiellement en place/Réactif",IF(L15=1,"Non en place/Elémentaire",""))))))</f>
        <v>Partiellement en place/Réactif</v>
      </c>
      <c r="L15" s="39">
        <v>2</v>
      </c>
      <c r="M15" s="38" t="s">
        <v>372</v>
      </c>
      <c r="N15" s="38" t="s">
        <v>373</v>
      </c>
      <c r="O15" s="146">
        <v>46218</v>
      </c>
      <c r="P15" s="146"/>
      <c r="Q15" s="39" t="s">
        <v>138</v>
      </c>
      <c r="R15" s="35">
        <f ca="1">IF(O15="","",IF(P15&lt;&gt;"",P15-O15,TODAY()-O15))</f>
        <v>62</v>
      </c>
      <c r="S15" s="35" t="str">
        <f>IF(Q15="","",IF(P15="Clôturé","✅",IF(Q15&lt;=30,"🟢",IF(Q15&lt;=60,"🟠","🔴"))))</f>
        <v>🔴</v>
      </c>
      <c r="T15" s="96" t="s">
        <v>374</v>
      </c>
      <c r="U15" s="38"/>
    </row>
    <row r="16" spans="1:21" ht="34.200000000000003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35" t="s">
        <v>163</v>
      </c>
      <c r="G16" s="42" t="s">
        <v>377</v>
      </c>
      <c r="H16" s="42" t="s">
        <v>376</v>
      </c>
      <c r="I16" s="43"/>
      <c r="J16" s="44"/>
      <c r="K16" s="40" t="str">
        <f t="shared" ref="K16:K49" si="0">IF(L16="","",IF(L16=4,"Totalement en place",IF(L16=3,"Largement en place",IF(L16=2,"Partiellement en place",IF(L16=1,"Non en place","")))))</f>
        <v/>
      </c>
      <c r="L16" s="44"/>
      <c r="M16" s="43"/>
      <c r="N16" s="43"/>
      <c r="O16" s="43"/>
      <c r="P16" s="44"/>
      <c r="Q16" s="44"/>
      <c r="R16" s="35" t="str">
        <f t="shared" ref="R16:R25" ca="1" si="1">IF(O16="","",IF(P16&lt;&gt;"",P16-O16,TODAY()-O16))</f>
        <v/>
      </c>
      <c r="S16" s="35" t="str">
        <f t="shared" ref="S16:S25" si="2">IF(Q16="","",IF(P16="Clôturé","✅",IF(Q16&lt;=30,"🟢",IF(Q16&lt;=60,"🟠","🔴"))))</f>
        <v/>
      </c>
      <c r="T16" s="43"/>
      <c r="U16" s="43"/>
    </row>
    <row r="17" spans="1:21" ht="22.8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38"/>
      <c r="J17" s="39"/>
      <c r="K17" s="35" t="str">
        <f t="shared" si="0"/>
        <v/>
      </c>
      <c r="L17" s="39"/>
      <c r="M17" s="38"/>
      <c r="N17" s="38"/>
      <c r="O17" s="38"/>
      <c r="P17" s="39"/>
      <c r="Q17" s="39"/>
      <c r="R17" s="35" t="str">
        <f t="shared" ca="1" si="1"/>
        <v/>
      </c>
      <c r="S17" s="35" t="str">
        <f t="shared" si="2"/>
        <v/>
      </c>
      <c r="T17" s="38"/>
      <c r="U17" s="38"/>
    </row>
    <row r="18" spans="1:21" ht="43.2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163</v>
      </c>
      <c r="G18" s="42" t="s">
        <v>383</v>
      </c>
      <c r="H18" s="42" t="s">
        <v>384</v>
      </c>
      <c r="I18" s="43" t="s">
        <v>385</v>
      </c>
      <c r="J18" s="44"/>
      <c r="K18" s="95"/>
      <c r="L18" s="39"/>
      <c r="M18" s="38"/>
      <c r="N18" s="38"/>
      <c r="O18" s="146"/>
      <c r="P18" s="146"/>
      <c r="Q18" s="39"/>
      <c r="R18" s="35"/>
      <c r="S18" s="35"/>
      <c r="T18" s="43"/>
      <c r="U18" s="43"/>
    </row>
    <row r="19" spans="1:21" ht="34.200000000000003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38"/>
      <c r="J19" s="39"/>
      <c r="K19" s="35" t="str">
        <f t="shared" si="0"/>
        <v/>
      </c>
      <c r="L19" s="39"/>
      <c r="M19" s="38"/>
      <c r="N19" s="38"/>
      <c r="O19" s="38"/>
      <c r="P19" s="39"/>
      <c r="Q19" s="39"/>
      <c r="R19" s="35" t="str">
        <f t="shared" ca="1" si="1"/>
        <v/>
      </c>
      <c r="S19" s="35" t="str">
        <f t="shared" si="2"/>
        <v/>
      </c>
      <c r="T19" s="38"/>
      <c r="U19" s="38"/>
    </row>
    <row r="20" spans="1:21" ht="22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163</v>
      </c>
      <c r="G20" s="42" t="s">
        <v>392</v>
      </c>
      <c r="H20" s="42" t="s">
        <v>393</v>
      </c>
      <c r="I20" s="43"/>
      <c r="J20" s="44"/>
      <c r="K20" s="95" t="str">
        <f t="shared" ref="K20:K25" si="3">IF(L20="","",IF(L20=5,"Excellence/Meilleures pratiques",IF(L20=4,"Totalement en place/Proactif",IF(L20=3,"Largement en place/Stable",IF(L20=2,"Partiellement en place/Réactif",IF(L20=1,"Non en place/Elémentaire",""))))))</f>
        <v/>
      </c>
      <c r="L20" s="39"/>
      <c r="M20" s="43"/>
      <c r="N20" s="43"/>
      <c r="O20" s="43"/>
      <c r="P20" s="44"/>
      <c r="Q20" s="44"/>
      <c r="R20" s="35" t="str">
        <f t="shared" ca="1" si="1"/>
        <v/>
      </c>
      <c r="S20" s="35" t="str">
        <f t="shared" si="2"/>
        <v/>
      </c>
      <c r="T20" s="43"/>
      <c r="U20" s="43"/>
    </row>
    <row r="21" spans="1:21" ht="28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38" t="s">
        <v>398</v>
      </c>
      <c r="J21" s="39"/>
      <c r="K21" s="95" t="str">
        <f t="shared" si="3"/>
        <v>Totalement en place/Proactif</v>
      </c>
      <c r="L21" s="39">
        <v>4</v>
      </c>
      <c r="M21" s="38"/>
      <c r="N21" s="38"/>
      <c r="O21" s="38"/>
      <c r="P21" s="39"/>
      <c r="Q21" s="39"/>
      <c r="R21" s="35" t="str">
        <f t="shared" ca="1" si="1"/>
        <v/>
      </c>
      <c r="S21" s="35" t="str">
        <f t="shared" si="2"/>
        <v/>
      </c>
      <c r="T21" s="38" t="s">
        <v>399</v>
      </c>
      <c r="U21" s="38"/>
    </row>
    <row r="22" spans="1:21" ht="61.5" customHeight="1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3" t="s">
        <v>404</v>
      </c>
      <c r="J22" s="44" t="s">
        <v>117</v>
      </c>
      <c r="K22" s="95" t="str">
        <f t="shared" si="3"/>
        <v>Partiellement en place/Réactif</v>
      </c>
      <c r="L22" s="39">
        <v>2</v>
      </c>
      <c r="M22" s="43" t="s">
        <v>405</v>
      </c>
      <c r="N22" s="43" t="s">
        <v>373</v>
      </c>
      <c r="O22" s="146">
        <v>46218</v>
      </c>
      <c r="P22" s="146"/>
      <c r="Q22" s="44" t="s">
        <v>138</v>
      </c>
      <c r="R22" s="35">
        <f t="shared" ca="1" si="1"/>
        <v>62</v>
      </c>
      <c r="S22" s="35" t="str">
        <f t="shared" si="2"/>
        <v>🔴</v>
      </c>
      <c r="T22" s="96" t="s">
        <v>374</v>
      </c>
      <c r="U22" s="43"/>
    </row>
    <row r="23" spans="1:21" ht="28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38" t="s">
        <v>410</v>
      </c>
      <c r="J23" s="39" t="s">
        <v>117</v>
      </c>
      <c r="K23" s="95" t="str">
        <f t="shared" si="3"/>
        <v>Partiellement en place/Réactif</v>
      </c>
      <c r="L23" s="39">
        <v>2</v>
      </c>
      <c r="M23" s="38" t="s">
        <v>411</v>
      </c>
      <c r="N23" s="43" t="s">
        <v>373</v>
      </c>
      <c r="O23" s="146">
        <v>46218</v>
      </c>
      <c r="P23" s="146"/>
      <c r="Q23" s="39" t="s">
        <v>138</v>
      </c>
      <c r="R23" s="35">
        <f t="shared" ca="1" si="1"/>
        <v>62</v>
      </c>
      <c r="S23" s="35" t="str">
        <f t="shared" si="2"/>
        <v>🔴</v>
      </c>
      <c r="T23" s="96" t="s">
        <v>412</v>
      </c>
      <c r="U23" s="38"/>
    </row>
    <row r="24" spans="1:21" ht="36.6" customHeight="1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43" t="s">
        <v>417</v>
      </c>
      <c r="J24" s="44" t="s">
        <v>117</v>
      </c>
      <c r="K24" s="95" t="str">
        <f t="shared" si="3"/>
        <v>Partiellement en place/Réactif</v>
      </c>
      <c r="L24" s="39">
        <v>2</v>
      </c>
      <c r="M24" s="43" t="s">
        <v>418</v>
      </c>
      <c r="N24" s="43" t="s">
        <v>373</v>
      </c>
      <c r="O24" s="146">
        <v>46218</v>
      </c>
      <c r="P24" s="146"/>
      <c r="Q24" s="44" t="s">
        <v>138</v>
      </c>
      <c r="R24" s="35">
        <f t="shared" ca="1" si="1"/>
        <v>62</v>
      </c>
      <c r="S24" s="35" t="str">
        <f t="shared" si="2"/>
        <v>🔴</v>
      </c>
      <c r="T24" s="96" t="s">
        <v>374</v>
      </c>
      <c r="U24" s="43"/>
    </row>
    <row r="25" spans="1:21" ht="22.8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163</v>
      </c>
      <c r="G25" s="37" t="s">
        <v>421</v>
      </c>
      <c r="H25" s="37" t="s">
        <v>422</v>
      </c>
      <c r="I25" s="38"/>
      <c r="J25" s="39"/>
      <c r="K25" s="95" t="str">
        <f t="shared" si="3"/>
        <v/>
      </c>
      <c r="L25" s="39"/>
      <c r="M25" s="38"/>
      <c r="N25" s="38"/>
      <c r="O25" s="38"/>
      <c r="P25" s="39"/>
      <c r="Q25" s="39"/>
      <c r="R25" s="35" t="str">
        <f t="shared" ca="1" si="1"/>
        <v/>
      </c>
      <c r="S25" s="35" t="str">
        <f t="shared" si="2"/>
        <v/>
      </c>
      <c r="T25" s="38"/>
      <c r="U25" s="38"/>
    </row>
    <row r="26" spans="1:21" ht="22.8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35" t="s">
        <v>163</v>
      </c>
      <c r="G26" s="42" t="s">
        <v>425</v>
      </c>
      <c r="H26" s="42" t="s">
        <v>426</v>
      </c>
      <c r="I26" s="43"/>
      <c r="J26" s="44"/>
      <c r="K26" s="40" t="str">
        <f t="shared" si="0"/>
        <v/>
      </c>
      <c r="L26" s="44"/>
      <c r="M26" s="43"/>
      <c r="N26" s="43"/>
      <c r="O26" s="43"/>
      <c r="P26" s="44"/>
      <c r="Q26" s="44"/>
      <c r="R26" s="40" t="str">
        <f t="shared" ref="R26:R28" ca="1" si="4">IF(OR(O26="",Q26="Clôturé"),"",TODAY()-O26)</f>
        <v/>
      </c>
      <c r="S26" s="40" t="str">
        <f t="shared" ref="S26:S28" ca="1" si="5">IF(R26="","",IF(Q26="Clôturé","✅",IF(R26&lt;=30,"🟢",IF(R26&lt;=60,"🟠","🔴"))))</f>
        <v/>
      </c>
      <c r="T26" s="43"/>
      <c r="U26" s="43"/>
    </row>
    <row r="27" spans="1:21" ht="34.200000000000003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166</v>
      </c>
      <c r="G27" s="37" t="s">
        <v>429</v>
      </c>
      <c r="H27" s="37" t="s">
        <v>430</v>
      </c>
      <c r="I27" s="38"/>
      <c r="J27" s="39"/>
      <c r="K27" s="35" t="str">
        <f t="shared" si="0"/>
        <v/>
      </c>
      <c r="L27" s="39"/>
      <c r="M27" s="38"/>
      <c r="N27" s="38"/>
      <c r="O27" s="38"/>
      <c r="P27" s="39"/>
      <c r="Q27" s="39"/>
      <c r="R27" s="35" t="str">
        <f t="shared" ca="1" si="4"/>
        <v/>
      </c>
      <c r="S27" s="35" t="str">
        <f t="shared" ca="1" si="5"/>
        <v/>
      </c>
      <c r="T27" s="38"/>
      <c r="U27" s="38"/>
    </row>
    <row r="28" spans="1:21" ht="34.200000000000003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163</v>
      </c>
      <c r="G28" s="42" t="s">
        <v>433</v>
      </c>
      <c r="H28" s="42" t="s">
        <v>434</v>
      </c>
      <c r="I28" s="43"/>
      <c r="J28" s="44"/>
      <c r="K28" s="40" t="str">
        <f t="shared" si="0"/>
        <v/>
      </c>
      <c r="L28" s="44"/>
      <c r="M28" s="43"/>
      <c r="N28" s="43"/>
      <c r="O28" s="43"/>
      <c r="P28" s="44"/>
      <c r="Q28" s="44"/>
      <c r="R28" s="40" t="str">
        <f t="shared" ca="1" si="4"/>
        <v/>
      </c>
      <c r="S28" s="40" t="str">
        <f t="shared" ca="1" si="5"/>
        <v/>
      </c>
      <c r="T28" s="43"/>
      <c r="U28" s="43"/>
    </row>
    <row r="29" spans="1:21" ht="129.6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163</v>
      </c>
      <c r="G29" s="37" t="s">
        <v>437</v>
      </c>
      <c r="H29" s="37" t="s">
        <v>438</v>
      </c>
      <c r="I29" s="38" t="s">
        <v>439</v>
      </c>
      <c r="J29" s="39" t="s">
        <v>117</v>
      </c>
      <c r="K29" s="95" t="str">
        <f t="shared" ref="K29:K47" si="6">IF(L29="","",IF(L29=5,"Excellence/Meilleures pratiques",IF(L29=4,"Totalement en place/Proactif",IF(L29=3,"Largement en place/Stable",IF(L29=2,"Partiellement en place/Réactif",IF(L29=1,"Non en place/Elémentaire",""))))))</f>
        <v>Partiellement en place/Réactif</v>
      </c>
      <c r="L29" s="39">
        <v>2</v>
      </c>
      <c r="M29" s="38" t="s">
        <v>440</v>
      </c>
      <c r="N29" s="43" t="s">
        <v>373</v>
      </c>
      <c r="O29" s="146">
        <v>46218</v>
      </c>
      <c r="P29" s="146"/>
      <c r="Q29" s="44" t="s">
        <v>138</v>
      </c>
      <c r="R29" s="35">
        <f t="shared" ref="R29:R51" ca="1" si="7">IF(O29="","",IF(P29&lt;&gt;"",P29-O29,TODAY()-O29))</f>
        <v>62</v>
      </c>
      <c r="S29" s="35" t="str">
        <f t="shared" ref="S29:S51" si="8">IF(Q29="","",IF(P29="Clôturé","✅",IF(Q29&lt;=30,"🟢",IF(Q29&lt;=60,"🟠","🔴"))))</f>
        <v>🔴</v>
      </c>
      <c r="T29" s="96" t="s">
        <v>441</v>
      </c>
      <c r="U29" s="3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163</v>
      </c>
      <c r="G30" s="42" t="s">
        <v>444</v>
      </c>
      <c r="H30" s="42" t="s">
        <v>445</v>
      </c>
      <c r="I30" s="43" t="s">
        <v>10</v>
      </c>
      <c r="J30" s="44"/>
      <c r="K30" s="95" t="str">
        <f t="shared" si="6"/>
        <v/>
      </c>
      <c r="L30" s="39"/>
      <c r="M30" s="43"/>
      <c r="N30" s="43"/>
      <c r="O30" s="43"/>
      <c r="P30" s="44"/>
      <c r="Q30" s="44"/>
      <c r="R30" s="35" t="str">
        <f t="shared" ca="1" si="7"/>
        <v/>
      </c>
      <c r="S30" s="35" t="str">
        <f t="shared" si="8"/>
        <v/>
      </c>
      <c r="T30" s="43"/>
      <c r="U30" s="43"/>
    </row>
    <row r="31" spans="1:21" ht="86.4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38" t="s">
        <v>450</v>
      </c>
      <c r="J31" s="39" t="s">
        <v>117</v>
      </c>
      <c r="K31" s="95" t="str">
        <f t="shared" si="6"/>
        <v>Partiellement en place/Réactif</v>
      </c>
      <c r="L31" s="39">
        <v>2</v>
      </c>
      <c r="M31" s="38" t="s">
        <v>451</v>
      </c>
      <c r="N31" s="38" t="s">
        <v>373</v>
      </c>
      <c r="O31" s="146">
        <v>46218</v>
      </c>
      <c r="P31" s="146"/>
      <c r="Q31" s="44" t="s">
        <v>138</v>
      </c>
      <c r="R31" s="35">
        <f t="shared" ca="1" si="7"/>
        <v>62</v>
      </c>
      <c r="S31" s="35" t="str">
        <f t="shared" si="8"/>
        <v>🔴</v>
      </c>
      <c r="T31" s="140" t="s">
        <v>452</v>
      </c>
      <c r="U31" s="38"/>
    </row>
    <row r="32" spans="1:21" ht="72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43" t="s">
        <v>457</v>
      </c>
      <c r="J32" s="44" t="s">
        <v>117</v>
      </c>
      <c r="K32" s="95" t="str">
        <f t="shared" si="6"/>
        <v>Partiellement en place/Réactif</v>
      </c>
      <c r="L32" s="39">
        <v>2</v>
      </c>
      <c r="M32" s="43" t="s">
        <v>458</v>
      </c>
      <c r="N32" s="38" t="s">
        <v>373</v>
      </c>
      <c r="O32" s="146">
        <v>46218</v>
      </c>
      <c r="P32" s="146"/>
      <c r="Q32" s="44" t="s">
        <v>138</v>
      </c>
      <c r="R32" s="35">
        <f t="shared" ca="1" si="7"/>
        <v>62</v>
      </c>
      <c r="S32" s="35" t="str">
        <f t="shared" si="8"/>
        <v>🔴</v>
      </c>
      <c r="T32" s="43"/>
      <c r="U32" s="43"/>
    </row>
    <row r="33" spans="1:21" ht="28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38" t="s">
        <v>463</v>
      </c>
      <c r="J33" s="39"/>
      <c r="K33" s="95" t="str">
        <f t="shared" si="6"/>
        <v>Totalement en place/Proactif</v>
      </c>
      <c r="L33" s="39">
        <v>4</v>
      </c>
      <c r="M33" s="38"/>
      <c r="N33" s="38"/>
      <c r="O33" s="38"/>
      <c r="P33" s="39"/>
      <c r="Q33" s="39"/>
      <c r="R33" s="35" t="str">
        <f t="shared" ca="1" si="7"/>
        <v/>
      </c>
      <c r="S33" s="35" t="str">
        <f t="shared" si="8"/>
        <v/>
      </c>
      <c r="T33" s="139" t="s">
        <v>464</v>
      </c>
      <c r="U33" s="38"/>
    </row>
    <row r="34" spans="1:21" ht="28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43" t="s">
        <v>469</v>
      </c>
      <c r="J34" s="44"/>
      <c r="K34" s="95" t="str">
        <f t="shared" si="6"/>
        <v>Totalement en place/Proactif</v>
      </c>
      <c r="L34" s="39">
        <v>4</v>
      </c>
      <c r="M34" s="43"/>
      <c r="N34" s="43"/>
      <c r="O34" s="43"/>
      <c r="P34" s="44"/>
      <c r="Q34" s="44"/>
      <c r="R34" s="35" t="str">
        <f t="shared" ca="1" si="7"/>
        <v/>
      </c>
      <c r="S34" s="35" t="str">
        <f t="shared" si="8"/>
        <v/>
      </c>
      <c r="T34" s="109" t="s">
        <v>452</v>
      </c>
      <c r="U34" s="43"/>
    </row>
    <row r="35" spans="1:21" ht="43.2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8" t="s">
        <v>474</v>
      </c>
      <c r="J35" s="39"/>
      <c r="K35" s="95" t="str">
        <f t="shared" si="6"/>
        <v>Totalement en place/Proactif</v>
      </c>
      <c r="L35" s="39">
        <v>4</v>
      </c>
      <c r="M35" s="38"/>
      <c r="N35" s="38"/>
      <c r="O35" s="38"/>
      <c r="P35" s="39"/>
      <c r="Q35" s="39"/>
      <c r="R35" s="35" t="str">
        <f t="shared" ca="1" si="7"/>
        <v/>
      </c>
      <c r="S35" s="35" t="str">
        <f t="shared" si="8"/>
        <v/>
      </c>
      <c r="T35" s="139" t="s">
        <v>475</v>
      </c>
      <c r="U35" s="38"/>
    </row>
    <row r="36" spans="1:21" ht="43.2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43" t="s">
        <v>480</v>
      </c>
      <c r="J36" s="44"/>
      <c r="K36" s="95" t="str">
        <f t="shared" si="6"/>
        <v>Totalement en place/Proactif</v>
      </c>
      <c r="L36" s="39">
        <v>4</v>
      </c>
      <c r="M36" s="43"/>
      <c r="N36" s="43"/>
      <c r="O36" s="43"/>
      <c r="P36" s="44"/>
      <c r="Q36" s="44"/>
      <c r="R36" s="35" t="str">
        <f t="shared" ca="1" si="7"/>
        <v/>
      </c>
      <c r="S36" s="35" t="str">
        <f t="shared" si="8"/>
        <v/>
      </c>
      <c r="T36" s="139" t="s">
        <v>475</v>
      </c>
      <c r="U36" s="43"/>
    </row>
    <row r="37" spans="1:21" ht="43.2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43" t="s">
        <v>480</v>
      </c>
      <c r="J37" s="39"/>
      <c r="K37" s="95" t="str">
        <f t="shared" si="6"/>
        <v>Totalement en place/Proactif</v>
      </c>
      <c r="L37" s="39">
        <v>4</v>
      </c>
      <c r="M37" s="38"/>
      <c r="N37" s="38"/>
      <c r="O37" s="38"/>
      <c r="P37" s="39"/>
      <c r="Q37" s="39"/>
      <c r="R37" s="35" t="str">
        <f t="shared" ca="1" si="7"/>
        <v/>
      </c>
      <c r="S37" s="35" t="str">
        <f t="shared" si="8"/>
        <v/>
      </c>
      <c r="T37" s="139" t="s">
        <v>475</v>
      </c>
      <c r="U37" s="38"/>
    </row>
    <row r="38" spans="1:21" ht="34.200000000000003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43" t="s">
        <v>10</v>
      </c>
      <c r="J38" s="44"/>
      <c r="K38" s="95" t="str">
        <f t="shared" si="6"/>
        <v/>
      </c>
      <c r="L38" s="39"/>
      <c r="M38" s="43"/>
      <c r="N38" s="43"/>
      <c r="O38" s="43"/>
      <c r="P38" s="44"/>
      <c r="Q38" s="44"/>
      <c r="R38" s="35" t="str">
        <f t="shared" ca="1" si="7"/>
        <v/>
      </c>
      <c r="S38" s="35" t="str">
        <f t="shared" si="8"/>
        <v/>
      </c>
      <c r="T38" s="43"/>
      <c r="U38" s="43"/>
    </row>
    <row r="39" spans="1:21" ht="28.8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38" t="s">
        <v>493</v>
      </c>
      <c r="J39" s="39"/>
      <c r="K39" s="95" t="str">
        <f t="shared" si="6"/>
        <v>Totalement en place/Proactif</v>
      </c>
      <c r="L39" s="39">
        <v>4</v>
      </c>
      <c r="M39" s="38"/>
      <c r="N39" s="38"/>
      <c r="O39" s="38"/>
      <c r="P39" s="39"/>
      <c r="Q39" s="39"/>
      <c r="R39" s="35" t="str">
        <f t="shared" ca="1" si="7"/>
        <v/>
      </c>
      <c r="S39" s="35" t="str">
        <f t="shared" si="8"/>
        <v/>
      </c>
      <c r="T39" s="109" t="s">
        <v>494</v>
      </c>
      <c r="U39" s="38"/>
    </row>
    <row r="40" spans="1:21" ht="28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43" t="s">
        <v>498</v>
      </c>
      <c r="J40" s="44"/>
      <c r="K40" s="95" t="str">
        <f t="shared" si="6"/>
        <v>Totalement en place/Proactif</v>
      </c>
      <c r="L40" s="39">
        <v>4</v>
      </c>
      <c r="M40" s="43"/>
      <c r="N40" s="43"/>
      <c r="O40" s="43"/>
      <c r="P40" s="44"/>
      <c r="Q40" s="44"/>
      <c r="R40" s="35" t="str">
        <f t="shared" ca="1" si="7"/>
        <v/>
      </c>
      <c r="S40" s="35" t="str">
        <f t="shared" si="8"/>
        <v/>
      </c>
      <c r="T40" s="96" t="s">
        <v>499</v>
      </c>
      <c r="U40" s="43"/>
    </row>
    <row r="41" spans="1:21" ht="28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38" t="s">
        <v>504</v>
      </c>
      <c r="J41" s="39"/>
      <c r="K41" s="95" t="str">
        <f t="shared" si="6"/>
        <v>Totalement en place/Proactif</v>
      </c>
      <c r="L41" s="39">
        <v>4</v>
      </c>
      <c r="M41" s="38"/>
      <c r="N41" s="38"/>
      <c r="O41" s="38"/>
      <c r="P41" s="39"/>
      <c r="Q41" s="39"/>
      <c r="R41" s="35" t="str">
        <f t="shared" ca="1" si="7"/>
        <v/>
      </c>
      <c r="S41" s="35" t="str">
        <f t="shared" si="8"/>
        <v/>
      </c>
      <c r="T41" s="38"/>
      <c r="U41" s="3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43" t="s">
        <v>10</v>
      </c>
      <c r="J42" s="44"/>
      <c r="K42" s="95" t="str">
        <f t="shared" si="6"/>
        <v/>
      </c>
      <c r="L42" s="39"/>
      <c r="M42" s="43"/>
      <c r="N42" s="43"/>
      <c r="O42" s="43"/>
      <c r="P42" s="44"/>
      <c r="Q42" s="44"/>
      <c r="R42" s="35" t="str">
        <f t="shared" ca="1" si="7"/>
        <v/>
      </c>
      <c r="S42" s="35" t="str">
        <f t="shared" si="8"/>
        <v/>
      </c>
      <c r="T42" s="43"/>
      <c r="U42" s="43"/>
    </row>
    <row r="43" spans="1:21" ht="22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38" t="s">
        <v>10</v>
      </c>
      <c r="J43" s="39"/>
      <c r="K43" s="95" t="str">
        <f t="shared" si="6"/>
        <v/>
      </c>
      <c r="L43" s="39"/>
      <c r="M43" s="38"/>
      <c r="N43" s="38"/>
      <c r="O43" s="38"/>
      <c r="P43" s="39"/>
      <c r="Q43" s="39"/>
      <c r="R43" s="35" t="str">
        <f t="shared" ca="1" si="7"/>
        <v/>
      </c>
      <c r="S43" s="35" t="str">
        <f t="shared" si="8"/>
        <v/>
      </c>
      <c r="T43" s="38"/>
      <c r="U43" s="38"/>
    </row>
    <row r="44" spans="1:21" ht="100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43" t="s">
        <v>517</v>
      </c>
      <c r="J44" s="44" t="s">
        <v>129</v>
      </c>
      <c r="K44" s="95" t="str">
        <f t="shared" si="6"/>
        <v>Totalement en place/Proactif</v>
      </c>
      <c r="L44" s="39">
        <v>4</v>
      </c>
      <c r="M44" s="43"/>
      <c r="N44" s="43"/>
      <c r="O44" s="43"/>
      <c r="P44" s="44"/>
      <c r="Q44" s="44"/>
      <c r="R44" s="35" t="str">
        <f t="shared" ca="1" si="7"/>
        <v/>
      </c>
      <c r="S44" s="35" t="str">
        <f t="shared" si="8"/>
        <v/>
      </c>
      <c r="T44" s="139" t="s">
        <v>518</v>
      </c>
      <c r="U44" s="43"/>
    </row>
    <row r="45" spans="1:21" ht="57.6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38" t="s">
        <v>523</v>
      </c>
      <c r="J45" s="39"/>
      <c r="K45" s="95" t="str">
        <f t="shared" si="6"/>
        <v>Totalement en place/Proactif</v>
      </c>
      <c r="L45" s="39">
        <v>4</v>
      </c>
      <c r="M45" s="38"/>
      <c r="N45" s="38"/>
      <c r="O45" s="38"/>
      <c r="P45" s="39"/>
      <c r="Q45" s="39"/>
      <c r="R45" s="35" t="str">
        <f t="shared" ca="1" si="7"/>
        <v/>
      </c>
      <c r="S45" s="35" t="str">
        <f t="shared" si="8"/>
        <v/>
      </c>
      <c r="T45" s="139" t="s">
        <v>524</v>
      </c>
      <c r="U45" s="38"/>
    </row>
    <row r="46" spans="1:21" ht="28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43" t="s">
        <v>529</v>
      </c>
      <c r="J46" s="44"/>
      <c r="K46" s="95" t="str">
        <f t="shared" si="6"/>
        <v>Totalement en place/Proactif</v>
      </c>
      <c r="L46" s="39">
        <v>4</v>
      </c>
      <c r="M46" s="43"/>
      <c r="N46" s="43"/>
      <c r="O46" s="43"/>
      <c r="P46" s="44"/>
      <c r="Q46" s="44"/>
      <c r="R46" s="35" t="str">
        <f t="shared" ca="1" si="7"/>
        <v/>
      </c>
      <c r="S46" s="35" t="str">
        <f t="shared" si="8"/>
        <v/>
      </c>
      <c r="T46" s="139" t="s">
        <v>518</v>
      </c>
      <c r="U46" s="43"/>
    </row>
    <row r="47" spans="1:21" ht="28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38"/>
      <c r="J47" s="39"/>
      <c r="K47" s="95" t="str">
        <f t="shared" si="6"/>
        <v>Totalement en place/Proactif</v>
      </c>
      <c r="L47" s="39">
        <v>4</v>
      </c>
      <c r="M47" s="38"/>
      <c r="N47" s="38"/>
      <c r="O47" s="38"/>
      <c r="P47" s="39"/>
      <c r="Q47" s="39"/>
      <c r="R47" s="35" t="str">
        <f t="shared" ca="1" si="7"/>
        <v/>
      </c>
      <c r="S47" s="35" t="str">
        <f t="shared" si="8"/>
        <v/>
      </c>
      <c r="T47" s="139" t="s">
        <v>524</v>
      </c>
      <c r="U47" s="38"/>
    </row>
    <row r="48" spans="1:21" ht="34.200000000000003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163</v>
      </c>
      <c r="G48" s="42" t="s">
        <v>536</v>
      </c>
      <c r="H48" s="42" t="s">
        <v>537</v>
      </c>
      <c r="I48" s="43"/>
      <c r="J48" s="44"/>
      <c r="K48" s="40" t="str">
        <f t="shared" si="0"/>
        <v/>
      </c>
      <c r="L48" s="44"/>
      <c r="M48" s="43"/>
      <c r="N48" s="43"/>
      <c r="O48" s="43"/>
      <c r="P48" s="44"/>
      <c r="Q48" s="44"/>
      <c r="R48" s="35" t="str">
        <f t="shared" ca="1" si="7"/>
        <v/>
      </c>
      <c r="S48" s="35" t="str">
        <f t="shared" si="8"/>
        <v/>
      </c>
      <c r="T48" s="43"/>
      <c r="U48" s="43"/>
    </row>
    <row r="49" spans="1:21" ht="34.200000000000003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38"/>
      <c r="J49" s="39"/>
      <c r="K49" s="35" t="str">
        <f t="shared" si="0"/>
        <v/>
      </c>
      <c r="L49" s="39"/>
      <c r="M49" s="38"/>
      <c r="N49" s="38"/>
      <c r="O49" s="38"/>
      <c r="P49" s="39"/>
      <c r="Q49" s="39"/>
      <c r="R49" s="35" t="str">
        <f t="shared" ca="1" si="7"/>
        <v/>
      </c>
      <c r="S49" s="35" t="str">
        <f t="shared" si="8"/>
        <v/>
      </c>
      <c r="T49" s="38"/>
      <c r="U49" s="38"/>
    </row>
    <row r="50" spans="1:21" ht="43.2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38" t="s">
        <v>544</v>
      </c>
      <c r="J50" s="44" t="s">
        <v>129</v>
      </c>
      <c r="K50" s="95" t="str">
        <f t="shared" ref="K50:K51" si="9">IF(L50="","",IF(L50=5,"Excellence/Meilleures pratiques",IF(L50=4,"Totalement en place/Proactif",IF(L50=3,"Largement en place/Stable",IF(L50=2,"Partiellement en place/Réactif",IF(L50=1,"Non en place/Elémentaire",""))))))</f>
        <v>Totalement en place/Proactif</v>
      </c>
      <c r="L50" s="39">
        <v>4</v>
      </c>
      <c r="M50" s="43"/>
      <c r="N50" s="43"/>
      <c r="O50" s="43"/>
      <c r="P50" s="44"/>
      <c r="Q50" s="44"/>
      <c r="R50" s="35" t="str">
        <f t="shared" ca="1" si="7"/>
        <v/>
      </c>
      <c r="S50" s="35" t="str">
        <f t="shared" si="8"/>
        <v/>
      </c>
      <c r="T50" s="96" t="s">
        <v>545</v>
      </c>
      <c r="U50" s="43"/>
    </row>
    <row r="51" spans="1:21" ht="61.5" customHeight="1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38" t="s">
        <v>550</v>
      </c>
      <c r="J51" s="39"/>
      <c r="K51" s="95" t="str">
        <f t="shared" si="9"/>
        <v>Totalement en place/Proactif</v>
      </c>
      <c r="L51" s="39">
        <v>4</v>
      </c>
      <c r="M51" s="38"/>
      <c r="N51" s="38"/>
      <c r="O51" s="38"/>
      <c r="P51" s="39"/>
      <c r="Q51" s="39"/>
      <c r="R51" s="35" t="str">
        <f t="shared" ca="1" si="7"/>
        <v/>
      </c>
      <c r="S51" s="35" t="str">
        <f t="shared" si="8"/>
        <v/>
      </c>
      <c r="T51" s="38"/>
      <c r="U51" s="38"/>
    </row>
    <row r="53" spans="1:21">
      <c r="A53" s="199" t="s">
        <v>551</v>
      </c>
      <c r="B53" s="199"/>
      <c r="C53" s="199"/>
      <c r="D53" s="199"/>
      <c r="E53" s="199"/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2</v>
      </c>
      <c r="E55" s="40" t="str">
        <f t="shared" ref="E55:E61" si="10">IF(D55&lt;=0.5,"⏳ Non audité",IF(D55&gt;=4.5,"🟢 Très Performant",IF(D55&gt;=3.5,"🔵 Performant",IF(D55&gt;=2.5,"🟡 A surveiller",IF(D55&gt;=1.5,"🟠 À Risque",IF(D55&lt;=1.5,"🔴 Critique"))))))</f>
        <v>🟠 À Risque</v>
      </c>
      <c r="F55" s="95"/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4</v>
      </c>
      <c r="E56" s="40" t="str">
        <f t="shared" si="10"/>
        <v>🔵 Performant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2</v>
      </c>
      <c r="E57" s="40" t="str">
        <f t="shared" si="10"/>
        <v>🟠 À Risque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2</v>
      </c>
      <c r="E58" s="40" t="str">
        <f t="shared" si="10"/>
        <v>🟠 À Risque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4</v>
      </c>
      <c r="E59" s="40" t="str">
        <f>IF(D59&lt;=0.5,"⏳ Non audité",IF(D59&gt;=4.5,"🟢 Très Performant",IF(D59&gt;=3.5,"🔵 Performant",IF(D59&gt;=2.5,"🟡 A surveiller",IF(D59&gt;=1.5,"🟠 À Risque",IF(D59&lt;=1.5,"🔴 Critique"))))))</f>
        <v>🔵 Performant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IFERROR(AVERAGE(L45:L49),0)</f>
        <v>4</v>
      </c>
      <c r="E60" s="40" t="str">
        <f>IF(D60&lt;=0.5,"⏳ Non audité",IF(D60&gt;=4.5,"🟢 Très Performant",IF(D60&gt;=3.5,"🔵 Performant",IF(D60&gt;=2.5,"🟡 A surveiller",IF(D60&gt;=1.5,"🟠 À Risque",IF(D60&lt;=1.5,"🔴 Critique"))))))</f>
        <v>🔵 Performant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4</v>
      </c>
      <c r="E61" s="40" t="str">
        <f t="shared" si="10"/>
        <v>🔵 Performant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autoFilter ref="A12:U51" xr:uid="{00000000-0001-0000-0400-000000000000}"/>
  <mergeCells count="2">
    <mergeCell ref="A8:H8"/>
    <mergeCell ref="A53:E53"/>
  </mergeCells>
  <conditionalFormatting sqref="L15:L51">
    <cfRule type="cellIs" dxfId="441" priority="1" operator="equal">
      <formula>4</formula>
    </cfRule>
    <cfRule type="cellIs" dxfId="440" priority="2" operator="equal">
      <formula>3</formula>
    </cfRule>
    <cfRule type="cellIs" dxfId="439" priority="3" operator="equal">
      <formula>2</formula>
    </cfRule>
    <cfRule type="cellIs" dxfId="438" priority="4" operator="equal">
      <formula>1</formula>
    </cfRule>
  </conditionalFormatting>
  <conditionalFormatting sqref="Q15:Q51">
    <cfRule type="cellIs" dxfId="437" priority="5" operator="equal">
      <formula>"Ouvert"</formula>
    </cfRule>
    <cfRule type="cellIs" dxfId="436" priority="6" operator="equal">
      <formula>"En cours"</formula>
    </cfRule>
    <cfRule type="cellIs" dxfId="435" priority="7" operator="equal">
      <formula>"Clôturé"</formula>
    </cfRule>
  </conditionalFormatting>
  <dataValidations count="5">
    <dataValidation type="whole" allowBlank="1" showInputMessage="1" showErrorMessage="1" errorTitle="Score invalide" error="Saisir un score entre 1 et 4" promptTitle="Score Maturité" prompt="1=Non en place_x000a_2=Partiellement_x000a_3=Largement_x000a_4=Totalement en place" sqref="L16:L17 L19 L26:L28 L48:L49" xr:uid="{ED19DB9C-DBE3-45A1-8F26-B03A847CCEB1}">
      <formula1>1</formula1>
      <formula2>4</formula2>
    </dataValidation>
    <dataValidation type="list" allowBlank="1" sqref="J15:J51" xr:uid="{D470F79B-7A11-4556-8764-1EB0746F105C}">
      <formula1>"NC Majeure,NC Mineure,Observation,OFI,Bonne Pratique"</formula1>
    </dataValidation>
    <dataValidation type="list" allowBlank="1" sqref="Q15:Q51" xr:uid="{00000000-0002-0000-0400-000002000000}">
      <formula1>"Ouvert,En cours,Clôturé,Non applicable"</formula1>
    </dataValidation>
    <dataValidation type="list" allowBlank="1" sqref="F15:F51" xr:uid="{0466B9A2-7FFE-4D91-9C58-79DFA9547A68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 L18 L20:L25 L29:L47 L50:L51" xr:uid="{F8010B07-7ADF-41F5-BEF9-C7003C23D5AB}">
      <formula1>1</formula1>
      <formula2>5</formula2>
    </dataValidation>
  </dataValidations>
  <hyperlinks>
    <hyperlink ref="T33" r:id="rId1" xr:uid="{4C4E87F5-45EE-48E3-AAD7-41995733E195}"/>
    <hyperlink ref="T31" r:id="rId2" xr:uid="{974DCAD7-E7CE-4C2A-AF29-94A2C1F8C8E6}"/>
    <hyperlink ref="T34" r:id="rId3" xr:uid="{7124EE1B-CC27-4A4E-BB7B-80CFE4F4093E}"/>
    <hyperlink ref="T35" r:id="rId4" xr:uid="{DF8A2BD5-C895-48E3-A73F-B7F886D25B07}"/>
    <hyperlink ref="T36:T37" location="_top" display="_top" xr:uid="{A6FFA690-DD54-44A4-92C5-59309546AF4E}"/>
    <hyperlink ref="T39" r:id="rId5" xr:uid="{6C4E1453-DD9F-451E-BFFB-10E2CD96EF30}"/>
    <hyperlink ref="T40" location="_top" display="_top" xr:uid="{9E8D55B5-1FB5-46F0-84FE-B0A441921EE1}"/>
    <hyperlink ref="T44" r:id="rId6" xr:uid="{BFE8455F-411A-4401-A85F-251EA789F461}"/>
    <hyperlink ref="T45" r:id="rId7" xr:uid="{50C20C24-D30A-44A0-A4FE-A6DAEC49A96F}"/>
    <hyperlink ref="T46" r:id="rId8" xr:uid="{421921E8-5A56-4D17-B750-FA4CFA47BB0E}"/>
    <hyperlink ref="T47" r:id="rId9" xr:uid="{E410998C-04AD-4F97-8E2F-D00165A7400A}"/>
    <hyperlink ref="T50" r:id="rId10" xr:uid="{4F0CF195-FC76-469F-9A1E-43252A8CD01E}"/>
    <hyperlink ref="T36" r:id="rId11" xr:uid="{5B65D99D-1EDA-426C-8073-5718CA2CE023}"/>
    <hyperlink ref="T37" r:id="rId12" xr:uid="{C07B6EB6-4093-424C-8C43-ABAC569806A4}"/>
    <hyperlink ref="T23" r:id="rId13" display="../../../../../../../:x:/r/sites/MindintrieurevidenceISO9K/Shared Documents/Document/Continuous Improvement/DXC Measurement Plan Template (3).xlsx?d=w93ac1f15bb4a4ae2a6cee57039b57ba5&amp;csf=1&amp;web=1&amp;e=Y4Ls6H" xr:uid="{3E7F2F6E-3BE7-45B6-8871-E5E787B5DDE3}"/>
    <hyperlink ref="T22" r:id="rId14" display="../../../../../../../:x:/r/sites/MindintrieurevidenceISO9K/Shared Documents/Document/Continuous Improvement/DXC_Risk and Opportunity and Issues Register (1).xlsx?d=we1daa634803c4cd0bf9bf1b8cd49acd4&amp;csf=1&amp;web=1&amp;e=eC3ZY8" xr:uid="{C681F4A2-3CCD-479D-AA37-CB2973B194F8}"/>
    <hyperlink ref="T15" r:id="rId15" display="../../../../../../../:x:/r/sites/MindintrieurevidenceISO9K/Shared Documents/Document/Continuous Improvement/DXC_Risk and Opportunity and Issues Register (1).xlsx?d=we1daa634803c4cd0bf9bf1b8cd49acd4&amp;csf=1&amp;web=1&amp;e=eC3ZY8" xr:uid="{0F1E6F22-A356-451B-975F-8375D194A19E}"/>
    <hyperlink ref="T24" r:id="rId16" display="../../../../../../../:x:/r/sites/MindintrieurevidenceISO9K/Shared Documents/Document/Continuous Improvement/DXC_Risk and Opportunity and Issues Register (1).xlsx?d=we1daa634803c4cd0bf9bf1b8cd49acd4&amp;csf=1&amp;web=1&amp;e=eC3ZY8" xr:uid="{EDAA172D-BBB7-4C96-A3C6-2BD831EA3DF1}"/>
    <hyperlink ref="T29" r:id="rId17" display="../../../../../../../:x:/r/sites/MindintrieurevidenceISO9K/Shared Documents/Document/Competency Management/Multiskill_Matrix Template (1).xlsx?d=wd8675c1c4140483fb91569cb2f73fba3&amp;csf=1&amp;web=1&amp;e=UXucro" xr:uid="{3EB9390B-A234-47BA-8591-6AD0CCFC1B76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64"/>
  <sheetViews>
    <sheetView showGridLines="0" topLeftCell="L7" workbookViewId="0">
      <selection activeCell="P15" sqref="P15"/>
    </sheetView>
  </sheetViews>
  <sheetFormatPr baseColWidth="10" defaultColWidth="8.6640625" defaultRowHeight="14.4"/>
  <cols>
    <col min="2" max="2" width="25.6640625" customWidth="1"/>
    <col min="3" max="3" width="16.44140625" customWidth="1"/>
    <col min="4" max="4" width="35" customWidth="1"/>
    <col min="5" max="5" width="30" customWidth="1"/>
    <col min="6" max="6" width="42" customWidth="1"/>
    <col min="7" max="7" width="14" customWidth="1"/>
    <col min="8" max="8" width="24" customWidth="1"/>
    <col min="9" max="9" width="34" customWidth="1"/>
    <col min="10" max="10" width="28" customWidth="1"/>
    <col min="11" max="11" width="14" customWidth="1"/>
    <col min="12" max="12" width="18" customWidth="1"/>
    <col min="13" max="13" width="10" customWidth="1"/>
    <col min="14" max="14" width="28" customWidth="1"/>
    <col min="15" max="15" width="14" customWidth="1"/>
    <col min="16" max="16" width="19.33203125" customWidth="1"/>
    <col min="17" max="17" width="14.5546875" customWidth="1"/>
    <col min="18" max="18" width="12" customWidth="1"/>
    <col min="19" max="19" width="21" customWidth="1"/>
    <col min="20" max="20" width="10.6640625" customWidth="1"/>
    <col min="21" max="22" width="20" customWidth="1"/>
  </cols>
  <sheetData>
    <row r="1" spans="2:22" ht="17.399999999999999">
      <c r="B1" s="16" t="s">
        <v>562</v>
      </c>
    </row>
    <row r="2" spans="2:22">
      <c r="B2" s="24" t="s">
        <v>336</v>
      </c>
    </row>
    <row r="4" spans="2:22">
      <c r="B4" s="4" t="s">
        <v>563</v>
      </c>
      <c r="C4" s="6" t="s">
        <v>188</v>
      </c>
      <c r="F4" s="4" t="s">
        <v>564</v>
      </c>
    </row>
    <row r="5" spans="2:22">
      <c r="B5" s="4" t="s">
        <v>565</v>
      </c>
      <c r="F5" s="4" t="s">
        <v>566</v>
      </c>
      <c r="G5" s="6" t="s">
        <v>14</v>
      </c>
    </row>
    <row r="6" spans="2:22">
      <c r="B6" s="4" t="s">
        <v>567</v>
      </c>
      <c r="F6" s="4" t="s">
        <v>342</v>
      </c>
    </row>
    <row r="8" spans="2:22">
      <c r="B8" s="17" t="s">
        <v>343</v>
      </c>
    </row>
    <row r="9" spans="2:22">
      <c r="B9" s="25" t="s">
        <v>344</v>
      </c>
      <c r="C9" s="25" t="s">
        <v>79</v>
      </c>
      <c r="D9" s="25" t="s">
        <v>345</v>
      </c>
      <c r="E9" s="25" t="s">
        <v>346</v>
      </c>
      <c r="F9" s="25" t="s">
        <v>347</v>
      </c>
      <c r="G9" s="25" t="s">
        <v>125</v>
      </c>
      <c r="H9" s="25" t="s">
        <v>180</v>
      </c>
      <c r="I9" s="25" t="s">
        <v>181</v>
      </c>
    </row>
    <row r="10" spans="2:22" ht="21">
      <c r="B10" s="26">
        <f>IFERROR(AVERAGE(M15:M51),0)</f>
        <v>2.3636363636363638</v>
      </c>
      <c r="C10" s="27" t="str">
        <f>IF(B10&lt;=0.5,"⏳ Non audité",IF(B10&gt;=4.5,"Très Performant",IF(B10&gt;=3.5,"Performant",IF(B10&gt;=2.5,"A Surveiller",IF(B10&gt;=1.5,"À Risque",IF(B10&lt;=1.5,"Critique"))))))</f>
        <v>À Risque</v>
      </c>
      <c r="D10" s="28">
        <f>COUNTIF(K15:K51,"NC Majeure")</f>
        <v>1</v>
      </c>
      <c r="E10" s="29">
        <f>COUNTIF(K15:K51,"NC Mineure")</f>
        <v>5</v>
      </c>
      <c r="F10" s="29">
        <f>COUNTIF(K15:K51,"Observation")</f>
        <v>1</v>
      </c>
      <c r="G10" s="30">
        <f>COUNTIF(K15:K51,"OFI")</f>
        <v>0</v>
      </c>
      <c r="H10" s="31">
        <f>COUNTIF(K15:K51,"Bonne Pratique")</f>
        <v>0</v>
      </c>
      <c r="I10" s="32">
        <f>D10+E10+F10+G10</f>
        <v>7</v>
      </c>
    </row>
    <row r="12" spans="2:22">
      <c r="B12" s="17" t="s">
        <v>348</v>
      </c>
    </row>
    <row r="13" spans="2:22">
      <c r="B13" s="33" t="s">
        <v>349</v>
      </c>
    </row>
    <row r="14" spans="2:22" ht="24">
      <c r="B14" s="34" t="s">
        <v>182</v>
      </c>
      <c r="C14" s="34" t="s">
        <v>350</v>
      </c>
      <c r="D14" s="34" t="s">
        <v>351</v>
      </c>
      <c r="E14" s="34" t="s">
        <v>247</v>
      </c>
      <c r="F14" s="34" t="s">
        <v>352</v>
      </c>
      <c r="G14" s="34" t="s">
        <v>353</v>
      </c>
      <c r="H14" s="34" t="s">
        <v>354</v>
      </c>
      <c r="I14" s="34" t="s">
        <v>355</v>
      </c>
      <c r="J14" s="34" t="s">
        <v>356</v>
      </c>
      <c r="K14" s="34" t="s">
        <v>357</v>
      </c>
      <c r="L14" s="34" t="s">
        <v>358</v>
      </c>
      <c r="M14" s="34" t="s">
        <v>359</v>
      </c>
      <c r="N14" s="34" t="s">
        <v>360</v>
      </c>
      <c r="O14" s="34" t="s">
        <v>361</v>
      </c>
      <c r="P14" s="34" t="s">
        <v>362</v>
      </c>
      <c r="Q14" s="147" t="s">
        <v>569</v>
      </c>
      <c r="R14" s="34" t="s">
        <v>133</v>
      </c>
      <c r="S14" s="34" t="s">
        <v>364</v>
      </c>
      <c r="T14" s="34" t="s">
        <v>365</v>
      </c>
      <c r="U14" s="34" t="s">
        <v>366</v>
      </c>
      <c r="V14" s="34" t="s">
        <v>367</v>
      </c>
    </row>
    <row r="15" spans="2:22" ht="28.8">
      <c r="B15" s="35">
        <v>1</v>
      </c>
      <c r="C15" s="36" t="s">
        <v>250</v>
      </c>
      <c r="D15" s="37" t="s">
        <v>368</v>
      </c>
      <c r="E15" s="37" t="s">
        <v>251</v>
      </c>
      <c r="F15" s="37" t="s">
        <v>369</v>
      </c>
      <c r="G15" s="35" t="s">
        <v>163</v>
      </c>
      <c r="H15" s="37" t="s">
        <v>370</v>
      </c>
      <c r="I15" s="37" t="s">
        <v>369</v>
      </c>
      <c r="J15" s="38" t="s">
        <v>371</v>
      </c>
      <c r="K15" s="39" t="s">
        <v>113</v>
      </c>
      <c r="L15" s="95" t="str">
        <f>IF(M15="","",IF(M15=5,"Excellence/Meilleures pratiques",IF(M15=4,"Totalement en place/Proactif",IF(M15=3,"Largement en place/Stable",IF(M15=2,"Partiellement en place/Réactif",IF(M15=1,"Non en place/Elémentaire",""))))))</f>
        <v>Non en place/Elémentaire</v>
      </c>
      <c r="M15" s="39">
        <v>1</v>
      </c>
      <c r="N15" s="38" t="s">
        <v>570</v>
      </c>
      <c r="O15" s="38" t="s">
        <v>571</v>
      </c>
      <c r="P15" s="101">
        <v>46234</v>
      </c>
      <c r="Q15" s="101">
        <v>46280</v>
      </c>
      <c r="R15" s="39" t="s">
        <v>135</v>
      </c>
      <c r="S15" s="35">
        <f t="shared" ref="S15:S51" ca="1" si="0">IF(OR(P15="",R15="Clôturé"),"",TODAY()-P15)</f>
        <v>46</v>
      </c>
      <c r="T15" s="35" t="str">
        <f t="shared" ref="T15:T51" ca="1" si="1">IF(S15="","",IF(R15="Clôturé","✅",IF(S15&lt;=30,"🟢",IF(S15&lt;=60,"🟠","🔴"))))</f>
        <v>🟠</v>
      </c>
      <c r="U15" s="96" t="s">
        <v>572</v>
      </c>
      <c r="V15" s="38"/>
    </row>
    <row r="16" spans="2:22" ht="22.8">
      <c r="B16" s="40">
        <v>2</v>
      </c>
      <c r="C16" s="41" t="s">
        <v>252</v>
      </c>
      <c r="D16" s="42" t="s">
        <v>375</v>
      </c>
      <c r="E16" s="42" t="s">
        <v>253</v>
      </c>
      <c r="F16" s="42" t="s">
        <v>376</v>
      </c>
      <c r="G16" s="35" t="s">
        <v>163</v>
      </c>
      <c r="H16" s="42" t="s">
        <v>377</v>
      </c>
      <c r="I16" s="42" t="s">
        <v>376</v>
      </c>
      <c r="J16" s="43"/>
      <c r="K16" s="44"/>
      <c r="L16" s="95" t="str">
        <f t="shared" ref="L16:L18" si="2">IF(M16="","",IF(M16=5,"Excellence/Meilleures pratiques",IF(M16=4,"Totalement en place/Proactif",IF(M16=3,"Largement en place/Stable",IF(M16=2,"Partiellement en place/Réactif",IF(M16=1,"Non en place/Elémentaire",""))))))</f>
        <v/>
      </c>
      <c r="M16" s="39"/>
      <c r="N16" s="43"/>
      <c r="O16" s="43"/>
      <c r="P16" s="43"/>
      <c r="Q16" s="44"/>
      <c r="R16" s="44"/>
      <c r="S16" s="40" t="str">
        <f t="shared" ca="1" si="0"/>
        <v/>
      </c>
      <c r="T16" s="40" t="str">
        <f t="shared" ca="1" si="1"/>
        <v/>
      </c>
      <c r="U16" s="43"/>
      <c r="V16" s="43"/>
    </row>
    <row r="17" spans="2:22" ht="22.8">
      <c r="B17" s="35">
        <v>3</v>
      </c>
      <c r="C17" s="36" t="s">
        <v>254</v>
      </c>
      <c r="D17" s="37" t="s">
        <v>378</v>
      </c>
      <c r="E17" s="37" t="s">
        <v>255</v>
      </c>
      <c r="F17" s="37" t="s">
        <v>379</v>
      </c>
      <c r="G17" s="35" t="s">
        <v>160</v>
      </c>
      <c r="H17" s="37" t="s">
        <v>380</v>
      </c>
      <c r="I17" s="37" t="s">
        <v>379</v>
      </c>
      <c r="J17" s="38"/>
      <c r="K17" s="39"/>
      <c r="L17" s="95" t="str">
        <f t="shared" si="2"/>
        <v/>
      </c>
      <c r="M17" s="39"/>
      <c r="N17" s="38"/>
      <c r="O17" s="38"/>
      <c r="P17" s="38"/>
      <c r="Q17" s="39"/>
      <c r="R17" s="39"/>
      <c r="S17" s="35" t="str">
        <f t="shared" ca="1" si="0"/>
        <v/>
      </c>
      <c r="T17" s="35" t="str">
        <f t="shared" ca="1" si="1"/>
        <v/>
      </c>
      <c r="U17" s="38"/>
      <c r="V17" s="38"/>
    </row>
    <row r="18" spans="2:22" ht="43.2">
      <c r="B18" s="40">
        <v>4</v>
      </c>
      <c r="C18" s="41" t="s">
        <v>256</v>
      </c>
      <c r="D18" s="42" t="s">
        <v>381</v>
      </c>
      <c r="E18" s="42" t="s">
        <v>257</v>
      </c>
      <c r="F18" s="42" t="s">
        <v>382</v>
      </c>
      <c r="G18" s="40" t="s">
        <v>163</v>
      </c>
      <c r="H18" s="42" t="s">
        <v>383</v>
      </c>
      <c r="I18" s="42" t="s">
        <v>384</v>
      </c>
      <c r="J18" s="43" t="s">
        <v>573</v>
      </c>
      <c r="K18" s="44" t="s">
        <v>117</v>
      </c>
      <c r="L18" s="95" t="str">
        <f t="shared" si="2"/>
        <v>Partiellement en place/Réactif</v>
      </c>
      <c r="M18" s="39">
        <v>2</v>
      </c>
      <c r="N18" s="43" t="s">
        <v>574</v>
      </c>
      <c r="O18" s="43" t="s">
        <v>571</v>
      </c>
      <c r="P18" s="43"/>
      <c r="Q18" s="44"/>
      <c r="R18" s="44" t="s">
        <v>135</v>
      </c>
      <c r="S18" s="40" t="str">
        <f t="shared" ca="1" si="0"/>
        <v/>
      </c>
      <c r="T18" s="40" t="str">
        <f t="shared" ca="1" si="1"/>
        <v/>
      </c>
      <c r="U18" s="43"/>
      <c r="V18" s="43"/>
    </row>
    <row r="19" spans="2:22" ht="22.8">
      <c r="B19" s="35">
        <v>5</v>
      </c>
      <c r="C19" s="36" t="s">
        <v>258</v>
      </c>
      <c r="D19" s="37" t="s">
        <v>386</v>
      </c>
      <c r="E19" s="37" t="s">
        <v>259</v>
      </c>
      <c r="F19" s="37" t="s">
        <v>387</v>
      </c>
      <c r="G19" s="35" t="s">
        <v>160</v>
      </c>
      <c r="H19" s="37" t="s">
        <v>388</v>
      </c>
      <c r="I19" s="37" t="s">
        <v>389</v>
      </c>
      <c r="J19" s="38"/>
      <c r="K19" s="39"/>
      <c r="L19" s="95" t="str">
        <f t="shared" ref="L19:L51" si="3">IF(M19="","",IF(M19=5,"Excellence/Meilleures pratiques",IF(M19=4,"Totalement en place/Proactif",IF(M19=3,"Largement en place/Stable",IF(M19=2,"Partiellement en place/Réactif",IF(M19=1,"Non en place/Elémentaire",""))))))</f>
        <v>Largement en place/Stable</v>
      </c>
      <c r="M19" s="39">
        <v>3</v>
      </c>
      <c r="N19" s="38"/>
      <c r="O19" s="38"/>
      <c r="P19" s="38"/>
      <c r="Q19" s="39"/>
      <c r="R19" s="39"/>
      <c r="S19" s="35" t="str">
        <f t="shared" ca="1" si="0"/>
        <v/>
      </c>
      <c r="T19" s="35" t="str">
        <f t="shared" ca="1" si="1"/>
        <v/>
      </c>
      <c r="U19" s="38"/>
      <c r="V19" s="38"/>
    </row>
    <row r="20" spans="2:22" ht="22.8">
      <c r="B20" s="40">
        <v>6</v>
      </c>
      <c r="C20" s="41" t="s">
        <v>260</v>
      </c>
      <c r="D20" s="42" t="s">
        <v>390</v>
      </c>
      <c r="E20" s="42" t="s">
        <v>261</v>
      </c>
      <c r="F20" s="42" t="s">
        <v>391</v>
      </c>
      <c r="G20" s="40" t="s">
        <v>163</v>
      </c>
      <c r="H20" s="42" t="s">
        <v>392</v>
      </c>
      <c r="I20" s="42" t="s">
        <v>393</v>
      </c>
      <c r="J20" s="43"/>
      <c r="K20" s="44"/>
      <c r="L20" s="95" t="str">
        <f t="shared" si="3"/>
        <v>Largement en place/Stable</v>
      </c>
      <c r="M20" s="39">
        <v>3</v>
      </c>
      <c r="N20" s="43"/>
      <c r="O20" s="43"/>
      <c r="P20" s="43"/>
      <c r="Q20" s="44"/>
      <c r="R20" s="44"/>
      <c r="S20" s="40" t="str">
        <f t="shared" ca="1" si="0"/>
        <v/>
      </c>
      <c r="T20" s="40" t="str">
        <f t="shared" ca="1" si="1"/>
        <v/>
      </c>
      <c r="U20" s="43"/>
      <c r="V20" s="43"/>
    </row>
    <row r="21" spans="2:22" ht="22.8">
      <c r="B21" s="35">
        <v>7</v>
      </c>
      <c r="C21" s="36" t="s">
        <v>262</v>
      </c>
      <c r="D21" s="37" t="s">
        <v>394</v>
      </c>
      <c r="E21" s="37" t="s">
        <v>263</v>
      </c>
      <c r="F21" s="37" t="s">
        <v>395</v>
      </c>
      <c r="G21" s="35" t="s">
        <v>163</v>
      </c>
      <c r="H21" s="37" t="s">
        <v>396</v>
      </c>
      <c r="I21" s="37" t="s">
        <v>397</v>
      </c>
      <c r="J21" s="38"/>
      <c r="K21" s="39"/>
      <c r="L21" s="95" t="str">
        <f t="shared" si="3"/>
        <v>Largement en place/Stable</v>
      </c>
      <c r="M21" s="39">
        <v>3</v>
      </c>
      <c r="N21" s="38"/>
      <c r="O21" s="38"/>
      <c r="P21" s="38"/>
      <c r="Q21" s="39"/>
      <c r="R21" s="39"/>
      <c r="S21" s="35" t="str">
        <f t="shared" ca="1" si="0"/>
        <v/>
      </c>
      <c r="T21" s="35" t="str">
        <f t="shared" ca="1" si="1"/>
        <v/>
      </c>
      <c r="U21" s="38"/>
      <c r="V21" s="38"/>
    </row>
    <row r="22" spans="2:22" ht="100.8">
      <c r="B22" s="40">
        <v>8</v>
      </c>
      <c r="C22" s="41" t="s">
        <v>264</v>
      </c>
      <c r="D22" s="42" t="s">
        <v>400</v>
      </c>
      <c r="E22" s="42" t="s">
        <v>265</v>
      </c>
      <c r="F22" s="42" t="s">
        <v>401</v>
      </c>
      <c r="G22" s="40" t="s">
        <v>163</v>
      </c>
      <c r="H22" s="42" t="s">
        <v>402</v>
      </c>
      <c r="I22" s="42" t="s">
        <v>403</v>
      </c>
      <c r="J22" s="43" t="s">
        <v>575</v>
      </c>
      <c r="K22" s="44" t="s">
        <v>117</v>
      </c>
      <c r="L22" s="95" t="str">
        <f t="shared" si="3"/>
        <v>Partiellement en place/Réactif</v>
      </c>
      <c r="M22" s="39">
        <v>2</v>
      </c>
      <c r="N22" s="43" t="s">
        <v>576</v>
      </c>
      <c r="O22" s="43" t="s">
        <v>571</v>
      </c>
      <c r="P22" s="43"/>
      <c r="Q22" s="44"/>
      <c r="R22" s="44" t="s">
        <v>135</v>
      </c>
      <c r="S22" s="40" t="str">
        <f t="shared" ca="1" si="0"/>
        <v/>
      </c>
      <c r="T22" s="40" t="str">
        <f t="shared" ca="1" si="1"/>
        <v/>
      </c>
      <c r="U22" s="96" t="s">
        <v>572</v>
      </c>
      <c r="V22" s="43"/>
    </row>
    <row r="23" spans="2:22" ht="22.8">
      <c r="B23" s="35">
        <v>9</v>
      </c>
      <c r="C23" s="36" t="s">
        <v>266</v>
      </c>
      <c r="D23" s="37" t="s">
        <v>406</v>
      </c>
      <c r="E23" s="37" t="s">
        <v>267</v>
      </c>
      <c r="F23" s="37" t="s">
        <v>407</v>
      </c>
      <c r="G23" s="35" t="s">
        <v>163</v>
      </c>
      <c r="H23" s="37" t="s">
        <v>408</v>
      </c>
      <c r="I23" s="37" t="s">
        <v>409</v>
      </c>
      <c r="J23" s="38"/>
      <c r="K23" s="39"/>
      <c r="L23" s="95" t="str">
        <f t="shared" si="3"/>
        <v>Largement en place/Stable</v>
      </c>
      <c r="M23" s="39">
        <v>3</v>
      </c>
      <c r="N23" s="38"/>
      <c r="O23" s="38"/>
      <c r="P23" s="38"/>
      <c r="Q23" s="39"/>
      <c r="R23" s="39"/>
      <c r="S23" s="35" t="str">
        <f t="shared" ca="1" si="0"/>
        <v/>
      </c>
      <c r="T23" s="35" t="str">
        <f t="shared" ca="1" si="1"/>
        <v/>
      </c>
      <c r="U23" s="38"/>
      <c r="V23" s="38"/>
    </row>
    <row r="24" spans="2:22" ht="28.8">
      <c r="B24" s="40">
        <v>10</v>
      </c>
      <c r="C24" s="41" t="s">
        <v>268</v>
      </c>
      <c r="D24" s="42" t="s">
        <v>413</v>
      </c>
      <c r="E24" s="42" t="s">
        <v>269</v>
      </c>
      <c r="F24" s="42" t="s">
        <v>414</v>
      </c>
      <c r="G24" s="40" t="s">
        <v>163</v>
      </c>
      <c r="H24" s="42" t="s">
        <v>415</v>
      </c>
      <c r="I24" s="42" t="s">
        <v>416</v>
      </c>
      <c r="J24" s="97" t="s">
        <v>577</v>
      </c>
      <c r="K24" s="44" t="s">
        <v>117</v>
      </c>
      <c r="L24" s="95" t="str">
        <f t="shared" si="3"/>
        <v>Partiellement en place/Réactif</v>
      </c>
      <c r="M24" s="39">
        <v>2</v>
      </c>
      <c r="N24" s="43" t="s">
        <v>578</v>
      </c>
      <c r="O24" s="43" t="s">
        <v>571</v>
      </c>
      <c r="P24" s="43"/>
      <c r="Q24" s="44"/>
      <c r="R24" s="44" t="s">
        <v>135</v>
      </c>
      <c r="S24" s="40" t="str">
        <f t="shared" ca="1" si="0"/>
        <v/>
      </c>
      <c r="T24" s="40" t="str">
        <f t="shared" ca="1" si="1"/>
        <v/>
      </c>
      <c r="U24" s="43"/>
      <c r="V24" s="43"/>
    </row>
    <row r="25" spans="2:22" ht="22.8">
      <c r="B25" s="35">
        <v>11</v>
      </c>
      <c r="C25" s="36" t="s">
        <v>270</v>
      </c>
      <c r="D25" s="37" t="s">
        <v>419</v>
      </c>
      <c r="E25" s="37" t="s">
        <v>271</v>
      </c>
      <c r="F25" s="37" t="s">
        <v>420</v>
      </c>
      <c r="G25" s="35" t="s">
        <v>163</v>
      </c>
      <c r="H25" s="37" t="s">
        <v>421</v>
      </c>
      <c r="I25" s="37" t="s">
        <v>422</v>
      </c>
      <c r="J25" s="38"/>
      <c r="K25" s="39"/>
      <c r="L25" s="95" t="str">
        <f t="shared" si="3"/>
        <v/>
      </c>
      <c r="M25" s="39"/>
      <c r="N25" s="38"/>
      <c r="O25" s="38"/>
      <c r="P25" s="38"/>
      <c r="Q25" s="39"/>
      <c r="R25" s="39"/>
      <c r="S25" s="35" t="str">
        <f t="shared" ca="1" si="0"/>
        <v/>
      </c>
      <c r="T25" s="35" t="str">
        <f t="shared" ca="1" si="1"/>
        <v/>
      </c>
      <c r="U25" s="38"/>
      <c r="V25" s="38"/>
    </row>
    <row r="26" spans="2:22" ht="22.8">
      <c r="B26" s="40">
        <v>12</v>
      </c>
      <c r="C26" s="41" t="s">
        <v>272</v>
      </c>
      <c r="D26" s="42" t="s">
        <v>423</v>
      </c>
      <c r="E26" s="42" t="s">
        <v>273</v>
      </c>
      <c r="F26" s="42" t="s">
        <v>424</v>
      </c>
      <c r="G26" s="35" t="s">
        <v>163</v>
      </c>
      <c r="H26" s="42" t="s">
        <v>425</v>
      </c>
      <c r="I26" s="42" t="s">
        <v>426</v>
      </c>
      <c r="J26" s="43"/>
      <c r="K26" s="44"/>
      <c r="L26" s="95" t="str">
        <f t="shared" si="3"/>
        <v/>
      </c>
      <c r="M26" s="39"/>
      <c r="N26" s="43"/>
      <c r="O26" s="43"/>
      <c r="P26" s="43"/>
      <c r="Q26" s="44"/>
      <c r="R26" s="44"/>
      <c r="S26" s="40" t="str">
        <f t="shared" ca="1" si="0"/>
        <v/>
      </c>
      <c r="T26" s="40" t="str">
        <f t="shared" ca="1" si="1"/>
        <v/>
      </c>
      <c r="U26" s="43"/>
      <c r="V26" s="43"/>
    </row>
    <row r="27" spans="2:22" ht="22.8">
      <c r="B27" s="35">
        <v>13</v>
      </c>
      <c r="C27" s="36" t="s">
        <v>274</v>
      </c>
      <c r="D27" s="37" t="s">
        <v>427</v>
      </c>
      <c r="E27" s="37" t="s">
        <v>275</v>
      </c>
      <c r="F27" s="37" t="s">
        <v>428</v>
      </c>
      <c r="G27" s="35" t="s">
        <v>166</v>
      </c>
      <c r="H27" s="37" t="s">
        <v>429</v>
      </c>
      <c r="I27" s="37" t="s">
        <v>430</v>
      </c>
      <c r="J27" s="38"/>
      <c r="K27" s="39"/>
      <c r="L27" s="95" t="str">
        <f t="shared" si="3"/>
        <v/>
      </c>
      <c r="M27" s="39"/>
      <c r="N27" s="38"/>
      <c r="O27" s="38"/>
      <c r="P27" s="38"/>
      <c r="Q27" s="39"/>
      <c r="R27" s="39"/>
      <c r="S27" s="35" t="str">
        <f t="shared" ca="1" si="0"/>
        <v/>
      </c>
      <c r="T27" s="35" t="str">
        <f t="shared" ca="1" si="1"/>
        <v/>
      </c>
      <c r="U27" s="38"/>
      <c r="V27" s="38"/>
    </row>
    <row r="28" spans="2:22" ht="22.8">
      <c r="B28" s="40">
        <v>14</v>
      </c>
      <c r="C28" s="41" t="s">
        <v>276</v>
      </c>
      <c r="D28" s="42" t="s">
        <v>431</v>
      </c>
      <c r="E28" s="42" t="s">
        <v>277</v>
      </c>
      <c r="F28" s="42" t="s">
        <v>432</v>
      </c>
      <c r="G28" s="40" t="s">
        <v>163</v>
      </c>
      <c r="H28" s="42" t="s">
        <v>433</v>
      </c>
      <c r="I28" s="42" t="s">
        <v>434</v>
      </c>
      <c r="J28" s="43"/>
      <c r="K28" s="44"/>
      <c r="L28" s="95" t="str">
        <f t="shared" si="3"/>
        <v/>
      </c>
      <c r="M28" s="39"/>
      <c r="N28" s="43"/>
      <c r="O28" s="43"/>
      <c r="P28" s="43"/>
      <c r="Q28" s="44"/>
      <c r="R28" s="44"/>
      <c r="S28" s="40" t="str">
        <f t="shared" ca="1" si="0"/>
        <v/>
      </c>
      <c r="T28" s="40" t="str">
        <f t="shared" ca="1" si="1"/>
        <v/>
      </c>
      <c r="U28" s="43"/>
      <c r="V28" s="43"/>
    </row>
    <row r="29" spans="2:22" ht="144">
      <c r="B29" s="35">
        <v>15</v>
      </c>
      <c r="C29" s="36" t="s">
        <v>278</v>
      </c>
      <c r="D29" s="37" t="s">
        <v>435</v>
      </c>
      <c r="E29" s="37" t="s">
        <v>279</v>
      </c>
      <c r="F29" s="37" t="s">
        <v>436</v>
      </c>
      <c r="G29" s="35" t="s">
        <v>163</v>
      </c>
      <c r="H29" s="37" t="s">
        <v>437</v>
      </c>
      <c r="I29" s="37" t="s">
        <v>438</v>
      </c>
      <c r="J29" s="38" t="s">
        <v>579</v>
      </c>
      <c r="K29" s="39" t="s">
        <v>117</v>
      </c>
      <c r="L29" s="95" t="str">
        <f t="shared" si="3"/>
        <v>Partiellement en place/Réactif</v>
      </c>
      <c r="M29" s="39">
        <v>2</v>
      </c>
      <c r="N29" s="38" t="s">
        <v>580</v>
      </c>
      <c r="O29" s="38" t="s">
        <v>571</v>
      </c>
      <c r="P29" s="38"/>
      <c r="Q29" s="39"/>
      <c r="R29" s="99" t="s">
        <v>135</v>
      </c>
      <c r="S29" s="35" t="str">
        <f t="shared" ca="1" si="0"/>
        <v/>
      </c>
      <c r="T29" s="35" t="str">
        <f t="shared" ca="1" si="1"/>
        <v/>
      </c>
      <c r="U29" s="38"/>
      <c r="V29" s="38"/>
    </row>
    <row r="30" spans="2:22" ht="22.8">
      <c r="B30" s="40">
        <v>16</v>
      </c>
      <c r="C30" s="41" t="s">
        <v>280</v>
      </c>
      <c r="D30" s="42" t="s">
        <v>442</v>
      </c>
      <c r="E30" s="42" t="s">
        <v>281</v>
      </c>
      <c r="F30" s="42" t="s">
        <v>443</v>
      </c>
      <c r="G30" s="40" t="s">
        <v>163</v>
      </c>
      <c r="H30" s="42" t="s">
        <v>444</v>
      </c>
      <c r="I30" s="42" t="s">
        <v>445</v>
      </c>
      <c r="J30" s="43"/>
      <c r="K30" s="44"/>
      <c r="L30" s="95" t="str">
        <f t="shared" si="3"/>
        <v/>
      </c>
      <c r="M30" s="39"/>
      <c r="N30" s="43"/>
      <c r="O30" s="43"/>
      <c r="P30" s="43"/>
      <c r="Q30" s="44"/>
      <c r="R30" s="44"/>
      <c r="S30" s="40" t="str">
        <f t="shared" ca="1" si="0"/>
        <v/>
      </c>
      <c r="T30" s="40" t="str">
        <f t="shared" ca="1" si="1"/>
        <v/>
      </c>
      <c r="U30" s="43"/>
      <c r="V30" s="43"/>
    </row>
    <row r="31" spans="2:22" ht="43.2">
      <c r="B31" s="35">
        <v>17</v>
      </c>
      <c r="C31" s="36" t="s">
        <v>282</v>
      </c>
      <c r="D31" s="37" t="s">
        <v>446</v>
      </c>
      <c r="E31" s="37" t="s">
        <v>283</v>
      </c>
      <c r="F31" s="37" t="s">
        <v>447</v>
      </c>
      <c r="G31" s="35" t="s">
        <v>163</v>
      </c>
      <c r="H31" s="37" t="s">
        <v>448</v>
      </c>
      <c r="I31" s="37" t="s">
        <v>449</v>
      </c>
      <c r="J31" s="38" t="s">
        <v>581</v>
      </c>
      <c r="K31" s="39" t="s">
        <v>121</v>
      </c>
      <c r="L31" s="95" t="str">
        <f t="shared" si="3"/>
        <v>Largement en place/Stable</v>
      </c>
      <c r="M31" s="39">
        <v>3</v>
      </c>
      <c r="N31" s="38" t="s">
        <v>582</v>
      </c>
      <c r="O31" s="38" t="s">
        <v>571</v>
      </c>
      <c r="P31" s="38"/>
      <c r="Q31" s="39"/>
      <c r="R31" s="39" t="s">
        <v>135</v>
      </c>
      <c r="S31" s="35" t="str">
        <f t="shared" ca="1" si="0"/>
        <v/>
      </c>
      <c r="T31" s="35" t="str">
        <f t="shared" ca="1" si="1"/>
        <v/>
      </c>
      <c r="U31" s="38"/>
      <c r="V31" s="38"/>
    </row>
    <row r="32" spans="2:22" ht="43.2">
      <c r="B32" s="40">
        <v>18</v>
      </c>
      <c r="C32" s="41" t="s">
        <v>284</v>
      </c>
      <c r="D32" s="42" t="s">
        <v>453</v>
      </c>
      <c r="E32" s="42" t="s">
        <v>285</v>
      </c>
      <c r="F32" s="42" t="s">
        <v>454</v>
      </c>
      <c r="G32" s="40" t="s">
        <v>163</v>
      </c>
      <c r="H32" s="42" t="s">
        <v>455</v>
      </c>
      <c r="I32" s="42" t="s">
        <v>456</v>
      </c>
      <c r="J32" s="43" t="s">
        <v>583</v>
      </c>
      <c r="K32" s="44" t="s">
        <v>117</v>
      </c>
      <c r="L32" s="95" t="str">
        <f t="shared" si="3"/>
        <v>Partiellement en place/Réactif</v>
      </c>
      <c r="M32" s="39">
        <v>2</v>
      </c>
      <c r="N32" s="43" t="s">
        <v>582</v>
      </c>
      <c r="O32" s="43" t="s">
        <v>571</v>
      </c>
      <c r="P32" s="43"/>
      <c r="Q32" s="44"/>
      <c r="R32" s="44" t="s">
        <v>135</v>
      </c>
      <c r="S32" s="40" t="str">
        <f t="shared" ca="1" si="0"/>
        <v/>
      </c>
      <c r="T32" s="40" t="str">
        <f t="shared" ca="1" si="1"/>
        <v/>
      </c>
      <c r="U32" s="43"/>
      <c r="V32" s="43"/>
    </row>
    <row r="33" spans="2:22" ht="22.8">
      <c r="B33" s="35">
        <v>19</v>
      </c>
      <c r="C33" s="36" t="s">
        <v>286</v>
      </c>
      <c r="D33" s="37" t="s">
        <v>459</v>
      </c>
      <c r="E33" s="37" t="s">
        <v>287</v>
      </c>
      <c r="F33" s="37" t="s">
        <v>460</v>
      </c>
      <c r="G33" s="35" t="s">
        <v>166</v>
      </c>
      <c r="H33" s="37" t="s">
        <v>461</v>
      </c>
      <c r="I33" s="37" t="s">
        <v>462</v>
      </c>
      <c r="J33" s="38"/>
      <c r="K33" s="39"/>
      <c r="L33" s="95" t="str">
        <f t="shared" si="3"/>
        <v/>
      </c>
      <c r="M33" s="39"/>
      <c r="N33" s="38"/>
      <c r="O33" s="38"/>
      <c r="P33" s="38"/>
      <c r="Q33" s="39"/>
      <c r="R33" s="39"/>
      <c r="S33" s="35" t="str">
        <f t="shared" ca="1" si="0"/>
        <v/>
      </c>
      <c r="T33" s="35" t="str">
        <f t="shared" ca="1" si="1"/>
        <v/>
      </c>
      <c r="U33" s="38"/>
      <c r="V33" s="38"/>
    </row>
    <row r="34" spans="2:22" ht="22.8">
      <c r="B34" s="40">
        <v>20</v>
      </c>
      <c r="C34" s="41" t="s">
        <v>288</v>
      </c>
      <c r="D34" s="42" t="s">
        <v>465</v>
      </c>
      <c r="E34" s="42" t="s">
        <v>289</v>
      </c>
      <c r="F34" s="42" t="s">
        <v>466</v>
      </c>
      <c r="G34" s="40" t="s">
        <v>166</v>
      </c>
      <c r="H34" s="42" t="s">
        <v>467</v>
      </c>
      <c r="I34" s="42" t="s">
        <v>468</v>
      </c>
      <c r="J34" s="43"/>
      <c r="K34" s="44"/>
      <c r="L34" s="95" t="str">
        <f t="shared" si="3"/>
        <v/>
      </c>
      <c r="M34" s="39"/>
      <c r="N34" s="43"/>
      <c r="O34" s="43"/>
      <c r="P34" s="43"/>
      <c r="Q34" s="44"/>
      <c r="R34" s="44"/>
      <c r="S34" s="40" t="str">
        <f t="shared" ca="1" si="0"/>
        <v/>
      </c>
      <c r="T34" s="40" t="str">
        <f t="shared" ca="1" si="1"/>
        <v/>
      </c>
      <c r="U34" s="43"/>
      <c r="V34" s="43"/>
    </row>
    <row r="35" spans="2:22" ht="22.8">
      <c r="B35" s="35">
        <v>21</v>
      </c>
      <c r="C35" s="36" t="s">
        <v>290</v>
      </c>
      <c r="D35" s="37" t="s">
        <v>470</v>
      </c>
      <c r="E35" s="37" t="s">
        <v>291</v>
      </c>
      <c r="F35" s="37" t="s">
        <v>471</v>
      </c>
      <c r="G35" s="35" t="s">
        <v>166</v>
      </c>
      <c r="H35" s="37" t="s">
        <v>472</v>
      </c>
      <c r="I35" s="37" t="s">
        <v>473</v>
      </c>
      <c r="J35" s="38"/>
      <c r="K35" s="39"/>
      <c r="L35" s="95" t="str">
        <f t="shared" si="3"/>
        <v/>
      </c>
      <c r="M35" s="39"/>
      <c r="N35" s="38"/>
      <c r="O35" s="38"/>
      <c r="P35" s="38"/>
      <c r="Q35" s="39"/>
      <c r="R35" s="39"/>
      <c r="S35" s="35" t="str">
        <f t="shared" ca="1" si="0"/>
        <v/>
      </c>
      <c r="T35" s="35" t="str">
        <f t="shared" ca="1" si="1"/>
        <v/>
      </c>
      <c r="U35" s="38"/>
      <c r="V35" s="38"/>
    </row>
    <row r="36" spans="2:22" ht="22.8">
      <c r="B36" s="40">
        <v>22</v>
      </c>
      <c r="C36" s="41" t="s">
        <v>292</v>
      </c>
      <c r="D36" s="42" t="s">
        <v>476</v>
      </c>
      <c r="E36" s="42" t="s">
        <v>293</v>
      </c>
      <c r="F36" s="42" t="s">
        <v>477</v>
      </c>
      <c r="G36" s="40" t="s">
        <v>166</v>
      </c>
      <c r="H36" s="42" t="s">
        <v>478</v>
      </c>
      <c r="I36" s="42" t="s">
        <v>479</v>
      </c>
      <c r="J36" s="43"/>
      <c r="K36" s="44"/>
      <c r="L36" s="95" t="str">
        <f t="shared" si="3"/>
        <v/>
      </c>
      <c r="M36" s="39"/>
      <c r="N36" s="43"/>
      <c r="O36" s="43"/>
      <c r="P36" s="43"/>
      <c r="Q36" s="44"/>
      <c r="R36" s="44"/>
      <c r="S36" s="40" t="str">
        <f t="shared" ca="1" si="0"/>
        <v/>
      </c>
      <c r="T36" s="40" t="str">
        <f t="shared" ca="1" si="1"/>
        <v/>
      </c>
      <c r="U36" s="43"/>
      <c r="V36" s="43"/>
    </row>
    <row r="37" spans="2:22" ht="22.8">
      <c r="B37" s="35">
        <v>23</v>
      </c>
      <c r="C37" s="36" t="s">
        <v>294</v>
      </c>
      <c r="D37" s="37" t="s">
        <v>481</v>
      </c>
      <c r="E37" s="37" t="s">
        <v>295</v>
      </c>
      <c r="F37" s="37" t="s">
        <v>482</v>
      </c>
      <c r="G37" s="35" t="s">
        <v>166</v>
      </c>
      <c r="H37" s="37" t="s">
        <v>483</v>
      </c>
      <c r="I37" s="37" t="s">
        <v>484</v>
      </c>
      <c r="J37" s="38"/>
      <c r="K37" s="39"/>
      <c r="L37" s="95" t="str">
        <f t="shared" si="3"/>
        <v/>
      </c>
      <c r="M37" s="39"/>
      <c r="N37" s="38"/>
      <c r="O37" s="38"/>
      <c r="P37" s="38"/>
      <c r="Q37" s="39"/>
      <c r="R37" s="39"/>
      <c r="S37" s="35" t="str">
        <f t="shared" ca="1" si="0"/>
        <v/>
      </c>
      <c r="T37" s="35" t="str">
        <f t="shared" ca="1" si="1"/>
        <v/>
      </c>
      <c r="U37" s="38"/>
      <c r="V37" s="38"/>
    </row>
    <row r="38" spans="2:22" ht="22.8">
      <c r="B38" s="40">
        <v>24</v>
      </c>
      <c r="C38" s="41" t="s">
        <v>296</v>
      </c>
      <c r="D38" s="42" t="s">
        <v>485</v>
      </c>
      <c r="E38" s="42" t="s">
        <v>297</v>
      </c>
      <c r="F38" s="42" t="s">
        <v>486</v>
      </c>
      <c r="G38" s="40" t="s">
        <v>166</v>
      </c>
      <c r="H38" s="42" t="s">
        <v>487</v>
      </c>
      <c r="I38" s="42" t="s">
        <v>488</v>
      </c>
      <c r="J38" s="43"/>
      <c r="K38" s="44"/>
      <c r="L38" s="95" t="str">
        <f t="shared" si="3"/>
        <v/>
      </c>
      <c r="M38" s="39"/>
      <c r="N38" s="43"/>
      <c r="O38" s="43"/>
      <c r="P38" s="43"/>
      <c r="Q38" s="44"/>
      <c r="R38" s="44"/>
      <c r="S38" s="40" t="str">
        <f t="shared" ca="1" si="0"/>
        <v/>
      </c>
      <c r="T38" s="40" t="str">
        <f t="shared" ca="1" si="1"/>
        <v/>
      </c>
      <c r="U38" s="43"/>
      <c r="V38" s="43"/>
    </row>
    <row r="39" spans="2:22" ht="22.8">
      <c r="B39" s="35">
        <v>25</v>
      </c>
      <c r="C39" s="36" t="s">
        <v>298</v>
      </c>
      <c r="D39" s="37" t="s">
        <v>489</v>
      </c>
      <c r="E39" s="37" t="s">
        <v>299</v>
      </c>
      <c r="F39" s="37" t="s">
        <v>490</v>
      </c>
      <c r="G39" s="35" t="s">
        <v>166</v>
      </c>
      <c r="H39" s="37" t="s">
        <v>491</v>
      </c>
      <c r="I39" s="37" t="s">
        <v>492</v>
      </c>
      <c r="J39" s="38"/>
      <c r="K39" s="39"/>
      <c r="L39" s="95" t="str">
        <f t="shared" si="3"/>
        <v/>
      </c>
      <c r="M39" s="39"/>
      <c r="N39" s="38"/>
      <c r="O39" s="38"/>
      <c r="P39" s="38"/>
      <c r="Q39" s="39"/>
      <c r="R39" s="39"/>
      <c r="S39" s="35" t="str">
        <f t="shared" ca="1" si="0"/>
        <v/>
      </c>
      <c r="T39" s="35" t="str">
        <f t="shared" ca="1" si="1"/>
        <v/>
      </c>
      <c r="U39" s="38"/>
      <c r="V39" s="38"/>
    </row>
    <row r="40" spans="2:22" ht="22.8">
      <c r="B40" s="40">
        <v>26</v>
      </c>
      <c r="C40" s="41" t="s">
        <v>300</v>
      </c>
      <c r="D40" s="42" t="s">
        <v>301</v>
      </c>
      <c r="E40" s="42" t="s">
        <v>301</v>
      </c>
      <c r="F40" s="42" t="s">
        <v>495</v>
      </c>
      <c r="G40" s="40" t="s">
        <v>166</v>
      </c>
      <c r="H40" s="42" t="s">
        <v>496</v>
      </c>
      <c r="I40" s="42" t="s">
        <v>497</v>
      </c>
      <c r="J40" s="43"/>
      <c r="K40" s="44"/>
      <c r="L40" s="95" t="str">
        <f t="shared" si="3"/>
        <v/>
      </c>
      <c r="M40" s="39"/>
      <c r="N40" s="43"/>
      <c r="O40" s="43"/>
      <c r="P40" s="43"/>
      <c r="Q40" s="44"/>
      <c r="R40" s="44"/>
      <c r="S40" s="40" t="str">
        <f t="shared" ca="1" si="0"/>
        <v/>
      </c>
      <c r="T40" s="40" t="str">
        <f t="shared" ca="1" si="1"/>
        <v/>
      </c>
      <c r="U40" s="43"/>
      <c r="V40" s="43"/>
    </row>
    <row r="41" spans="2:22" ht="22.8">
      <c r="B41" s="35">
        <v>27</v>
      </c>
      <c r="C41" s="36" t="s">
        <v>302</v>
      </c>
      <c r="D41" s="37" t="s">
        <v>500</v>
      </c>
      <c r="E41" s="37" t="s">
        <v>303</v>
      </c>
      <c r="F41" s="37" t="s">
        <v>501</v>
      </c>
      <c r="G41" s="35" t="s">
        <v>166</v>
      </c>
      <c r="H41" s="37" t="s">
        <v>502</v>
      </c>
      <c r="I41" s="37" t="s">
        <v>503</v>
      </c>
      <c r="J41" s="38"/>
      <c r="K41" s="39"/>
      <c r="L41" s="95" t="str">
        <f t="shared" si="3"/>
        <v/>
      </c>
      <c r="M41" s="39"/>
      <c r="N41" s="38"/>
      <c r="O41" s="38"/>
      <c r="P41" s="38"/>
      <c r="Q41" s="39"/>
      <c r="R41" s="39"/>
      <c r="S41" s="35" t="str">
        <f t="shared" ca="1" si="0"/>
        <v/>
      </c>
      <c r="T41" s="35" t="str">
        <f t="shared" ca="1" si="1"/>
        <v/>
      </c>
      <c r="U41" s="38"/>
      <c r="V41" s="38"/>
    </row>
    <row r="42" spans="2:22" ht="22.8">
      <c r="B42" s="40">
        <v>28</v>
      </c>
      <c r="C42" s="41" t="s">
        <v>304</v>
      </c>
      <c r="D42" s="42" t="s">
        <v>505</v>
      </c>
      <c r="E42" s="42" t="s">
        <v>305</v>
      </c>
      <c r="F42" s="42" t="s">
        <v>506</v>
      </c>
      <c r="G42" s="40" t="s">
        <v>166</v>
      </c>
      <c r="H42" s="42" t="s">
        <v>507</v>
      </c>
      <c r="I42" s="42" t="s">
        <v>508</v>
      </c>
      <c r="J42" s="43"/>
      <c r="K42" s="44"/>
      <c r="L42" s="95" t="str">
        <f t="shared" si="3"/>
        <v/>
      </c>
      <c r="M42" s="39"/>
      <c r="N42" s="43"/>
      <c r="O42" s="43"/>
      <c r="P42" s="43"/>
      <c r="Q42" s="44"/>
      <c r="R42" s="44"/>
      <c r="S42" s="40" t="str">
        <f t="shared" ca="1" si="0"/>
        <v/>
      </c>
      <c r="T42" s="40" t="str">
        <f t="shared" ca="1" si="1"/>
        <v/>
      </c>
      <c r="U42" s="43"/>
      <c r="V42" s="43"/>
    </row>
    <row r="43" spans="2:22" ht="22.8">
      <c r="B43" s="35">
        <v>29</v>
      </c>
      <c r="C43" s="36" t="s">
        <v>306</v>
      </c>
      <c r="D43" s="37" t="s">
        <v>509</v>
      </c>
      <c r="E43" s="37" t="s">
        <v>307</v>
      </c>
      <c r="F43" s="37" t="s">
        <v>510</v>
      </c>
      <c r="G43" s="35" t="s">
        <v>166</v>
      </c>
      <c r="H43" s="37" t="s">
        <v>511</v>
      </c>
      <c r="I43" s="37" t="s">
        <v>512</v>
      </c>
      <c r="J43" s="38"/>
      <c r="K43" s="39"/>
      <c r="L43" s="95" t="str">
        <f t="shared" si="3"/>
        <v/>
      </c>
      <c r="M43" s="39"/>
      <c r="N43" s="38"/>
      <c r="O43" s="38"/>
      <c r="P43" s="38"/>
      <c r="Q43" s="39"/>
      <c r="R43" s="39"/>
      <c r="S43" s="35" t="str">
        <f t="shared" ca="1" si="0"/>
        <v/>
      </c>
      <c r="T43" s="35" t="str">
        <f t="shared" ca="1" si="1"/>
        <v/>
      </c>
      <c r="U43" s="38"/>
      <c r="V43" s="38"/>
    </row>
    <row r="44" spans="2:22" ht="22.8">
      <c r="B44" s="40">
        <v>30</v>
      </c>
      <c r="C44" s="41" t="s">
        <v>308</v>
      </c>
      <c r="D44" s="42" t="s">
        <v>513</v>
      </c>
      <c r="E44" s="42" t="s">
        <v>309</v>
      </c>
      <c r="F44" s="42" t="s">
        <v>514</v>
      </c>
      <c r="G44" s="40" t="s">
        <v>166</v>
      </c>
      <c r="H44" s="42" t="s">
        <v>515</v>
      </c>
      <c r="I44" s="42" t="s">
        <v>516</v>
      </c>
      <c r="J44" s="43"/>
      <c r="K44" s="44"/>
      <c r="L44" s="95" t="str">
        <f t="shared" si="3"/>
        <v/>
      </c>
      <c r="M44" s="39"/>
      <c r="N44" s="43"/>
      <c r="O44" s="43"/>
      <c r="P44" s="43"/>
      <c r="Q44" s="44"/>
      <c r="R44" s="44"/>
      <c r="S44" s="40" t="str">
        <f t="shared" ca="1" si="0"/>
        <v/>
      </c>
      <c r="T44" s="40" t="str">
        <f t="shared" ca="1" si="1"/>
        <v/>
      </c>
      <c r="U44" s="43"/>
      <c r="V44" s="43"/>
    </row>
    <row r="45" spans="2:22">
      <c r="B45" s="35">
        <v>31</v>
      </c>
      <c r="C45" s="36" t="s">
        <v>310</v>
      </c>
      <c r="D45" s="37" t="s">
        <v>519</v>
      </c>
      <c r="E45" s="37" t="s">
        <v>311</v>
      </c>
      <c r="F45" s="37" t="s">
        <v>520</v>
      </c>
      <c r="G45" s="35" t="s">
        <v>163</v>
      </c>
      <c r="H45" s="37" t="s">
        <v>521</v>
      </c>
      <c r="I45" s="37" t="s">
        <v>522</v>
      </c>
      <c r="J45" s="38"/>
      <c r="K45" s="39"/>
      <c r="L45" s="95" t="str">
        <f t="shared" si="3"/>
        <v/>
      </c>
      <c r="M45" s="39"/>
      <c r="N45" s="38"/>
      <c r="O45" s="38"/>
      <c r="P45" s="38"/>
      <c r="Q45" s="39"/>
      <c r="R45" s="39"/>
      <c r="S45" s="35" t="str">
        <f t="shared" ca="1" si="0"/>
        <v/>
      </c>
      <c r="T45" s="35" t="str">
        <f t="shared" ca="1" si="1"/>
        <v/>
      </c>
      <c r="U45" s="38"/>
      <c r="V45" s="38"/>
    </row>
    <row r="46" spans="2:22" ht="22.8">
      <c r="B46" s="40">
        <v>32</v>
      </c>
      <c r="C46" s="41" t="s">
        <v>312</v>
      </c>
      <c r="D46" s="42" t="s">
        <v>525</v>
      </c>
      <c r="E46" s="42" t="s">
        <v>313</v>
      </c>
      <c r="F46" s="42" t="s">
        <v>526</v>
      </c>
      <c r="G46" s="40" t="s">
        <v>166</v>
      </c>
      <c r="H46" s="42" t="s">
        <v>527</v>
      </c>
      <c r="I46" s="42" t="s">
        <v>528</v>
      </c>
      <c r="J46" s="43"/>
      <c r="K46" s="44"/>
      <c r="L46" s="95" t="str">
        <f t="shared" si="3"/>
        <v/>
      </c>
      <c r="M46" s="39"/>
      <c r="N46" s="43"/>
      <c r="O46" s="43"/>
      <c r="P46" s="43"/>
      <c r="Q46" s="44"/>
      <c r="R46" s="44"/>
      <c r="S46" s="40" t="str">
        <f t="shared" ca="1" si="0"/>
        <v/>
      </c>
      <c r="T46" s="40" t="str">
        <f t="shared" ca="1" si="1"/>
        <v/>
      </c>
      <c r="U46" s="43"/>
      <c r="V46" s="43"/>
    </row>
    <row r="47" spans="2:22" ht="22.8">
      <c r="B47" s="35">
        <v>33</v>
      </c>
      <c r="C47" s="36" t="s">
        <v>314</v>
      </c>
      <c r="D47" s="37" t="s">
        <v>530</v>
      </c>
      <c r="E47" s="37" t="s">
        <v>315</v>
      </c>
      <c r="F47" s="37" t="s">
        <v>531</v>
      </c>
      <c r="G47" s="35" t="s">
        <v>163</v>
      </c>
      <c r="H47" s="37" t="s">
        <v>532</v>
      </c>
      <c r="I47" s="37" t="s">
        <v>533</v>
      </c>
      <c r="J47" s="38"/>
      <c r="K47" s="39"/>
      <c r="L47" s="95" t="str">
        <f t="shared" si="3"/>
        <v/>
      </c>
      <c r="M47" s="39"/>
      <c r="N47" s="38"/>
      <c r="O47" s="38"/>
      <c r="P47" s="38"/>
      <c r="Q47" s="39"/>
      <c r="R47" s="39"/>
      <c r="S47" s="35" t="str">
        <f t="shared" ca="1" si="0"/>
        <v/>
      </c>
      <c r="T47" s="35" t="str">
        <f t="shared" ca="1" si="1"/>
        <v/>
      </c>
      <c r="U47" s="38"/>
      <c r="V47" s="38"/>
    </row>
    <row r="48" spans="2:22" ht="22.8">
      <c r="B48" s="40">
        <v>34</v>
      </c>
      <c r="C48" s="41" t="s">
        <v>316</v>
      </c>
      <c r="D48" s="42" t="s">
        <v>534</v>
      </c>
      <c r="E48" s="42" t="s">
        <v>317</v>
      </c>
      <c r="F48" s="42" t="s">
        <v>535</v>
      </c>
      <c r="G48" s="40" t="s">
        <v>163</v>
      </c>
      <c r="H48" s="42" t="s">
        <v>536</v>
      </c>
      <c r="I48" s="42" t="s">
        <v>537</v>
      </c>
      <c r="J48" s="43"/>
      <c r="K48" s="44"/>
      <c r="L48" s="95" t="str">
        <f t="shared" si="3"/>
        <v/>
      </c>
      <c r="M48" s="39"/>
      <c r="N48" s="43"/>
      <c r="O48" s="43"/>
      <c r="P48" s="43"/>
      <c r="Q48" s="44"/>
      <c r="R48" s="44"/>
      <c r="S48" s="40" t="str">
        <f t="shared" ca="1" si="0"/>
        <v/>
      </c>
      <c r="T48" s="40" t="str">
        <f t="shared" ca="1" si="1"/>
        <v/>
      </c>
      <c r="U48" s="43"/>
      <c r="V48" s="43"/>
    </row>
    <row r="49" spans="2:22" ht="22.8">
      <c r="B49" s="35">
        <v>35</v>
      </c>
      <c r="C49" s="36" t="s">
        <v>318</v>
      </c>
      <c r="D49" s="37" t="s">
        <v>319</v>
      </c>
      <c r="E49" s="37" t="s">
        <v>319</v>
      </c>
      <c r="F49" s="37" t="s">
        <v>538</v>
      </c>
      <c r="G49" s="35" t="s">
        <v>160</v>
      </c>
      <c r="H49" s="37" t="s">
        <v>539</v>
      </c>
      <c r="I49" s="37" t="s">
        <v>540</v>
      </c>
      <c r="J49" s="38"/>
      <c r="K49" s="39"/>
      <c r="L49" s="95" t="str">
        <f t="shared" si="3"/>
        <v/>
      </c>
      <c r="M49" s="39"/>
      <c r="N49" s="38"/>
      <c r="O49" s="38"/>
      <c r="P49" s="38"/>
      <c r="Q49" s="39"/>
      <c r="R49" s="39"/>
      <c r="S49" s="35" t="str">
        <f t="shared" ca="1" si="0"/>
        <v/>
      </c>
      <c r="T49" s="35" t="str">
        <f t="shared" ca="1" si="1"/>
        <v/>
      </c>
      <c r="U49" s="38"/>
      <c r="V49" s="38"/>
    </row>
    <row r="50" spans="2:22" ht="22.8">
      <c r="B50" s="40">
        <v>36</v>
      </c>
      <c r="C50" s="41" t="s">
        <v>320</v>
      </c>
      <c r="D50" s="42" t="s">
        <v>93</v>
      </c>
      <c r="E50" s="42" t="s">
        <v>93</v>
      </c>
      <c r="F50" s="42" t="s">
        <v>541</v>
      </c>
      <c r="G50" s="40" t="s">
        <v>163</v>
      </c>
      <c r="H50" s="42" t="s">
        <v>542</v>
      </c>
      <c r="I50" s="42" t="s">
        <v>543</v>
      </c>
      <c r="J50" s="43"/>
      <c r="K50" s="44"/>
      <c r="L50" s="95" t="str">
        <f t="shared" si="3"/>
        <v/>
      </c>
      <c r="M50" s="39"/>
      <c r="N50" s="43"/>
      <c r="O50" s="43"/>
      <c r="P50" s="43"/>
      <c r="Q50" s="44"/>
      <c r="R50" s="44"/>
      <c r="S50" s="40" t="str">
        <f t="shared" ca="1" si="0"/>
        <v/>
      </c>
      <c r="T50" s="40" t="str">
        <f t="shared" ca="1" si="1"/>
        <v/>
      </c>
      <c r="U50" s="43"/>
      <c r="V50" s="43"/>
    </row>
    <row r="51" spans="2:22" ht="22.8">
      <c r="B51" s="35">
        <v>37</v>
      </c>
      <c r="C51" s="36" t="s">
        <v>321</v>
      </c>
      <c r="D51" s="37" t="s">
        <v>546</v>
      </c>
      <c r="E51" s="37" t="s">
        <v>322</v>
      </c>
      <c r="F51" s="37" t="s">
        <v>547</v>
      </c>
      <c r="G51" s="35" t="s">
        <v>163</v>
      </c>
      <c r="H51" s="37" t="s">
        <v>548</v>
      </c>
      <c r="I51" s="37" t="s">
        <v>549</v>
      </c>
      <c r="J51" s="38"/>
      <c r="K51" s="39"/>
      <c r="L51" s="95" t="str">
        <f t="shared" si="3"/>
        <v/>
      </c>
      <c r="M51" s="39"/>
      <c r="N51" s="38"/>
      <c r="O51" s="38"/>
      <c r="P51" s="38"/>
      <c r="Q51" s="39"/>
      <c r="R51" s="39"/>
      <c r="S51" s="35" t="str">
        <f t="shared" ca="1" si="0"/>
        <v/>
      </c>
      <c r="T51" s="35" t="str">
        <f t="shared" ca="1" si="1"/>
        <v/>
      </c>
      <c r="U51" s="38"/>
      <c r="V51" s="38"/>
    </row>
    <row r="53" spans="2:22">
      <c r="B53" s="17" t="s">
        <v>551</v>
      </c>
    </row>
    <row r="54" spans="2:22">
      <c r="B54" s="18" t="s">
        <v>552</v>
      </c>
      <c r="C54" s="18" t="s">
        <v>219</v>
      </c>
      <c r="D54" s="18" t="s">
        <v>553</v>
      </c>
      <c r="E54" s="18" t="s">
        <v>212</v>
      </c>
      <c r="F54" s="18" t="s">
        <v>79</v>
      </c>
    </row>
    <row r="55" spans="2:22">
      <c r="B55" s="41" t="s">
        <v>554</v>
      </c>
      <c r="C55" s="40" t="s">
        <v>231</v>
      </c>
      <c r="D55" s="40">
        <v>4</v>
      </c>
      <c r="E55" s="45">
        <f>IFERROR(AVERAGE(M15:M17),0)</f>
        <v>1</v>
      </c>
      <c r="F55" s="40" t="str">
        <f t="shared" ref="F55:F61" si="4">IF(E55&lt;=0.5,"⏳ Non audité",IF(E55&gt;=4.5,"🟢 Très Performant",IF(E55&gt;=3.5,"🔵 Performant",IF(E55&gt;=2.5,"🟡 A surveiller",IF(E55&gt;=1.5,"🟠 À Risque",IF(E55&lt;=1.5,"🔴 Critique"))))))</f>
        <v>🔴 Critique</v>
      </c>
    </row>
    <row r="56" spans="2:22">
      <c r="B56" s="41" t="s">
        <v>555</v>
      </c>
      <c r="C56" s="40" t="s">
        <v>233</v>
      </c>
      <c r="D56" s="40">
        <v>3</v>
      </c>
      <c r="E56" s="45">
        <f>IFERROR(AVERAGE(M19:M21),0)</f>
        <v>3</v>
      </c>
      <c r="F56" s="40" t="str">
        <f t="shared" si="4"/>
        <v>🟡 A surveiller</v>
      </c>
    </row>
    <row r="57" spans="2:22">
      <c r="B57" s="41" t="s">
        <v>556</v>
      </c>
      <c r="C57" s="40" t="s">
        <v>235</v>
      </c>
      <c r="D57" s="40">
        <v>3</v>
      </c>
      <c r="E57" s="45">
        <f>IFERROR(AVERAGE(M22:M24),0)</f>
        <v>2.3333333333333335</v>
      </c>
      <c r="F57" s="40" t="str">
        <f t="shared" si="4"/>
        <v>🟠 À Risque</v>
      </c>
    </row>
    <row r="58" spans="2:22">
      <c r="B58" s="41" t="s">
        <v>557</v>
      </c>
      <c r="C58" s="40" t="s">
        <v>237</v>
      </c>
      <c r="D58" s="40">
        <v>8</v>
      </c>
      <c r="E58" s="45">
        <f>IFERROR(AVERAGE(M25:M32),0)</f>
        <v>2.3333333333333335</v>
      </c>
      <c r="F58" s="40" t="str">
        <f t="shared" si="4"/>
        <v>🟠 À Risque</v>
      </c>
    </row>
    <row r="59" spans="2:22">
      <c r="B59" s="41" t="s">
        <v>558</v>
      </c>
      <c r="C59" s="40" t="s">
        <v>239</v>
      </c>
      <c r="D59" s="40">
        <v>12</v>
      </c>
      <c r="E59" s="45">
        <f>IFERROR(AVERAGE(M33:M44),0)</f>
        <v>0</v>
      </c>
      <c r="F59" s="40" t="str">
        <f t="shared" si="4"/>
        <v>⏳ Non audité</v>
      </c>
    </row>
    <row r="60" spans="2:22">
      <c r="B60" s="41" t="s">
        <v>559</v>
      </c>
      <c r="C60" s="40" t="s">
        <v>241</v>
      </c>
      <c r="D60" s="40">
        <v>5</v>
      </c>
      <c r="E60" s="45">
        <f>IFERROR(AVERAGE(M45:M49),0)</f>
        <v>0</v>
      </c>
      <c r="F60" s="40" t="str">
        <f t="shared" si="4"/>
        <v>⏳ Non audité</v>
      </c>
    </row>
    <row r="61" spans="2:22">
      <c r="B61" s="41" t="s">
        <v>560</v>
      </c>
      <c r="C61" s="40" t="s">
        <v>243</v>
      </c>
      <c r="D61" s="40">
        <v>2</v>
      </c>
      <c r="E61" s="45">
        <f>IFERROR(AVERAGE(M50:M51),0)</f>
        <v>0</v>
      </c>
      <c r="F61" s="40" t="str">
        <f t="shared" si="4"/>
        <v>⏳ Non audité</v>
      </c>
    </row>
    <row r="63" spans="2:22">
      <c r="B63" s="17" t="s">
        <v>561</v>
      </c>
    </row>
    <row r="64" spans="2:22">
      <c r="B64" s="4" t="str">
        <f>IF(D10&gt;0,"⚠️ NC MAJEURE — Action immédiate requise","✅ AUCUNE NC MAJEURE")</f>
        <v>⚠️ NC MAJEURE — Action immédiate requise</v>
      </c>
    </row>
  </sheetData>
  <autoFilter ref="B12:V51" xr:uid="{00000000-0001-0000-0200-000000000000}"/>
  <conditionalFormatting sqref="M15:M51">
    <cfRule type="cellIs" dxfId="434" priority="1" operator="equal">
      <formula>4</formula>
    </cfRule>
    <cfRule type="cellIs" dxfId="433" priority="2" operator="equal">
      <formula>3</formula>
    </cfRule>
    <cfRule type="cellIs" dxfId="432" priority="3" operator="equal">
      <formula>2</formula>
    </cfRule>
    <cfRule type="cellIs" dxfId="431" priority="4" operator="equal">
      <formula>1</formula>
    </cfRule>
  </conditionalFormatting>
  <conditionalFormatting sqref="R15:R28 R30:R51">
    <cfRule type="cellIs" dxfId="430" priority="5" operator="equal">
      <formula>"Ouvert"</formula>
    </cfRule>
    <cfRule type="cellIs" dxfId="429" priority="6" operator="equal">
      <formula>"En cours"</formula>
    </cfRule>
    <cfRule type="cellIs" dxfId="428" priority="7" operator="equal">
      <formula>"Clôturé"</formula>
    </cfRule>
  </conditionalFormatting>
  <dataValidations xWindow="531" yWindow="628" count="4">
    <dataValidation type="list" allowBlank="1" sqref="K15:K51" xr:uid="{00000000-0002-0000-0200-000001000000}">
      <formula1>"NC Majeure,NC Mineure,Observation,OFI,Bonne Pratique"</formula1>
    </dataValidation>
    <dataValidation type="list" allowBlank="1" sqref="R15:R51" xr:uid="{00000000-0002-0000-0200-000002000000}">
      <formula1>"Ouvert,En cours,Clôturé,Non applicable"</formula1>
    </dataValidation>
    <dataValidation type="list" allowBlank="1" sqref="G15:G51" xr:uid="{AA761FC5-ED0C-44E7-BB0C-B52AFF46398F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M15:M51" xr:uid="{C88DAC41-991A-494A-9E6B-7FB84FFB995B}">
      <formula1>1</formula1>
      <formula2>5</formula2>
    </dataValidation>
  </dataValidations>
  <hyperlinks>
    <hyperlink ref="U15" r:id="rId1" display="../../../../../../../:x:/r/sites/CDG-ScuritQualityManagementSystem/Shared Documents/Continuous Improvement/DXC_Risk and Opportunity and Issues Register (2).xlsx?d=w1c1d9e4ebc5640f994684952b93c7e3a&amp;csf=1&amp;web=1&amp;e=l8xTRy" xr:uid="{20F281C3-EB94-4378-9E12-D8ECC0158856}"/>
    <hyperlink ref="U22" r:id="rId2" display="../../../../../../../:x:/r/sites/CDG-ScuritQualityManagementSystem/Shared Documents/Continuous Improvement/DXC_Risk and Opportunity and Issues Register (2).xlsx?d=w1c1d9e4ebc5640f994684952b93c7e3a&amp;csf=1&amp;web=1&amp;e=l8xTRy" xr:uid="{495C81AB-9CDB-4B4A-A245-B0D28B75A31B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C00000"/>
  </sheetPr>
  <dimension ref="A1:U64"/>
  <sheetViews>
    <sheetView showGridLines="0" zoomScale="90" zoomScaleNormal="90" workbookViewId="0">
      <selection activeCell="K7" sqref="K7"/>
    </sheetView>
  </sheetViews>
  <sheetFormatPr baseColWidth="10" defaultColWidth="8.6640625" defaultRowHeight="14.4"/>
  <cols>
    <col min="1" max="1" width="15.33203125" customWidth="1"/>
    <col min="2" max="2" width="22.88671875" customWidth="1"/>
    <col min="3" max="3" width="35" customWidth="1"/>
    <col min="4" max="4" width="30" customWidth="1"/>
    <col min="5" max="5" width="42" customWidth="1"/>
    <col min="6" max="6" width="14" customWidth="1"/>
    <col min="7" max="7" width="22.6640625" bestFit="1" customWidth="1"/>
    <col min="8" max="8" width="34" customWidth="1"/>
    <col min="9" max="9" width="28" customWidth="1"/>
    <col min="10" max="10" width="14" customWidth="1"/>
    <col min="11" max="11" width="18" customWidth="1"/>
    <col min="12" max="12" width="10" customWidth="1"/>
    <col min="13" max="13" width="19.88671875" customWidth="1"/>
    <col min="14" max="15" width="14" customWidth="1"/>
    <col min="16" max="16" width="10" customWidth="1"/>
    <col min="17" max="17" width="12" customWidth="1"/>
    <col min="18" max="19" width="8" customWidth="1"/>
    <col min="20" max="21" width="20" customWidth="1"/>
  </cols>
  <sheetData>
    <row r="1" spans="1:21" ht="17.399999999999999">
      <c r="A1" s="16" t="s">
        <v>584</v>
      </c>
    </row>
    <row r="2" spans="1:21">
      <c r="A2" s="24" t="s">
        <v>336</v>
      </c>
    </row>
    <row r="4" spans="1:21">
      <c r="A4" s="4" t="s">
        <v>563</v>
      </c>
      <c r="B4" s="4" t="s">
        <v>189</v>
      </c>
      <c r="E4" s="4" t="s">
        <v>585</v>
      </c>
    </row>
    <row r="5" spans="1:21">
      <c r="A5" s="4" t="s">
        <v>565</v>
      </c>
      <c r="B5" s="160">
        <v>46176</v>
      </c>
      <c r="E5" s="4" t="s">
        <v>586</v>
      </c>
      <c r="F5" s="6"/>
    </row>
    <row r="6" spans="1:21">
      <c r="A6" s="4" t="s">
        <v>567</v>
      </c>
      <c r="B6" s="4" t="s">
        <v>587</v>
      </c>
      <c r="E6" s="4" t="s">
        <v>588</v>
      </c>
    </row>
    <row r="8" spans="1:21">
      <c r="A8" s="17" t="s">
        <v>343</v>
      </c>
    </row>
    <row r="9" spans="1:21">
      <c r="A9" s="178" t="s">
        <v>344</v>
      </c>
      <c r="B9" s="178" t="s">
        <v>79</v>
      </c>
      <c r="C9" s="178" t="s">
        <v>345</v>
      </c>
      <c r="D9" s="178" t="s">
        <v>346</v>
      </c>
      <c r="E9" s="178" t="s">
        <v>347</v>
      </c>
      <c r="F9" s="178" t="s">
        <v>125</v>
      </c>
      <c r="G9" s="178" t="s">
        <v>180</v>
      </c>
      <c r="H9" s="178" t="s">
        <v>181</v>
      </c>
    </row>
    <row r="10" spans="1:21" ht="21">
      <c r="A10" s="26">
        <f>IFERROR(AVERAGE(L15:L51),0)</f>
        <v>3.1538461538461537</v>
      </c>
      <c r="B10" s="27" t="str">
        <f>IF(A10&lt;=0.5,"⏳ Non audité",IF(A10&gt;=4.5,"Très Performant",IF(A10&gt;=3.5,"Performant",IF(A10&gt;=2.5,"A Surveiller",IF(A10&gt;=1.5,"À Risque",IF(A10&lt;=1.5,"Critique"))))))</f>
        <v>A Surveiller</v>
      </c>
      <c r="C10" s="28">
        <f>COUNTIF(J15:J51,"NC Majeure")</f>
        <v>0</v>
      </c>
      <c r="D10" s="29">
        <f>COUNTIF(J15:J51,"NC Mineure")</f>
        <v>4</v>
      </c>
      <c r="E10" s="29">
        <f>COUNTIF(J15:J51,"Observation")</f>
        <v>1</v>
      </c>
      <c r="F10" s="30">
        <f>COUNTIF(J15:J51,"OFI")</f>
        <v>0</v>
      </c>
      <c r="G10" s="31">
        <f>COUNTIF(J15:J51,"Bonne Pratique")</f>
        <v>1</v>
      </c>
      <c r="H10" s="32">
        <f>C10+D10+E10+F10</f>
        <v>5</v>
      </c>
    </row>
    <row r="12" spans="1:21">
      <c r="A12" s="17" t="s">
        <v>348</v>
      </c>
    </row>
    <row r="13" spans="1:21">
      <c r="A13" s="33" t="s">
        <v>349</v>
      </c>
    </row>
    <row r="14" spans="1:21" ht="21" customHeight="1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362</v>
      </c>
      <c r="P14" s="34" t="s">
        <v>363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48.6" customHeight="1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163</v>
      </c>
      <c r="G15" s="37" t="s">
        <v>370</v>
      </c>
      <c r="H15" s="37" t="s">
        <v>369</v>
      </c>
      <c r="I15" s="38" t="s">
        <v>589</v>
      </c>
      <c r="J15" s="39" t="s">
        <v>117</v>
      </c>
      <c r="K15" s="39" t="str">
        <f>IF(L15="","",IF(L15=5,"Excellence/Meilleures pratiques",IF(L15=4,"Totalement en place/Proactif",IF(L15=3,"Largement en place/Stable",IF(L15=2,"Partiellement en place/Réactif",IF(L15=1,"Non en place/Elémentaire",""))))))</f>
        <v>Partiellement en place/Réactif</v>
      </c>
      <c r="L15" s="39">
        <v>2</v>
      </c>
      <c r="M15" s="173" t="s">
        <v>590</v>
      </c>
      <c r="N15" s="38" t="s">
        <v>591</v>
      </c>
      <c r="O15" s="146">
        <v>46219</v>
      </c>
      <c r="P15" s="39"/>
      <c r="Q15" s="39" t="s">
        <v>138</v>
      </c>
      <c r="R15" s="35">
        <f ca="1">IF(O15="","",IF(P15&lt;&gt;"",P15-O15,TODAY()-O15))</f>
        <v>61</v>
      </c>
      <c r="S15" s="35" t="str">
        <f ca="1">IF(R15="","",IF(Q15="Clôturé","✅",IF(R15&lt;=30,"🟢",IF(R15&lt;=60,"🟠","🔴"))))</f>
        <v>🔴</v>
      </c>
      <c r="T15" s="38"/>
      <c r="U15" s="38"/>
    </row>
    <row r="16" spans="1:21" ht="63" customHeight="1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I16" s="43"/>
      <c r="J16" s="44"/>
      <c r="K16" s="95" t="str">
        <f t="shared" ref="K16:K40" si="0">IF(L16="","",IF(L16=5,"Excellence/Meilleures pratiques",IF(L16=4,"Totalement en place/Proactif",IF(L16=3,"Largement en place/Stable",IF(L16=2,"Partiellement en place/Réactif",IF(L16=1,"Non en place/Elémentaire",""))))))</f>
        <v/>
      </c>
      <c r="L16" s="172"/>
      <c r="M16" s="43"/>
      <c r="N16" s="43"/>
      <c r="O16" s="43"/>
      <c r="P16" s="44"/>
      <c r="Q16" s="44"/>
      <c r="R16" s="35" t="str">
        <f t="shared" ref="R16:R18" ca="1" si="1">IF(O16="","",IF(P16&lt;&gt;"",P16-O16,TODAY()-O16))</f>
        <v/>
      </c>
      <c r="S16" s="35" t="str">
        <f t="shared" ref="S16:S18" ca="1" si="2">IF(R16="","",IF(Q16="Clôturé","✅",IF(R16&lt;=30,"🟢",IF(R16&lt;=60,"🟠","🔴"))))</f>
        <v/>
      </c>
      <c r="T16" s="43"/>
      <c r="U16" s="43"/>
    </row>
    <row r="17" spans="1:21" ht="60" customHeight="1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38"/>
      <c r="J17" s="39"/>
      <c r="K17" s="39" t="str">
        <f t="shared" si="0"/>
        <v/>
      </c>
      <c r="L17" s="39"/>
      <c r="M17" s="38"/>
      <c r="N17" s="38"/>
      <c r="O17" s="38"/>
      <c r="P17" s="39"/>
      <c r="Q17" s="39"/>
      <c r="R17" s="35" t="str">
        <f t="shared" ca="1" si="1"/>
        <v/>
      </c>
      <c r="S17" s="35" t="str">
        <f t="shared" ca="1" si="2"/>
        <v/>
      </c>
      <c r="T17" s="38"/>
      <c r="U17" s="38"/>
    </row>
    <row r="18" spans="1:21" ht="43.2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163</v>
      </c>
      <c r="G18" s="42" t="s">
        <v>383</v>
      </c>
      <c r="H18" s="42" t="s">
        <v>384</v>
      </c>
      <c r="I18" s="43" t="s">
        <v>592</v>
      </c>
      <c r="J18" s="44" t="s">
        <v>10</v>
      </c>
      <c r="K18" s="95" t="str">
        <f t="shared" si="0"/>
        <v>Totalement en place/Proactif</v>
      </c>
      <c r="L18" s="44">
        <v>4</v>
      </c>
      <c r="M18" s="43"/>
      <c r="N18" s="43"/>
      <c r="O18" s="43"/>
      <c r="P18" s="44"/>
      <c r="Q18" s="44"/>
      <c r="R18" s="35" t="str">
        <f t="shared" ca="1" si="1"/>
        <v/>
      </c>
      <c r="S18" s="35" t="str">
        <f t="shared" ca="1" si="2"/>
        <v/>
      </c>
      <c r="T18" s="109" t="s">
        <v>593</v>
      </c>
      <c r="U18" s="43"/>
    </row>
    <row r="19" spans="1:21" ht="22.8" hidden="1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38"/>
      <c r="J19" s="39"/>
      <c r="K19" s="39" t="str">
        <f t="shared" si="0"/>
        <v/>
      </c>
      <c r="L19" s="39"/>
      <c r="M19" s="39"/>
      <c r="N19" s="38"/>
      <c r="O19" s="38"/>
      <c r="P19" s="39"/>
      <c r="Q19" s="39"/>
      <c r="R19" s="35" t="str">
        <f t="shared" ref="R19:R49" ca="1" si="3">IF(OR(O19="",Q19="Clôturé"),"",TODAY()-O19)</f>
        <v/>
      </c>
      <c r="S19" s="35" t="str">
        <f t="shared" ref="S19:S51" ca="1" si="4">IF(R19="","",IF(Q19="Clôturé","✅",IF(R19&lt;=30,"🟢",IF(R19&lt;=60,"🟠","🔴"))))</f>
        <v/>
      </c>
      <c r="T19" s="38"/>
      <c r="U19" s="38"/>
    </row>
    <row r="20" spans="1:21" ht="28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163</v>
      </c>
      <c r="G20" s="42" t="s">
        <v>392</v>
      </c>
      <c r="H20" s="42" t="s">
        <v>393</v>
      </c>
      <c r="I20" s="43" t="s">
        <v>594</v>
      </c>
      <c r="J20" s="44" t="s">
        <v>10</v>
      </c>
      <c r="K20" s="95" t="str">
        <f t="shared" si="0"/>
        <v>Totalement en place/Proactif</v>
      </c>
      <c r="L20" s="44">
        <v>4</v>
      </c>
      <c r="M20" s="97"/>
      <c r="N20" s="43"/>
      <c r="O20" s="43"/>
      <c r="P20" s="44"/>
      <c r="Q20" s="44"/>
      <c r="R20" s="35" t="str">
        <f t="shared" ref="R20:R21" ca="1" si="5">IF(O20="","",IF(P20&lt;&gt;"",P20-O20,TODAY()-O20))</f>
        <v/>
      </c>
      <c r="S20" s="35" t="str">
        <f t="shared" ca="1" si="4"/>
        <v/>
      </c>
      <c r="T20" s="165" t="s">
        <v>595</v>
      </c>
      <c r="U20" s="43"/>
    </row>
    <row r="21" spans="1:21" ht="79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38"/>
      <c r="J21" s="39" t="s">
        <v>10</v>
      </c>
      <c r="K21" s="39" t="str">
        <f t="shared" si="0"/>
        <v>Largement en place/Stable</v>
      </c>
      <c r="L21" s="39">
        <v>3</v>
      </c>
      <c r="M21" s="38"/>
      <c r="N21" s="38"/>
      <c r="O21" s="38"/>
      <c r="P21" s="39"/>
      <c r="Q21" s="39"/>
      <c r="R21" s="35" t="str">
        <f t="shared" ca="1" si="5"/>
        <v/>
      </c>
      <c r="S21" s="35" t="str">
        <f t="shared" ca="1" si="4"/>
        <v/>
      </c>
      <c r="T21" s="166" t="s">
        <v>596</v>
      </c>
      <c r="U21" s="38"/>
    </row>
    <row r="22" spans="1:21" ht="86.4" hidden="1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2" t="s">
        <v>597</v>
      </c>
      <c r="J22" s="44" t="s">
        <v>117</v>
      </c>
      <c r="K22" s="95" t="str">
        <f t="shared" si="0"/>
        <v>Partiellement en place/Réactif</v>
      </c>
      <c r="L22" s="44">
        <v>2</v>
      </c>
      <c r="M22" s="174" t="s">
        <v>598</v>
      </c>
      <c r="N22" s="43" t="s">
        <v>591</v>
      </c>
      <c r="O22" s="159">
        <v>46219</v>
      </c>
      <c r="P22" s="44"/>
      <c r="Q22" s="44" t="s">
        <v>138</v>
      </c>
      <c r="R22" s="40">
        <f t="shared" ca="1" si="3"/>
        <v>61</v>
      </c>
      <c r="S22" s="40" t="str">
        <f t="shared" ca="1" si="4"/>
        <v>🔴</v>
      </c>
      <c r="T22" s="43"/>
      <c r="U22" s="43"/>
    </row>
    <row r="23" spans="1:21" ht="79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38"/>
      <c r="J23" s="39" t="s">
        <v>10</v>
      </c>
      <c r="K23" s="39" t="str">
        <f t="shared" ref="K23" si="6">IF(L23="","",IF(L23=5,"Excellence/Meilleures pratiques",IF(L23=4,"Totalement en place/Proactif",IF(L23=3,"Largement en place/Stable",IF(L23=2,"Partiellement en place/Réactif",IF(L23=1,"Non en place/Elémentaire",""))))))</f>
        <v>Largement en place/Stable</v>
      </c>
      <c r="L23" s="39">
        <v>3</v>
      </c>
      <c r="M23" s="38"/>
      <c r="N23" s="38"/>
      <c r="O23" s="38"/>
      <c r="P23" s="39"/>
      <c r="Q23" s="39"/>
      <c r="R23" s="35" t="str">
        <f t="shared" ref="R23:R24" ca="1" si="7">IF(O23="","",IF(P23&lt;&gt;"",P23-O23,TODAY()-O23))</f>
        <v/>
      </c>
      <c r="S23" s="35" t="str">
        <f t="shared" ca="1" si="4"/>
        <v/>
      </c>
      <c r="T23" s="166" t="s">
        <v>596</v>
      </c>
      <c r="U23" s="38"/>
    </row>
    <row r="24" spans="1:21" ht="158.4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43" t="s">
        <v>599</v>
      </c>
      <c r="J24" s="44" t="s">
        <v>10</v>
      </c>
      <c r="K24" s="95" t="str">
        <f>IF(L24="","",IF(L24=5,"Excellence/Meilleures pratiques",IF(L24=4,"Totalement en place/Proactif",IF(L24=3,"Largement en place/Stable",IF(L24=2,"Partiellement en place/Réactif",IF(L24=1,"Non en place/Elémentaire",""))))))</f>
        <v>Largement en place/Stable</v>
      </c>
      <c r="L24" s="44">
        <v>3</v>
      </c>
      <c r="M24" s="97"/>
      <c r="N24" s="43"/>
      <c r="O24" s="43"/>
      <c r="P24" s="44"/>
      <c r="Q24" s="44"/>
      <c r="R24" s="35" t="str">
        <f t="shared" ca="1" si="7"/>
        <v/>
      </c>
      <c r="S24" s="35" t="str">
        <f t="shared" ca="1" si="4"/>
        <v/>
      </c>
      <c r="T24" s="177" t="s">
        <v>600</v>
      </c>
      <c r="U24" s="43"/>
    </row>
    <row r="25" spans="1:21" ht="22.8" hidden="1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160</v>
      </c>
      <c r="G25" s="37" t="s">
        <v>421</v>
      </c>
      <c r="H25" s="37" t="s">
        <v>422</v>
      </c>
      <c r="I25" s="38"/>
      <c r="J25" s="39"/>
      <c r="K25" s="39" t="str">
        <f t="shared" si="0"/>
        <v/>
      </c>
      <c r="L25" s="39"/>
      <c r="M25" s="39"/>
      <c r="N25" s="38"/>
      <c r="O25" s="38"/>
      <c r="P25" s="39"/>
      <c r="Q25" s="39"/>
      <c r="R25" s="35" t="str">
        <f t="shared" ca="1" si="3"/>
        <v/>
      </c>
      <c r="S25" s="35" t="str">
        <f t="shared" ca="1" si="4"/>
        <v/>
      </c>
      <c r="T25" s="38"/>
      <c r="U25" s="38"/>
    </row>
    <row r="26" spans="1:21" ht="22.8" hidden="1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I26" s="43"/>
      <c r="J26" s="44"/>
      <c r="K26" s="44" t="str">
        <f t="shared" si="0"/>
        <v/>
      </c>
      <c r="L26" s="44"/>
      <c r="M26" s="97"/>
      <c r="N26" s="43"/>
      <c r="O26" s="43"/>
      <c r="P26" s="44"/>
      <c r="Q26" s="44"/>
      <c r="R26" s="40" t="str">
        <f t="shared" ca="1" si="3"/>
        <v/>
      </c>
      <c r="S26" s="40" t="str">
        <f t="shared" ca="1" si="4"/>
        <v/>
      </c>
      <c r="T26" s="43"/>
      <c r="U26" s="43"/>
    </row>
    <row r="27" spans="1:21" ht="22.8" hidden="1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38"/>
      <c r="J27" s="39"/>
      <c r="K27" s="39" t="str">
        <f t="shared" ref="K27" si="8">IF(L27="","",IF(L27=5,"Excellence/Meilleures pratiques",IF(L27=4,"Totalement en place/Proactif",IF(L27=3,"Largement en place/Stable",IF(L27=2,"Partiellement en place/Réactif",IF(L27=1,"Non en place/Elémentaire",""))))))</f>
        <v/>
      </c>
      <c r="L27" s="39"/>
      <c r="M27" s="39"/>
      <c r="N27" s="38"/>
      <c r="O27" s="38"/>
      <c r="P27" s="39"/>
      <c r="Q27" s="39"/>
      <c r="R27" s="35" t="str">
        <f t="shared" ca="1" si="3"/>
        <v/>
      </c>
      <c r="S27" s="35" t="str">
        <f t="shared" ca="1" si="4"/>
        <v/>
      </c>
      <c r="T27" s="38"/>
      <c r="U27" s="38"/>
    </row>
    <row r="28" spans="1:21" ht="22.8" hidden="1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I28" s="43"/>
      <c r="J28" s="44"/>
      <c r="K28" s="95" t="str">
        <f t="shared" si="0"/>
        <v/>
      </c>
      <c r="L28" s="44"/>
      <c r="M28" s="97"/>
      <c r="N28" s="43"/>
      <c r="O28" s="43"/>
      <c r="P28" s="44"/>
      <c r="Q28" s="44"/>
      <c r="R28" s="40" t="str">
        <f t="shared" ca="1" si="3"/>
        <v/>
      </c>
      <c r="S28" s="40" t="str">
        <f t="shared" ca="1" si="4"/>
        <v/>
      </c>
      <c r="T28" s="43"/>
      <c r="U28" s="43"/>
    </row>
    <row r="29" spans="1:21" ht="43.2" hidden="1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38" t="s">
        <v>601</v>
      </c>
      <c r="J29" s="39" t="s">
        <v>117</v>
      </c>
      <c r="K29" s="39" t="str">
        <f t="shared" si="0"/>
        <v>Non en place/Elémentaire</v>
      </c>
      <c r="L29" s="39">
        <v>1</v>
      </c>
      <c r="M29" s="175" t="s">
        <v>602</v>
      </c>
      <c r="N29" s="38" t="s">
        <v>591</v>
      </c>
      <c r="O29" s="146">
        <v>46219</v>
      </c>
      <c r="P29" s="39"/>
      <c r="Q29" s="39" t="s">
        <v>138</v>
      </c>
      <c r="R29" s="35">
        <f t="shared" ca="1" si="3"/>
        <v>61</v>
      </c>
      <c r="S29" s="35" t="str">
        <f t="shared" ca="1" si="4"/>
        <v>🔴</v>
      </c>
      <c r="T29" s="38"/>
      <c r="U29" s="3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105" t="s">
        <v>603</v>
      </c>
      <c r="J30" s="163" t="s">
        <v>10</v>
      </c>
      <c r="K30" s="40" t="str">
        <f>IF(L30="","",IF(L30=5,"Excellence/Meilleures pratiques",IF(L30=4,"Totalement en place/Proactif",IF(L30=3,"Largement en place/Stable",IF(L30=2,"Partiellement en place/Réactif",IF(L30=1,"Non en place/Elémentaire",""))))))</f>
        <v>Largement en place/Stable</v>
      </c>
      <c r="L30" s="163">
        <v>3</v>
      </c>
      <c r="M30" s="97"/>
      <c r="N30" s="43"/>
      <c r="O30" s="43"/>
      <c r="P30" s="44"/>
      <c r="Q30" s="44"/>
      <c r="R30" s="35" t="str">
        <f ca="1">IF(O30="","",IF(P30&lt;&gt;"",P30-O30,TODAY()-O30))</f>
        <v/>
      </c>
      <c r="S30" s="35" t="str">
        <f ca="1">IF(R30="","",IF(Q30="Clôturé","✅",IF(R30&lt;=30,"🟢",IF(R30&lt;=60,"🟠","🔴"))))</f>
        <v/>
      </c>
      <c r="T30" s="109" t="s">
        <v>604</v>
      </c>
      <c r="U30" s="43"/>
    </row>
    <row r="31" spans="1:21" ht="43.2" hidden="1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38" t="s">
        <v>605</v>
      </c>
      <c r="J31" s="39" t="s">
        <v>121</v>
      </c>
      <c r="K31" s="39" t="str">
        <f t="shared" si="0"/>
        <v>Partiellement en place/Réactif</v>
      </c>
      <c r="L31" s="39">
        <v>2</v>
      </c>
      <c r="M31" s="175" t="s">
        <v>606</v>
      </c>
      <c r="N31" s="38" t="s">
        <v>591</v>
      </c>
      <c r="O31" s="146">
        <v>46219</v>
      </c>
      <c r="P31" s="39"/>
      <c r="Q31" s="39" t="s">
        <v>138</v>
      </c>
      <c r="R31" s="35">
        <f t="shared" ca="1" si="3"/>
        <v>61</v>
      </c>
      <c r="S31" s="35" t="str">
        <f t="shared" ca="1" si="4"/>
        <v>🔴</v>
      </c>
      <c r="T31" s="38"/>
      <c r="U31" s="38"/>
    </row>
    <row r="32" spans="1:21" ht="57.6" hidden="1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43" t="s">
        <v>607</v>
      </c>
      <c r="J32" s="44" t="s">
        <v>117</v>
      </c>
      <c r="K32" s="95" t="str">
        <f t="shared" si="0"/>
        <v>Partiellement en place/Réactif</v>
      </c>
      <c r="L32" s="44">
        <v>2</v>
      </c>
      <c r="M32" s="176" t="s">
        <v>608</v>
      </c>
      <c r="N32" s="43" t="s">
        <v>591</v>
      </c>
      <c r="O32" s="159">
        <v>46219</v>
      </c>
      <c r="P32" s="44"/>
      <c r="Q32" s="44" t="s">
        <v>138</v>
      </c>
      <c r="R32" s="40">
        <f t="shared" ca="1" si="3"/>
        <v>61</v>
      </c>
      <c r="S32" s="40" t="str">
        <f t="shared" ca="1" si="4"/>
        <v>🔴</v>
      </c>
      <c r="T32" s="43"/>
      <c r="U32" s="43"/>
    </row>
    <row r="33" spans="1:21" ht="28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38" t="s">
        <v>609</v>
      </c>
      <c r="J33" s="39" t="s">
        <v>10</v>
      </c>
      <c r="K33" s="39" t="str">
        <f t="shared" ref="K33" si="9">IF(L33="","",IF(L33=5,"Excellence/Meilleures pratiques",IF(L33=4,"Totalement en place/Proactif",IF(L33=3,"Largement en place/Stable",IF(L33=2,"Partiellement en place/Réactif",IF(L33=1,"Non en place/Elémentaire",""))))))</f>
        <v>Totalement en place/Proactif</v>
      </c>
      <c r="L33" s="39">
        <v>4</v>
      </c>
      <c r="M33" s="39"/>
      <c r="N33" s="38"/>
      <c r="O33" s="38"/>
      <c r="P33" s="39"/>
      <c r="Q33" s="39"/>
      <c r="R33" s="35" t="str">
        <f t="shared" ref="R33:R47" ca="1" si="10">IF(O33="","",IF(P33&lt;&gt;"",P33-O33,TODAY()-O33))</f>
        <v/>
      </c>
      <c r="S33" s="35" t="str">
        <f t="shared" ca="1" si="4"/>
        <v/>
      </c>
      <c r="T33" s="166" t="s">
        <v>610</v>
      </c>
      <c r="U33" s="38"/>
    </row>
    <row r="34" spans="1:21" ht="28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43" t="s">
        <v>611</v>
      </c>
      <c r="J34" s="44" t="s">
        <v>10</v>
      </c>
      <c r="K34" s="95" t="str">
        <f>IF(L34="","",IF(L34=5,"Excellence/Meilleures pratiques",IF(L34=4,"Totalement en place/Proactif",IF(L34=3,"Largement en place/Stable",IF(L34=2,"Partiellement en place/Réactif",IF(L34=1,"Non en place/Elémentaire",""))))))</f>
        <v>Largement en place/Stable</v>
      </c>
      <c r="L34" s="44">
        <v>3</v>
      </c>
      <c r="M34" s="97"/>
      <c r="N34" s="43"/>
      <c r="O34" s="43"/>
      <c r="P34" s="44"/>
      <c r="Q34" s="44"/>
      <c r="R34" s="35" t="str">
        <f t="shared" ca="1" si="10"/>
        <v/>
      </c>
      <c r="S34" s="35" t="str">
        <f t="shared" ca="1" si="4"/>
        <v/>
      </c>
      <c r="T34" s="109" t="s">
        <v>189</v>
      </c>
      <c r="U34" s="43"/>
    </row>
    <row r="35" spans="1:21" ht="28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7" t="s">
        <v>612</v>
      </c>
      <c r="J35" s="39" t="s">
        <v>10</v>
      </c>
      <c r="K35" s="39" t="str">
        <f>IF(L35="","",IF(L35=5,"Excellence/Meilleures pratiques",IF(L35=4,"Totalement en place/Proactif",IF(L35=3,"Largement en place/Stable",IF(L35=2,"Partiellement en place/Réactif",IF(L35=1,"Non en place/Elémentaire",""))))))</f>
        <v>Largement en place/Stable</v>
      </c>
      <c r="L35" s="39">
        <v>3</v>
      </c>
      <c r="M35" s="39"/>
      <c r="N35" s="38"/>
      <c r="O35" s="38"/>
      <c r="P35" s="39"/>
      <c r="Q35" s="39"/>
      <c r="R35" s="35" t="str">
        <f t="shared" ca="1" si="10"/>
        <v/>
      </c>
      <c r="S35" s="35" t="str">
        <f t="shared" ca="1" si="4"/>
        <v/>
      </c>
      <c r="T35" s="166" t="s">
        <v>604</v>
      </c>
      <c r="U35" s="38"/>
    </row>
    <row r="36" spans="1:21" ht="28.8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43" t="s">
        <v>613</v>
      </c>
      <c r="J36" s="44" t="s">
        <v>10</v>
      </c>
      <c r="K36" s="95" t="str">
        <f>IF(L36="","",IF(L36=5,"Excellence/Meilleures pratiques",IF(L36=4,"Totalement en place/Proactif",IF(L36=3,"Largement en place/Stable",IF(L36=2,"Partiellement en place/Réactif",IF(L36=1,"Non en place/Elémentaire",""))))))</f>
        <v>Largement en place/Stable</v>
      </c>
      <c r="L36" s="44">
        <v>3</v>
      </c>
      <c r="M36" s="97"/>
      <c r="N36" s="43"/>
      <c r="O36" s="43"/>
      <c r="P36" s="44"/>
      <c r="Q36" s="44"/>
      <c r="R36" s="35" t="str">
        <f t="shared" ca="1" si="10"/>
        <v/>
      </c>
      <c r="S36" s="35" t="str">
        <f t="shared" ca="1" si="4"/>
        <v/>
      </c>
      <c r="T36" s="109" t="s">
        <v>604</v>
      </c>
      <c r="U36" s="43"/>
    </row>
    <row r="37" spans="1:21" ht="43.2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38" t="s">
        <v>614</v>
      </c>
      <c r="J37" s="39" t="s">
        <v>10</v>
      </c>
      <c r="K37" s="39" t="str">
        <f>IF(L37="","",IF(L37=5,"Excellence/Meilleures pratiques",IF(L37=4,"Totalement en place/Proactif",IF(L37=3,"Largement en place/Stable",IF(L37=2,"Partiellement en place/Réactif",IF(L37=1,"Non en place/Elémentaire",""))))))</f>
        <v>Largement en place/Stable</v>
      </c>
      <c r="L37" s="39">
        <v>3</v>
      </c>
      <c r="M37" s="39"/>
      <c r="N37" s="38"/>
      <c r="O37" s="38"/>
      <c r="P37" s="39"/>
      <c r="Q37" s="39"/>
      <c r="R37" s="35" t="str">
        <f t="shared" ca="1" si="10"/>
        <v/>
      </c>
      <c r="S37" s="35" t="str">
        <f t="shared" ca="1" si="4"/>
        <v/>
      </c>
      <c r="T37" s="166" t="s">
        <v>604</v>
      </c>
      <c r="U37" s="38"/>
    </row>
    <row r="38" spans="1:21" ht="22.8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43" t="s">
        <v>144</v>
      </c>
      <c r="J38" s="44" t="s">
        <v>10</v>
      </c>
      <c r="K38" s="95" t="str">
        <f t="shared" si="0"/>
        <v/>
      </c>
      <c r="L38" s="44"/>
      <c r="M38" s="97"/>
      <c r="N38" s="43"/>
      <c r="O38" s="43"/>
      <c r="P38" s="44"/>
      <c r="Q38" s="44"/>
      <c r="R38" s="35" t="str">
        <f t="shared" ca="1" si="10"/>
        <v/>
      </c>
      <c r="S38" s="35" t="str">
        <f t="shared" ca="1" si="4"/>
        <v/>
      </c>
      <c r="T38" s="43"/>
      <c r="U38" s="43"/>
    </row>
    <row r="39" spans="1:21" ht="43.2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38" t="s">
        <v>615</v>
      </c>
      <c r="J39" s="39" t="s">
        <v>10</v>
      </c>
      <c r="K39" s="39" t="str">
        <f t="shared" ref="K39" si="11">IF(L39="","",IF(L39=5,"Excellence/Meilleures pratiques",IF(L39=4,"Totalement en place/Proactif",IF(L39=3,"Largement en place/Stable",IF(L39=2,"Partiellement en place/Réactif",IF(L39=1,"Non en place/Elémentaire",""))))))</f>
        <v>Totalement en place/Proactif</v>
      </c>
      <c r="L39" s="39">
        <v>4</v>
      </c>
      <c r="M39" s="39"/>
      <c r="N39" s="38"/>
      <c r="O39" s="38"/>
      <c r="P39" s="39"/>
      <c r="Q39" s="39"/>
      <c r="R39" s="35" t="str">
        <f t="shared" ca="1" si="10"/>
        <v/>
      </c>
      <c r="S39" s="35" t="str">
        <f t="shared" ca="1" si="4"/>
        <v/>
      </c>
      <c r="T39" s="166" t="s">
        <v>616</v>
      </c>
      <c r="U39" s="38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43" t="s">
        <v>144</v>
      </c>
      <c r="J40" s="44" t="s">
        <v>10</v>
      </c>
      <c r="K40" s="95" t="str">
        <f t="shared" si="0"/>
        <v/>
      </c>
      <c r="L40" s="44"/>
      <c r="M40" s="97"/>
      <c r="N40" s="43"/>
      <c r="O40" s="43"/>
      <c r="P40" s="44"/>
      <c r="Q40" s="44"/>
      <c r="R40" s="35" t="str">
        <f t="shared" ca="1" si="10"/>
        <v/>
      </c>
      <c r="S40" s="35" t="str">
        <f t="shared" ca="1" si="4"/>
        <v/>
      </c>
      <c r="T40" s="43"/>
      <c r="U40" s="43"/>
    </row>
    <row r="41" spans="1:21" ht="28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38" t="s">
        <v>617</v>
      </c>
      <c r="J41" s="39" t="s">
        <v>10</v>
      </c>
      <c r="K41" s="39" t="str">
        <f t="shared" ref="K41:K46" si="12">IF(L41="","",IF(L41=5,"Excellence/Meilleures pratiques",IF(L41=4,"Totalement en place/Proactif",IF(L41=3,"Largement en place/Stable",IF(L41=2,"Partiellement en place/Réactif",IF(L41=1,"Non en place/Elémentaire",""))))))</f>
        <v>Totalement en place/Proactif</v>
      </c>
      <c r="L41" s="39">
        <v>4</v>
      </c>
      <c r="M41" s="39"/>
      <c r="N41" s="38"/>
      <c r="O41" s="38"/>
      <c r="P41" s="39"/>
      <c r="Q41" s="39"/>
      <c r="R41" s="35" t="str">
        <f t="shared" ca="1" si="10"/>
        <v/>
      </c>
      <c r="S41" s="35" t="str">
        <f t="shared" ca="1" si="4"/>
        <v/>
      </c>
      <c r="T41" s="166" t="s">
        <v>618</v>
      </c>
      <c r="U41" s="3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105" t="s">
        <v>619</v>
      </c>
      <c r="J42" s="44" t="s">
        <v>10</v>
      </c>
      <c r="K42" s="40" t="str">
        <f t="shared" si="12"/>
        <v>Largement en place/Stable</v>
      </c>
      <c r="L42" s="155">
        <v>3</v>
      </c>
      <c r="M42" s="44"/>
      <c r="N42" s="43"/>
      <c r="O42" s="43"/>
      <c r="P42" s="44"/>
      <c r="Q42" s="44"/>
      <c r="R42" s="35" t="str">
        <f t="shared" ca="1" si="10"/>
        <v/>
      </c>
      <c r="S42" s="35" t="str">
        <f t="shared" ca="1" si="4"/>
        <v/>
      </c>
      <c r="T42" s="171" t="s">
        <v>620</v>
      </c>
      <c r="U42" s="43"/>
    </row>
    <row r="43" spans="1:21" ht="28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106" t="s">
        <v>621</v>
      </c>
      <c r="J43" s="39" t="s">
        <v>10</v>
      </c>
      <c r="K43" s="39" t="str">
        <f t="shared" si="12"/>
        <v>Totalement en place/Proactif</v>
      </c>
      <c r="L43" s="39">
        <v>4</v>
      </c>
      <c r="M43" s="39"/>
      <c r="N43" s="38"/>
      <c r="O43" s="38"/>
      <c r="P43" s="39"/>
      <c r="Q43" s="39"/>
      <c r="R43" s="35" t="str">
        <f t="shared" ca="1" si="10"/>
        <v/>
      </c>
      <c r="S43" s="35" t="str">
        <f t="shared" ca="1" si="4"/>
        <v/>
      </c>
      <c r="T43" s="166" t="s">
        <v>622</v>
      </c>
      <c r="U43" s="38"/>
    </row>
    <row r="44" spans="1:21" ht="28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43" t="s">
        <v>623</v>
      </c>
      <c r="J44" s="44" t="s">
        <v>10</v>
      </c>
      <c r="K44" s="95" t="str">
        <f t="shared" si="12"/>
        <v>Largement en place/Stable</v>
      </c>
      <c r="L44" s="44">
        <v>3</v>
      </c>
      <c r="M44" s="44"/>
      <c r="N44" s="43"/>
      <c r="O44" s="43"/>
      <c r="P44" s="44"/>
      <c r="Q44" s="44"/>
      <c r="R44" s="35" t="str">
        <f t="shared" ca="1" si="10"/>
        <v/>
      </c>
      <c r="S44" s="35" t="str">
        <f t="shared" ca="1" si="4"/>
        <v/>
      </c>
      <c r="T44" s="109" t="s">
        <v>604</v>
      </c>
      <c r="U44" s="43"/>
    </row>
    <row r="45" spans="1:21" ht="28.8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38" t="s">
        <v>624</v>
      </c>
      <c r="J45" s="39" t="s">
        <v>10</v>
      </c>
      <c r="K45" s="39" t="str">
        <f t="shared" si="12"/>
        <v>Largement en place/Stable</v>
      </c>
      <c r="L45" s="39">
        <v>3</v>
      </c>
      <c r="M45" s="39"/>
      <c r="N45" s="38"/>
      <c r="O45" s="38"/>
      <c r="P45" s="39"/>
      <c r="Q45" s="39"/>
      <c r="R45" s="35" t="str">
        <f t="shared" ca="1" si="10"/>
        <v/>
      </c>
      <c r="S45" s="35" t="str">
        <f t="shared" ca="1" si="4"/>
        <v/>
      </c>
      <c r="T45" s="166" t="s">
        <v>622</v>
      </c>
      <c r="U45" s="38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42" t="s">
        <v>625</v>
      </c>
      <c r="J46" s="44" t="s">
        <v>10</v>
      </c>
      <c r="K46" s="95" t="str">
        <f t="shared" si="12"/>
        <v>Totalement en place/Proactif</v>
      </c>
      <c r="L46" s="44">
        <v>4</v>
      </c>
      <c r="M46" s="44"/>
      <c r="N46" s="43"/>
      <c r="O46" s="43"/>
      <c r="P46" s="44"/>
      <c r="Q46" s="44"/>
      <c r="R46" s="35" t="str">
        <f t="shared" ca="1" si="10"/>
        <v/>
      </c>
      <c r="S46" s="35" t="str">
        <f t="shared" ca="1" si="4"/>
        <v/>
      </c>
      <c r="T46" s="171" t="s">
        <v>626</v>
      </c>
      <c r="U46" s="43"/>
    </row>
    <row r="47" spans="1:21" ht="28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38" t="s">
        <v>627</v>
      </c>
      <c r="J47" s="39" t="s">
        <v>129</v>
      </c>
      <c r="K47" s="39" t="s">
        <v>628</v>
      </c>
      <c r="L47" s="39">
        <v>4</v>
      </c>
      <c r="M47" s="39"/>
      <c r="N47" s="38"/>
      <c r="O47" s="38"/>
      <c r="P47" s="39"/>
      <c r="Q47" s="39"/>
      <c r="R47" s="35" t="str">
        <f t="shared" ca="1" si="10"/>
        <v/>
      </c>
      <c r="S47" s="35" t="str">
        <f t="shared" ca="1" si="4"/>
        <v/>
      </c>
      <c r="T47" s="166" t="s">
        <v>616</v>
      </c>
      <c r="U47" s="38"/>
    </row>
    <row r="48" spans="1:21" ht="22.8" hidden="1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43"/>
      <c r="J48" s="44"/>
      <c r="K48" s="95" t="str">
        <f t="shared" ref="K48:K49" si="13">IF(L48="","",IF(L48=4,"Totalement en place",IF(L48=3,"Largement en place",IF(L48=2,"Partiellement en place",IF(L48=1,"Non en place","")))))</f>
        <v/>
      </c>
      <c r="L48" s="44"/>
      <c r="M48" s="44"/>
      <c r="N48" s="43"/>
      <c r="O48" s="43"/>
      <c r="P48" s="44"/>
      <c r="Q48" s="44"/>
      <c r="R48" s="40" t="str">
        <f t="shared" ca="1" si="3"/>
        <v/>
      </c>
      <c r="S48" s="40" t="str">
        <f t="shared" ca="1" si="4"/>
        <v/>
      </c>
      <c r="T48" s="43"/>
      <c r="U48" s="43"/>
    </row>
    <row r="49" spans="1:21" ht="22.8" hidden="1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38"/>
      <c r="J49" s="39"/>
      <c r="K49" s="39" t="str">
        <f t="shared" si="13"/>
        <v/>
      </c>
      <c r="L49" s="39"/>
      <c r="M49" s="39"/>
      <c r="N49" s="38"/>
      <c r="O49" s="38"/>
      <c r="P49" s="39"/>
      <c r="Q49" s="39"/>
      <c r="R49" s="35" t="str">
        <f t="shared" ca="1" si="3"/>
        <v/>
      </c>
      <c r="S49" s="35" t="str">
        <f t="shared" ca="1" si="4"/>
        <v/>
      </c>
      <c r="T49" s="38"/>
      <c r="U49" s="38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43" t="s">
        <v>629</v>
      </c>
      <c r="J50" s="44" t="s">
        <v>10</v>
      </c>
      <c r="K50" s="95" t="str">
        <f t="shared" ref="K50:K51" si="14">IF(L50="","",IF(L50=5,"Excellence/Meilleures pratiques",IF(L50=4,"Totalement en place/Proactif",IF(L50=3,"Largement en place/Stable",IF(L50=2,"Partiellement en place/Réactif",IF(L50=1,"Non en place/Elémentaire",""))))))</f>
        <v>Totalement en place/Proactif</v>
      </c>
      <c r="L50" s="44">
        <v>4</v>
      </c>
      <c r="M50" s="44"/>
      <c r="N50" s="43"/>
      <c r="O50" s="43"/>
      <c r="P50" s="44"/>
      <c r="Q50" s="44"/>
      <c r="R50" s="35" t="str">
        <f t="shared" ref="R50:R51" ca="1" si="15">IF(O50="","",IF(P50&lt;&gt;"",P50-O50,TODAY()-O50))</f>
        <v/>
      </c>
      <c r="S50" s="35" t="str">
        <f t="shared" ca="1" si="4"/>
        <v/>
      </c>
      <c r="T50" s="171" t="s">
        <v>630</v>
      </c>
      <c r="U50" s="43"/>
    </row>
    <row r="51" spans="1:21" ht="28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38" t="s">
        <v>629</v>
      </c>
      <c r="J51" s="39" t="s">
        <v>10</v>
      </c>
      <c r="K51" s="39" t="str">
        <f t="shared" si="14"/>
        <v>Totalement en place/Proactif</v>
      </c>
      <c r="L51" s="39">
        <v>4</v>
      </c>
      <c r="M51" s="39"/>
      <c r="N51" s="38"/>
      <c r="O51" s="38"/>
      <c r="P51" s="39"/>
      <c r="Q51" s="39"/>
      <c r="R51" s="35" t="str">
        <f t="shared" ca="1" si="15"/>
        <v/>
      </c>
      <c r="S51" s="35" t="str">
        <f t="shared" ca="1" si="4"/>
        <v/>
      </c>
      <c r="T51" s="166" t="s">
        <v>630</v>
      </c>
      <c r="U51" s="38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3</v>
      </c>
      <c r="E55" s="40" t="str">
        <f t="shared" ref="E55:E61" si="16">IF(D55&lt;=0.5,"⏳ Non audité",IF(D55&gt;=4.5,"🟢 Très Performant",IF(D55&gt;=3.5,"🔵 Performant",IF(D55&gt;=2.5,"🟡 A surveiller",IF(D55&gt;=1.5,"🟠 À Risque",IF(D55&lt;=1.5,"🔴 Critique"))))))</f>
        <v>🟡 A surveiller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3.5</v>
      </c>
      <c r="E56" s="40" t="str">
        <f t="shared" si="16"/>
        <v>🔵 Performant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2.6666666666666665</v>
      </c>
      <c r="E57" s="40" t="str">
        <f t="shared" si="16"/>
        <v>🟡 A surveiller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2</v>
      </c>
      <c r="E58" s="40" t="str">
        <f t="shared" si="16"/>
        <v>🟠 À Risque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3.4</v>
      </c>
      <c r="E59" s="40" t="str">
        <f t="shared" si="16"/>
        <v>🟡 A surveiller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IFERROR(AVERAGE(L45:L49),0)</f>
        <v>3.6666666666666665</v>
      </c>
      <c r="E60" s="40" t="str">
        <f t="shared" si="16"/>
        <v>🔵 Performant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4</v>
      </c>
      <c r="E61" s="40" t="str">
        <f t="shared" si="16"/>
        <v>🔵 Performant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autoFilter ref="B14:U51" xr:uid="{00000000-0001-0000-0300-000000000000}">
    <filterColumn colId="4">
      <filters>
        <filter val="Compte"/>
        <filter val="Entité et Compte"/>
      </filters>
    </filterColumn>
    <filterColumn colId="8">
      <filters blank="1">
        <filter val="Bonne Pratique"/>
        <filter val="NA"/>
      </filters>
    </filterColumn>
  </autoFilter>
  <conditionalFormatting sqref="K15">
    <cfRule type="cellIs" dxfId="427" priority="17" operator="equal">
      <formula>4</formula>
    </cfRule>
    <cfRule type="cellIs" dxfId="426" priority="18" operator="equal">
      <formula>3</formula>
    </cfRule>
    <cfRule type="cellIs" dxfId="425" priority="19" operator="equal">
      <formula>2</formula>
    </cfRule>
    <cfRule type="cellIs" dxfId="424" priority="20" operator="equal">
      <formula>1</formula>
    </cfRule>
  </conditionalFormatting>
  <conditionalFormatting sqref="K17">
    <cfRule type="cellIs" dxfId="423" priority="13" operator="equal">
      <formula>4</formula>
    </cfRule>
    <cfRule type="cellIs" dxfId="422" priority="14" operator="equal">
      <formula>3</formula>
    </cfRule>
    <cfRule type="cellIs" dxfId="421" priority="15" operator="equal">
      <formula>2</formula>
    </cfRule>
    <cfRule type="cellIs" dxfId="420" priority="16" operator="equal">
      <formula>1</formula>
    </cfRule>
  </conditionalFormatting>
  <conditionalFormatting sqref="K19">
    <cfRule type="cellIs" dxfId="419" priority="9" operator="equal">
      <formula>4</formula>
    </cfRule>
    <cfRule type="cellIs" dxfId="418" priority="10" operator="equal">
      <formula>3</formula>
    </cfRule>
    <cfRule type="cellIs" dxfId="417" priority="11" operator="equal">
      <formula>2</formula>
    </cfRule>
    <cfRule type="cellIs" dxfId="416" priority="12" operator="equal">
      <formula>1</formula>
    </cfRule>
  </conditionalFormatting>
  <conditionalFormatting sqref="K26:L26">
    <cfRule type="cellIs" dxfId="415" priority="55" operator="equal">
      <formula>2</formula>
    </cfRule>
    <cfRule type="cellIs" dxfId="414" priority="54" operator="equal">
      <formula>3</formula>
    </cfRule>
    <cfRule type="cellIs" dxfId="413" priority="53" operator="equal">
      <formula>4</formula>
    </cfRule>
    <cfRule type="cellIs" dxfId="412" priority="56" operator="equal">
      <formula>1</formula>
    </cfRule>
  </conditionalFormatting>
  <conditionalFormatting sqref="L15:L24">
    <cfRule type="cellIs" dxfId="411" priority="25" operator="equal">
      <formula>4</formula>
    </cfRule>
    <cfRule type="cellIs" dxfId="410" priority="26" operator="equal">
      <formula>3</formula>
    </cfRule>
    <cfRule type="cellIs" dxfId="409" priority="27" operator="equal">
      <formula>2</formula>
    </cfRule>
    <cfRule type="cellIs" dxfId="408" priority="28" operator="equal">
      <formula>1</formula>
    </cfRule>
  </conditionalFormatting>
  <conditionalFormatting sqref="L28:L32">
    <cfRule type="cellIs" dxfId="407" priority="2" operator="equal">
      <formula>3</formula>
    </cfRule>
    <cfRule type="cellIs" dxfId="406" priority="3" operator="equal">
      <formula>2</formula>
    </cfRule>
    <cfRule type="cellIs" dxfId="405" priority="4" operator="equal">
      <formula>1</formula>
    </cfRule>
    <cfRule type="cellIs" dxfId="404" priority="1" operator="equal">
      <formula>4</formula>
    </cfRule>
  </conditionalFormatting>
  <conditionalFormatting sqref="L34 L36">
    <cfRule type="cellIs" dxfId="403" priority="52" operator="equal">
      <formula>1</formula>
    </cfRule>
    <cfRule type="cellIs" dxfId="402" priority="51" operator="equal">
      <formula>2</formula>
    </cfRule>
    <cfRule type="cellIs" dxfId="401" priority="50" operator="equal">
      <formula>3</formula>
    </cfRule>
    <cfRule type="cellIs" dxfId="400" priority="49" operator="equal">
      <formula>4</formula>
    </cfRule>
  </conditionalFormatting>
  <conditionalFormatting sqref="L38 L40 L48:M48 L50">
    <cfRule type="cellIs" dxfId="399" priority="61" operator="equal">
      <formula>4</formula>
    </cfRule>
    <cfRule type="cellIs" dxfId="398" priority="62" operator="equal">
      <formula>3</formula>
    </cfRule>
    <cfRule type="cellIs" dxfId="397" priority="63" operator="equal">
      <formula>2</formula>
    </cfRule>
    <cfRule type="cellIs" dxfId="396" priority="64" operator="equal">
      <formula>1</formula>
    </cfRule>
  </conditionalFormatting>
  <conditionalFormatting sqref="L42">
    <cfRule type="cellIs" dxfId="395" priority="45" operator="equal">
      <formula>4</formula>
    </cfRule>
    <cfRule type="cellIs" dxfId="394" priority="47" operator="equal">
      <formula>2</formula>
    </cfRule>
    <cfRule type="cellIs" dxfId="393" priority="48" operator="equal">
      <formula>1</formula>
    </cfRule>
    <cfRule type="cellIs" dxfId="392" priority="46" operator="equal">
      <formula>3</formula>
    </cfRule>
  </conditionalFormatting>
  <conditionalFormatting sqref="L44">
    <cfRule type="cellIs" dxfId="391" priority="40" operator="equal">
      <formula>1</formula>
    </cfRule>
    <cfRule type="cellIs" dxfId="390" priority="37" operator="equal">
      <formula>4</formula>
    </cfRule>
    <cfRule type="cellIs" dxfId="389" priority="38" operator="equal">
      <formula>3</formula>
    </cfRule>
    <cfRule type="cellIs" dxfId="388" priority="39" operator="equal">
      <formula>2</formula>
    </cfRule>
  </conditionalFormatting>
  <conditionalFormatting sqref="L46">
    <cfRule type="cellIs" dxfId="387" priority="35" operator="equal">
      <formula>2</formula>
    </cfRule>
    <cfRule type="cellIs" dxfId="386" priority="34" operator="equal">
      <formula>3</formula>
    </cfRule>
    <cfRule type="cellIs" dxfId="385" priority="33" operator="equal">
      <formula>4</formula>
    </cfRule>
    <cfRule type="cellIs" dxfId="384" priority="36" operator="equal">
      <formula>1</formula>
    </cfRule>
  </conditionalFormatting>
  <conditionalFormatting sqref="M19">
    <cfRule type="cellIs" dxfId="383" priority="7" operator="equal">
      <formula>2</formula>
    </cfRule>
    <cfRule type="cellIs" dxfId="382" priority="8" operator="equal">
      <formula>1</formula>
    </cfRule>
    <cfRule type="cellIs" dxfId="381" priority="6" operator="equal">
      <formula>3</formula>
    </cfRule>
    <cfRule type="cellIs" dxfId="380" priority="5" operator="equal">
      <formula>4</formula>
    </cfRule>
  </conditionalFormatting>
  <conditionalFormatting sqref="M41:M42 M44:M46 M50:M51">
    <cfRule type="cellIs" dxfId="379" priority="65" operator="equal">
      <formula>4</formula>
    </cfRule>
    <cfRule type="cellIs" dxfId="378" priority="66" operator="equal">
      <formula>3</formula>
    </cfRule>
    <cfRule type="cellIs" dxfId="377" priority="67" operator="equal">
      <formula>2</formula>
    </cfRule>
    <cfRule type="cellIs" dxfId="376" priority="68" operator="equal">
      <formula>1</formula>
    </cfRule>
  </conditionalFormatting>
  <conditionalFormatting sqref="Q15:Q51">
    <cfRule type="cellIs" dxfId="375" priority="85" operator="equal">
      <formula>"Ouvert"</formula>
    </cfRule>
    <cfRule type="cellIs" dxfId="374" priority="86" operator="equal">
      <formula>"En cours"</formula>
    </cfRule>
    <cfRule type="cellIs" dxfId="373" priority="87" operator="equal">
      <formula>"Clôturé"</formula>
    </cfRule>
  </conditionalFormatting>
  <dataValidations count="6">
    <dataValidation type="whole" allowBlank="1" showInputMessage="1" showErrorMessage="1" errorTitle="Score invalide" error="Saisir un score entre 1 et 4" promptTitle="Score Maturité" prompt="1=Non en place_x000a_2=Partiellement_x000a_3=Largement_x000a_4=Totalement en place" sqref="M41:M51 L18:L51" xr:uid="{00000000-0002-0000-0300-000000000000}">
      <formula1>1</formula1>
      <formula2>4</formula2>
    </dataValidation>
    <dataValidation type="list" allowBlank="1" sqref="J15:J17 J19 J22 J25:J29 J31:J32 J47:J49" xr:uid="{00000000-0002-0000-0300-000001000000}">
      <formula1>"NC Majeure,NC Mineure,Observation,OFI,Bonne Pratique"</formula1>
    </dataValidation>
    <dataValidation type="list" allowBlank="1" sqref="Q15:Q51" xr:uid="{00000000-0002-0000-0300-000002000000}">
      <formula1>"Ouvert,En cours,Clôturé,Non applicable"</formula1>
    </dataValidation>
    <dataValidation type="list" allowBlank="1" sqref="F15:F51" xr:uid="{00000000-0002-0000-0300-000003000000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:L17" xr:uid="{9CB992E5-4EC2-4272-BFA8-F808409BACD9}">
      <formula1>1</formula1>
      <formula2>5</formula2>
    </dataValidation>
    <dataValidation type="list" allowBlank="1" sqref="J18 J20:J21 J50:J51 J23:J24 J33:J46 J30" xr:uid="{0547C110-15B3-4CA0-99F1-9A208362449F}">
      <formula1>"NC Majeure,NC Mineure,Observation,OFI,Bonne Pratique,NA"</formula1>
    </dataValidation>
  </dataValidations>
  <hyperlinks>
    <hyperlink ref="T33" r:id="rId1" display="../../../../../../../:f:/r/sites/RoyalAirMaroc2/Shared Documents/General/RAM - LOT1 Service desk %26 Supervision/Service Desk/Planning?csf=1&amp;web=1&amp;e=rJ3HGg&amp;xsdata=MDV8MDJ8fDgzMmU4ODBhOTFmNDQyMDc1Y2U4MDhkZWM4NzJmYzhkfDkzZjMzNTcxNTUwZjQzY2ZiMDlmY2QzMzEzMzhkMDg2fDB8MHw2MzkxNjg1OTMzMjIxMzg4NTZ8VW5rbm93bnxWR1ZoYlhOVFpXTjFjbWwwZVZObGNuWnBZMlY4ZXlKRFFTSTZJbFJsWVcxelgwRlVVRk5sY25acFkyVmZVMUJQVEU5R0lpd2lWaUk2SWpBdU1DNHdNREF3SWl3aVVDSTZJbGRwYmpNeUlpd2lRVTRpT2lKUGRHaGxjaUlzSWxkVUlqb3hNWDA9fDF8TDJOb1lYUnpMekU1T20xbFpYUnBibWRmV1dwT2FFMTZXbTFOVkd0MFRucE5lazFUTURCTmFrcHRURlJzYVUxcVJYUlpWR1JwV2xSb2JVMXRTVFZPYlVrelFIUm9jbVZoWkM1Mk1pOXRaWE56WVdkbGN5OHhOemd4TWpZeU5UTXhOVGt5fDk1MmJmYTYxMTM2ZDQyZTBiYmE0MDhkZWM4NzJmYzhjfDM1YjA2ZTY2YWU1NTQ1MDZiMmI1ZGM3OWQ4ZDQzNGI3&amp;sdata=cnIxK2VDbmxOQmYzQmhmR0oram80MDBlaWtpYjcvU2tRSEowTXFDYmVvaz0%3D&amp;ovuser=93f33571-550f-43cf-b09f-cd331338d086%2Cimane.kaichouh%40dxc.com" xr:uid="{B0F1C86E-EC8D-43FD-986D-6EEE53AF1D4B}"/>
    <hyperlink ref="T50" r:id="rId2" display="../../../../../../../:f:/r/sites/RoyalAirMaroc2/Shared Documents/General/RAM - LOT 2 INFRA Backup %26 PROD/Suivi et Plan d%27action?csf=1&amp;web=1&amp;e=V6Fx3K&amp;xsdata=MDV8MDJ8fDAwMWYzYzhiOTg5MjRhODlkYzM0MDhkZWQ3NTVkYWVjfDkzZjMzNTcxNTUwZjQzY2ZiMDlmY2QzMzEzMzhkMDg2fDB8MHw2MzkxODQ5NjA4NzgzMzcwNzZ8VW5rbm93bnxWR1ZoYlhOVFpXTjFjbWwwZVZObGNuWnBZMlY4ZXlKRFFTSTZJbFJsWVcxelgwRlVVRk5sY25acFkyVmZVMUJQVEU5R0lpd2lWaUk2SWpBdU1DNHdNREF3SWl3aVVDSTZJbGRwYmpNeUlpd2lRVTRpT2lKUGRHaGxjaUlzSWxkVUlqb3hNWDA9fDF8TDJOb1lYUnpMekU1T20xbFpYUnBibWRmV1dwT2FFMTZXbTFOVkd0MFRucE5lazFUTURCTmFrcHRURlJzYVUxcVJYUlpWR1JwV2xSb2JVMXRTVFZPYlVrelFIUm9jbVZoWkM1Mk1pOXRaWE56WVdkbGN5OHhOemd5T0RrNU1qZzJOVEUxfDc4NTc2NWQ5Njg1ZTRhZDQzN2ZkMDhkZWQ3NTVkYWVjfDY4OTYxODk3MzE4MDRjOWRiNzgxNTJlOGJjNmU4NGU3&amp;sdata=WHJaODBrSEYyOGMzTWZMT0lqR1V1MG1lMnUralFvR2ZwYlQ1Y0IzS1h4TT0%3D&amp;ovuser=93f33571-550f-43cf-b09f-cd331338d086%2Cimane.kaichouh%40dxc.com" xr:uid="{09594779-33AB-46D2-8642-10518561A2C7}"/>
    <hyperlink ref="T51" r:id="rId3" display="../../../../../../../:f:/r/sites/RoyalAirMaroc2/Shared Documents/General/RAM - LOT 2 INFRA Backup %26 PROD/Suivi et Plan d%27action?csf=1&amp;web=1&amp;e=V6Fx3K&amp;xsdata=MDV8MDJ8fDAwMWYzYzhiOTg5MjRhODlkYzM0MDhkZWQ3NTVkYWVjfDkzZjMzNTcxNTUwZjQzY2ZiMDlmY2QzMzEzMzhkMDg2fDB8MHw2MzkxODQ5NjA4NzgzMzcwNzZ8VW5rbm93bnxWR1ZoYlhOVFpXTjFjbWwwZVZObGNuWnBZMlY4ZXlKRFFTSTZJbFJsWVcxelgwRlVVRk5sY25acFkyVmZVMUJQVEU5R0lpd2lWaUk2SWpBdU1DNHdNREF3SWl3aVVDSTZJbGRwYmpNeUlpd2lRVTRpT2lKUGRHaGxjaUlzSWxkVUlqb3hNWDA9fDF8TDJOb1lYUnpMekU1T20xbFpYUnBibWRmV1dwT2FFMTZXbTFOVkd0MFRucE5lazFUTURCTmFrcHRURlJzYVUxcVJYUlpWR1JwV2xSb2JVMXRTVFZPYlVrelFIUm9jbVZoWkM1Mk1pOXRaWE56WVdkbGN5OHhOemd5T0RrNU1qZzJOVEUxfDc4NTc2NWQ5Njg1ZTRhZDQzN2ZkMDhkZWQ3NTVkYWVjfDY4OTYxODk3MzE4MDRjOWRiNzgxNTJlOGJjNmU4NGU3&amp;sdata=WHJaODBrSEYyOGMzTWZMT0lqR1V1MG1lMnUralFvR2ZwYlQ1Y0IzS1h4TT0%3D&amp;ovuser=93f33571-550f-43cf-b09f-cd331338d086%2Cimane.kaichouh%40dxc.com" xr:uid="{959801F4-7ACE-4985-9DF0-99BB2D3EE56A}"/>
    <hyperlink ref="T41" r:id="rId4" display="../../../../../../../:f:/r/sites/RoyalAirMaroc2/Shared Documents/General/RAM - LOT1 Service desk %26 Supervision/Service Desk/Fiche de s%C3%A9curit%C3%A9?csf=1&amp;web=1&amp;e=sPpiF9&amp;xsdata=MDV8MDJ8fDRlYzViNjJlMTJjYzQxNzliNWY4MDhkZWM4Nzk1NmYzfDkzZjMzNTcxNTUwZjQzY2ZiMDlmY2QzMzEzMzhkMDg2fDB8MHw2MzkxNjg2MjA2MDg1OTk1NDR8VW5rbm93bnxWR1ZoYlhOVFpXTjFjbWwwZVZObGNuWnBZMlY4ZXlKRFFTSTZJbFJsWVcxelgwRlVVRk5sY25acFkyVmZVMUJQVEU5R0lpd2lWaUk2SWpBdU1DNHdNREF3SWl3aVVDSTZJbGRwYmpNeUlpd2lRVTRpT2lKUGRHaGxjaUlzSWxkVUlqb3hNWDA9fDF8TDJOb1lYUnpMekU1T20xbFpYUnBibWRmV1dwT2FFMTZXbTFOVkd0MFRucE5lazFUTURCTmFrcHRURlJzYVUxcVJYUlpWR1JwV2xSb2JVMXRTVFZPYlVrelFIUm9jbVZoWkM1Mk1pOXRaWE56WVdkbGN5OHhOemd4TWpZMU1qWXdNamMxfDg1OTY3NzZiMmQwMTRmYTk1MzU3MDhkZWM4Nzk1NmYxfDE1M2RlYzEwZDBiMDQ2ZjBhM2E1YmIwYWE5ZWNhZWNk&amp;sdata=QU9OZXd2RUVsdGk1UUpTbTNDdTVtbzJldkk3Y1NtWm05aVBHOEVpeE82WT0%3D&amp;ovuser=93f33571-550f-43cf-b09f-cd331338d086%2Cimane.kaichouh%40dxc.com" xr:uid="{FEFB795C-7D63-4CFE-8157-C71F33EE1D20}"/>
    <hyperlink ref="T45" r:id="rId5" tooltip="https://teams.microsoft.com/l/entity/1c4340de-2a85-40e5-8eb0-4f295368978b/_djb2_msteams_prefix_223900713?context=%7B%22channelId%22%3A%2219%3A2uVPVgT7B7FADmEqL3qDsreh6Qr9_0nPLDToQniFIsk1%40thread.tacv2%22%7D&amp;tenantId=93f33571-550f-43cf-b09f-cd331338d086" display="https://teams.microsoft.com/l/entity/1c4340de-2a85-40e5-8eb0-4f295368978b/_djb2_msteams_prefix_223900713?context=%7B%22channelId%22%3A%2219%3A2uVPVgT7B7FADmEqL3qDsreh6Qr9_0nPLDToQniFIsk1%40thread.tacv2%22%7D&amp;tenantId=93f33571-550f-43cf-b09f-cd331338d086" xr:uid="{46E69045-8965-4C0C-BF55-6769FDDA09C1}"/>
    <hyperlink ref="T24" r:id="rId6" xr:uid="{BA55FFEF-3481-4D7E-874D-F211D1786DA4}"/>
    <hyperlink ref="T30" r:id="rId7" display="../../../../../../../:f:/r/sites/RoyalAirMaroc2/Shared Documents/General?csf=1&amp;web=1&amp;e=z4YdyW" xr:uid="{82BE0468-995E-4F5A-96A8-5535C1458AAC}"/>
    <hyperlink ref="T34" r:id="rId8" display="https://teams.microsoft.com/l/channel/19%3A2uVPVgT7B7FADmEqL3qDsreh6Qr9_0nPLDToQniFIsk1%40thread.tacv2/RAM?groupId=9596f7d0-ce17-4aa7-a184-1d78e5eaafe4&amp;tenantId=93f33571-550f-43cf-b09f-cd331338d086" xr:uid="{CA4091D4-F845-40C1-92B9-C6FE20CD0665}"/>
    <hyperlink ref="T36" r:id="rId9" display="../../../../../../../:f:/r/sites/RoyalAirMaroc2/Shared Documents/General?csf=1&amp;web=1&amp;e=z4YdyW" xr:uid="{50338DE5-7FFF-4891-ADB4-DF2C02DB3127}"/>
    <hyperlink ref="T35" r:id="rId10" display="../../../../../../../:f:/r/sites/RoyalAirMaroc2/Shared Documents/General?csf=1&amp;web=1&amp;e=z4YdyW" xr:uid="{632C3D92-1CD9-4CAA-9C13-82FE8E912A9F}"/>
    <hyperlink ref="T37" r:id="rId11" display="../../../../../../../:f:/r/sites/RoyalAirMaroc2/Shared Documents/General?csf=1&amp;web=1&amp;e=z4YdyW" xr:uid="{CEEA1D70-EA64-4F15-808B-949C7DB55643}"/>
    <hyperlink ref="T43" r:id="rId12" tooltip="https://teams.microsoft.com/l/entity/1c4340de-2a85-40e5-8eb0-4f295368978b/_djb2_msteams_prefix_223900713?context=%7B%22channelId%22%3A%2219%3A2uVPVgT7B7FADmEqL3qDsreh6Qr9_0nPLDToQniFIsk1%40thread.tacv2%22%7D&amp;tenantId=93f33571-550f-43cf-b09f-cd331338d086" display="https://teams.microsoft.com/l/entity/1c4340de-2a85-40e5-8eb0-4f295368978b/_djb2_msteams_prefix_223900713?context=%7B%22channelId%22%3A%2219%3A2uVPVgT7B7FADmEqL3qDsreh6Qr9_0nPLDToQniFIsk1%40thread.tacv2%22%7D&amp;tenantId=93f33571-550f-43cf-b09f-cd331338d086" xr:uid="{CBA955D7-A4C2-404D-9E6F-14D8D4C5BD24}"/>
    <hyperlink ref="T44" r:id="rId13" display="../../../../../../../:f:/r/sites/RoyalAirMaroc2/Shared Documents/General?csf=1&amp;web=1&amp;e=z4YdyW" xr:uid="{EDC57BA4-E02E-4830-96E4-85948666B008}"/>
    <hyperlink ref="T20" r:id="rId14" xr:uid="{65D2C11D-65A1-44DD-9BA4-992C05A633E6}"/>
    <hyperlink ref="T18" r:id="rId15" display="../../../../../../../:f:/r/sites/RoyalAirMaroc2/Shared Documents/General/RAM - LOT1 Service desk %26 Supervision/Service Management?csf=1&amp;web=1&amp;e=SJGK8k" xr:uid="{9DB48CCE-F3CA-47BA-8718-4F6DDCC430F6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1:U64"/>
  <sheetViews>
    <sheetView showGridLines="0" workbookViewId="0">
      <selection activeCell="R15" sqref="R15:S51"/>
    </sheetView>
  </sheetViews>
  <sheetFormatPr baseColWidth="10" defaultColWidth="8.6640625" defaultRowHeight="14.4"/>
  <cols>
    <col min="1" max="1" width="13.6640625" customWidth="1"/>
    <col min="2" max="2" width="15.33203125" customWidth="1"/>
    <col min="3" max="3" width="26.5546875" customWidth="1"/>
    <col min="4" max="4" width="20.6640625" customWidth="1"/>
    <col min="5" max="5" width="22.5546875" customWidth="1"/>
    <col min="6" max="6" width="11.5546875" customWidth="1"/>
    <col min="7" max="7" width="15" customWidth="1"/>
    <col min="8" max="8" width="18.6640625" customWidth="1"/>
    <col min="9" max="9" width="29.6640625" customWidth="1"/>
    <col min="10" max="10" width="14" customWidth="1"/>
    <col min="11" max="11" width="18" customWidth="1"/>
    <col min="12" max="12" width="10" customWidth="1"/>
    <col min="13" max="13" width="28" customWidth="1"/>
    <col min="14" max="15" width="14" customWidth="1"/>
    <col min="16" max="16" width="14.88671875" customWidth="1"/>
    <col min="17" max="17" width="12" customWidth="1"/>
    <col min="18" max="18" width="36.109375" customWidth="1"/>
    <col min="19" max="19" width="19" customWidth="1"/>
    <col min="20" max="21" width="20" customWidth="1"/>
  </cols>
  <sheetData>
    <row r="1" spans="1:21" ht="17.399999999999999">
      <c r="A1" s="16" t="s">
        <v>631</v>
      </c>
    </row>
    <row r="2" spans="1:21">
      <c r="A2" s="24" t="s">
        <v>336</v>
      </c>
    </row>
    <row r="4" spans="1:21">
      <c r="A4" s="4" t="s">
        <v>563</v>
      </c>
      <c r="B4" s="6" t="s">
        <v>196</v>
      </c>
      <c r="E4" s="4" t="s">
        <v>632</v>
      </c>
    </row>
    <row r="5" spans="1:21">
      <c r="A5" s="4" t="s">
        <v>565</v>
      </c>
      <c r="B5" s="102">
        <v>46174</v>
      </c>
      <c r="E5" s="4" t="s">
        <v>340</v>
      </c>
      <c r="F5" s="6"/>
    </row>
    <row r="6" spans="1:21">
      <c r="A6" s="4" t="s">
        <v>633</v>
      </c>
      <c r="E6" s="4" t="s">
        <v>342</v>
      </c>
      <c r="F6" t="s">
        <v>634</v>
      </c>
    </row>
    <row r="8" spans="1:21">
      <c r="A8" s="17" t="s">
        <v>343</v>
      </c>
    </row>
    <row r="9" spans="1:21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1">
      <c r="A10" s="26">
        <f>IFERROR(AVERAGE(L15:L51),0)</f>
        <v>3.6</v>
      </c>
      <c r="B10" s="27" t="str">
        <f>IF(A10&lt;=0.5,"⏳ Non audité",IF(A10&gt;=4.5,"Très Performant",IF(A10&gt;=3.5,"Performant",IF(A10&gt;=2.5,"A Surveiller",IF(A10&gt;=1.5,"À Risque",IF(A10&lt;=1.5,"Critique"))))))</f>
        <v>Performant</v>
      </c>
      <c r="C10" s="28">
        <f>COUNTIF(J15:J51,"NC Majeure")</f>
        <v>0</v>
      </c>
      <c r="D10" s="29">
        <f>COUNTIF(J15:J51,"NC Mineure")</f>
        <v>4</v>
      </c>
      <c r="E10" s="29">
        <f>COUNTIF(J15:J51,"Observation")</f>
        <v>0</v>
      </c>
      <c r="F10" s="30">
        <f>COUNTIF(J15:J51,"OFI")</f>
        <v>0</v>
      </c>
      <c r="G10" s="31">
        <f>COUNTIF(J15:J51,"Bonne Pratique")</f>
        <v>0</v>
      </c>
      <c r="H10" s="32">
        <f>C10+D10+E10+F10</f>
        <v>4</v>
      </c>
    </row>
    <row r="12" spans="1:21">
      <c r="A12" s="17" t="s">
        <v>348</v>
      </c>
    </row>
    <row r="13" spans="1:21">
      <c r="A13" s="33" t="s">
        <v>349</v>
      </c>
    </row>
    <row r="14" spans="1:21" ht="41.25" customHeight="1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362</v>
      </c>
      <c r="P14" s="34" t="s">
        <v>635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100.8">
      <c r="A15" s="35">
        <v>1</v>
      </c>
      <c r="B15" s="36" t="s">
        <v>250</v>
      </c>
      <c r="C15" s="104" t="s">
        <v>368</v>
      </c>
      <c r="D15" s="37" t="s">
        <v>251</v>
      </c>
      <c r="E15" s="37" t="s">
        <v>369</v>
      </c>
      <c r="F15" s="35" t="s">
        <v>163</v>
      </c>
      <c r="G15" s="37" t="s">
        <v>370</v>
      </c>
      <c r="H15" s="37" t="s">
        <v>369</v>
      </c>
      <c r="I15" s="38" t="s">
        <v>636</v>
      </c>
      <c r="J15" s="39" t="s">
        <v>117</v>
      </c>
      <c r="K15" s="39" t="str">
        <f>IF(L15="","",IF(L15=5,"Excellence/Meilleures pratiques",IF(L15=4,"Totalement en place/Proactif",IF(L15=3,"Largement en place/Stable",IF(L15=2,"Partiellement en place/Réactif",IF(L15=1,"Non en place/Elémentaire",""))))))</f>
        <v>Partiellement en place/Réactif</v>
      </c>
      <c r="L15" s="39">
        <v>2</v>
      </c>
      <c r="M15" s="38" t="s">
        <v>637</v>
      </c>
      <c r="N15" s="38"/>
      <c r="O15" s="146">
        <v>46216</v>
      </c>
      <c r="P15" s="146"/>
      <c r="Q15" s="39" t="s">
        <v>138</v>
      </c>
      <c r="R15" s="35">
        <f ca="1">IF(O15="","",IF(P15&lt;&gt;"",P15-O15,TODAY()-O15))</f>
        <v>64</v>
      </c>
      <c r="S15" s="35" t="str">
        <f ca="1">IF(R15="","",IF(Q15="Clôturé","✅",IF(R15&lt;=30,"🟢",IF(R15&lt;=60,"🟠","🔴"))))</f>
        <v>🔴</v>
      </c>
      <c r="T15" s="140" t="s">
        <v>374</v>
      </c>
      <c r="U15" s="38"/>
    </row>
    <row r="16" spans="1:21" ht="40.5" customHeight="1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35" t="s">
        <v>163</v>
      </c>
      <c r="G16" s="42" t="s">
        <v>377</v>
      </c>
      <c r="H16" s="42" t="s">
        <v>376</v>
      </c>
      <c r="I16" s="43"/>
      <c r="J16" s="39" t="s">
        <v>10</v>
      </c>
      <c r="K16" s="40" t="str">
        <f t="shared" ref="K16:K17" si="0">IF(L16="","",IF(L16=4,"Totalement en place",IF(L16=3,"Largement en place",IF(L16=2,"Partiellement en place",IF(L16=1,"Non en place","")))))</f>
        <v/>
      </c>
      <c r="L16" s="44"/>
      <c r="M16" s="43"/>
      <c r="N16" s="43"/>
      <c r="O16" s="43"/>
      <c r="P16" s="44"/>
      <c r="Q16" s="44"/>
      <c r="R16" s="35" t="str">
        <f t="shared" ref="R16:R51" ca="1" si="1">IF(O16="","",IF(P16&lt;&gt;"",P16-O16,TODAY()-O16))</f>
        <v/>
      </c>
      <c r="S16" s="35" t="str">
        <f t="shared" ref="S16:S51" ca="1" si="2">IF(R16="","",IF(Q16="Clôturé","✅",IF(R16&lt;=30,"🟢",IF(R16&lt;=60,"🟠","🔴"))))</f>
        <v/>
      </c>
      <c r="T16" s="43"/>
      <c r="U16" s="43"/>
    </row>
    <row r="17" spans="1:21" ht="34.200000000000003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38"/>
      <c r="J17" s="39" t="s">
        <v>10</v>
      </c>
      <c r="K17" s="35" t="str">
        <f t="shared" si="0"/>
        <v/>
      </c>
      <c r="L17" s="39"/>
      <c r="M17" s="38"/>
      <c r="N17" s="38"/>
      <c r="O17" s="38"/>
      <c r="P17" s="39"/>
      <c r="Q17" s="39"/>
      <c r="R17" s="35" t="str">
        <f t="shared" ca="1" si="1"/>
        <v/>
      </c>
      <c r="S17" s="35" t="str">
        <f t="shared" ca="1" si="2"/>
        <v/>
      </c>
      <c r="T17" s="38"/>
      <c r="U17" s="38"/>
    </row>
    <row r="18" spans="1:21" ht="273.60000000000002">
      <c r="A18" s="40">
        <v>4</v>
      </c>
      <c r="B18" s="41" t="s">
        <v>256</v>
      </c>
      <c r="C18" s="98" t="s">
        <v>381</v>
      </c>
      <c r="D18" s="42" t="s">
        <v>257</v>
      </c>
      <c r="E18" s="42" t="s">
        <v>382</v>
      </c>
      <c r="F18" s="40" t="s">
        <v>163</v>
      </c>
      <c r="G18" s="42" t="s">
        <v>383</v>
      </c>
      <c r="H18" s="42" t="s">
        <v>384</v>
      </c>
      <c r="I18" s="43" t="s">
        <v>638</v>
      </c>
      <c r="J18" s="39" t="s">
        <v>10</v>
      </c>
      <c r="K18" s="39" t="str">
        <f>IF(L18="","",IF(L18=5,"Excellence/Meilleures pratiques",IF(L18=4,"Totalement en place/Proactif",IF(L18=3,"Largement en place/Stable",IF(L18=2,"Partiellement en place/Réactif",IF(L18=1,"Non en place/Elémentaire",""))))))</f>
        <v>Largement en place/Stable</v>
      </c>
      <c r="L18" s="39">
        <v>3</v>
      </c>
      <c r="M18" s="43"/>
      <c r="O18" s="43"/>
      <c r="P18" s="44"/>
      <c r="Q18" s="44"/>
      <c r="R18" s="35" t="str">
        <f t="shared" ca="1" si="1"/>
        <v/>
      </c>
      <c r="S18" s="35" t="str">
        <f t="shared" ca="1" si="2"/>
        <v/>
      </c>
      <c r="T18" s="139" t="s">
        <v>639</v>
      </c>
      <c r="U18" s="43"/>
    </row>
    <row r="19" spans="1:21" ht="55.5" customHeight="1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38"/>
      <c r="J19" s="39" t="s">
        <v>10</v>
      </c>
      <c r="K19" s="39" t="str">
        <f t="shared" ref="K19:K24" si="3">IF(L19="","",IF(L19=5,"Excellence/Meilleures pratiques",IF(L19=4,"Totalement en place/Proactif",IF(L19=3,"Largement en place/Stable",IF(L19=2,"Partiellement en place/Réactif",IF(L19=1,"Non en place/Elémentaire",""))))))</f>
        <v/>
      </c>
      <c r="L19" s="44"/>
      <c r="M19" s="38"/>
      <c r="O19" s="38"/>
      <c r="P19" s="39"/>
      <c r="Q19" s="39"/>
      <c r="R19" s="35" t="str">
        <f t="shared" ca="1" si="1"/>
        <v/>
      </c>
      <c r="S19" s="35" t="str">
        <f t="shared" ca="1" si="2"/>
        <v/>
      </c>
      <c r="T19" s="38"/>
      <c r="U19" s="38"/>
    </row>
    <row r="20" spans="1:21" ht="34.200000000000003">
      <c r="A20" s="40">
        <v>6</v>
      </c>
      <c r="B20" s="41" t="s">
        <v>260</v>
      </c>
      <c r="C20" s="98" t="s">
        <v>390</v>
      </c>
      <c r="D20" s="42" t="s">
        <v>261</v>
      </c>
      <c r="E20" s="42" t="s">
        <v>391</v>
      </c>
      <c r="F20" s="40" t="s">
        <v>163</v>
      </c>
      <c r="G20" s="42" t="s">
        <v>392</v>
      </c>
      <c r="H20" s="42" t="s">
        <v>393</v>
      </c>
      <c r="I20" s="43" t="s">
        <v>640</v>
      </c>
      <c r="J20" s="39" t="s">
        <v>10</v>
      </c>
      <c r="K20" s="39" t="str">
        <f t="shared" si="3"/>
        <v>Totalement en place/Proactif</v>
      </c>
      <c r="L20" s="39">
        <v>4</v>
      </c>
      <c r="M20" s="43"/>
      <c r="O20" s="43"/>
      <c r="P20" s="44"/>
      <c r="Q20" s="44"/>
      <c r="R20" s="35" t="str">
        <f t="shared" ca="1" si="1"/>
        <v/>
      </c>
      <c r="S20" s="35" t="str">
        <f t="shared" ca="1" si="2"/>
        <v/>
      </c>
      <c r="T20" s="43"/>
      <c r="U20" s="43"/>
    </row>
    <row r="21" spans="1:21" ht="43.5" customHeight="1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5" t="s">
        <v>397</v>
      </c>
      <c r="I21" s="38" t="s">
        <v>641</v>
      </c>
      <c r="J21" s="39" t="s">
        <v>10</v>
      </c>
      <c r="K21" s="39" t="str">
        <f t="shared" si="3"/>
        <v>Totalement en place/Proactif</v>
      </c>
      <c r="L21" s="39">
        <v>4</v>
      </c>
      <c r="M21" s="38"/>
      <c r="O21" s="38"/>
      <c r="P21" s="39"/>
      <c r="Q21" s="39"/>
      <c r="R21" s="35" t="str">
        <f t="shared" ca="1" si="1"/>
        <v/>
      </c>
      <c r="S21" s="35" t="str">
        <f t="shared" ca="1" si="2"/>
        <v/>
      </c>
      <c r="T21" s="109" t="s">
        <v>642</v>
      </c>
      <c r="U21" s="38"/>
    </row>
    <row r="22" spans="1:21" ht="57.6">
      <c r="A22" s="40">
        <v>8</v>
      </c>
      <c r="B22" s="41" t="s">
        <v>264</v>
      </c>
      <c r="C22" s="98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3" t="s">
        <v>643</v>
      </c>
      <c r="J22" s="39" t="s">
        <v>117</v>
      </c>
      <c r="K22" s="39" t="str">
        <f t="shared" si="3"/>
        <v>Partiellement en place/Réactif</v>
      </c>
      <c r="L22" s="39">
        <v>2</v>
      </c>
      <c r="M22" s="43" t="s">
        <v>644</v>
      </c>
      <c r="O22" s="146">
        <v>46216</v>
      </c>
      <c r="P22" s="39"/>
      <c r="Q22" s="39" t="s">
        <v>138</v>
      </c>
      <c r="R22" s="35">
        <f t="shared" ca="1" si="1"/>
        <v>64</v>
      </c>
      <c r="S22" s="35" t="str">
        <f t="shared" ca="1" si="2"/>
        <v>🔴</v>
      </c>
      <c r="T22" s="140" t="s">
        <v>374</v>
      </c>
      <c r="U22" s="43"/>
    </row>
    <row r="23" spans="1:21" ht="43.2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38" t="s">
        <v>645</v>
      </c>
      <c r="J23" s="39" t="s">
        <v>10</v>
      </c>
      <c r="K23" s="39" t="str">
        <f t="shared" si="3"/>
        <v>Totalement en place/Proactif</v>
      </c>
      <c r="L23" s="39">
        <v>4</v>
      </c>
      <c r="M23" s="38"/>
      <c r="O23" s="38"/>
      <c r="P23" s="39"/>
      <c r="Q23" s="39"/>
      <c r="R23" s="35" t="str">
        <f t="shared" ca="1" si="1"/>
        <v/>
      </c>
      <c r="S23" s="35" t="str">
        <f t="shared" ca="1" si="2"/>
        <v/>
      </c>
      <c r="T23" s="109" t="s">
        <v>642</v>
      </c>
      <c r="U23" s="38"/>
    </row>
    <row r="24" spans="1:21" ht="114.6" customHeight="1">
      <c r="A24" s="40">
        <v>10</v>
      </c>
      <c r="B24" s="41" t="s">
        <v>268</v>
      </c>
      <c r="C24" s="98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42" t="s">
        <v>646</v>
      </c>
      <c r="J24" s="39" t="s">
        <v>117</v>
      </c>
      <c r="K24" s="39" t="str">
        <f t="shared" si="3"/>
        <v>Partiellement en place/Réactif</v>
      </c>
      <c r="L24" s="39">
        <v>2</v>
      </c>
      <c r="M24" s="42" t="s">
        <v>647</v>
      </c>
      <c r="O24" s="146">
        <v>46216</v>
      </c>
      <c r="P24" s="39"/>
      <c r="Q24" s="39" t="s">
        <v>138</v>
      </c>
      <c r="R24" s="35">
        <f t="shared" ca="1" si="1"/>
        <v>64</v>
      </c>
      <c r="S24" s="35" t="str">
        <f t="shared" ca="1" si="2"/>
        <v>🔴</v>
      </c>
      <c r="T24" s="140" t="s">
        <v>374</v>
      </c>
      <c r="U24" s="43"/>
    </row>
    <row r="25" spans="1:21" ht="34.200000000000003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163</v>
      </c>
      <c r="G25" s="37" t="s">
        <v>421</v>
      </c>
      <c r="H25" s="37" t="s">
        <v>422</v>
      </c>
      <c r="I25" s="38" t="s">
        <v>10</v>
      </c>
      <c r="J25" s="39" t="s">
        <v>10</v>
      </c>
      <c r="K25" s="39"/>
      <c r="L25" s="39"/>
      <c r="M25" s="38"/>
      <c r="O25" s="38"/>
      <c r="P25" s="39"/>
      <c r="Q25" s="39"/>
      <c r="R25" s="35" t="str">
        <f t="shared" ca="1" si="1"/>
        <v/>
      </c>
      <c r="S25" s="35" t="str">
        <f t="shared" ca="1" si="2"/>
        <v/>
      </c>
      <c r="T25" s="38"/>
      <c r="U25" s="38"/>
    </row>
    <row r="26" spans="1:21" ht="46.5" customHeight="1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35" t="s">
        <v>163</v>
      </c>
      <c r="G26" s="42" t="s">
        <v>425</v>
      </c>
      <c r="H26" s="42" t="s">
        <v>426</v>
      </c>
      <c r="I26" s="43"/>
      <c r="J26" s="39" t="s">
        <v>10</v>
      </c>
      <c r="K26" s="40"/>
      <c r="L26" s="44"/>
      <c r="M26" s="43"/>
      <c r="O26" s="43"/>
      <c r="P26" s="44"/>
      <c r="Q26" s="44"/>
      <c r="R26" s="35" t="str">
        <f t="shared" ca="1" si="1"/>
        <v/>
      </c>
      <c r="S26" s="35" t="str">
        <f t="shared" ca="1" si="2"/>
        <v/>
      </c>
      <c r="T26" s="43"/>
      <c r="U26" s="43"/>
    </row>
    <row r="27" spans="1:21" ht="50.1" customHeight="1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166</v>
      </c>
      <c r="G27" s="37" t="s">
        <v>429</v>
      </c>
      <c r="H27" s="37" t="s">
        <v>430</v>
      </c>
      <c r="I27" s="38"/>
      <c r="J27" s="39" t="s">
        <v>10</v>
      </c>
      <c r="K27" s="35"/>
      <c r="L27" s="39"/>
      <c r="M27" s="38"/>
      <c r="O27" s="38"/>
      <c r="P27" s="39"/>
      <c r="Q27" s="39"/>
      <c r="R27" s="35" t="str">
        <f t="shared" ca="1" si="1"/>
        <v/>
      </c>
      <c r="S27" s="35" t="str">
        <f t="shared" ca="1" si="2"/>
        <v/>
      </c>
      <c r="T27" s="38"/>
      <c r="U27" s="38"/>
    </row>
    <row r="28" spans="1:21" ht="34.200000000000003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163</v>
      </c>
      <c r="G28" s="42" t="s">
        <v>433</v>
      </c>
      <c r="H28" s="42" t="s">
        <v>434</v>
      </c>
      <c r="I28" s="43" t="s">
        <v>648</v>
      </c>
      <c r="J28" s="39" t="s">
        <v>10</v>
      </c>
      <c r="K28" s="40"/>
      <c r="L28" s="44"/>
      <c r="M28" s="43"/>
      <c r="O28" s="43"/>
      <c r="P28" s="44"/>
      <c r="Q28" s="44"/>
      <c r="R28" s="35" t="str">
        <f t="shared" ca="1" si="1"/>
        <v/>
      </c>
      <c r="S28" s="35" t="str">
        <f t="shared" ca="1" si="2"/>
        <v/>
      </c>
      <c r="T28" s="43"/>
      <c r="U28" s="43"/>
    </row>
    <row r="29" spans="1:21" ht="34.200000000000003">
      <c r="A29" s="35">
        <v>15</v>
      </c>
      <c r="B29" s="36" t="s">
        <v>278</v>
      </c>
      <c r="C29" s="104" t="s">
        <v>435</v>
      </c>
      <c r="D29" s="37" t="s">
        <v>279</v>
      </c>
      <c r="E29" s="37" t="s">
        <v>436</v>
      </c>
      <c r="F29" s="35" t="s">
        <v>163</v>
      </c>
      <c r="G29" s="37" t="s">
        <v>437</v>
      </c>
      <c r="H29" s="37" t="s">
        <v>438</v>
      </c>
      <c r="I29" s="37" t="s">
        <v>649</v>
      </c>
      <c r="J29" s="39" t="s">
        <v>10</v>
      </c>
      <c r="K29" s="39" t="str">
        <f t="shared" ref="K29:K51" si="4">IF(L29="","",IF(L29=5,"Excellence/Meilleures pratiques",IF(L29=4,"Totalement en place/Proactif",IF(L29=3,"Largement en place/Stable",IF(L29=2,"Partiellement en place/Réactif",IF(L29=1,"Non en place/Elémentaire",""))))))</f>
        <v/>
      </c>
      <c r="L29" s="39"/>
      <c r="M29" s="38"/>
      <c r="O29" s="38"/>
      <c r="P29" s="39"/>
      <c r="Q29" s="39"/>
      <c r="R29" s="35" t="str">
        <f t="shared" ca="1" si="1"/>
        <v/>
      </c>
      <c r="S29" s="35" t="str">
        <f t="shared" ca="1" si="2"/>
        <v/>
      </c>
      <c r="T29" s="38"/>
      <c r="U29" s="38"/>
    </row>
    <row r="30" spans="1:21" ht="34.200000000000003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163</v>
      </c>
      <c r="G30" s="42" t="s">
        <v>444</v>
      </c>
      <c r="H30" s="42" t="s">
        <v>445</v>
      </c>
      <c r="I30" s="43"/>
      <c r="J30" s="39" t="s">
        <v>10</v>
      </c>
      <c r="K30" s="39" t="str">
        <f t="shared" si="4"/>
        <v/>
      </c>
      <c r="L30" s="39"/>
      <c r="M30" s="43"/>
      <c r="O30" s="43"/>
      <c r="P30" s="44"/>
      <c r="Q30" s="44"/>
      <c r="R30" s="35" t="str">
        <f t="shared" ca="1" si="1"/>
        <v/>
      </c>
      <c r="S30" s="35" t="str">
        <f t="shared" ca="1" si="2"/>
        <v/>
      </c>
      <c r="T30" s="43"/>
      <c r="U30" s="43"/>
    </row>
    <row r="31" spans="1:21" ht="57">
      <c r="A31" s="35">
        <v>17</v>
      </c>
      <c r="B31" s="36" t="s">
        <v>282</v>
      </c>
      <c r="C31" s="104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37" t="s">
        <v>650</v>
      </c>
      <c r="J31" s="39" t="s">
        <v>117</v>
      </c>
      <c r="K31" s="39" t="str">
        <f t="shared" si="4"/>
        <v>Partiellement en place/Réactif</v>
      </c>
      <c r="L31" s="39">
        <v>2</v>
      </c>
      <c r="M31" s="39"/>
      <c r="O31" s="146">
        <v>46216</v>
      </c>
      <c r="P31" s="39"/>
      <c r="Q31" s="39" t="s">
        <v>138</v>
      </c>
      <c r="R31" s="35">
        <f t="shared" ca="1" si="1"/>
        <v>64</v>
      </c>
      <c r="S31" s="35" t="str">
        <f t="shared" ca="1" si="2"/>
        <v>🔴</v>
      </c>
      <c r="T31" s="139" t="s">
        <v>651</v>
      </c>
      <c r="U31" s="38"/>
    </row>
    <row r="32" spans="1:21" ht="42.6" customHeight="1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110" t="s">
        <v>652</v>
      </c>
      <c r="J32" s="39" t="s">
        <v>10</v>
      </c>
      <c r="K32" s="39" t="str">
        <f t="shared" si="4"/>
        <v>Totalement en place/Proactif</v>
      </c>
      <c r="L32" s="39">
        <v>4</v>
      </c>
      <c r="M32" s="43"/>
      <c r="O32" s="43"/>
      <c r="P32" s="44"/>
      <c r="Q32" s="44"/>
      <c r="R32" s="35" t="str">
        <f t="shared" ca="1" si="1"/>
        <v/>
      </c>
      <c r="S32" s="35" t="str">
        <f t="shared" ca="1" si="2"/>
        <v/>
      </c>
      <c r="U32" s="43"/>
    </row>
    <row r="33" spans="1:21" ht="34.200000000000003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38" t="s">
        <v>653</v>
      </c>
      <c r="J33" s="39" t="s">
        <v>10</v>
      </c>
      <c r="K33" s="39" t="str">
        <f t="shared" si="4"/>
        <v>Totalement en place/Proactif</v>
      </c>
      <c r="L33" s="39">
        <v>4</v>
      </c>
      <c r="M33" s="38"/>
      <c r="O33" s="38"/>
      <c r="P33" s="39"/>
      <c r="Q33" s="39"/>
      <c r="R33" s="35" t="str">
        <f t="shared" ca="1" si="1"/>
        <v/>
      </c>
      <c r="S33" s="35" t="str">
        <f t="shared" ca="1" si="2"/>
        <v/>
      </c>
      <c r="U33" s="38"/>
    </row>
    <row r="34" spans="1:21" ht="42" customHeight="1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43" t="s">
        <v>654</v>
      </c>
      <c r="J34" s="39" t="s">
        <v>10</v>
      </c>
      <c r="K34" s="39" t="str">
        <f t="shared" si="4"/>
        <v>Totalement en place/Proactif</v>
      </c>
      <c r="L34" s="39">
        <v>4</v>
      </c>
      <c r="M34" s="43"/>
      <c r="O34" s="43"/>
      <c r="P34" s="44"/>
      <c r="Q34" s="44"/>
      <c r="R34" s="35" t="str">
        <f t="shared" ca="1" si="1"/>
        <v/>
      </c>
      <c r="S34" s="35" t="str">
        <f t="shared" ca="1" si="2"/>
        <v/>
      </c>
      <c r="T34" s="43"/>
      <c r="U34" s="43"/>
    </row>
    <row r="35" spans="1:21" ht="43.2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8" t="s">
        <v>655</v>
      </c>
      <c r="J35" s="39" t="s">
        <v>10</v>
      </c>
      <c r="K35" s="39" t="str">
        <f t="shared" si="4"/>
        <v>Totalement en place/Proactif</v>
      </c>
      <c r="L35" s="39">
        <v>4</v>
      </c>
      <c r="M35" s="38"/>
      <c r="O35" s="38"/>
      <c r="P35" s="39"/>
      <c r="Q35" s="39"/>
      <c r="R35" s="35" t="str">
        <f t="shared" ca="1" si="1"/>
        <v/>
      </c>
      <c r="S35" s="35" t="str">
        <f t="shared" ca="1" si="2"/>
        <v/>
      </c>
      <c r="T35" s="142" t="s">
        <v>642</v>
      </c>
      <c r="U35" s="38"/>
    </row>
    <row r="36" spans="1:21" ht="34.200000000000003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43" t="s">
        <v>656</v>
      </c>
      <c r="J36" s="39" t="s">
        <v>10</v>
      </c>
      <c r="K36" s="39" t="str">
        <f t="shared" si="4"/>
        <v>Totalement en place/Proactif</v>
      </c>
      <c r="L36" s="39">
        <v>4</v>
      </c>
      <c r="M36" s="43"/>
      <c r="O36" s="43"/>
      <c r="P36" s="44"/>
      <c r="Q36" s="44"/>
      <c r="R36" s="35" t="str">
        <f t="shared" ca="1" si="1"/>
        <v/>
      </c>
      <c r="S36" s="35" t="str">
        <f t="shared" ca="1" si="2"/>
        <v/>
      </c>
      <c r="T36" s="142" t="s">
        <v>642</v>
      </c>
      <c r="U36" s="43"/>
    </row>
    <row r="37" spans="1:21" ht="34.200000000000003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43" t="s">
        <v>657</v>
      </c>
      <c r="J37" s="39" t="s">
        <v>10</v>
      </c>
      <c r="K37" s="39" t="str">
        <f t="shared" si="4"/>
        <v>Totalement en place/Proactif</v>
      </c>
      <c r="L37" s="39">
        <v>4</v>
      </c>
      <c r="M37" s="38"/>
      <c r="O37" s="38"/>
      <c r="P37" s="39"/>
      <c r="Q37" s="39"/>
      <c r="R37" s="35" t="str">
        <f t="shared" ca="1" si="1"/>
        <v/>
      </c>
      <c r="S37" s="35" t="str">
        <f t="shared" ca="1" si="2"/>
        <v/>
      </c>
      <c r="T37" s="142" t="s">
        <v>642</v>
      </c>
      <c r="U37" s="38"/>
    </row>
    <row r="38" spans="1:21" ht="34.200000000000003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43" t="s">
        <v>10</v>
      </c>
      <c r="J38" s="39" t="s">
        <v>10</v>
      </c>
      <c r="K38" s="39"/>
      <c r="L38" s="39"/>
      <c r="M38" s="43"/>
      <c r="O38" s="43"/>
      <c r="P38" s="44"/>
      <c r="Q38" s="44"/>
      <c r="R38" s="35" t="str">
        <f t="shared" ca="1" si="1"/>
        <v/>
      </c>
      <c r="S38" s="35" t="str">
        <f t="shared" ca="1" si="2"/>
        <v/>
      </c>
      <c r="T38" s="43"/>
      <c r="U38" s="43"/>
    </row>
    <row r="39" spans="1:21" ht="34.200000000000003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38" t="s">
        <v>658</v>
      </c>
      <c r="J39" s="39" t="s">
        <v>10</v>
      </c>
      <c r="K39" s="39" t="str">
        <f t="shared" si="4"/>
        <v>Totalement en place/Proactif</v>
      </c>
      <c r="L39" s="39">
        <v>4</v>
      </c>
      <c r="M39" s="38"/>
      <c r="O39" s="38"/>
      <c r="P39" s="39"/>
      <c r="Q39" s="39"/>
      <c r="R39" s="35" t="str">
        <f t="shared" ca="1" si="1"/>
        <v/>
      </c>
      <c r="S39" s="35" t="str">
        <f t="shared" ca="1" si="2"/>
        <v/>
      </c>
      <c r="T39" s="38"/>
      <c r="U39" s="38"/>
    </row>
    <row r="40" spans="1:21" ht="28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43" t="s">
        <v>659</v>
      </c>
      <c r="J40" s="39" t="s">
        <v>10</v>
      </c>
      <c r="K40" s="39" t="str">
        <f t="shared" si="4"/>
        <v>Totalement en place/Proactif</v>
      </c>
      <c r="L40" s="39">
        <v>4</v>
      </c>
      <c r="M40" s="43"/>
      <c r="O40" s="43"/>
      <c r="P40" s="44"/>
      <c r="Q40" s="44"/>
      <c r="R40" s="35" t="str">
        <f t="shared" ca="1" si="1"/>
        <v/>
      </c>
      <c r="S40" s="35" t="str">
        <f t="shared" ca="1" si="2"/>
        <v/>
      </c>
      <c r="T40" s="142" t="s">
        <v>642</v>
      </c>
      <c r="U40" s="43"/>
    </row>
    <row r="41" spans="1:21" ht="34.200000000000003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38" t="s">
        <v>660</v>
      </c>
      <c r="J41" s="39" t="s">
        <v>10</v>
      </c>
      <c r="K41" s="39" t="str">
        <f t="shared" si="4"/>
        <v>Largement en place/Stable</v>
      </c>
      <c r="L41" s="39">
        <v>3</v>
      </c>
      <c r="M41" s="38"/>
      <c r="O41" s="38"/>
      <c r="P41" s="39"/>
      <c r="Q41" s="39"/>
      <c r="R41" s="35" t="str">
        <f t="shared" ca="1" si="1"/>
        <v/>
      </c>
      <c r="S41" s="35" t="str">
        <f t="shared" ca="1" si="2"/>
        <v/>
      </c>
      <c r="T41" s="38"/>
      <c r="U41" s="38"/>
    </row>
    <row r="42" spans="1:21" ht="34.200000000000003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43" t="s">
        <v>653</v>
      </c>
      <c r="J42" s="39" t="s">
        <v>10</v>
      </c>
      <c r="K42" s="39" t="str">
        <f t="shared" si="4"/>
        <v>Totalement en place/Proactif</v>
      </c>
      <c r="L42" s="39">
        <v>4</v>
      </c>
      <c r="M42" s="43"/>
      <c r="O42" s="43"/>
      <c r="P42" s="44"/>
      <c r="Q42" s="44"/>
      <c r="R42" s="35" t="str">
        <f t="shared" ca="1" si="1"/>
        <v/>
      </c>
      <c r="S42" s="35" t="str">
        <f t="shared" ca="1" si="2"/>
        <v/>
      </c>
      <c r="T42" s="142" t="s">
        <v>642</v>
      </c>
      <c r="U42" s="43"/>
    </row>
    <row r="43" spans="1:21" ht="86.4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43" t="s">
        <v>653</v>
      </c>
      <c r="J43" s="39" t="s">
        <v>10</v>
      </c>
      <c r="K43" s="39" t="str">
        <f>IF(L43="","",IF(L43=5,"Excellence/Meilleures pratiques",IF(L43=4,"Totalement en place/Proactif",IF(L43=3,"Largement en place/Stable",IF(L43=2,"Partiellement en place/Réactif",IF(L43=1,"Non en place/Elémentaire",""))))))</f>
        <v>Totalement en place/Proactif</v>
      </c>
      <c r="L43" s="39">
        <v>4</v>
      </c>
      <c r="O43" s="38"/>
      <c r="P43" s="39"/>
      <c r="Q43" s="39"/>
      <c r="R43" s="35" t="str">
        <f t="shared" ca="1" si="1"/>
        <v/>
      </c>
      <c r="S43" s="35" t="str">
        <f t="shared" ca="1" si="2"/>
        <v/>
      </c>
      <c r="T43" s="141" t="s">
        <v>661</v>
      </c>
      <c r="U43" s="38"/>
    </row>
    <row r="44" spans="1:21" ht="43.2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43" t="s">
        <v>662</v>
      </c>
      <c r="J44" s="39" t="s">
        <v>10</v>
      </c>
      <c r="K44" s="39" t="str">
        <f t="shared" si="4"/>
        <v>Totalement en place/Proactif</v>
      </c>
      <c r="L44" s="39">
        <v>4</v>
      </c>
      <c r="M44" s="43"/>
      <c r="O44" s="43"/>
      <c r="P44" s="44"/>
      <c r="Q44" s="44"/>
      <c r="R44" s="35" t="str">
        <f t="shared" ca="1" si="1"/>
        <v/>
      </c>
      <c r="S44" s="35" t="str">
        <f t="shared" ca="1" si="2"/>
        <v/>
      </c>
      <c r="T44" s="142" t="s">
        <v>642</v>
      </c>
      <c r="U44" s="43"/>
    </row>
    <row r="45" spans="1:21" ht="43.2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38" t="s">
        <v>663</v>
      </c>
      <c r="J45" s="39" t="s">
        <v>10</v>
      </c>
      <c r="K45" s="39" t="str">
        <f t="shared" si="4"/>
        <v>Totalement en place/Proactif</v>
      </c>
      <c r="L45" s="39">
        <v>4</v>
      </c>
      <c r="M45" s="38"/>
      <c r="O45" s="38"/>
      <c r="P45" s="39"/>
      <c r="Q45" s="39"/>
      <c r="R45" s="35" t="str">
        <f t="shared" ca="1" si="1"/>
        <v/>
      </c>
      <c r="S45" s="35" t="str">
        <f t="shared" ca="1" si="2"/>
        <v/>
      </c>
      <c r="T45" s="142" t="s">
        <v>642</v>
      </c>
      <c r="U45" s="38"/>
    </row>
    <row r="46" spans="1:21" ht="34.200000000000003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43" t="s">
        <v>664</v>
      </c>
      <c r="J46" s="39" t="s">
        <v>10</v>
      </c>
      <c r="K46" s="39" t="str">
        <f t="shared" si="4"/>
        <v>Totalement en place/Proactif</v>
      </c>
      <c r="L46" s="39">
        <v>4</v>
      </c>
      <c r="M46" s="43"/>
      <c r="O46" s="43"/>
      <c r="P46" s="44"/>
      <c r="Q46" s="44"/>
      <c r="R46" s="35" t="str">
        <f t="shared" ca="1" si="1"/>
        <v/>
      </c>
      <c r="S46" s="35" t="str">
        <f t="shared" ca="1" si="2"/>
        <v/>
      </c>
      <c r="T46" s="142" t="s">
        <v>642</v>
      </c>
      <c r="U46" s="43"/>
    </row>
    <row r="47" spans="1:21" ht="34.200000000000003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38" t="s">
        <v>665</v>
      </c>
      <c r="J47" s="39" t="s">
        <v>10</v>
      </c>
      <c r="K47" s="39" t="str">
        <f t="shared" si="4"/>
        <v>Totalement en place/Proactif</v>
      </c>
      <c r="L47" s="39">
        <v>4</v>
      </c>
      <c r="M47" s="38"/>
      <c r="O47" s="38"/>
      <c r="P47" s="39"/>
      <c r="Q47" s="39"/>
      <c r="R47" s="35" t="str">
        <f t="shared" ca="1" si="1"/>
        <v/>
      </c>
      <c r="S47" s="35" t="str">
        <f t="shared" ca="1" si="2"/>
        <v/>
      </c>
      <c r="T47" s="142" t="s">
        <v>642</v>
      </c>
      <c r="U47" s="38"/>
    </row>
    <row r="48" spans="1:21" ht="48.6" customHeight="1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163</v>
      </c>
      <c r="G48" s="42" t="s">
        <v>536</v>
      </c>
      <c r="H48" s="42" t="s">
        <v>537</v>
      </c>
      <c r="I48" s="43"/>
      <c r="J48" s="39" t="s">
        <v>10</v>
      </c>
      <c r="K48" s="39" t="str">
        <f t="shared" si="4"/>
        <v/>
      </c>
      <c r="L48" s="43"/>
      <c r="M48" s="43"/>
      <c r="O48" s="43"/>
      <c r="P48" s="44"/>
      <c r="Q48" s="44"/>
      <c r="R48" s="35" t="str">
        <f t="shared" ca="1" si="1"/>
        <v/>
      </c>
      <c r="S48" s="35" t="str">
        <f t="shared" ca="1" si="2"/>
        <v/>
      </c>
      <c r="T48" s="43"/>
      <c r="U48" s="43"/>
    </row>
    <row r="49" spans="1:21" ht="34.200000000000003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38"/>
      <c r="J49" s="39" t="s">
        <v>10</v>
      </c>
      <c r="K49" s="39" t="str">
        <f t="shared" si="4"/>
        <v/>
      </c>
      <c r="L49" s="38"/>
      <c r="M49" s="38"/>
      <c r="O49" s="38"/>
      <c r="P49" s="39"/>
      <c r="Q49" s="39"/>
      <c r="R49" s="35" t="str">
        <f t="shared" ca="1" si="1"/>
        <v/>
      </c>
      <c r="S49" s="35" t="str">
        <f t="shared" ca="1" si="2"/>
        <v/>
      </c>
      <c r="T49" s="38"/>
      <c r="U49" s="38"/>
    </row>
    <row r="50" spans="1:21" ht="43.2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43" t="s">
        <v>666</v>
      </c>
      <c r="J50" s="39" t="s">
        <v>10</v>
      </c>
      <c r="K50" s="39" t="str">
        <f t="shared" si="4"/>
        <v>Totalement en place/Proactif</v>
      </c>
      <c r="L50" s="39">
        <v>4</v>
      </c>
      <c r="M50" s="43"/>
      <c r="O50" s="43"/>
      <c r="P50" s="44"/>
      <c r="Q50" s="44"/>
      <c r="R50" s="35" t="str">
        <f t="shared" ca="1" si="1"/>
        <v/>
      </c>
      <c r="S50" s="35" t="str">
        <f t="shared" ca="1" si="2"/>
        <v/>
      </c>
      <c r="T50" s="142" t="s">
        <v>642</v>
      </c>
      <c r="U50" s="43"/>
    </row>
    <row r="51" spans="1:21" ht="45.6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43" t="s">
        <v>667</v>
      </c>
      <c r="J51" s="39" t="s">
        <v>10</v>
      </c>
      <c r="K51" s="39" t="str">
        <f t="shared" si="4"/>
        <v>Totalement en place/Proactif</v>
      </c>
      <c r="L51" s="39">
        <v>4</v>
      </c>
      <c r="M51" s="38"/>
      <c r="O51" s="38"/>
      <c r="P51" s="39"/>
      <c r="Q51" s="39"/>
      <c r="R51" s="35" t="str">
        <f t="shared" ca="1" si="1"/>
        <v/>
      </c>
      <c r="S51" s="35" t="str">
        <f t="shared" ca="1" si="2"/>
        <v/>
      </c>
      <c r="T51" s="142" t="s">
        <v>642</v>
      </c>
      <c r="U51" s="38"/>
    </row>
    <row r="53" spans="1:21">
      <c r="A53" s="199" t="s">
        <v>551</v>
      </c>
      <c r="B53" s="199"/>
      <c r="C53" s="199"/>
      <c r="D53" s="199"/>
      <c r="E53" s="199"/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2.5</v>
      </c>
      <c r="E55" s="40" t="str">
        <f t="shared" ref="E55:E61" si="5">IF(D55&lt;=0.5,"⏳ Non audité",IF(D55&gt;=4.5,"🟢 Très Performant",IF(D55&gt;=3.5,"🔵 Performant",IF(D55&gt;=2.5,"🟡 A surveiller",IF(D55&gt;=1.5,"🟠 À Risque",IF(D55&lt;=1.5,"🔴 Critique"))))))</f>
        <v>🟡 A surveiller</v>
      </c>
    </row>
    <row r="56" spans="1:21">
      <c r="A56" s="41" t="s">
        <v>555</v>
      </c>
      <c r="B56" s="40" t="s">
        <v>233</v>
      </c>
      <c r="C56" s="40">
        <v>3</v>
      </c>
      <c r="D56" s="45">
        <f t="shared" ref="D56:D61" si="6">IFERROR(AVERAGE(L16:L19),0)</f>
        <v>3</v>
      </c>
      <c r="E56" s="40" t="str">
        <f t="shared" si="5"/>
        <v>🟡 A surveiller</v>
      </c>
    </row>
    <row r="57" spans="1:21">
      <c r="A57" s="41" t="s">
        <v>556</v>
      </c>
      <c r="B57" s="40" t="s">
        <v>235</v>
      </c>
      <c r="C57" s="40">
        <v>3</v>
      </c>
      <c r="D57" s="45">
        <f t="shared" si="6"/>
        <v>3.5</v>
      </c>
      <c r="E57" s="40" t="str">
        <f t="shared" si="5"/>
        <v>🔵 Performant</v>
      </c>
    </row>
    <row r="58" spans="1:21">
      <c r="A58" s="41" t="s">
        <v>557</v>
      </c>
      <c r="B58" s="40" t="s">
        <v>237</v>
      </c>
      <c r="C58" s="40">
        <v>8</v>
      </c>
      <c r="D58" s="45">
        <f t="shared" si="6"/>
        <v>3.6666666666666665</v>
      </c>
      <c r="E58" s="40" t="str">
        <f t="shared" si="5"/>
        <v>🔵 Performant</v>
      </c>
    </row>
    <row r="59" spans="1:21">
      <c r="A59" s="41" t="s">
        <v>558</v>
      </c>
      <c r="B59" s="40" t="s">
        <v>239</v>
      </c>
      <c r="C59" s="40">
        <v>12</v>
      </c>
      <c r="D59" s="45">
        <f t="shared" si="6"/>
        <v>3.3333333333333335</v>
      </c>
      <c r="E59" s="40" t="str">
        <f t="shared" si="5"/>
        <v>🟡 A surveiller</v>
      </c>
    </row>
    <row r="60" spans="1:21">
      <c r="A60" s="41" t="s">
        <v>559</v>
      </c>
      <c r="B60" s="40" t="s">
        <v>241</v>
      </c>
      <c r="C60" s="40">
        <v>5</v>
      </c>
      <c r="D60" s="45">
        <f t="shared" si="6"/>
        <v>3.5</v>
      </c>
      <c r="E60" s="40" t="str">
        <f t="shared" si="5"/>
        <v>🔵 Performant</v>
      </c>
    </row>
    <row r="61" spans="1:21">
      <c r="A61" s="41" t="s">
        <v>560</v>
      </c>
      <c r="B61" s="40" t="s">
        <v>243</v>
      </c>
      <c r="C61" s="40">
        <v>2</v>
      </c>
      <c r="D61" s="45">
        <f t="shared" si="6"/>
        <v>3</v>
      </c>
      <c r="E61" s="40" t="str">
        <f t="shared" si="5"/>
        <v>🟡 A surveiller</v>
      </c>
    </row>
    <row r="63" spans="1:21">
      <c r="A63" s="198" t="s">
        <v>561</v>
      </c>
      <c r="B63" s="198"/>
      <c r="C63" s="198"/>
      <c r="D63" s="198"/>
      <c r="E63" s="198"/>
    </row>
    <row r="64" spans="1:21">
      <c r="A64" s="4" t="str">
        <f>IF(C10&gt;0,"⚠️ NC MAJEURE — Action immédiate requise","✅ AUCUNE NC MAJEURE")</f>
        <v>✅ AUCUNE NC MAJEURE</v>
      </c>
    </row>
  </sheetData>
  <autoFilter ref="A12:U51" xr:uid="{00000000-0001-0000-0800-000000000000}"/>
  <mergeCells count="2">
    <mergeCell ref="A53:E53"/>
    <mergeCell ref="A63:E63"/>
  </mergeCells>
  <conditionalFormatting sqref="L15:L30 L31:M31 L32:L47 L50:L51">
    <cfRule type="cellIs" dxfId="372" priority="1" operator="equal">
      <formula>4</formula>
    </cfRule>
    <cfRule type="cellIs" dxfId="371" priority="2" operator="equal">
      <formula>3</formula>
    </cfRule>
    <cfRule type="cellIs" dxfId="370" priority="3" operator="equal">
      <formula>2</formula>
    </cfRule>
    <cfRule type="cellIs" dxfId="369" priority="4" operator="equal">
      <formula>1</formula>
    </cfRule>
  </conditionalFormatting>
  <conditionalFormatting sqref="Q15:Q51">
    <cfRule type="cellIs" dxfId="368" priority="5" operator="equal">
      <formula>"Ouvert"</formula>
    </cfRule>
    <cfRule type="cellIs" dxfId="367" priority="6" operator="equal">
      <formula>"En cours"</formula>
    </cfRule>
    <cfRule type="cellIs" dxfId="366" priority="7" operator="equal">
      <formula>"Clôturé"</formula>
    </cfRule>
  </conditionalFormatting>
  <dataValidations count="5">
    <dataValidation type="list" allowBlank="1" sqref="Q15:Q51" xr:uid="{8B32238F-C058-4A24-A0F2-3399A5579A3C}">
      <formula1>"Ouvert,En cours,Clôturé,Non applicable"</formula1>
    </dataValidation>
    <dataValidation type="whole" allowBlank="1" showInputMessage="1" showErrorMessage="1" errorTitle="Score invalide" error="Saisir un score entre 1 et 4" promptTitle="Score Maturité" prompt="1=Non en place_x000a_2=Partiellement_x000a_3=Largement_x000a_4=Totalement en place" sqref="L16:L17 L19 L26:L28" xr:uid="{427AEFE3-A35F-4CA8-B5D9-3A8AFC5B9785}">
      <formula1>1</formula1>
      <formula2>4</formula2>
    </dataValidation>
    <dataValidation type="list" allowBlank="1" sqref="F15:F51" xr:uid="{6F19EE02-9B59-4C26-978B-1EE31A34C7DE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 L18 L20:L25 L50:L51 L31:M31 L29:L30 L32:L47" xr:uid="{3886E431-3C2B-436F-9152-5E02556A87BF}">
      <formula1>1</formula1>
      <formula2>5</formula2>
    </dataValidation>
    <dataValidation type="list" allowBlank="1" sqref="J15:J51" xr:uid="{21EEFC2E-DF31-4F11-979F-9EF25EFE938C}">
      <formula1>"NC Majeure,NC Mineure,Observation,OFI,Bonne Pratique,NA"</formula1>
    </dataValidation>
  </dataValidations>
  <hyperlinks>
    <hyperlink ref="T18" r:id="rId1" display="https://servier2.service-now.com/nav_to.do?uri=%2Fsys_report_template.do%3Fjvar_report_id%3D5692aee5979bd9106f63b9c0f053af65%26jvar_selected_tab%3DmyReports%26jvar_list_order_by%3D%26jvar_list_sort_direction%3D%26sysparm_reportquery%3D%26jvar_search_created_by%3D%26jvar_search_table%3D%26jvar_search_report_sys_id%3D%26jvar_report_home_query%3D" xr:uid="{00567BC0-2A8D-4418-9A50-E4311806D4D2}"/>
    <hyperlink ref="T21" r:id="rId2" display="../../../../../../../:w:/r/sites/QualityTeam911/Shared Documents/General/FY27/Fichier consolidation des QHC ISO %26 CMMI/FY27/Evidences par Clients/Evidences Servier.docx?d=w5103534f8c5e414099f07e063a2747cf&amp;csf=1&amp;web=1&amp;e=SMmNTr" xr:uid="{B90E30B9-89F7-473D-8D8C-F9B6B13550E4}"/>
    <hyperlink ref="T23" r:id="rId3" display="../../../../../../../:w:/r/sites/QualityTeam911/Shared Documents/General/FY27/Fichier consolidation des QHC ISO %26 CMMI/FY27/Evidences par Clients/Evidences Servier.docx?d=w5103534f8c5e414099f07e063a2747cf&amp;csf=1&amp;web=1&amp;e=SMmNTr" xr:uid="{BF2D7328-3FA1-41FE-AF27-3F9EC49B3E99}"/>
    <hyperlink ref="T35" r:id="rId4" display="../../../../../../../:w:/r/sites/QualityTeam911/Shared Documents/General/FY27/Fichier consolidation des QHC ISO %26 CMMI/FY27/Evidences par Clients/Evidences Servier.docx?d=w5103534f8c5e414099f07e063a2747cf&amp;csf=1&amp;web=1&amp;e=SMmNTr" xr:uid="{6E5B02EB-8019-45F6-9C1C-B9F98D030C91}"/>
    <hyperlink ref="T36" r:id="rId5" display="../../../../../../../:w:/r/sites/QualityTeam911/Shared Documents/General/FY27/Fichier consolidation des QHC ISO %26 CMMI/FY27/Evidences par Clients/Evidences Servier.docx?d=w5103534f8c5e414099f07e063a2747cf&amp;csf=1&amp;web=1&amp;e=SMmNTr" xr:uid="{49C591D4-8987-4C29-9B51-0A9F0C6FFB89}"/>
    <hyperlink ref="T37" r:id="rId6" display="../../../../../../../:w:/r/sites/QualityTeam911/Shared Documents/General/FY27/Fichier consolidation des QHC ISO %26 CMMI/FY27/Evidences par Clients/Evidences Servier.docx?d=w5103534f8c5e414099f07e063a2747cf&amp;csf=1&amp;web=1&amp;e=SMmNTr" xr:uid="{E58E9E4F-5650-4145-8F19-C7680580E146}"/>
    <hyperlink ref="T40" r:id="rId7" display="../../../../../../../:w:/r/sites/QualityTeam911/Shared Documents/General/FY27/Fichier consolidation des QHC ISO %26 CMMI/FY27/Evidences par Clients/Evidences Servier.docx?d=w5103534f8c5e414099f07e063a2747cf&amp;csf=1&amp;web=1&amp;e=SMmNTr" xr:uid="{6AB79D6C-C6DA-4F5A-8C2C-EEDB71F7B857}"/>
    <hyperlink ref="T42" r:id="rId8" display="../../../../../../../:w:/r/sites/QualityTeam911/Shared Documents/General/FY27/Fichier consolidation des QHC ISO %26 CMMI/FY27/Evidences par Clients/Evidences Servier.docx?d=w5103534f8c5e414099f07e063a2747cf&amp;csf=1&amp;web=1&amp;e=SMmNTr" xr:uid="{582B2E9D-E4C0-4877-BC10-9DC31E1FF880}"/>
    <hyperlink ref="T45" r:id="rId9" display="../../../../../../../:w:/r/sites/QualityTeam911/Shared Documents/General/FY27/Fichier consolidation des QHC ISO %26 CMMI/FY27/Evidences par Clients/Evidences Servier.docx?d=w5103534f8c5e414099f07e063a2747cf&amp;csf=1&amp;web=1&amp;e=SMmNTr" xr:uid="{92201678-59BF-4F70-862F-6D1E77268282}"/>
    <hyperlink ref="T46" r:id="rId10" display="../../../../../../../:w:/r/sites/QualityTeam911/Shared Documents/General/FY27/Fichier consolidation des QHC ISO %26 CMMI/FY27/Evidences par Clients/Evidences Servier.docx?d=w5103534f8c5e414099f07e063a2747cf&amp;csf=1&amp;web=1&amp;e=SMmNTr" xr:uid="{66A9E219-5FB3-4320-BFE2-D31B0BD2F48E}"/>
    <hyperlink ref="T47" r:id="rId11" display="../../../../../../../:w:/r/sites/QualityTeam911/Shared Documents/General/FY27/Fichier consolidation des QHC ISO %26 CMMI/FY27/Evidences par Clients/Evidences Servier.docx?d=w5103534f8c5e414099f07e063a2747cf&amp;csf=1&amp;web=1&amp;e=SMmNTr" xr:uid="{CB6CAE2F-7160-447A-BD3F-84DECAC366B2}"/>
    <hyperlink ref="T50" r:id="rId12" display="../../../../../../../:w:/r/sites/QualityTeam911/Shared Documents/General/FY27/Fichier consolidation des QHC ISO %26 CMMI/FY27/Evidences par Clients/Evidences Servier.docx?d=w5103534f8c5e414099f07e063a2747cf&amp;csf=1&amp;web=1&amp;e=SMmNTr" xr:uid="{F6D1BC3E-5F5D-420D-8F75-97F69B79AB9D}"/>
    <hyperlink ref="T51" r:id="rId13" display="../../../../../../../:w:/r/sites/QualityTeam911/Shared Documents/General/FY27/Fichier consolidation des QHC ISO %26 CMMI/FY27/Evidences par Clients/Evidences Servier.docx?d=w5103534f8c5e414099f07e063a2747cf&amp;csf=1&amp;web=1&amp;e=SMmNTr" xr:uid="{AC067910-CB5B-43B9-8A02-118324979F64}"/>
    <hyperlink ref="T44" r:id="rId14" display="../../../../../../../:w:/r/sites/QualityTeam911/Shared Documents/General/FY27/Fichier consolidation des QHC ISO %26 CMMI/FY27/Evidences par Clients/Evidences Servier.docx?d=w5103534f8c5e414099f07e063a2747cf&amp;csf=1&amp;web=1&amp;e=SMmNTr" xr:uid="{01F1E112-CE04-40A2-9CB8-654817C6A407}"/>
    <hyperlink ref="T15" r:id="rId15" display="../../../../../../../:x:/r/sites/ServierQualityEvidences/Shared Documents/Documents/Continuous Improvement/DXC_Risk and Opportunity and Issues Register (1).xlsx?d=wbc97923cc6244f9486431a372aee0e38&amp;csf=1&amp;web=1&amp;e=CrJPaE" xr:uid="{9C0FA03D-3CB0-4DB8-A4CC-E87E598756AC}"/>
    <hyperlink ref="T24" r:id="rId16" display="../../../../../../../:x:/r/sites/ServierQualityEvidences/Shared Documents/Documents/Continuous Improvement/DXC_Risk and Opportunity and Issues Register (1).xlsx?d=wbc97923cc6244f9486431a372aee0e38&amp;csf=1&amp;web=1&amp;e=CrJPaE" xr:uid="{A05D3A39-6D4B-499C-8D90-8A133DFCC720}"/>
    <hyperlink ref="T22" r:id="rId17" display="../../../../../../../:x:/r/sites/ServierQualityEvidences/Shared Documents/Documents/Continuous Improvement/DXC_Risk and Opportunity and Issues Register (1).xlsx?d=wbc97923cc6244f9486431a372aee0e38&amp;csf=1&amp;web=1&amp;e=CrJPaE" xr:uid="{7752345B-BA83-4F5B-B721-2A18100BF49F}"/>
    <hyperlink ref="T31" r:id="rId18" display="../../../../../../../:x:/r/sites/ServierQualityEvidences/Shared Documents/Documents/Governance/DXC Communication Plan Template (1).xlsx?d=wa8c9c9e3f17642a49529b1117e40f4e6&amp;csf=1&amp;web=1&amp;e=kwaWbR" xr:uid="{54D0D611-D343-4025-B566-07F144E18576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U64"/>
  <sheetViews>
    <sheetView showGridLines="0" zoomScaleNormal="100" workbookViewId="0">
      <selection activeCell="J28" sqref="J28"/>
    </sheetView>
  </sheetViews>
  <sheetFormatPr baseColWidth="10" defaultColWidth="8.6640625" defaultRowHeight="14.4"/>
  <cols>
    <col min="1" max="1" width="17.5546875" customWidth="1"/>
    <col min="2" max="2" width="14.44140625" customWidth="1"/>
    <col min="3" max="3" width="35" customWidth="1"/>
    <col min="4" max="4" width="30" customWidth="1"/>
    <col min="5" max="5" width="42" customWidth="1"/>
    <col min="6" max="6" width="14" customWidth="1"/>
    <col min="7" max="7" width="24" customWidth="1"/>
    <col min="8" max="8" width="34" customWidth="1"/>
    <col min="9" max="9" width="28" customWidth="1"/>
    <col min="10" max="10" width="14" customWidth="1"/>
    <col min="11" max="11" width="18" customWidth="1"/>
    <col min="12" max="12" width="10" customWidth="1"/>
    <col min="13" max="13" width="28" customWidth="1"/>
    <col min="14" max="15" width="14" customWidth="1"/>
    <col min="16" max="16" width="10" customWidth="1"/>
    <col min="17" max="17" width="12" customWidth="1"/>
    <col min="18" max="19" width="8" customWidth="1"/>
    <col min="20" max="21" width="20" customWidth="1"/>
  </cols>
  <sheetData>
    <row r="1" spans="1:21" ht="17.399999999999999">
      <c r="A1" s="16" t="s">
        <v>668</v>
      </c>
    </row>
    <row r="2" spans="1:21">
      <c r="A2" s="24" t="s">
        <v>336</v>
      </c>
    </row>
    <row r="4" spans="1:21">
      <c r="A4" s="4" t="s">
        <v>563</v>
      </c>
      <c r="B4" s="6" t="s">
        <v>192</v>
      </c>
      <c r="E4" s="4" t="s">
        <v>564</v>
      </c>
    </row>
    <row r="5" spans="1:21">
      <c r="A5" s="4" t="s">
        <v>565</v>
      </c>
      <c r="C5" s="103">
        <v>46160</v>
      </c>
      <c r="E5" s="4" t="s">
        <v>566</v>
      </c>
      <c r="F5" s="6" t="s">
        <v>29</v>
      </c>
    </row>
    <row r="6" spans="1:21">
      <c r="A6" s="4" t="s">
        <v>567</v>
      </c>
      <c r="E6" s="4" t="s">
        <v>342</v>
      </c>
    </row>
    <row r="8" spans="1:21">
      <c r="A8" s="17" t="s">
        <v>343</v>
      </c>
    </row>
    <row r="9" spans="1:21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33.75" customHeight="1">
      <c r="A10" s="26">
        <f>IFERROR(AVERAGE(L15:L51),0)</f>
        <v>2.4545454545454546</v>
      </c>
      <c r="B10" s="27" t="str">
        <f>IF(A10&lt;=0.5,"⏳ Non audité",IF(A10&gt;=4.5,"Très Performant",IF(A10&gt;=3.5,"Performant",IF(A10&gt;=2.5,"A Surveiller",IF(A10&gt;=1.5,"À Risque",IF(A10&lt;=1.5,"Critique"))))))</f>
        <v>À Risque</v>
      </c>
      <c r="C10" s="28">
        <f>COUNTIF(J15:J51,"NC Majeure")</f>
        <v>0</v>
      </c>
      <c r="D10" s="29">
        <f>COUNTIF(J15:J51,"NC Mineure")</f>
        <v>5</v>
      </c>
      <c r="E10" s="29">
        <f>COUNTIF(J15:J51,"Observation")</f>
        <v>2</v>
      </c>
      <c r="F10" s="30">
        <f>COUNTIF(J15:J51,"OFI")</f>
        <v>0</v>
      </c>
      <c r="G10" s="31">
        <f>COUNTIF(J15:J51,"Bonne Pratique")</f>
        <v>0</v>
      </c>
      <c r="H10" s="32">
        <f>C10+D10+E10+F10</f>
        <v>7</v>
      </c>
    </row>
    <row r="12" spans="1:21">
      <c r="A12" s="17" t="s">
        <v>348</v>
      </c>
    </row>
    <row r="13" spans="1:21">
      <c r="A13" s="33" t="s">
        <v>349</v>
      </c>
    </row>
    <row r="14" spans="1:21" ht="36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568</v>
      </c>
      <c r="P14" s="34" t="s">
        <v>669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28.8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163</v>
      </c>
      <c r="G15" s="37" t="s">
        <v>370</v>
      </c>
      <c r="H15" s="37" t="s">
        <v>369</v>
      </c>
      <c r="I15" s="38" t="s">
        <v>670</v>
      </c>
      <c r="J15" s="39" t="s">
        <v>117</v>
      </c>
      <c r="K15" s="95" t="str">
        <f>IF(L15="","",IF(L15=5,"Excellence/Meilleures pratiques",IF(L15=4,"Totalement en place/Proactif",IF(L15=3,"Largement en place/Stable",IF(L15=2,"Partiellement en place/Réactif",IF(L15=1,"Non en place/Elémentaire",""))))))</f>
        <v>Non en place/Elémentaire</v>
      </c>
      <c r="L15" s="39">
        <v>1</v>
      </c>
      <c r="M15" s="38" t="s">
        <v>570</v>
      </c>
      <c r="N15" s="38" t="s">
        <v>671</v>
      </c>
      <c r="O15" s="38"/>
      <c r="P15" s="39"/>
      <c r="Q15" s="39" t="s">
        <v>135</v>
      </c>
      <c r="R15" s="35" t="str">
        <f t="shared" ref="R15:R51" ca="1" si="0">IF(OR(O15="",Q15="Clôturé"),"",TODAY()-O15)</f>
        <v/>
      </c>
      <c r="S15" s="35" t="str">
        <f t="shared" ref="S15:S51" ca="1" si="1">IF(R15="","",IF(Q15="Clôturé","✅",IF(R15&lt;=30,"🟢",IF(R15&lt;=60,"🟠","🔴"))))</f>
        <v/>
      </c>
      <c r="T15" s="38"/>
      <c r="U15" s="38"/>
    </row>
    <row r="16" spans="1:21" ht="22.8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K16" s="95" t="str">
        <f t="shared" ref="K16:K51" si="2">IF(L16="","",IF(L16=5,"Excellence/Meilleures pratiques",IF(L16=4,"Totalement en place/Proactif",IF(L16=3,"Largement en place/Stable",IF(L16=2,"Partiellement en place/Réactif",IF(L16=1,"Non en place/Elémentaire",""))))))</f>
        <v/>
      </c>
      <c r="N16" s="43"/>
      <c r="O16" s="43"/>
      <c r="P16" s="44"/>
      <c r="Q16" s="44"/>
      <c r="R16" s="40" t="str">
        <f t="shared" ca="1" si="0"/>
        <v/>
      </c>
      <c r="S16" s="40" t="str">
        <f t="shared" ca="1" si="1"/>
        <v/>
      </c>
      <c r="T16" s="43"/>
      <c r="U16" s="43"/>
    </row>
    <row r="17" spans="1:21" ht="22.8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39"/>
      <c r="J17" s="39"/>
      <c r="K17" s="95"/>
      <c r="L17" s="39"/>
      <c r="M17" s="39"/>
      <c r="N17" s="39"/>
      <c r="O17" s="39"/>
      <c r="Q17" s="39"/>
      <c r="R17" s="35" t="str">
        <f t="shared" ca="1" si="0"/>
        <v/>
      </c>
      <c r="S17" s="35" t="str">
        <f t="shared" ca="1" si="1"/>
        <v/>
      </c>
      <c r="T17" s="38"/>
      <c r="U17" s="38"/>
    </row>
    <row r="18" spans="1:21" ht="43.2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163</v>
      </c>
      <c r="G18" s="42" t="s">
        <v>383</v>
      </c>
      <c r="H18" s="42" t="s">
        <v>384</v>
      </c>
      <c r="I18" s="43" t="s">
        <v>672</v>
      </c>
      <c r="J18" s="44" t="s">
        <v>117</v>
      </c>
      <c r="K18" s="95" t="str">
        <f t="shared" si="2"/>
        <v>Partiellement en place/Réactif</v>
      </c>
      <c r="L18" s="44">
        <v>2</v>
      </c>
      <c r="M18" s="43" t="s">
        <v>574</v>
      </c>
      <c r="N18" s="97" t="s">
        <v>671</v>
      </c>
      <c r="O18" s="97"/>
      <c r="Q18" s="44" t="s">
        <v>135</v>
      </c>
      <c r="R18" s="40" t="str">
        <f t="shared" ca="1" si="0"/>
        <v/>
      </c>
      <c r="S18" s="40" t="str">
        <f t="shared" ca="1" si="1"/>
        <v/>
      </c>
      <c r="T18" s="43"/>
      <c r="U18" s="43"/>
    </row>
    <row r="19" spans="1:21" ht="22.8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39"/>
      <c r="J19" s="39"/>
      <c r="K19" s="95" t="str">
        <f t="shared" si="2"/>
        <v/>
      </c>
      <c r="L19" s="39"/>
      <c r="M19" s="39"/>
      <c r="N19" s="38" t="s">
        <v>671</v>
      </c>
      <c r="O19" s="39"/>
      <c r="Q19" s="39"/>
      <c r="R19" s="35" t="str">
        <f t="shared" ref="R19:R24" ca="1" si="3">IF(OR(O20="",Q19="Clôturé"),"",TODAY()-O20)</f>
        <v/>
      </c>
      <c r="S19" s="35" t="str">
        <f t="shared" ca="1" si="1"/>
        <v/>
      </c>
      <c r="T19" s="38"/>
      <c r="U19" s="38"/>
    </row>
    <row r="20" spans="1:21" ht="28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163</v>
      </c>
      <c r="G20" s="42" t="s">
        <v>392</v>
      </c>
      <c r="H20" s="42" t="s">
        <v>393</v>
      </c>
      <c r="I20" s="43" t="s">
        <v>594</v>
      </c>
      <c r="J20" s="44"/>
      <c r="K20" s="95" t="s">
        <v>74</v>
      </c>
      <c r="L20" s="44">
        <v>4</v>
      </c>
      <c r="M20" s="43"/>
      <c r="N20" s="43"/>
      <c r="O20" s="43"/>
      <c r="Q20" s="44"/>
      <c r="R20" s="40" t="str">
        <f t="shared" ca="1" si="3"/>
        <v/>
      </c>
      <c r="S20" s="40" t="str">
        <f t="shared" ca="1" si="1"/>
        <v/>
      </c>
      <c r="T20" s="43"/>
      <c r="U20" s="43"/>
    </row>
    <row r="21" spans="1:21" ht="22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38" t="s">
        <v>673</v>
      </c>
      <c r="J21" s="39"/>
      <c r="K21" s="95" t="str">
        <f t="shared" si="2"/>
        <v>Largement en place/Stable</v>
      </c>
      <c r="L21" s="39">
        <v>3</v>
      </c>
      <c r="M21" s="38"/>
      <c r="N21" s="38"/>
      <c r="O21" s="38"/>
      <c r="Q21" s="39"/>
      <c r="R21" s="35" t="str">
        <f t="shared" ca="1" si="3"/>
        <v/>
      </c>
      <c r="S21" s="35" t="str">
        <f t="shared" ca="1" si="1"/>
        <v/>
      </c>
      <c r="T21" s="38"/>
      <c r="U21" s="38"/>
    </row>
    <row r="22" spans="1:21" ht="34.200000000000003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105" t="s">
        <v>674</v>
      </c>
      <c r="J22" s="44" t="s">
        <v>117</v>
      </c>
      <c r="K22" s="95" t="str">
        <f t="shared" si="2"/>
        <v>Partiellement en place/Réactif</v>
      </c>
      <c r="L22" s="44">
        <v>2</v>
      </c>
      <c r="M22" s="43" t="s">
        <v>576</v>
      </c>
      <c r="N22" s="43" t="s">
        <v>671</v>
      </c>
      <c r="O22" s="43"/>
      <c r="Q22" s="44"/>
      <c r="R22" s="40" t="str">
        <f t="shared" ca="1" si="3"/>
        <v/>
      </c>
      <c r="S22" s="40" t="str">
        <f t="shared" ca="1" si="1"/>
        <v/>
      </c>
      <c r="T22" s="43"/>
      <c r="U22" s="43"/>
    </row>
    <row r="23" spans="1:21" ht="22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106"/>
      <c r="J23" s="39"/>
      <c r="K23" s="95" t="str">
        <f t="shared" si="2"/>
        <v>Largement en place/Stable</v>
      </c>
      <c r="L23" s="39">
        <v>3</v>
      </c>
      <c r="M23" s="38"/>
      <c r="N23" s="38"/>
      <c r="O23" s="38"/>
      <c r="Q23" s="39"/>
      <c r="R23" s="35" t="str">
        <f t="shared" ca="1" si="3"/>
        <v/>
      </c>
      <c r="S23" s="35" t="str">
        <f t="shared" ca="1" si="1"/>
        <v/>
      </c>
      <c r="T23" s="38"/>
      <c r="U23" s="38"/>
    </row>
    <row r="24" spans="1:21" ht="28.8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107" t="s">
        <v>577</v>
      </c>
      <c r="J24" s="44" t="s">
        <v>121</v>
      </c>
      <c r="K24" s="95" t="str">
        <f t="shared" si="2"/>
        <v>Partiellement en place/Réactif</v>
      </c>
      <c r="L24" s="44">
        <v>2</v>
      </c>
      <c r="M24" s="43" t="s">
        <v>578</v>
      </c>
      <c r="N24" s="97" t="s">
        <v>671</v>
      </c>
      <c r="O24" s="97"/>
      <c r="Q24" s="44"/>
      <c r="R24" s="40" t="str">
        <f t="shared" ca="1" si="3"/>
        <v/>
      </c>
      <c r="S24" s="40" t="str">
        <f t="shared" ca="1" si="1"/>
        <v/>
      </c>
      <c r="T24" s="43"/>
      <c r="U24" s="43"/>
    </row>
    <row r="25" spans="1:21" ht="22.8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160</v>
      </c>
      <c r="G25" s="37" t="s">
        <v>421</v>
      </c>
      <c r="H25" s="37" t="s">
        <v>422</v>
      </c>
      <c r="I25" s="38"/>
      <c r="J25" s="39"/>
      <c r="K25" s="95" t="str">
        <f t="shared" si="2"/>
        <v>Largement en place/Stable</v>
      </c>
      <c r="L25" s="39">
        <v>3</v>
      </c>
      <c r="M25" s="38"/>
      <c r="N25" s="38"/>
      <c r="O25" s="38"/>
      <c r="Q25" s="39"/>
      <c r="R25" s="35" t="str">
        <f ca="1">IF(OR(O29="",Q25="Clôturé"),"",TODAY()-O29)</f>
        <v/>
      </c>
      <c r="S25" s="35" t="str">
        <f t="shared" ca="1" si="1"/>
        <v/>
      </c>
      <c r="T25" s="38"/>
      <c r="U25" s="38"/>
    </row>
    <row r="26" spans="1:21" ht="22.8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K26" s="95" t="str">
        <f t="shared" si="2"/>
        <v/>
      </c>
      <c r="Q26" s="44"/>
      <c r="R26" s="40" t="str">
        <f ca="1">IF(OR(O30="",Q26="Clôturé"),"",TODAY()-O30)</f>
        <v/>
      </c>
      <c r="S26" s="40" t="str">
        <f t="shared" ca="1" si="1"/>
        <v/>
      </c>
      <c r="T26" s="43"/>
      <c r="U26" s="43"/>
    </row>
    <row r="27" spans="1:21" ht="22.8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38"/>
      <c r="J27" s="39"/>
      <c r="K27" s="95" t="str">
        <f t="shared" si="2"/>
        <v/>
      </c>
      <c r="L27" s="39"/>
      <c r="M27" s="38"/>
      <c r="N27" s="38"/>
      <c r="O27" s="38"/>
      <c r="Q27" s="39"/>
      <c r="R27" s="35" t="str">
        <f ca="1">IF(OR(O31="",Q27="Clôturé"),"",TODAY()-O31)</f>
        <v/>
      </c>
      <c r="S27" s="35" t="str">
        <f t="shared" ca="1" si="1"/>
        <v/>
      </c>
      <c r="T27" s="38"/>
      <c r="U27" s="38"/>
    </row>
    <row r="28" spans="1:21" ht="22.8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K28" s="95" t="str">
        <f t="shared" si="2"/>
        <v/>
      </c>
      <c r="Q28" s="44"/>
      <c r="R28" s="40" t="str">
        <f ca="1">IF(OR(O32="",Q28="Clôturé"),"",TODAY()-O32)</f>
        <v/>
      </c>
      <c r="S28" s="40" t="str">
        <f t="shared" ca="1" si="1"/>
        <v/>
      </c>
      <c r="T28" s="43"/>
      <c r="U28" s="43"/>
    </row>
    <row r="29" spans="1:21" ht="43.2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106" t="s">
        <v>675</v>
      </c>
      <c r="J29" s="39" t="s">
        <v>117</v>
      </c>
      <c r="K29" s="95" t="str">
        <f t="shared" si="2"/>
        <v>Partiellement en place/Réactif</v>
      </c>
      <c r="L29" s="39">
        <v>2</v>
      </c>
      <c r="M29" s="38" t="s">
        <v>676</v>
      </c>
      <c r="N29" s="38" t="s">
        <v>671</v>
      </c>
      <c r="O29" s="38"/>
      <c r="Q29" s="39" t="s">
        <v>135</v>
      </c>
      <c r="R29" s="35" t="e">
        <f ca="1">IF(OR(#REF!="",Q29="Clôturé"),"",TODAY()-#REF!)</f>
        <v>#REF!</v>
      </c>
      <c r="S29" s="35" t="e">
        <f t="shared" ca="1" si="1"/>
        <v>#REF!</v>
      </c>
      <c r="T29" s="38"/>
      <c r="U29" s="3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105"/>
      <c r="J30" s="44"/>
      <c r="K30" s="95" t="str">
        <f t="shared" si="2"/>
        <v/>
      </c>
      <c r="L30" s="44"/>
      <c r="M30" s="43"/>
      <c r="N30" s="43"/>
      <c r="O30" s="43"/>
      <c r="Q30" s="44"/>
      <c r="R30" s="40" t="e">
        <f ca="1">IF(OR(#REF!="",Q30="Clôturé"),"",TODAY()-#REF!)</f>
        <v>#REF!</v>
      </c>
      <c r="S30" s="40" t="e">
        <f t="shared" ca="1" si="1"/>
        <v>#REF!</v>
      </c>
      <c r="T30" s="43"/>
      <c r="U30" s="43"/>
    </row>
    <row r="31" spans="1:21" ht="34.200000000000003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106" t="s">
        <v>677</v>
      </c>
      <c r="J31" s="39" t="s">
        <v>121</v>
      </c>
      <c r="K31" s="95" t="str">
        <f t="shared" si="2"/>
        <v>Largement en place/Stable</v>
      </c>
      <c r="L31" s="39">
        <v>3</v>
      </c>
      <c r="M31" s="38" t="s">
        <v>678</v>
      </c>
      <c r="N31" s="38" t="s">
        <v>671</v>
      </c>
      <c r="O31" s="38"/>
      <c r="Q31" s="39" t="s">
        <v>135</v>
      </c>
      <c r="R31" s="35" t="e">
        <f ca="1">IF(OR(#REF!="",Q31="Clôturé"),"",TODAY()-#REF!)</f>
        <v>#REF!</v>
      </c>
      <c r="S31" s="35" t="e">
        <f t="shared" ca="1" si="1"/>
        <v>#REF!</v>
      </c>
      <c r="T31" s="38"/>
      <c r="U31" s="38"/>
    </row>
    <row r="32" spans="1:21" ht="34.200000000000003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105" t="s">
        <v>679</v>
      </c>
      <c r="J32" s="44" t="s">
        <v>117</v>
      </c>
      <c r="K32" s="95" t="str">
        <f t="shared" si="2"/>
        <v>Partiellement en place/Réactif</v>
      </c>
      <c r="L32" s="44">
        <v>2</v>
      </c>
      <c r="M32" s="43" t="s">
        <v>680</v>
      </c>
      <c r="N32" s="43" t="s">
        <v>671</v>
      </c>
      <c r="O32" s="43"/>
      <c r="Q32" s="44" t="s">
        <v>135</v>
      </c>
      <c r="R32" s="40" t="e">
        <f ca="1">IF(OR(#REF!="",Q32="Clôturé"),"",TODAY()-#REF!)</f>
        <v>#REF!</v>
      </c>
      <c r="S32" s="40" t="e">
        <f t="shared" ca="1" si="1"/>
        <v>#REF!</v>
      </c>
      <c r="T32" s="43"/>
      <c r="U32" s="43"/>
    </row>
    <row r="33" spans="1:21" ht="22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38"/>
      <c r="J33" s="39"/>
      <c r="K33" s="95" t="str">
        <f t="shared" si="2"/>
        <v/>
      </c>
      <c r="L33" s="39"/>
      <c r="M33" s="38"/>
      <c r="N33" s="38"/>
      <c r="O33" s="38"/>
      <c r="Q33" s="39"/>
      <c r="R33" s="35" t="str">
        <f t="shared" ca="1" si="0"/>
        <v/>
      </c>
      <c r="S33" s="35" t="str">
        <f t="shared" ca="1" si="1"/>
        <v/>
      </c>
      <c r="T33" s="38"/>
      <c r="U33" s="38"/>
    </row>
    <row r="34" spans="1:21" ht="22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43"/>
      <c r="J34" s="44"/>
      <c r="K34" s="95" t="str">
        <f t="shared" si="2"/>
        <v/>
      </c>
      <c r="L34" s="44"/>
      <c r="M34" s="43"/>
      <c r="N34" s="43"/>
      <c r="O34" s="43"/>
      <c r="Q34" s="44"/>
      <c r="R34" s="40" t="str">
        <f t="shared" ca="1" si="0"/>
        <v/>
      </c>
      <c r="S34" s="40" t="str">
        <f t="shared" ca="1" si="1"/>
        <v/>
      </c>
      <c r="T34" s="43"/>
      <c r="U34" s="43"/>
    </row>
    <row r="35" spans="1:21" ht="22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8"/>
      <c r="J35" s="39"/>
      <c r="K35" s="95" t="str">
        <f t="shared" si="2"/>
        <v/>
      </c>
      <c r="L35" s="39"/>
      <c r="M35" s="38"/>
      <c r="N35" s="38"/>
      <c r="O35" s="38"/>
      <c r="Q35" s="39"/>
      <c r="R35" s="35" t="str">
        <f t="shared" ca="1" si="0"/>
        <v/>
      </c>
      <c r="S35" s="35" t="str">
        <f t="shared" ca="1" si="1"/>
        <v/>
      </c>
      <c r="T35" s="38"/>
      <c r="U35" s="38"/>
    </row>
    <row r="36" spans="1:21" ht="22.8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43"/>
      <c r="J36" s="44"/>
      <c r="K36" s="95" t="str">
        <f t="shared" si="2"/>
        <v/>
      </c>
      <c r="L36" s="44"/>
      <c r="M36" s="43"/>
      <c r="N36" s="43"/>
      <c r="O36" s="43"/>
      <c r="Q36" s="44"/>
      <c r="R36" s="40" t="str">
        <f t="shared" ca="1" si="0"/>
        <v/>
      </c>
      <c r="S36" s="40" t="str">
        <f t="shared" ca="1" si="1"/>
        <v/>
      </c>
      <c r="T36" s="43"/>
      <c r="U36" s="43"/>
    </row>
    <row r="37" spans="1:21" ht="22.8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38"/>
      <c r="J37" s="39"/>
      <c r="K37" s="95" t="str">
        <f t="shared" si="2"/>
        <v/>
      </c>
      <c r="L37" s="39"/>
      <c r="M37" s="38"/>
      <c r="N37" s="38"/>
      <c r="O37" s="38"/>
      <c r="Q37" s="39"/>
      <c r="R37" s="35" t="str">
        <f t="shared" ca="1" si="0"/>
        <v/>
      </c>
      <c r="S37" s="35" t="str">
        <f t="shared" ca="1" si="1"/>
        <v/>
      </c>
      <c r="T37" s="38"/>
      <c r="U37" s="38"/>
    </row>
    <row r="38" spans="1:21" ht="22.8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43"/>
      <c r="J38" s="44"/>
      <c r="K38" s="95" t="str">
        <f t="shared" si="2"/>
        <v/>
      </c>
      <c r="L38" s="44"/>
      <c r="M38" s="43"/>
      <c r="N38" s="43"/>
      <c r="O38" s="43"/>
      <c r="Q38" s="44"/>
      <c r="R38" s="40" t="str">
        <f t="shared" ca="1" si="0"/>
        <v/>
      </c>
      <c r="S38" s="40" t="str">
        <f t="shared" ca="1" si="1"/>
        <v/>
      </c>
      <c r="T38" s="43"/>
      <c r="U38" s="43"/>
    </row>
    <row r="39" spans="1:21" ht="22.8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38"/>
      <c r="J39" s="39"/>
      <c r="K39" s="95" t="str">
        <f t="shared" si="2"/>
        <v/>
      </c>
      <c r="L39" s="39"/>
      <c r="M39" s="38"/>
      <c r="N39" s="38"/>
      <c r="O39" s="38"/>
      <c r="Q39" s="39"/>
      <c r="R39" s="35" t="str">
        <f t="shared" ca="1" si="0"/>
        <v/>
      </c>
      <c r="S39" s="35" t="str">
        <f t="shared" ca="1" si="1"/>
        <v/>
      </c>
      <c r="T39" s="38"/>
      <c r="U39" s="38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43"/>
      <c r="J40" s="44"/>
      <c r="K40" s="95" t="str">
        <f t="shared" si="2"/>
        <v/>
      </c>
      <c r="L40" s="44"/>
      <c r="M40" s="43"/>
      <c r="N40" s="43"/>
      <c r="O40" s="43"/>
      <c r="Q40" s="44"/>
      <c r="R40" s="40" t="str">
        <f t="shared" ca="1" si="0"/>
        <v/>
      </c>
      <c r="S40" s="40" t="str">
        <f t="shared" ca="1" si="1"/>
        <v/>
      </c>
      <c r="T40" s="43"/>
      <c r="U40" s="43"/>
    </row>
    <row r="41" spans="1:21" ht="22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38"/>
      <c r="J41" s="39"/>
      <c r="K41" s="95" t="str">
        <f t="shared" si="2"/>
        <v/>
      </c>
      <c r="L41" s="39"/>
      <c r="M41" s="38"/>
      <c r="N41" s="38"/>
      <c r="O41" s="38"/>
      <c r="Q41" s="39"/>
      <c r="R41" s="35" t="str">
        <f t="shared" ca="1" si="0"/>
        <v/>
      </c>
      <c r="S41" s="35" t="str">
        <f t="shared" ca="1" si="1"/>
        <v/>
      </c>
      <c r="T41" s="38"/>
      <c r="U41" s="3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43"/>
      <c r="J42" s="44"/>
      <c r="K42" s="95" t="str">
        <f t="shared" si="2"/>
        <v/>
      </c>
      <c r="L42" s="44"/>
      <c r="M42" s="43"/>
      <c r="N42" s="43"/>
      <c r="O42" s="43"/>
      <c r="Q42" s="44"/>
      <c r="R42" s="40" t="str">
        <f t="shared" ca="1" si="0"/>
        <v/>
      </c>
      <c r="S42" s="40" t="str">
        <f t="shared" ca="1" si="1"/>
        <v/>
      </c>
      <c r="T42" s="43"/>
      <c r="U42" s="43"/>
    </row>
    <row r="43" spans="1:21" ht="22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38"/>
      <c r="J43" s="39"/>
      <c r="K43" s="95" t="str">
        <f t="shared" si="2"/>
        <v/>
      </c>
      <c r="L43" s="39"/>
      <c r="M43" s="38"/>
      <c r="N43" s="38"/>
      <c r="O43" s="38"/>
      <c r="Q43" s="39"/>
      <c r="R43" s="35" t="str">
        <f t="shared" ca="1" si="0"/>
        <v/>
      </c>
      <c r="S43" s="35" t="str">
        <f t="shared" ca="1" si="1"/>
        <v/>
      </c>
      <c r="T43" s="38"/>
      <c r="U43" s="38"/>
    </row>
    <row r="44" spans="1:21" ht="22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43"/>
      <c r="J44" s="44"/>
      <c r="K44" s="95" t="str">
        <f t="shared" si="2"/>
        <v/>
      </c>
      <c r="L44" s="44"/>
      <c r="M44" s="43"/>
      <c r="N44" s="43"/>
      <c r="O44" s="43"/>
      <c r="Q44" s="44"/>
      <c r="R44" s="40" t="str">
        <f t="shared" ca="1" si="0"/>
        <v/>
      </c>
      <c r="S44" s="40" t="str">
        <f t="shared" ca="1" si="1"/>
        <v/>
      </c>
      <c r="T44" s="43"/>
      <c r="U44" s="43"/>
    </row>
    <row r="45" spans="1:21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38"/>
      <c r="J45" s="39"/>
      <c r="K45" s="95" t="str">
        <f t="shared" si="2"/>
        <v/>
      </c>
      <c r="L45" s="39"/>
      <c r="M45" s="38"/>
      <c r="N45" s="38"/>
      <c r="O45" s="38"/>
      <c r="Q45" s="39"/>
      <c r="R45" s="35" t="str">
        <f t="shared" ca="1" si="0"/>
        <v/>
      </c>
      <c r="S45" s="35" t="str">
        <f t="shared" ca="1" si="1"/>
        <v/>
      </c>
      <c r="T45" s="38"/>
      <c r="U45" s="38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43"/>
      <c r="J46" s="44"/>
      <c r="K46" s="95" t="str">
        <f t="shared" si="2"/>
        <v/>
      </c>
      <c r="L46" s="44"/>
      <c r="M46" s="43"/>
      <c r="N46" s="43"/>
      <c r="O46" s="43"/>
      <c r="Q46" s="44"/>
      <c r="R46" s="40" t="str">
        <f t="shared" ca="1" si="0"/>
        <v/>
      </c>
      <c r="S46" s="40" t="str">
        <f t="shared" ca="1" si="1"/>
        <v/>
      </c>
      <c r="T46" s="43"/>
      <c r="U46" s="43"/>
    </row>
    <row r="47" spans="1:21" ht="22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38"/>
      <c r="J47" s="39"/>
      <c r="K47" s="95" t="str">
        <f t="shared" si="2"/>
        <v/>
      </c>
      <c r="L47" s="39"/>
      <c r="M47" s="38"/>
      <c r="N47" s="38"/>
      <c r="O47" s="38"/>
      <c r="Q47" s="39"/>
      <c r="R47" s="35" t="str">
        <f t="shared" ca="1" si="0"/>
        <v/>
      </c>
      <c r="S47" s="35" t="str">
        <f t="shared" ca="1" si="1"/>
        <v/>
      </c>
      <c r="T47" s="38"/>
      <c r="U47" s="38"/>
    </row>
    <row r="48" spans="1:21" ht="22.8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43"/>
      <c r="J48" s="44"/>
      <c r="K48" s="95" t="str">
        <f t="shared" si="2"/>
        <v/>
      </c>
      <c r="L48" s="44"/>
      <c r="M48" s="43"/>
      <c r="N48" s="43"/>
      <c r="O48" s="43"/>
      <c r="Q48" s="44"/>
      <c r="R48" s="40" t="str">
        <f t="shared" ca="1" si="0"/>
        <v/>
      </c>
      <c r="S48" s="40" t="str">
        <f t="shared" ca="1" si="1"/>
        <v/>
      </c>
      <c r="T48" s="43"/>
      <c r="U48" s="43"/>
    </row>
    <row r="49" spans="1:21" ht="22.8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38"/>
      <c r="J49" s="39"/>
      <c r="K49" s="95" t="str">
        <f t="shared" si="2"/>
        <v/>
      </c>
      <c r="L49" s="39"/>
      <c r="M49" s="38"/>
      <c r="N49" s="38"/>
      <c r="O49" s="38"/>
      <c r="Q49" s="39"/>
      <c r="R49" s="35" t="str">
        <f t="shared" ca="1" si="0"/>
        <v/>
      </c>
      <c r="S49" s="35" t="str">
        <f t="shared" ca="1" si="1"/>
        <v/>
      </c>
      <c r="T49" s="38"/>
      <c r="U49" s="38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43"/>
      <c r="J50" s="44"/>
      <c r="K50" s="95" t="str">
        <f t="shared" si="2"/>
        <v/>
      </c>
      <c r="L50" s="44"/>
      <c r="M50" s="43"/>
      <c r="N50" s="43"/>
      <c r="O50" s="43"/>
      <c r="Q50" s="44"/>
      <c r="R50" s="40" t="str">
        <f t="shared" ca="1" si="0"/>
        <v/>
      </c>
      <c r="S50" s="40" t="str">
        <f t="shared" ca="1" si="1"/>
        <v/>
      </c>
      <c r="T50" s="43"/>
      <c r="U50" s="43"/>
    </row>
    <row r="51" spans="1:21" ht="22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38"/>
      <c r="J51" s="39"/>
      <c r="K51" s="95" t="str">
        <f t="shared" si="2"/>
        <v/>
      </c>
      <c r="L51" s="39"/>
      <c r="M51" s="38"/>
      <c r="N51" s="38"/>
      <c r="O51" s="38"/>
      <c r="Q51" s="39"/>
      <c r="R51" s="35" t="str">
        <f t="shared" ca="1" si="0"/>
        <v/>
      </c>
      <c r="S51" s="35" t="str">
        <f t="shared" ca="1" si="1"/>
        <v/>
      </c>
      <c r="T51" s="38"/>
      <c r="U51" s="38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IFERROR(AVERAGE(L15:L16),0)</f>
        <v>1</v>
      </c>
      <c r="E55" s="40" t="str">
        <f t="shared" ref="E55:E61" si="4">IF(D55&lt;=0.5,"⏳ Non audité",IF(D55&gt;=4.5,"🟢 Très Performant",IF(D55&gt;=3.5,"🔵 Performant",IF(D55&gt;=2.5,"🟡 A surveiller",IF(D55&gt;=1.5,"🟠 À Risque",IF(D55&lt;=1.5,"🔴 Critique"))))))</f>
        <v>🔴 Critique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IFERROR(AVERAGE(#REF!),0)</f>
        <v>0</v>
      </c>
      <c r="E56" s="40" t="str">
        <f t="shared" si="4"/>
        <v>⏳ Non audité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IFERROR(AVERAGE(#REF!),0)</f>
        <v>0</v>
      </c>
      <c r="E57" s="40" t="str">
        <f t="shared" si="4"/>
        <v>⏳ Non audité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IFERROR(AVERAGE(#REF!),0)</f>
        <v>0</v>
      </c>
      <c r="E58" s="40" t="str">
        <f t="shared" si="4"/>
        <v>⏳ Non audité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IFERROR(AVERAGE(#REF!),0)</f>
        <v>0</v>
      </c>
      <c r="E59" s="40" t="str">
        <f t="shared" si="4"/>
        <v>⏳ Non audité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IFERROR(AVERAGE(#REF!),0)</f>
        <v>0</v>
      </c>
      <c r="E60" s="40" t="str">
        <f t="shared" si="4"/>
        <v>⏳ Non audité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IFERROR(AVERAGE(#REF!),0)</f>
        <v>0</v>
      </c>
      <c r="E61" s="40" t="str">
        <f t="shared" si="4"/>
        <v>⏳ Non audité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autoFilter ref="A14:U51" xr:uid="{00000000-0001-0000-0500-000000000000}"/>
  <conditionalFormatting sqref="L15">
    <cfRule type="cellIs" dxfId="365" priority="9" operator="equal">
      <formula>4</formula>
    </cfRule>
    <cfRule type="cellIs" dxfId="364" priority="10" operator="equal">
      <formula>3</formula>
    </cfRule>
    <cfRule type="cellIs" dxfId="363" priority="11" operator="equal">
      <formula>2</formula>
    </cfRule>
    <cfRule type="cellIs" dxfId="362" priority="12" operator="equal">
      <formula>1</formula>
    </cfRule>
  </conditionalFormatting>
  <conditionalFormatting sqref="L17:L18 L20:L25 L29:L51">
    <cfRule type="cellIs" dxfId="361" priority="5" operator="equal">
      <formula>4</formula>
    </cfRule>
    <cfRule type="cellIs" dxfId="360" priority="6" operator="equal">
      <formula>3</formula>
    </cfRule>
    <cfRule type="cellIs" dxfId="359" priority="7" operator="equal">
      <formula>2</formula>
    </cfRule>
    <cfRule type="cellIs" dxfId="358" priority="8" operator="equal">
      <formula>1</formula>
    </cfRule>
  </conditionalFormatting>
  <conditionalFormatting sqref="L27">
    <cfRule type="cellIs" dxfId="357" priority="1" operator="equal">
      <formula>4</formula>
    </cfRule>
    <cfRule type="cellIs" dxfId="356" priority="2" operator="equal">
      <formula>3</formula>
    </cfRule>
    <cfRule type="cellIs" dxfId="355" priority="3" operator="equal">
      <formula>2</formula>
    </cfRule>
    <cfRule type="cellIs" dxfId="354" priority="4" operator="equal">
      <formula>1</formula>
    </cfRule>
  </conditionalFormatting>
  <conditionalFormatting sqref="Q15:Q51">
    <cfRule type="cellIs" dxfId="353" priority="25" operator="equal">
      <formula>"Ouvert"</formula>
    </cfRule>
    <cfRule type="cellIs" dxfId="352" priority="26" operator="equal">
      <formula>"En cours"</formula>
    </cfRule>
    <cfRule type="cellIs" dxfId="351" priority="27" operator="equal">
      <formula>"Clôturé"</formula>
    </cfRule>
  </conditionalFormatting>
  <dataValidations count="5">
    <dataValidation type="list" allowBlank="1" sqref="Q15:Q51" xr:uid="{00000000-0002-0000-0500-000002000000}">
      <formula1>"Ouvert,En cours,Clôturé,Non applicable"</formula1>
    </dataValidation>
    <dataValidation type="list" allowBlank="1" sqref="F15:F51" xr:uid="{00000000-0002-0000-0500-000003000000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_x000a_2=Partiellement_x000a_3=Largement_x000a_4=Totalement en place" sqref="L27 L17:L18 L29:L51 L20:L25" xr:uid="{00000000-0002-0000-0500-000000000000}">
      <formula1>1</formula1>
      <formula2>4</formula2>
    </dataValidation>
    <dataValidation type="list" allowBlank="1" sqref="J15 J29:J51 J17:J25 J27" xr:uid="{00000000-0002-0000-0500-000001000000}">
      <formula1>"NC Majeure,NC Mineure,Observation,OFI,Bonne Pratique"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" xr:uid="{E911B247-2D2A-4923-83BE-EC454D826F66}">
      <formula1>1</formula1>
      <formula2>5</formula2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U64"/>
  <sheetViews>
    <sheetView showGridLines="0" workbookViewId="0">
      <selection activeCell="E4" sqref="E4"/>
    </sheetView>
  </sheetViews>
  <sheetFormatPr baseColWidth="10" defaultColWidth="8.6640625" defaultRowHeight="14.4"/>
  <cols>
    <col min="1" max="1" width="23.5546875" customWidth="1"/>
    <col min="2" max="2" width="18.109375" customWidth="1"/>
    <col min="3" max="3" width="31" customWidth="1"/>
    <col min="4" max="4" width="21.88671875" customWidth="1"/>
    <col min="5" max="5" width="38.5546875" customWidth="1"/>
    <col min="6" max="6" width="12.88671875" bestFit="1" customWidth="1"/>
    <col min="7" max="7" width="18.33203125" bestFit="1" customWidth="1"/>
    <col min="8" max="8" width="34" customWidth="1"/>
    <col min="9" max="9" width="28" customWidth="1"/>
    <col min="10" max="10" width="14" customWidth="1"/>
    <col min="11" max="11" width="18" customWidth="1"/>
    <col min="12" max="12" width="10" customWidth="1"/>
    <col min="13" max="13" width="28" customWidth="1"/>
    <col min="14" max="15" width="14" customWidth="1"/>
    <col min="16" max="16" width="10" customWidth="1"/>
    <col min="17" max="17" width="12" customWidth="1"/>
    <col min="18" max="19" width="8" customWidth="1"/>
    <col min="20" max="21" width="20" customWidth="1"/>
  </cols>
  <sheetData>
    <row r="1" spans="1:21" ht="17.399999999999999">
      <c r="A1" s="16" t="s">
        <v>681</v>
      </c>
    </row>
    <row r="2" spans="1:21">
      <c r="A2" s="24" t="s">
        <v>336</v>
      </c>
    </row>
    <row r="4" spans="1:21">
      <c r="A4" s="4" t="s">
        <v>563</v>
      </c>
      <c r="B4" s="4" t="s">
        <v>193</v>
      </c>
      <c r="E4" s="4" t="s">
        <v>682</v>
      </c>
    </row>
    <row r="5" spans="1:21">
      <c r="A5" s="4" t="s">
        <v>565</v>
      </c>
      <c r="B5" s="160">
        <v>46175</v>
      </c>
      <c r="E5" s="4" t="s">
        <v>586</v>
      </c>
      <c r="F5" s="6"/>
    </row>
    <row r="6" spans="1:21">
      <c r="A6" s="4" t="s">
        <v>567</v>
      </c>
      <c r="B6" s="4" t="s">
        <v>587</v>
      </c>
      <c r="E6" s="4" t="s">
        <v>588</v>
      </c>
    </row>
    <row r="8" spans="1:21">
      <c r="A8" s="17" t="s">
        <v>343</v>
      </c>
    </row>
    <row r="9" spans="1:21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1">
      <c r="A10" s="26">
        <f>IFERROR(AVERAGE(L15:L51),0)</f>
        <v>2.9615384615384617</v>
      </c>
      <c r="B10" s="27" t="str">
        <f>IF(A10&lt;=0.5,"⏳ Non audité",IF(A10&gt;=4.5,"Très Performant",IF(A10&gt;=3.5,"Performant",IF(A10&gt;=2.5,"A Surveiller",IF(A10&gt;=1.5,"À Risque",IF(A10&lt;=1.5,"Critique"))))))</f>
        <v>A Surveiller</v>
      </c>
      <c r="C10" s="28">
        <f>COUNTIF(J15:J51,"NC Majeure")</f>
        <v>0</v>
      </c>
      <c r="D10" s="29">
        <f>COUNTIF(J15:J51,"NC Mineure")</f>
        <v>5</v>
      </c>
      <c r="E10" s="29">
        <f>COUNTIF(J15:J51,"Observation")</f>
        <v>0</v>
      </c>
      <c r="F10" s="30">
        <f>COUNTIF(J15:J51,"OFI")</f>
        <v>0</v>
      </c>
      <c r="G10" s="31">
        <f>COUNTIF(J15:J51,"Bonne Pratique")</f>
        <v>2</v>
      </c>
      <c r="H10" s="32">
        <f>C10+D10+E10+F10</f>
        <v>5</v>
      </c>
    </row>
    <row r="12" spans="1:21">
      <c r="A12" s="17" t="s">
        <v>348</v>
      </c>
    </row>
    <row r="13" spans="1:21">
      <c r="A13" s="33" t="s">
        <v>349</v>
      </c>
    </row>
    <row r="14" spans="1:21" ht="24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362</v>
      </c>
      <c r="P14" s="34" t="s">
        <v>363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68.400000000000006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163</v>
      </c>
      <c r="G15" s="37" t="s">
        <v>370</v>
      </c>
      <c r="H15" s="37" t="s">
        <v>369</v>
      </c>
      <c r="I15" s="106" t="s">
        <v>589</v>
      </c>
      <c r="J15" s="156" t="s">
        <v>117</v>
      </c>
      <c r="K15" s="156" t="str">
        <f>IF(L15="","",IF(L15=5,"Excellence/Meilleures pratiques",IF(L15=4,"Totalement en place/Proactif",IF(L15=3,"Largement en place/Stable",IF(L15=2,"Partiellement en place/Réactif",IF(L15=1,"Non en place/Elémentaire",""))))))</f>
        <v>Partiellement en place/Réactif</v>
      </c>
      <c r="L15" s="156">
        <v>2</v>
      </c>
      <c r="M15" s="106" t="s">
        <v>590</v>
      </c>
      <c r="N15" s="106" t="s">
        <v>591</v>
      </c>
      <c r="O15" s="161">
        <v>46219</v>
      </c>
      <c r="P15" s="161"/>
      <c r="Q15" s="156" t="s">
        <v>138</v>
      </c>
      <c r="R15" s="35">
        <f t="shared" ref="R15:R51" ca="1" si="0">IF(OR(O15="",Q15="Clôturé"),"",TODAY()-O15)</f>
        <v>61</v>
      </c>
      <c r="S15" s="35" t="str">
        <f t="shared" ref="S15:S51" ca="1" si="1">IF(R15="","",IF(Q15="Clôturé","✅",IF(R15&lt;=30,"🟢",IF(R15&lt;=60,"🟠","🔴"))))</f>
        <v>🔴</v>
      </c>
      <c r="T15" s="106"/>
      <c r="U15" s="106"/>
    </row>
    <row r="16" spans="1:21" ht="31.5" customHeight="1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I16" s="105"/>
      <c r="J16" s="155"/>
      <c r="K16" s="40" t="str">
        <f t="shared" ref="K16:K17" si="2">IF(L16="","",IF(L16=4,"Totalement en place",IF(L16=3,"Largement en place",IF(L16=2,"Partiellement en place",IF(L16=1,"Non en place","")))))</f>
        <v/>
      </c>
      <c r="L16" s="155"/>
      <c r="M16" s="155"/>
      <c r="N16" s="105"/>
      <c r="O16" s="105"/>
      <c r="P16" s="155"/>
      <c r="Q16" s="155"/>
      <c r="R16" s="40" t="str">
        <f t="shared" ca="1" si="0"/>
        <v/>
      </c>
      <c r="S16" s="40" t="str">
        <f t="shared" ca="1" si="1"/>
        <v/>
      </c>
      <c r="T16" s="105"/>
      <c r="U16" s="105"/>
    </row>
    <row r="17" spans="1:21" ht="30.9" customHeight="1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106"/>
      <c r="J17" s="156"/>
      <c r="K17" s="35" t="str">
        <f t="shared" si="2"/>
        <v/>
      </c>
      <c r="L17" s="156"/>
      <c r="M17" s="156"/>
      <c r="N17" s="106"/>
      <c r="O17" s="106"/>
      <c r="P17" s="156"/>
      <c r="Q17" s="156"/>
      <c r="R17" s="35" t="str">
        <f t="shared" ca="1" si="0"/>
        <v/>
      </c>
      <c r="S17" s="35" t="str">
        <f t="shared" ca="1" si="1"/>
        <v/>
      </c>
      <c r="T17" s="106"/>
      <c r="U17" s="106"/>
    </row>
    <row r="18" spans="1:21" ht="34.200000000000003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163</v>
      </c>
      <c r="G18" s="42" t="s">
        <v>383</v>
      </c>
      <c r="H18" s="42" t="s">
        <v>384</v>
      </c>
      <c r="I18" s="105" t="s">
        <v>592</v>
      </c>
      <c r="J18" s="155" t="s">
        <v>129</v>
      </c>
      <c r="K18" s="40" t="str">
        <f>IF(L18="","",IF(L18=5,"Excellence/Meilleures pratiques",IF(L18=4,"Totalement en place/Proactif",IF(L18=3,"Largement en place/Stable",IF(L18=2,"Partiellement en place/Réactif",IF(L18=1,"Non en place/Elémentaire",""))))))</f>
        <v>Totalement en place/Proactif</v>
      </c>
      <c r="L18" s="155">
        <v>4</v>
      </c>
      <c r="M18" s="105"/>
      <c r="N18" s="105"/>
      <c r="O18" s="105"/>
      <c r="P18" s="155"/>
      <c r="Q18" s="155"/>
      <c r="R18" s="40" t="str">
        <f t="shared" ca="1" si="0"/>
        <v/>
      </c>
      <c r="S18" s="40" t="str">
        <f t="shared" ca="1" si="1"/>
        <v/>
      </c>
      <c r="T18" s="162" t="s">
        <v>683</v>
      </c>
      <c r="U18" s="105"/>
    </row>
    <row r="19" spans="1:21" ht="24" customHeight="1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106"/>
      <c r="J19" s="156"/>
      <c r="K19" s="156" t="str">
        <f>IF(L19="","",IF(L19=5,"Excellence/Meilleures pratiques",IF(L19=4,"Totalement en place/Proactif",IF(L19=3,"Largement en place/Stable",IF(L19=2,"Partiellement en place/Réactif",IF(L19=1,"Non en place/Elémentaire",""))))))</f>
        <v/>
      </c>
      <c r="L19" s="156"/>
      <c r="M19" s="156"/>
      <c r="N19" s="156"/>
      <c r="O19" s="106"/>
      <c r="P19" s="156"/>
      <c r="Q19" s="156"/>
      <c r="R19" s="35" t="str">
        <f t="shared" ca="1" si="0"/>
        <v/>
      </c>
      <c r="S19" s="35" t="str">
        <f t="shared" ca="1" si="1"/>
        <v/>
      </c>
      <c r="T19" s="106"/>
      <c r="U19" s="106"/>
    </row>
    <row r="20" spans="1:21" ht="22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163</v>
      </c>
      <c r="G20" s="42" t="s">
        <v>392</v>
      </c>
      <c r="H20" s="42" t="s">
        <v>393</v>
      </c>
      <c r="I20" s="105" t="s">
        <v>684</v>
      </c>
      <c r="J20" s="163" t="s">
        <v>10</v>
      </c>
      <c r="K20" s="40" t="str">
        <f t="shared" ref="K20:L49" si="3">IF(L20="","",IF(L20=5,"Excellence/Meilleures pratiques",IF(L20=4,"Totalement en place/Proactif",IF(L20=3,"Largement en place/Stable",IF(L20=2,"Partiellement en place/Réactif",IF(L20=1,"Non en place/Elémentaire",""))))))</f>
        <v>Totalement en place/Proactif</v>
      </c>
      <c r="L20" s="163">
        <v>4</v>
      </c>
      <c r="M20" s="155"/>
      <c r="N20" s="164"/>
      <c r="O20" s="105"/>
      <c r="P20" s="155"/>
      <c r="Q20" s="155"/>
      <c r="R20" s="40" t="str">
        <f t="shared" ca="1" si="0"/>
        <v/>
      </c>
      <c r="S20" s="40" t="str">
        <f t="shared" ca="1" si="1"/>
        <v/>
      </c>
      <c r="T20" s="165" t="s">
        <v>595</v>
      </c>
      <c r="U20" s="105"/>
    </row>
    <row r="21" spans="1:21" ht="22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106"/>
      <c r="J21" s="156" t="s">
        <v>10</v>
      </c>
      <c r="K21" s="156" t="str">
        <f t="shared" si="3"/>
        <v>Largement en place/Stable</v>
      </c>
      <c r="L21" s="156">
        <v>3</v>
      </c>
      <c r="M21" s="156"/>
      <c r="N21" s="156"/>
      <c r="O21" s="106"/>
      <c r="P21" s="156"/>
      <c r="Q21" s="156"/>
      <c r="R21" s="35" t="str">
        <f t="shared" ca="1" si="0"/>
        <v/>
      </c>
      <c r="S21" s="35" t="str">
        <f t="shared" ca="1" si="1"/>
        <v/>
      </c>
      <c r="T21" s="166" t="s">
        <v>685</v>
      </c>
      <c r="U21" s="106"/>
    </row>
    <row r="22" spans="1:21" ht="45.6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2" t="s">
        <v>686</v>
      </c>
      <c r="J22" s="155" t="s">
        <v>117</v>
      </c>
      <c r="K22" s="40" t="s">
        <v>687</v>
      </c>
      <c r="L22" s="155">
        <v>2</v>
      </c>
      <c r="M22" s="157" t="s">
        <v>598</v>
      </c>
      <c r="N22" s="167" t="s">
        <v>591</v>
      </c>
      <c r="O22" s="168">
        <v>46219</v>
      </c>
      <c r="P22" s="155"/>
      <c r="Q22" s="155" t="s">
        <v>138</v>
      </c>
      <c r="R22" s="40">
        <f t="shared" ca="1" si="0"/>
        <v>61</v>
      </c>
      <c r="S22" s="40" t="str">
        <f t="shared" ca="1" si="1"/>
        <v>🔴</v>
      </c>
      <c r="T22" s="105"/>
      <c r="U22" s="105"/>
    </row>
    <row r="23" spans="1:21" ht="22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106"/>
      <c r="J23" s="156" t="s">
        <v>10</v>
      </c>
      <c r="K23" s="156" t="str">
        <f t="shared" ref="K23" si="4">IF(L23="","",IF(L23=5,"Excellence/Meilleures pratiques",IF(L23=4,"Totalement en place/Proactif",IF(L23=3,"Largement en place/Stable",IF(L23=2,"Partiellement en place/Réactif",IF(L23=1,"Non en place/Elémentaire",""))))))</f>
        <v>Largement en place/Stable</v>
      </c>
      <c r="L23" s="156">
        <v>3</v>
      </c>
      <c r="M23" s="106"/>
      <c r="N23" s="156"/>
      <c r="O23" s="106"/>
      <c r="P23" s="156"/>
      <c r="Q23" s="156"/>
      <c r="R23" s="35" t="str">
        <f t="shared" ca="1" si="0"/>
        <v/>
      </c>
      <c r="S23" s="35" t="str">
        <f t="shared" ca="1" si="1"/>
        <v/>
      </c>
      <c r="T23" s="166" t="s">
        <v>685</v>
      </c>
      <c r="U23" s="106"/>
    </row>
    <row r="24" spans="1:21" ht="22.8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105" t="s">
        <v>599</v>
      </c>
      <c r="J24" s="163" t="s">
        <v>10</v>
      </c>
      <c r="K24" s="40" t="str">
        <f>IF(L24="","",IF(L24=5,"Excellence/Meilleures pratiques",IF(L24=4,"Totalement en place/Proactif",IF(L24=3,"Largement en place/Stable",IF(L24=2,"Partiellement en place/Réactif",IF(L24=1,"Non en place/Elémentaire",""))))))</f>
        <v>Largement en place/Stable</v>
      </c>
      <c r="L24" s="155">
        <v>3</v>
      </c>
      <c r="M24" s="155"/>
      <c r="N24" s="155"/>
      <c r="O24" s="105"/>
      <c r="P24" s="155"/>
      <c r="Q24" s="155"/>
      <c r="R24" s="40" t="str">
        <f t="shared" ca="1" si="0"/>
        <v/>
      </c>
      <c r="S24" s="40" t="str">
        <f t="shared" ca="1" si="1"/>
        <v/>
      </c>
      <c r="T24" s="169" t="s">
        <v>683</v>
      </c>
      <c r="U24" s="105"/>
    </row>
    <row r="25" spans="1:21" ht="22.8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160</v>
      </c>
      <c r="G25" s="37" t="s">
        <v>421</v>
      </c>
      <c r="H25" s="37" t="s">
        <v>422</v>
      </c>
      <c r="I25" s="106"/>
      <c r="J25" s="156"/>
      <c r="K25" s="156"/>
      <c r="L25" s="156"/>
      <c r="M25" s="156"/>
      <c r="N25" s="156"/>
      <c r="O25" s="106"/>
      <c r="P25" s="156"/>
      <c r="Q25" s="156"/>
      <c r="R25" s="35" t="str">
        <f t="shared" ca="1" si="0"/>
        <v/>
      </c>
      <c r="S25" s="35" t="str">
        <f t="shared" ca="1" si="1"/>
        <v/>
      </c>
      <c r="T25" s="106"/>
      <c r="U25" s="106"/>
    </row>
    <row r="26" spans="1:21" ht="22.8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I26" s="105"/>
      <c r="J26" s="155"/>
      <c r="K26" s="40"/>
      <c r="L26" s="170"/>
      <c r="M26" s="155"/>
      <c r="N26" s="155"/>
      <c r="O26" s="105"/>
      <c r="P26" s="155"/>
      <c r="Q26" s="155"/>
      <c r="R26" s="40" t="str">
        <f t="shared" ca="1" si="0"/>
        <v/>
      </c>
      <c r="S26" s="40" t="str">
        <f t="shared" ca="1" si="1"/>
        <v/>
      </c>
      <c r="T26" s="105"/>
      <c r="U26" s="105"/>
    </row>
    <row r="27" spans="1:21" ht="22.8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106"/>
      <c r="J27" s="156"/>
      <c r="K27" s="156" t="str">
        <f t="shared" si="3"/>
        <v/>
      </c>
      <c r="L27" s="156"/>
      <c r="M27" s="156"/>
      <c r="N27" s="156"/>
      <c r="O27" s="106"/>
      <c r="P27" s="156"/>
      <c r="Q27" s="156"/>
      <c r="R27" s="35" t="str">
        <f t="shared" ca="1" si="0"/>
        <v/>
      </c>
      <c r="S27" s="35" t="str">
        <f t="shared" ca="1" si="1"/>
        <v/>
      </c>
      <c r="T27" s="106"/>
      <c r="U27" s="106"/>
    </row>
    <row r="28" spans="1:21" ht="22.8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I28" s="105"/>
      <c r="J28" s="155"/>
      <c r="K28" s="40" t="str">
        <f t="shared" si="3"/>
        <v/>
      </c>
      <c r="L28" s="163"/>
      <c r="M28" s="155"/>
      <c r="N28" s="164"/>
      <c r="O28" s="105"/>
      <c r="P28" s="155"/>
      <c r="Q28" s="155"/>
      <c r="R28" s="40" t="str">
        <f t="shared" ca="1" si="0"/>
        <v/>
      </c>
      <c r="S28" s="40" t="str">
        <f t="shared" ca="1" si="1"/>
        <v/>
      </c>
      <c r="T28" s="105"/>
      <c r="U28" s="105"/>
    </row>
    <row r="29" spans="1:21" ht="22.8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106" t="s">
        <v>601</v>
      </c>
      <c r="J29" s="156" t="s">
        <v>117</v>
      </c>
      <c r="K29" s="156" t="str">
        <f t="shared" si="3"/>
        <v>Non en place/Elémentaire</v>
      </c>
      <c r="L29" s="156">
        <v>1</v>
      </c>
      <c r="M29" s="106" t="s">
        <v>602</v>
      </c>
      <c r="N29" s="106" t="s">
        <v>591</v>
      </c>
      <c r="O29" s="161">
        <v>46219</v>
      </c>
      <c r="P29" s="156"/>
      <c r="Q29" s="156" t="s">
        <v>138</v>
      </c>
      <c r="R29" s="35">
        <f t="shared" ca="1" si="0"/>
        <v>61</v>
      </c>
      <c r="S29" s="35" t="str">
        <f t="shared" ca="1" si="1"/>
        <v>🔴</v>
      </c>
      <c r="T29" s="106"/>
      <c r="U29" s="106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105" t="s">
        <v>603</v>
      </c>
      <c r="J30" s="163" t="s">
        <v>10</v>
      </c>
      <c r="K30" s="40" t="str">
        <f>IF(L30="","",IF(L30=5,"Excellence/Meilleures pratiques",IF(L30=4,"Totalement en place/Proactif",IF(L30=3,"Largement en place/Stable",IF(L30=2,"Partiellement en place/Réactif",IF(L30=1,"Non en place/Elémentaire",""))))))</f>
        <v>Largement en place/Stable</v>
      </c>
      <c r="L30" s="163">
        <v>3</v>
      </c>
      <c r="M30" s="155"/>
      <c r="N30" s="155"/>
      <c r="O30" s="105"/>
      <c r="P30" s="155"/>
      <c r="Q30" s="155"/>
      <c r="R30" s="40" t="str">
        <f t="shared" ca="1" si="0"/>
        <v/>
      </c>
      <c r="S30" s="40" t="str">
        <f t="shared" ca="1" si="1"/>
        <v/>
      </c>
      <c r="T30" s="169" t="s">
        <v>688</v>
      </c>
      <c r="U30" s="105"/>
    </row>
    <row r="31" spans="1:21" ht="22.8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106" t="s">
        <v>605</v>
      </c>
      <c r="J31" s="156" t="s">
        <v>117</v>
      </c>
      <c r="K31" s="156" t="str">
        <f t="shared" si="3"/>
        <v>Partiellement en place/Réactif</v>
      </c>
      <c r="L31" s="156">
        <v>2</v>
      </c>
      <c r="M31" s="106" t="s">
        <v>689</v>
      </c>
      <c r="N31" s="106" t="s">
        <v>591</v>
      </c>
      <c r="O31" s="161">
        <v>46219</v>
      </c>
      <c r="P31" s="156"/>
      <c r="Q31" s="156" t="s">
        <v>138</v>
      </c>
      <c r="R31" s="35">
        <f t="shared" ca="1" si="0"/>
        <v>61</v>
      </c>
      <c r="S31" s="35" t="str">
        <f t="shared" ca="1" si="1"/>
        <v>🔴</v>
      </c>
      <c r="T31" s="106"/>
      <c r="U31" s="106"/>
    </row>
    <row r="32" spans="1:21" ht="34.200000000000003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105" t="s">
        <v>607</v>
      </c>
      <c r="J32" s="155" t="s">
        <v>117</v>
      </c>
      <c r="K32" s="40" t="str">
        <f t="shared" si="3"/>
        <v>Partiellement en place/Réactif</v>
      </c>
      <c r="L32" s="155">
        <v>2</v>
      </c>
      <c r="M32" s="158" t="s">
        <v>608</v>
      </c>
      <c r="N32" s="167" t="s">
        <v>591</v>
      </c>
      <c r="O32" s="168">
        <v>46219</v>
      </c>
      <c r="P32" s="155"/>
      <c r="Q32" s="155" t="s">
        <v>138</v>
      </c>
      <c r="R32" s="40">
        <f t="shared" ca="1" si="0"/>
        <v>61</v>
      </c>
      <c r="S32" s="40" t="str">
        <f t="shared" ca="1" si="1"/>
        <v>🔴</v>
      </c>
      <c r="T32" s="105"/>
      <c r="U32" s="105"/>
    </row>
    <row r="33" spans="1:21" ht="22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106" t="s">
        <v>690</v>
      </c>
      <c r="J33" s="156" t="s">
        <v>10</v>
      </c>
      <c r="K33" s="156" t="str">
        <f>IF(L33="","",IF(L33=5,"Excellence/Meilleures pratiques",IF(L33=4,"Totalement en place/Proactif",IF(L33=3,"Largement en place/Stable",IF(L33=2,"Partiellement en place/Réactif",IF(L33=1,"Non en place/Elémentaire",""))))))</f>
        <v>Largement en place/Stable</v>
      </c>
      <c r="L33" s="156">
        <v>3</v>
      </c>
      <c r="M33" s="156"/>
      <c r="N33" s="106"/>
      <c r="O33" s="106"/>
      <c r="P33" s="156"/>
      <c r="Q33" s="156"/>
      <c r="R33" s="35" t="str">
        <f t="shared" ca="1" si="0"/>
        <v/>
      </c>
      <c r="S33" s="35" t="str">
        <f t="shared" ca="1" si="1"/>
        <v/>
      </c>
      <c r="T33" s="166" t="s">
        <v>691</v>
      </c>
      <c r="U33" s="106"/>
    </row>
    <row r="34" spans="1:21" ht="22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105" t="s">
        <v>611</v>
      </c>
      <c r="J34" s="163" t="s">
        <v>10</v>
      </c>
      <c r="K34" s="40" t="str">
        <f>IF(L34="","",IF(L34=5,"Excellence/Meilleures pratiques",IF(L34=4,"Totalement en place/Proactif",IF(L34=3,"Largement en place/Stable",IF(L34=2,"Partiellement en place/Réactif",IF(L34=1,"Non en place/Elémentaire",""))))))</f>
        <v>Largement en place/Stable</v>
      </c>
      <c r="L34" s="155">
        <v>3</v>
      </c>
      <c r="M34" s="155"/>
      <c r="N34" s="164"/>
      <c r="O34" s="105"/>
      <c r="P34" s="155"/>
      <c r="Q34" s="155"/>
      <c r="R34" s="40" t="str">
        <f t="shared" ca="1" si="0"/>
        <v/>
      </c>
      <c r="S34" s="40" t="str">
        <f t="shared" ca="1" si="1"/>
        <v/>
      </c>
      <c r="T34" s="169" t="s">
        <v>685</v>
      </c>
      <c r="U34" s="105"/>
    </row>
    <row r="35" spans="1:21" ht="22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7" t="s">
        <v>612</v>
      </c>
      <c r="J35" s="156" t="s">
        <v>10</v>
      </c>
      <c r="K35" s="156" t="str">
        <f>IF(L35="","",IF(L35=5,"Excellence/Meilleures pratiques",IF(L35=4,"Totalement en place/Proactif",IF(L35=3,"Largement en place/Stable",IF(L35=2,"Partiellement en place/Réactif",IF(L35=1,"Non en place/Elémentaire",""))))))</f>
        <v>Largement en place/Stable</v>
      </c>
      <c r="L35" s="156">
        <v>3</v>
      </c>
      <c r="M35" s="156"/>
      <c r="N35" s="106"/>
      <c r="O35" s="106"/>
      <c r="P35" s="156"/>
      <c r="Q35" s="156"/>
      <c r="R35" s="35" t="str">
        <f t="shared" ca="1" si="0"/>
        <v/>
      </c>
      <c r="S35" s="35" t="str">
        <f t="shared" ca="1" si="1"/>
        <v/>
      </c>
      <c r="T35" s="166" t="s">
        <v>688</v>
      </c>
      <c r="U35" s="106"/>
    </row>
    <row r="36" spans="1:21" ht="22.8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105" t="s">
        <v>613</v>
      </c>
      <c r="J36" s="163" t="s">
        <v>10</v>
      </c>
      <c r="K36" s="40" t="str">
        <f>IF(L36="","",IF(L36=5,"Excellence/Meilleures pratiques",IF(L36=4,"Totalement en place/Proactif",IF(L36=3,"Largement en place/Stable",IF(L36=2,"Partiellement en place/Réactif",IF(L36=1,"Non en place/Elémentaire",""))))))</f>
        <v>Largement en place/Stable</v>
      </c>
      <c r="L36" s="155">
        <v>3</v>
      </c>
      <c r="M36" s="155"/>
      <c r="N36" s="164"/>
      <c r="O36" s="105"/>
      <c r="P36" s="155"/>
      <c r="Q36" s="155"/>
      <c r="R36" s="40" t="str">
        <f t="shared" ca="1" si="0"/>
        <v/>
      </c>
      <c r="S36" s="40" t="str">
        <f t="shared" ca="1" si="1"/>
        <v/>
      </c>
      <c r="T36" s="169" t="s">
        <v>685</v>
      </c>
      <c r="U36" s="105"/>
    </row>
    <row r="37" spans="1:21" ht="22.8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106" t="s">
        <v>614</v>
      </c>
      <c r="J37" s="156" t="s">
        <v>10</v>
      </c>
      <c r="K37" s="156" t="str">
        <f>IF(L37="","",IF(L37=5,"Excellence/Meilleures pratiques",IF(L37=4,"Totalement en place/Proactif",IF(L37=3,"Largement en place/Stable",IF(L37=2,"Partiellement en place/Réactif",IF(L37=1,"Non en place/Elémentaire",""))))))</f>
        <v>Largement en place/Stable</v>
      </c>
      <c r="L37" s="156">
        <v>3</v>
      </c>
      <c r="M37" s="156"/>
      <c r="N37" s="106"/>
      <c r="O37" s="106"/>
      <c r="P37" s="156"/>
      <c r="Q37" s="156"/>
      <c r="R37" s="35" t="str">
        <f t="shared" ca="1" si="0"/>
        <v/>
      </c>
      <c r="S37" s="35" t="str">
        <f t="shared" ca="1" si="1"/>
        <v/>
      </c>
      <c r="T37" s="166" t="s">
        <v>685</v>
      </c>
      <c r="U37" s="106"/>
    </row>
    <row r="38" spans="1:21" ht="34.200000000000003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105" t="s">
        <v>144</v>
      </c>
      <c r="J38" s="163" t="s">
        <v>10</v>
      </c>
      <c r="K38" s="40" t="str">
        <f t="shared" si="3"/>
        <v/>
      </c>
      <c r="L38" s="40" t="str">
        <f t="shared" si="3"/>
        <v/>
      </c>
      <c r="M38" s="155"/>
      <c r="N38" s="164"/>
      <c r="O38" s="105"/>
      <c r="P38" s="155"/>
      <c r="Q38" s="155"/>
      <c r="R38" s="40" t="str">
        <f t="shared" ca="1" si="0"/>
        <v/>
      </c>
      <c r="S38" s="40" t="str">
        <f t="shared" ca="1" si="1"/>
        <v/>
      </c>
      <c r="T38" s="105"/>
      <c r="U38" s="105"/>
    </row>
    <row r="39" spans="1:21" ht="34.200000000000003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106" t="s">
        <v>692</v>
      </c>
      <c r="J39" s="156" t="s">
        <v>10</v>
      </c>
      <c r="K39" s="156" t="str">
        <f>IF(L39="","",IF(L39=5,"Excellence/Meilleures pratiques",IF(L39=4,"Totalement en place/Proactif",IF(L39=3,"Largement en place/Stable",IF(L39=2,"Partiellement en place/Réactif",IF(L39=1,"Non en place/Elémentaire",""))))))</f>
        <v>Largement en place/Stable</v>
      </c>
      <c r="L39" s="156">
        <v>3</v>
      </c>
      <c r="M39" s="156"/>
      <c r="N39" s="106"/>
      <c r="O39" s="106"/>
      <c r="P39" s="156"/>
      <c r="Q39" s="156"/>
      <c r="R39" s="35" t="str">
        <f t="shared" ca="1" si="0"/>
        <v/>
      </c>
      <c r="S39" s="35" t="str">
        <f t="shared" ca="1" si="1"/>
        <v/>
      </c>
      <c r="T39" s="166" t="s">
        <v>693</v>
      </c>
      <c r="U39" s="106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105" t="s">
        <v>144</v>
      </c>
      <c r="J40" s="163" t="s">
        <v>10</v>
      </c>
      <c r="K40" s="40" t="str">
        <f t="shared" si="3"/>
        <v/>
      </c>
      <c r="L40" s="40" t="str">
        <f t="shared" si="3"/>
        <v/>
      </c>
      <c r="M40" s="155"/>
      <c r="N40" s="164"/>
      <c r="O40" s="105"/>
      <c r="P40" s="155"/>
      <c r="Q40" s="155"/>
      <c r="R40" s="40" t="str">
        <f t="shared" ca="1" si="0"/>
        <v/>
      </c>
      <c r="S40" s="40" t="str">
        <f t="shared" ca="1" si="1"/>
        <v/>
      </c>
      <c r="T40" s="105"/>
      <c r="U40" s="105"/>
    </row>
    <row r="41" spans="1:21" ht="22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106" t="s">
        <v>694</v>
      </c>
      <c r="J41" s="156" t="s">
        <v>10</v>
      </c>
      <c r="K41" s="156" t="str">
        <f t="shared" si="3"/>
        <v>Largement en place/Stable</v>
      </c>
      <c r="L41" s="156">
        <v>3</v>
      </c>
      <c r="M41" s="156"/>
      <c r="N41" s="106"/>
      <c r="O41" s="106"/>
      <c r="P41" s="156"/>
      <c r="Q41" s="156"/>
      <c r="R41" s="35" t="str">
        <f t="shared" ca="1" si="0"/>
        <v/>
      </c>
      <c r="S41" s="35" t="str">
        <f t="shared" ca="1" si="1"/>
        <v/>
      </c>
      <c r="T41" s="166" t="s">
        <v>618</v>
      </c>
      <c r="U41" s="106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105" t="s">
        <v>619</v>
      </c>
      <c r="J42" s="163" t="s">
        <v>10</v>
      </c>
      <c r="K42" s="40" t="str">
        <f t="shared" si="3"/>
        <v>Largement en place/Stable</v>
      </c>
      <c r="L42" s="155">
        <v>3</v>
      </c>
      <c r="M42" s="155"/>
      <c r="N42" s="164"/>
      <c r="O42" s="105"/>
      <c r="P42" s="155"/>
      <c r="Q42" s="155"/>
      <c r="R42" s="40" t="str">
        <f t="shared" ca="1" si="0"/>
        <v/>
      </c>
      <c r="S42" s="40" t="str">
        <f t="shared" ca="1" si="1"/>
        <v/>
      </c>
      <c r="T42" s="105"/>
      <c r="U42" s="105"/>
    </row>
    <row r="43" spans="1:21" ht="34.200000000000003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106" t="s">
        <v>621</v>
      </c>
      <c r="J43" s="156" t="s">
        <v>10</v>
      </c>
      <c r="K43" s="156" t="str">
        <f t="shared" si="3"/>
        <v>Totalement en place/Proactif</v>
      </c>
      <c r="L43" s="156">
        <v>4</v>
      </c>
      <c r="M43" s="156"/>
      <c r="N43" s="106"/>
      <c r="O43" s="106"/>
      <c r="P43" s="156"/>
      <c r="Q43" s="156"/>
      <c r="R43" s="35" t="str">
        <f t="shared" ca="1" si="0"/>
        <v/>
      </c>
      <c r="S43" s="35" t="str">
        <f t="shared" ca="1" si="1"/>
        <v/>
      </c>
      <c r="T43" s="166" t="s">
        <v>693</v>
      </c>
      <c r="U43" s="106"/>
    </row>
    <row r="44" spans="1:21" ht="22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105" t="s">
        <v>623</v>
      </c>
      <c r="J44" s="163" t="s">
        <v>10</v>
      </c>
      <c r="K44" s="40" t="str">
        <f t="shared" si="3"/>
        <v>Largement en place/Stable</v>
      </c>
      <c r="L44" s="155">
        <v>3</v>
      </c>
      <c r="M44" s="155"/>
      <c r="N44" s="164"/>
      <c r="O44" s="105"/>
      <c r="P44" s="155"/>
      <c r="Q44" s="155"/>
      <c r="R44" s="40" t="str">
        <f t="shared" ca="1" si="0"/>
        <v/>
      </c>
      <c r="S44" s="40" t="str">
        <f t="shared" ca="1" si="1"/>
        <v/>
      </c>
      <c r="T44" s="169" t="s">
        <v>695</v>
      </c>
      <c r="U44" s="105"/>
    </row>
    <row r="45" spans="1:21" ht="22.8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106" t="s">
        <v>624</v>
      </c>
      <c r="J45" s="156" t="s">
        <v>10</v>
      </c>
      <c r="K45" s="156" t="str">
        <f t="shared" si="3"/>
        <v>Largement en place/Stable</v>
      </c>
      <c r="L45" s="156">
        <v>3</v>
      </c>
      <c r="M45" s="156"/>
      <c r="N45" s="106"/>
      <c r="O45" s="106"/>
      <c r="P45" s="156"/>
      <c r="Q45" s="156"/>
      <c r="R45" s="35" t="str">
        <f t="shared" ca="1" si="0"/>
        <v/>
      </c>
      <c r="S45" s="35" t="str">
        <f t="shared" ca="1" si="1"/>
        <v/>
      </c>
      <c r="T45" s="166" t="s">
        <v>334</v>
      </c>
      <c r="U45" s="106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105" t="s">
        <v>696</v>
      </c>
      <c r="J46" s="163" t="s">
        <v>10</v>
      </c>
      <c r="K46" s="40" t="str">
        <f t="shared" si="3"/>
        <v>Totalement en place/Proactif</v>
      </c>
      <c r="L46" s="155">
        <v>4</v>
      </c>
      <c r="M46" s="155"/>
      <c r="N46" s="164"/>
      <c r="O46" s="105"/>
      <c r="P46" s="155"/>
      <c r="Q46" s="155"/>
      <c r="R46" s="40" t="str">
        <f t="shared" ca="1" si="0"/>
        <v/>
      </c>
      <c r="S46" s="40" t="str">
        <f t="shared" ca="1" si="1"/>
        <v/>
      </c>
      <c r="T46" s="171" t="s">
        <v>626</v>
      </c>
      <c r="U46" s="105"/>
    </row>
    <row r="47" spans="1:21" ht="22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106" t="s">
        <v>697</v>
      </c>
      <c r="J47" s="156" t="s">
        <v>129</v>
      </c>
      <c r="K47" s="156" t="s">
        <v>628</v>
      </c>
      <c r="L47" s="156">
        <v>4</v>
      </c>
      <c r="M47" s="156"/>
      <c r="N47" s="106"/>
      <c r="O47" s="106"/>
      <c r="P47" s="156"/>
      <c r="Q47" s="156"/>
      <c r="R47" s="35" t="str">
        <f t="shared" ca="1" si="0"/>
        <v/>
      </c>
      <c r="S47" s="35" t="str">
        <f t="shared" ca="1" si="1"/>
        <v/>
      </c>
      <c r="T47" s="166" t="s">
        <v>616</v>
      </c>
      <c r="U47" s="106"/>
    </row>
    <row r="48" spans="1:21" ht="22.8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105"/>
      <c r="J48" s="155"/>
      <c r="K48" s="40" t="str">
        <f t="shared" si="3"/>
        <v/>
      </c>
      <c r="L48" s="155"/>
      <c r="M48" s="155"/>
      <c r="N48" s="164"/>
      <c r="O48" s="105"/>
      <c r="P48" s="155"/>
      <c r="Q48" s="155"/>
      <c r="R48" s="40" t="str">
        <f t="shared" ca="1" si="0"/>
        <v/>
      </c>
      <c r="S48" s="40" t="str">
        <f t="shared" ca="1" si="1"/>
        <v/>
      </c>
      <c r="T48" s="105"/>
      <c r="U48" s="105"/>
    </row>
    <row r="49" spans="1:21" ht="22.8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106"/>
      <c r="J49" s="156"/>
      <c r="K49" s="156" t="str">
        <f t="shared" si="3"/>
        <v/>
      </c>
      <c r="L49" s="156"/>
      <c r="M49" s="156"/>
      <c r="N49" s="106"/>
      <c r="O49" s="106"/>
      <c r="P49" s="156"/>
      <c r="Q49" s="156"/>
      <c r="R49" s="35" t="str">
        <f t="shared" ca="1" si="0"/>
        <v/>
      </c>
      <c r="S49" s="35" t="str">
        <f t="shared" ca="1" si="1"/>
        <v/>
      </c>
      <c r="T49" s="106"/>
      <c r="U49" s="106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105" t="s">
        <v>629</v>
      </c>
      <c r="J50" s="163" t="s">
        <v>10</v>
      </c>
      <c r="K50" s="40" t="s">
        <v>698</v>
      </c>
      <c r="L50" s="155">
        <v>3</v>
      </c>
      <c r="M50" s="155"/>
      <c r="N50" s="164"/>
      <c r="O50" s="105"/>
      <c r="P50" s="155"/>
      <c r="Q50" s="155"/>
      <c r="R50" s="40" t="str">
        <f t="shared" ca="1" si="0"/>
        <v/>
      </c>
      <c r="S50" s="40" t="str">
        <f t="shared" ca="1" si="1"/>
        <v/>
      </c>
      <c r="T50" s="169" t="s">
        <v>616</v>
      </c>
      <c r="U50" s="105"/>
    </row>
    <row r="51" spans="1:21" ht="22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106" t="s">
        <v>629</v>
      </c>
      <c r="J51" s="156" t="s">
        <v>10</v>
      </c>
      <c r="K51" s="156" t="s">
        <v>698</v>
      </c>
      <c r="L51" s="156">
        <v>3</v>
      </c>
      <c r="M51" s="156"/>
      <c r="N51" s="106"/>
      <c r="O51" s="106"/>
      <c r="P51" s="156"/>
      <c r="Q51" s="156"/>
      <c r="R51" s="35" t="str">
        <f t="shared" ca="1" si="0"/>
        <v/>
      </c>
      <c r="S51" s="35" t="str">
        <f t="shared" ca="1" si="1"/>
        <v/>
      </c>
      <c r="T51" s="166" t="s">
        <v>616</v>
      </c>
      <c r="U51" s="106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3</v>
      </c>
      <c r="E55" s="40" t="str">
        <f t="shared" ref="E55:E61" si="5">IF(D55&lt;=0.5,"⏳ Non audité",IF(D55&gt;=4.5,"🟢 Très Performant",IF(D55&gt;=3.5,"🔵 Performant",IF(D55&gt;=2.5,"🟡 A surveiller",IF(D55&gt;=1.5,"🟠 À Risque",IF(D55&lt;=1.5,"🔴 Critique"))))))</f>
        <v>🟡 A surveiller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3.5</v>
      </c>
      <c r="E56" s="40" t="str">
        <f t="shared" si="5"/>
        <v>🔵 Performant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2.6666666666666665</v>
      </c>
      <c r="E57" s="40" t="str">
        <f t="shared" si="5"/>
        <v>🟡 A surveiller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2</v>
      </c>
      <c r="E58" s="40" t="str">
        <f t="shared" si="5"/>
        <v>🟠 À Risque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3.1</v>
      </c>
      <c r="E59" s="40" t="str">
        <f t="shared" si="5"/>
        <v>🟡 A surveiller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IFERROR(AVERAGE(L44:L49),0)</f>
        <v>3.5</v>
      </c>
      <c r="E60" s="40" t="str">
        <f t="shared" si="5"/>
        <v>🔵 Performant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3</v>
      </c>
      <c r="E61" s="40" t="str">
        <f t="shared" si="5"/>
        <v>🟡 A surveiller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autoFilter ref="A14:U51" xr:uid="{00000000-0001-0000-0600-000000000000}"/>
  <conditionalFormatting sqref="K15">
    <cfRule type="cellIs" dxfId="350" priority="44" operator="equal">
      <formula>1</formula>
    </cfRule>
    <cfRule type="cellIs" dxfId="349" priority="43" operator="equal">
      <formula>2</formula>
    </cfRule>
    <cfRule type="cellIs" dxfId="348" priority="42" operator="equal">
      <formula>3</formula>
    </cfRule>
    <cfRule type="cellIs" dxfId="347" priority="41" operator="equal">
      <formula>4</formula>
    </cfRule>
  </conditionalFormatting>
  <conditionalFormatting sqref="K29">
    <cfRule type="cellIs" dxfId="346" priority="52" operator="equal">
      <formula>1</formula>
    </cfRule>
    <cfRule type="cellIs" dxfId="345" priority="51" operator="equal">
      <formula>2</formula>
    </cfRule>
    <cfRule type="cellIs" dxfId="344" priority="50" operator="equal">
      <formula>3</formula>
    </cfRule>
    <cfRule type="cellIs" dxfId="343" priority="49" operator="equal">
      <formula>4</formula>
    </cfRule>
  </conditionalFormatting>
  <conditionalFormatting sqref="K31">
    <cfRule type="cellIs" dxfId="342" priority="45" operator="equal">
      <formula>4</formula>
    </cfRule>
    <cfRule type="cellIs" dxfId="341" priority="48" operator="equal">
      <formula>1</formula>
    </cfRule>
    <cfRule type="cellIs" dxfId="340" priority="47" operator="equal">
      <formula>2</formula>
    </cfRule>
    <cfRule type="cellIs" dxfId="339" priority="46" operator="equal">
      <formula>3</formula>
    </cfRule>
  </conditionalFormatting>
  <conditionalFormatting sqref="K19:L19">
    <cfRule type="cellIs" dxfId="338" priority="5" operator="equal">
      <formula>4</formula>
    </cfRule>
    <cfRule type="cellIs" dxfId="337" priority="6" operator="equal">
      <formula>3</formula>
    </cfRule>
    <cfRule type="cellIs" dxfId="336" priority="7" operator="equal">
      <formula>2</formula>
    </cfRule>
    <cfRule type="cellIs" dxfId="335" priority="8" operator="equal">
      <formula>1</formula>
    </cfRule>
  </conditionalFormatting>
  <conditionalFormatting sqref="K21:L21">
    <cfRule type="cellIs" dxfId="334" priority="2" operator="equal">
      <formula>3</formula>
    </cfRule>
    <cfRule type="cellIs" dxfId="333" priority="3" operator="equal">
      <formula>2</formula>
    </cfRule>
    <cfRule type="cellIs" dxfId="332" priority="4" operator="equal">
      <formula>1</formula>
    </cfRule>
    <cfRule type="cellIs" dxfId="331" priority="1" operator="equal">
      <formula>4</formula>
    </cfRule>
  </conditionalFormatting>
  <conditionalFormatting sqref="K27:L27">
    <cfRule type="cellIs" dxfId="330" priority="37" operator="equal">
      <formula>4</formula>
    </cfRule>
    <cfRule type="cellIs" dxfId="329" priority="38" operator="equal">
      <formula>3</formula>
    </cfRule>
    <cfRule type="cellIs" dxfId="328" priority="39" operator="equal">
      <formula>2</formula>
    </cfRule>
    <cfRule type="cellIs" dxfId="327" priority="40" operator="equal">
      <formula>1</formula>
    </cfRule>
  </conditionalFormatting>
  <conditionalFormatting sqref="K33:L33">
    <cfRule type="cellIs" dxfId="326" priority="34" operator="equal">
      <formula>3</formula>
    </cfRule>
    <cfRule type="cellIs" dxfId="325" priority="33" operator="equal">
      <formula>4</formula>
    </cfRule>
    <cfRule type="cellIs" dxfId="324" priority="35" operator="equal">
      <formula>2</formula>
    </cfRule>
    <cfRule type="cellIs" dxfId="323" priority="36" operator="equal">
      <formula>1</formula>
    </cfRule>
  </conditionalFormatting>
  <conditionalFormatting sqref="K35:L35">
    <cfRule type="cellIs" dxfId="322" priority="29" operator="equal">
      <formula>4</formula>
    </cfRule>
    <cfRule type="cellIs" dxfId="321" priority="30" operator="equal">
      <formula>3</formula>
    </cfRule>
    <cfRule type="cellIs" dxfId="320" priority="32" operator="equal">
      <formula>1</formula>
    </cfRule>
    <cfRule type="cellIs" dxfId="319" priority="31" operator="equal">
      <formula>2</formula>
    </cfRule>
  </conditionalFormatting>
  <conditionalFormatting sqref="K37:L37">
    <cfRule type="cellIs" dxfId="318" priority="25" operator="equal">
      <formula>4</formula>
    </cfRule>
    <cfRule type="cellIs" dxfId="317" priority="27" operator="equal">
      <formula>2</formula>
    </cfRule>
    <cfRule type="cellIs" dxfId="316" priority="28" operator="equal">
      <formula>1</formula>
    </cfRule>
    <cfRule type="cellIs" dxfId="315" priority="26" operator="equal">
      <formula>3</formula>
    </cfRule>
  </conditionalFormatting>
  <conditionalFormatting sqref="K39:L39">
    <cfRule type="cellIs" dxfId="314" priority="22" operator="equal">
      <formula>3</formula>
    </cfRule>
    <cfRule type="cellIs" dxfId="313" priority="23" operator="equal">
      <formula>2</formula>
    </cfRule>
    <cfRule type="cellIs" dxfId="312" priority="24" operator="equal">
      <formula>1</formula>
    </cfRule>
    <cfRule type="cellIs" dxfId="311" priority="21" operator="equal">
      <formula>4</formula>
    </cfRule>
  </conditionalFormatting>
  <conditionalFormatting sqref="K41:L41">
    <cfRule type="cellIs" dxfId="310" priority="20" operator="equal">
      <formula>1</formula>
    </cfRule>
    <cfRule type="cellIs" dxfId="309" priority="17" operator="equal">
      <formula>4</formula>
    </cfRule>
    <cfRule type="cellIs" dxfId="308" priority="18" operator="equal">
      <formula>3</formula>
    </cfRule>
    <cfRule type="cellIs" dxfId="307" priority="19" operator="equal">
      <formula>2</formula>
    </cfRule>
  </conditionalFormatting>
  <conditionalFormatting sqref="K43:M43">
    <cfRule type="cellIs" dxfId="306" priority="15" operator="equal">
      <formula>2</formula>
    </cfRule>
    <cfRule type="cellIs" dxfId="305" priority="14" operator="equal">
      <formula>3</formula>
    </cfRule>
    <cfRule type="cellIs" dxfId="304" priority="13" operator="equal">
      <formula>4</formula>
    </cfRule>
    <cfRule type="cellIs" dxfId="303" priority="16" operator="equal">
      <formula>1</formula>
    </cfRule>
  </conditionalFormatting>
  <conditionalFormatting sqref="K45:M45">
    <cfRule type="cellIs" dxfId="302" priority="12" operator="equal">
      <formula>1</formula>
    </cfRule>
    <cfRule type="cellIs" dxfId="301" priority="11" operator="equal">
      <formula>2</formula>
    </cfRule>
    <cfRule type="cellIs" dxfId="300" priority="10" operator="equal">
      <formula>3</formula>
    </cfRule>
    <cfRule type="cellIs" dxfId="299" priority="9" operator="equal">
      <formula>4</formula>
    </cfRule>
  </conditionalFormatting>
  <conditionalFormatting sqref="L15:L18 L20 L22 L24 L28:L32 L34 L36 L42">
    <cfRule type="cellIs" dxfId="298" priority="61" operator="equal">
      <formula>4</formula>
    </cfRule>
    <cfRule type="cellIs" dxfId="297" priority="62" operator="equal">
      <formula>3</formula>
    </cfRule>
    <cfRule type="cellIs" dxfId="296" priority="63" operator="equal">
      <formula>2</formula>
    </cfRule>
    <cfRule type="cellIs" dxfId="295" priority="64" operator="equal">
      <formula>1</formula>
    </cfRule>
  </conditionalFormatting>
  <conditionalFormatting sqref="L46">
    <cfRule type="cellIs" dxfId="294" priority="53" operator="equal">
      <formula>4</formula>
    </cfRule>
    <cfRule type="cellIs" dxfId="293" priority="54" operator="equal">
      <formula>3</formula>
    </cfRule>
    <cfRule type="cellIs" dxfId="292" priority="55" operator="equal">
      <formula>2</formula>
    </cfRule>
    <cfRule type="cellIs" dxfId="291" priority="56" operator="equal">
      <formula>1</formula>
    </cfRule>
  </conditionalFormatting>
  <conditionalFormatting sqref="M16:M17 N19 M19:M21 N21 N23:N27 M24:M28 M30:N30 M33:M42 L44:M44 M46:M51">
    <cfRule type="cellIs" dxfId="290" priority="57" operator="equal">
      <formula>4</formula>
    </cfRule>
    <cfRule type="cellIs" dxfId="289" priority="58" operator="equal">
      <formula>3</formula>
    </cfRule>
    <cfRule type="cellIs" dxfId="288" priority="59" operator="equal">
      <formula>2</formula>
    </cfRule>
    <cfRule type="cellIs" dxfId="287" priority="60" operator="equal">
      <formula>1</formula>
    </cfRule>
  </conditionalFormatting>
  <conditionalFormatting sqref="Q15:Q51">
    <cfRule type="cellIs" dxfId="286" priority="65" operator="equal">
      <formula>"Ouvert"</formula>
    </cfRule>
    <cfRule type="cellIs" dxfId="285" priority="66" operator="equal">
      <formula>"En cours"</formula>
    </cfRule>
    <cfRule type="cellIs" dxfId="284" priority="67" operator="equal">
      <formula>"Clôturé"</formula>
    </cfRule>
  </conditionalFormatting>
  <dataValidations count="6">
    <dataValidation type="whole" allowBlank="1" showInputMessage="1" showErrorMessage="1" errorTitle="Score invalide" error="Saisir un score entre 1 et 4" promptTitle="Score Maturité" prompt="1=Non en place_x000a_2=Partiellement_x000a_3=Largement_x000a_4=Totalement en place" sqref="M16:M17 M19:M21 M23:M28 M30:N30 M33:M51 N23:N27 L16:L25 L27:L37 L39 L41:L46 N19 N21" xr:uid="{72F8640A-CFD5-4349-9AF7-EC6BCCB654DA}">
      <formula1>1</formula1>
      <formula2>4</formula2>
    </dataValidation>
    <dataValidation type="list" allowBlank="1" sqref="J16:J19 J22 J25:J29 J31:J32 J47:J49" xr:uid="{85F3F8AA-2D61-4E2B-98AE-70D87BCFBE41}">
      <formula1>"NC Majeure,NC Mineure,Observation,OFI,Bonne Pratique"</formula1>
    </dataValidation>
    <dataValidation type="list" allowBlank="1" sqref="Q15:Q51" xr:uid="{B8EC18B1-FE5C-4838-8F64-D44136576749}">
      <formula1>"Ouvert,En cours,Clôturé,Non applicable"</formula1>
    </dataValidation>
    <dataValidation type="list" allowBlank="1" sqref="F15:F51" xr:uid="{00000000-0002-0000-0600-000003000000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" xr:uid="{12E38B90-07B1-41A0-9A9A-738C9F1B7781}">
      <formula1>1</formula1>
      <formula2>5</formula2>
    </dataValidation>
    <dataValidation type="list" allowBlank="1" sqref="J15 J20:J21 J23:J24 J30 J50:J51 J33:J46" xr:uid="{E678FD32-410B-4F5D-A727-D3ED208909FB}">
      <formula1>"NC Majeure,NC Mineure,Observation,OFI,Bonne Pratique,NA"</formula1>
    </dataValidation>
  </dataValidations>
  <hyperlinks>
    <hyperlink ref="T18" r:id="rId1" display="../../../../../../../:f:/r/sites/AtlanticRe/Shared Documents/AtlanticRe/Service management?csf=1&amp;web=1&amp;e=9CWRDI&amp;xsdata=MDV8MDJ8fGE3NzFmNWY4M2U3YjQzMzM4NjI3MDhkZWMxNjQ0ZTU3fDkzZjMzNTcxNTUwZjQzY2ZiMDlmY2QzMzEzMzhkMDg2fDB8MHw2MzkxNjA4MzM2ODg0MzgzMTF8VW5rbm93bnxWR1ZoYlhOVFpXTjFjbWwwZVZObGNuWnBZMlY4ZXlKRFFTSTZJbFJsWVcxelgwRlVVRk5sY25acFkyVmZVMUJQVEU5R0lpd2lWaUk2SWpBdU1DNHdNREF3SWl3aVVDSTZJbGRwYmpNeUlpd2lRVTRpT2lKUGRHaGxjaUlzSWxkVUlqb3hNWDA9fDF8TDJOb1lYUnpMekU1T20xbFpYUnBibWRmVFVkRmVFNUVZekpPVjFGMFdtcEdiRmw1TURCYWJVVjRURmRHYlZwWFZYUk5NbGt4VG1wR2EwMTZVbXhhYlVacVFIUm9jbVZoWkM1Mk1pOXRaWE56WVdkbGN5OHhOemd3TkRnMk5UWTRNREF4fDU4NDVjY2FmNGU0MDQzOGVmMmU3MDhkZWMxNjQ0ZTU2fDg5ZjA1YjQxYTZiNDRhMzliNDUxMzc0ZGE2M2M1NTAw&amp;sdata=VTNGRVRJM3Bya2tVcTRZenlxWHdSL1h5by9iMFhBL0QzTlFJQlo2SUs4Zz0%3D&amp;ovuser=93f33571-550f-43cf-b09f-cd331338d086%2Cimane.kaichouh%40dxc.com" xr:uid="{02460B63-3A89-4083-AA06-7E4BB0530FDA}"/>
    <hyperlink ref="T35" r:id="rId2" display="../../../../../../../:f:/r/sites/AtlanticRe/Shared Documents/AtlanticRe/Documentation Atlanticre?csf=1&amp;web=1&amp;e=0cv08a" xr:uid="{913FF608-EEC4-438D-AF25-73B29459D732}"/>
    <hyperlink ref="T39" r:id="rId3" display="../../../../../../../:p:/r/sites/AtlanticRe/Shared Documents/AtlanticRe/Service management/Comit%C3%A9 Hebdomadaire/AtlanticRe-Support du Comit%C3%A9 hebdomadaire S-11.pptx?d=w24996b840f494ca3bdf3566761843242&amp;csf=1&amp;web=1&amp;e=TunmAu" xr:uid="{A370939E-465D-4402-9FD3-F120164ABF20}"/>
    <hyperlink ref="T43" r:id="rId4" display="../../../../../../../:p:/r/sites/AtlanticRe/Shared Documents/AtlanticRe/Service management/Comit%C3%A9 Hebdomadaire/AtlanticRe-Support du Comit%C3%A9 hebdomadaire S-11.pptx?d=w24996b840f494ca3bdf3566761843242&amp;csf=1&amp;web=1&amp;e=TunmAu" xr:uid="{21356266-A729-4144-B0CB-4DB6C03964FC}"/>
    <hyperlink ref="T45" r:id="rId5" display="https://teams.microsoft.com/l/channel/19%3A2fsctWpnjHUOmC_OckIOoJxsPx6BnNrb97OxCTgI6GE1%40thread.tacv2/Gouvernance?groupId=6411a604-9694-447d-b9c9-3e7b522559bd&amp;tenantId=93f33571-550f-43cf-b09f-cd331338d086&amp;ngc=true" xr:uid="{2E47483D-D4A8-4FCB-A2E2-11C18C216701}"/>
    <hyperlink ref="T41" r:id="rId6" display="../../../../../../../:f:/r/sites/RoyalAirMaroc2/Shared Documents/General/RAM - LOT1 Service desk %26 Supervision/Service Desk/Fiche de s%C3%A9curit%C3%A9?csf=1&amp;web=1&amp;e=sPpiF9&amp;xsdata=MDV8MDJ8fDRlYzViNjJlMTJjYzQxNzliNWY4MDhkZWM4Nzk1NmYzfDkzZjMzNTcxNTUwZjQzY2ZiMDlmY2QzMzEzMzhkMDg2fDB8MHw2MzkxNjg2MjA2MDg1OTk1NDR8VW5rbm93bnxWR1ZoYlhOVFpXTjFjbWwwZVZObGNuWnBZMlY4ZXlKRFFTSTZJbFJsWVcxelgwRlVVRk5sY25acFkyVmZVMUJQVEU5R0lpd2lWaUk2SWpBdU1DNHdNREF3SWl3aVVDSTZJbGRwYmpNeUlpd2lRVTRpT2lKUGRHaGxjaUlzSWxkVUlqb3hNWDA9fDF8TDJOb1lYUnpMekU1T20xbFpYUnBibWRmV1dwT2FFMTZXbTFOVkd0MFRucE5lazFUTURCTmFrcHRURlJzYVUxcVJYUlpWR1JwV2xSb2JVMXRTVFZPYlVrelFIUm9jbVZoWkM1Mk1pOXRaWE56WVdkbGN5OHhOemd4TWpZMU1qWXdNamMxfDg1OTY3NzZiMmQwMTRmYTk1MzU3MDhkZWM4Nzk1NmYxfDE1M2RlYzEwZDBiMDQ2ZjBhM2E1YmIwYWE5ZWNhZWNk&amp;sdata=QU9OZXd2RUVsdGk1UUpTbTNDdTVtbzJldkk3Y1NtWm05aVBHOEVpeE82WT0%3D&amp;ovuser=93f33571-550f-43cf-b09f-cd331338d086%2Cimane.kaichouh%40dxc.com" xr:uid="{011BD54C-B3D7-4DFB-A49B-77819DD0B097}"/>
    <hyperlink ref="T44" r:id="rId7" display="../../../../../../../:f:/r/sites/RoyalAirMaroc2/Shared Documents/General/RAM - LOT1 Service desk %26 Supervision/Quality Analyst/Non confomit%C3%A9?csf=1&amp;web=1&amp;e=UYBDVp&amp;xsdata=MDV8MDJ8fGE1MmNlNTBlNGM4NTQ2MWZkOGExMDhkZWM4N2E5ODZifDkzZjMzNTcxNTUwZjQzY2ZiMDlmY2QzMzEzMzhkMDg2fDB8MHw2MzkxNjg2MjYwMDE5NTkwNzN8VW5rbm93bnxWR1ZoYlhOVFpXTjFjbWwwZVZObGNuWnBZMlY4ZXlKRFFTSTZJbFJsWVcxelgwRlVVRk5sY25acFkyVmZVMUJQVEU5R0lpd2lWaUk2SWpBdU1DNHdNREF3SWl3aVVDSTZJbGRwYmpNeUlpd2lRVTRpT2lKUGRHaGxjaUlzSWxkVUlqb3hNWDA9fDF8TDJOb1lYUnpMekU1T2pZek9EQmlOell5TFRrM09XSXROR000WlMwNE1qZGxMVEF3WkRGbE1ETTVZemxrTUY5bU5EYzBZamcxTXkxaU16TXdMVFJpWVRZdE9XTmpZeTFoWm1Nd09EWmxaV0ZsWW1WQWRXNXhMbWRpYkM1emNHRmpaWE12YldWemMyRm5aWE12TVRjNE1USTJOVGM1T1RJek5RPT18ODM0MzZlMDc0MmUwNDllYzNiYWQwOGRlYzg3YTk4NmJ8ZWI4OWFjYzM3OWRhNDBkMTlhZGQwMjgwYmZmODI3Mjg%3D&amp;sdata=c3VVYUFWVDdWK2YzVDNHSjlCcWN4aUF0WjJjTUVTeklOQ2NRMDV6UUQvTT0%3D&amp;ovuser=93f33571-550f-43cf-b09f-cd331338d086%2Cimane.kaichouh%40dxc.com" xr:uid="{5102DD5D-F2C1-411C-9AE9-5B4DFE0B2AE9}"/>
    <hyperlink ref="T23" r:id="rId8" display="../../../../../../../:f:/r/sites/AtlanticRe/Shared Documents/AtlanticRe/Gouvernance AtlanticRe?csf=1&amp;web=1&amp;e=Mh1Qce" xr:uid="{10E083E1-F6DD-4F4B-93E3-DD1A895C5F87}"/>
    <hyperlink ref="T21" r:id="rId9" display="../../../../../../../:f:/r/sites/AtlanticRe/Shared Documents/AtlanticRe/Gouvernance AtlanticRe?csf=1&amp;web=1&amp;e=Mh1Qce" xr:uid="{2D3F5E24-6FFE-4CB8-8C1C-7A07E32F6EF2}"/>
    <hyperlink ref="T24" r:id="rId10" display="../../../../../../../:f:/r/sites/AtlanticRe/Shared Documents/AtlanticRe/Service management?csf=1&amp;web=1&amp;e=FoG6j0" xr:uid="{011D7FA7-6363-42AD-9C2D-9130B33CBFA6}"/>
    <hyperlink ref="T30" r:id="rId11" display="../../../../../../../:f:/r/sites/AtlanticRe/Shared Documents/AtlanticRe/Documentation Atlanticre?csf=1&amp;web=1&amp;e=Yuf68T" xr:uid="{AD9FBA81-3EA2-4860-81AE-664FE4CC9D0B}"/>
    <hyperlink ref="T33" r:id="rId12" display="../../../../../../../:f:/r/sites/AtlanticRe/Shared Documents/AtlanticRe/Planning de maintenance 2026?csf=1&amp;web=1&amp;e=iTRut4" xr:uid="{4AE3FBF2-6D40-420D-85C5-D2C4E1AF2920}"/>
    <hyperlink ref="T34" r:id="rId13" display="../../../../../../../:f:/r/sites/AtlanticRe/Shared Documents/AtlanticRe/Gouvernance AtlanticRe?csf=1&amp;web=1&amp;e=Mh1Qce" xr:uid="{08F89BC3-F58D-4ABE-81D2-2F1AC4B19F90}"/>
    <hyperlink ref="T36" r:id="rId14" display="../../../../../../../:f:/r/sites/AtlanticRe/Shared Documents/AtlanticRe/Gouvernance AtlanticRe?csf=1&amp;web=1&amp;e=Mh1Qce" xr:uid="{CFA41864-2050-42FD-8BFD-63F7A0D576E3}"/>
    <hyperlink ref="T37" r:id="rId15" display="../../../../../../../:f:/r/sites/AtlanticRe/Shared Documents/AtlanticRe/Gouvernance AtlanticRe?csf=1&amp;web=1&amp;e=Mh1Qce" xr:uid="{45C42785-E366-4A91-AA56-B58C12C3F9BD}"/>
    <hyperlink ref="T47" r:id="rId16" display="https://app.powerbi.com/groups/me/reports/42b864d8-95ac-4cee-8d14-d7f012735c3b" xr:uid="{437B75C5-2CCE-4F8F-82AA-6804E9BCA3EE}"/>
    <hyperlink ref="T50" r:id="rId17" display="https://app.powerbi.com/groups/me/reports/42b864d8-95ac-4cee-8d14-d7f012735c3b" xr:uid="{C39ABBB1-8A2A-4FC4-96C5-30C4DFB2DC39}"/>
    <hyperlink ref="T51" r:id="rId18" display="https://app.powerbi.com/groups/me/reports/42b864d8-95ac-4cee-8d14-d7f012735c3b" xr:uid="{FA97CFE7-D432-4319-AF69-D0ED0B8CD498}"/>
    <hyperlink ref="T20" r:id="rId19" xr:uid="{E290B90D-FC48-42D9-A9E1-F8265A287812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00000"/>
  </sheetPr>
  <dimension ref="A1:U64"/>
  <sheetViews>
    <sheetView showGridLines="0" topLeftCell="I7" workbookViewId="0">
      <selection activeCell="O15" sqref="O15"/>
    </sheetView>
  </sheetViews>
  <sheetFormatPr baseColWidth="10" defaultColWidth="8.6640625" defaultRowHeight="13.8"/>
  <cols>
    <col min="1" max="1" width="10.5546875" style="187" customWidth="1"/>
    <col min="2" max="2" width="10.6640625" style="187" customWidth="1"/>
    <col min="3" max="3" width="35" style="187" customWidth="1"/>
    <col min="4" max="4" width="30" style="187" customWidth="1"/>
    <col min="5" max="5" width="42" style="187" customWidth="1"/>
    <col min="6" max="6" width="14" style="187" customWidth="1"/>
    <col min="7" max="7" width="24" style="187" customWidth="1"/>
    <col min="8" max="8" width="34" style="187" customWidth="1"/>
    <col min="9" max="9" width="28" style="187" customWidth="1"/>
    <col min="10" max="10" width="14" style="187" customWidth="1"/>
    <col min="11" max="11" width="18" style="187" customWidth="1"/>
    <col min="12" max="12" width="10" style="187" customWidth="1"/>
    <col min="13" max="13" width="29.33203125" style="187" customWidth="1"/>
    <col min="14" max="15" width="14" style="187" customWidth="1"/>
    <col min="16" max="16" width="10" style="187" customWidth="1"/>
    <col min="17" max="17" width="12" style="187" customWidth="1"/>
    <col min="18" max="19" width="8" style="187" customWidth="1"/>
    <col min="20" max="21" width="20" style="187" customWidth="1"/>
    <col min="22" max="16384" width="8.6640625" style="187"/>
  </cols>
  <sheetData>
    <row r="1" spans="1:21" ht="17.399999999999999">
      <c r="A1" s="16" t="s">
        <v>699</v>
      </c>
    </row>
    <row r="2" spans="1:21">
      <c r="A2" s="24" t="s">
        <v>336</v>
      </c>
    </row>
    <row r="4" spans="1:21">
      <c r="A4" s="4" t="s">
        <v>563</v>
      </c>
      <c r="B4" s="4" t="s">
        <v>209</v>
      </c>
      <c r="E4" s="4" t="s">
        <v>700</v>
      </c>
    </row>
    <row r="5" spans="1:21">
      <c r="A5" s="4" t="s">
        <v>565</v>
      </c>
      <c r="B5" s="179">
        <v>46230</v>
      </c>
      <c r="E5" s="4" t="s">
        <v>701</v>
      </c>
      <c r="F5" s="6"/>
    </row>
    <row r="6" spans="1:21">
      <c r="A6" s="4" t="s">
        <v>567</v>
      </c>
      <c r="C6" s="4" t="s">
        <v>702</v>
      </c>
      <c r="E6" s="4" t="s">
        <v>588</v>
      </c>
    </row>
    <row r="7" spans="1:21">
      <c r="C7" s="4"/>
    </row>
    <row r="8" spans="1:21">
      <c r="A8" s="17" t="s">
        <v>343</v>
      </c>
    </row>
    <row r="9" spans="1:21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1">
      <c r="A10" s="26">
        <f>IFERROR(AVERAGE(L15:L51),0)</f>
        <v>3.1538461538461537</v>
      </c>
      <c r="B10" s="27" t="str">
        <f>IF(A10&lt;=0.5,"⏳ Non audité",IF(A10&gt;=4.5,"Très Performant",IF(A10&gt;=3.5,"Performant",IF(A10&gt;=2.5,"A Surveiller",IF(A10&gt;=1.5,"À Risque",IF(A10&lt;=1.5,"Critique"))))))</f>
        <v>A Surveiller</v>
      </c>
      <c r="C10" s="28">
        <f>COUNTIF(J15:J51,"NC Majeure")</f>
        <v>0</v>
      </c>
      <c r="D10" s="29">
        <f>COUNTIF(J15:J51,"NC Mineure")</f>
        <v>5</v>
      </c>
      <c r="E10" s="29">
        <f>COUNTIF(J15:J51,"Observation")</f>
        <v>0</v>
      </c>
      <c r="F10" s="30">
        <f>COUNTIF(J15:J51,"OFI")</f>
        <v>0</v>
      </c>
      <c r="G10" s="31">
        <f>COUNTIF(J15:J51,"Bonne Pratique")</f>
        <v>1</v>
      </c>
      <c r="H10" s="32">
        <f>C10+D10+E10+F10</f>
        <v>5</v>
      </c>
    </row>
    <row r="12" spans="1:21">
      <c r="A12" s="17" t="s">
        <v>348</v>
      </c>
    </row>
    <row r="13" spans="1:21">
      <c r="A13" s="33" t="s">
        <v>349</v>
      </c>
    </row>
    <row r="14" spans="1:21" ht="36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568</v>
      </c>
      <c r="P14" s="34" t="s">
        <v>669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68.400000000000006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160</v>
      </c>
      <c r="G15" s="37" t="s">
        <v>370</v>
      </c>
      <c r="H15" s="37" t="s">
        <v>369</v>
      </c>
      <c r="I15" s="106" t="s">
        <v>589</v>
      </c>
      <c r="J15" s="156" t="s">
        <v>117</v>
      </c>
      <c r="K15" s="156" t="str">
        <f>IF(L15="","",IF(L15=5,"Excellence/Meilleures pratiques",IF(L15=4,"Totalement en place/Proactif",IF(L15=3,"Largement en place/Stable",IF(L15=2,"Partiellement en place/Réactif",IF(L15=1,"Non en place/Elémentaire",""))))))</f>
        <v>Largement en place/Stable</v>
      </c>
      <c r="L15" s="156">
        <v>3</v>
      </c>
      <c r="M15" s="106" t="s">
        <v>590</v>
      </c>
      <c r="N15" s="106" t="s">
        <v>702</v>
      </c>
      <c r="O15" s="188"/>
      <c r="P15" s="189"/>
      <c r="Q15" s="189"/>
      <c r="R15" s="35" t="str">
        <f t="shared" ref="R15:R51" ca="1" si="0">IF(OR(O15="",Q15="Clôturé"),"",TODAY()-O15)</f>
        <v/>
      </c>
      <c r="S15" s="35" t="str">
        <f t="shared" ref="S15:S51" ca="1" si="1">IF(R15="","",IF(Q15="Clôturé","✅",IF(R15&lt;=30,"🟢",IF(R15&lt;=60,"🟠","🔴"))))</f>
        <v/>
      </c>
      <c r="T15" s="166" t="s">
        <v>703</v>
      </c>
      <c r="U15" s="188"/>
    </row>
    <row r="16" spans="1:21" customFormat="1" ht="22.8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I16" s="105"/>
      <c r="J16" s="155"/>
      <c r="K16" s="40" t="str">
        <f t="shared" ref="K16:K17" si="2">IF(L16="","",IF(L16=4,"Totalement en place",IF(L16=3,"Largement en place",IF(L16=2,"Partiellement en place",IF(L16=1,"Non en place","")))))</f>
        <v/>
      </c>
      <c r="L16" s="155"/>
      <c r="M16" s="155"/>
      <c r="N16" s="105"/>
      <c r="O16" s="43"/>
      <c r="P16" s="44"/>
      <c r="Q16" s="44"/>
      <c r="R16" s="40" t="str">
        <f t="shared" ca="1" si="0"/>
        <v/>
      </c>
      <c r="S16" s="40" t="str">
        <f t="shared" ca="1" si="1"/>
        <v/>
      </c>
      <c r="T16" s="43"/>
      <c r="U16" s="43"/>
    </row>
    <row r="17" spans="1:21" customFormat="1" ht="22.8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106"/>
      <c r="J17" s="156"/>
      <c r="K17" s="35" t="str">
        <f t="shared" si="2"/>
        <v/>
      </c>
      <c r="L17" s="156"/>
      <c r="M17" s="156"/>
      <c r="N17" s="106"/>
      <c r="O17" s="38"/>
      <c r="P17" s="39"/>
      <c r="Q17" s="39"/>
      <c r="R17" s="35" t="str">
        <f t="shared" ca="1" si="0"/>
        <v/>
      </c>
      <c r="S17" s="35" t="str">
        <f t="shared" ca="1" si="1"/>
        <v/>
      </c>
      <c r="T17" s="38"/>
      <c r="U17" s="38"/>
    </row>
    <row r="18" spans="1:21" ht="22.8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160</v>
      </c>
      <c r="G18" s="42" t="s">
        <v>383</v>
      </c>
      <c r="H18" s="42" t="s">
        <v>384</v>
      </c>
      <c r="I18" s="105" t="s">
        <v>704</v>
      </c>
      <c r="J18" s="163" t="s">
        <v>10</v>
      </c>
      <c r="K18" s="40" t="str">
        <f>IF(L18="","",IF(L18=5,"Excellence/Meilleures pratiques",IF(L18=4,"Totalement en place/Proactif",IF(L18=3,"Largement en place/Stable",IF(L18=2,"Partiellement en place/Réactif",IF(L18=1,"Non en place/Elémentaire",""))))))</f>
        <v>Totalement en place/Proactif</v>
      </c>
      <c r="L18" s="155">
        <v>4</v>
      </c>
      <c r="M18" s="105"/>
      <c r="N18" s="105"/>
      <c r="O18" s="190"/>
      <c r="P18" s="191"/>
      <c r="Q18" s="191"/>
      <c r="R18" s="40" t="str">
        <f t="shared" ca="1" si="0"/>
        <v/>
      </c>
      <c r="S18" s="40" t="str">
        <f t="shared" ca="1" si="1"/>
        <v/>
      </c>
      <c r="T18" s="162" t="s">
        <v>705</v>
      </c>
      <c r="U18" s="190"/>
    </row>
    <row r="19" spans="1:21" customFormat="1" ht="22.8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106"/>
      <c r="J19" s="156"/>
      <c r="K19" s="156" t="str">
        <f>IF(L19="","",IF(L19=5,"Excellence/Meilleures pratiques",IF(L19=4,"Totalement en place/Proactif",IF(L19=3,"Largement en place/Stable",IF(L19=2,"Partiellement en place/Réactif",IF(L19=1,"Non en place/Elémentaire",""))))))</f>
        <v/>
      </c>
      <c r="L19" s="156"/>
      <c r="M19" s="156"/>
      <c r="N19" s="156"/>
      <c r="O19" s="38"/>
      <c r="P19" s="39"/>
      <c r="Q19" s="39"/>
      <c r="R19" s="35" t="str">
        <f t="shared" ca="1" si="0"/>
        <v/>
      </c>
      <c r="S19" s="35" t="str">
        <f t="shared" ca="1" si="1"/>
        <v/>
      </c>
      <c r="T19" s="38"/>
      <c r="U19" s="38"/>
    </row>
    <row r="20" spans="1:21" ht="22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160</v>
      </c>
      <c r="G20" s="42" t="s">
        <v>392</v>
      </c>
      <c r="H20" s="42" t="s">
        <v>393</v>
      </c>
      <c r="I20" s="105" t="s">
        <v>684</v>
      </c>
      <c r="J20" s="163" t="s">
        <v>10</v>
      </c>
      <c r="K20" s="40" t="str">
        <f t="shared" ref="K20:L49" si="3">IF(L20="","",IF(L20=5,"Excellence/Meilleures pratiques",IF(L20=4,"Totalement en place/Proactif",IF(L20=3,"Largement en place/Stable",IF(L20=2,"Partiellement en place/Réactif",IF(L20=1,"Non en place/Elémentaire",""))))))</f>
        <v>Totalement en place/Proactif</v>
      </c>
      <c r="L20" s="163">
        <v>4</v>
      </c>
      <c r="M20" s="190"/>
      <c r="N20" s="190"/>
      <c r="O20" s="190"/>
      <c r="P20" s="191"/>
      <c r="Q20" s="191"/>
      <c r="R20" s="40" t="str">
        <f t="shared" ca="1" si="0"/>
        <v/>
      </c>
      <c r="S20" s="40" t="str">
        <f t="shared" ca="1" si="1"/>
        <v/>
      </c>
      <c r="T20" s="165" t="s">
        <v>595</v>
      </c>
      <c r="U20" s="190"/>
    </row>
    <row r="21" spans="1:21" customFormat="1" ht="22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106"/>
      <c r="J21" s="156" t="s">
        <v>10</v>
      </c>
      <c r="K21" s="156" t="str">
        <f t="shared" si="3"/>
        <v>Largement en place/Stable</v>
      </c>
      <c r="L21" s="156">
        <v>3</v>
      </c>
      <c r="M21" s="184"/>
      <c r="N21" s="184"/>
      <c r="O21" s="38"/>
      <c r="P21" s="39"/>
      <c r="Q21" s="39"/>
      <c r="R21" s="35" t="str">
        <f t="shared" ca="1" si="0"/>
        <v/>
      </c>
      <c r="S21" s="35" t="str">
        <f t="shared" ca="1" si="1"/>
        <v/>
      </c>
      <c r="T21" s="38"/>
      <c r="U21" s="38"/>
    </row>
    <row r="22" spans="1:21" ht="41.4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2" t="s">
        <v>706</v>
      </c>
      <c r="J22" s="155" t="s">
        <v>117</v>
      </c>
      <c r="K22" s="40" t="s">
        <v>687</v>
      </c>
      <c r="L22" s="183">
        <v>2</v>
      </c>
      <c r="M22" s="105" t="s">
        <v>707</v>
      </c>
      <c r="N22" s="105" t="s">
        <v>702</v>
      </c>
      <c r="O22" s="192"/>
      <c r="P22" s="191"/>
      <c r="Q22" s="191"/>
      <c r="R22" s="40" t="str">
        <f t="shared" ca="1" si="0"/>
        <v/>
      </c>
      <c r="S22" s="40" t="str">
        <f t="shared" ca="1" si="1"/>
        <v/>
      </c>
      <c r="T22" s="193" t="s">
        <v>703</v>
      </c>
      <c r="U22" s="190"/>
    </row>
    <row r="23" spans="1:21" customFormat="1" ht="22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106"/>
      <c r="J23" s="156" t="s">
        <v>10</v>
      </c>
      <c r="K23" s="156" t="str">
        <f t="shared" ref="K23" si="4">IF(L23="","",IF(L23=5,"Excellence/Meilleures pratiques",IF(L23=4,"Totalement en place/Proactif",IF(L23=3,"Largement en place/Stable",IF(L23=2,"Partiellement en place/Réactif",IF(L23=1,"Non en place/Elémentaire",""))))))</f>
        <v>Largement en place/Stable</v>
      </c>
      <c r="L23" s="156">
        <v>3</v>
      </c>
      <c r="M23" s="185"/>
      <c r="N23" s="186"/>
      <c r="O23" s="38"/>
      <c r="P23" s="39"/>
      <c r="Q23" s="39"/>
      <c r="R23" s="35" t="str">
        <f t="shared" ca="1" si="0"/>
        <v/>
      </c>
      <c r="S23" s="35" t="str">
        <f t="shared" ca="1" si="1"/>
        <v/>
      </c>
      <c r="T23" s="38"/>
      <c r="U23" s="38"/>
    </row>
    <row r="24" spans="1:21" ht="22.8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105" t="s">
        <v>708</v>
      </c>
      <c r="J24" s="163" t="s">
        <v>10</v>
      </c>
      <c r="K24" s="40" t="str">
        <f>IF(L24="","",IF(L24=5,"Excellence/Meilleures pratiques",IF(L24=4,"Totalement en place/Proactif",IF(L24=3,"Largement en place/Stable",IF(L24=2,"Partiellement en place/Réactif",IF(L24=1,"Non en place/Elémentaire",""))))))</f>
        <v>Largement en place/Stable</v>
      </c>
      <c r="L24" s="155">
        <v>3</v>
      </c>
      <c r="M24" s="155"/>
      <c r="N24" s="155"/>
      <c r="O24" s="190"/>
      <c r="P24" s="191"/>
      <c r="Q24" s="191"/>
      <c r="R24" s="40" t="str">
        <f t="shared" ca="1" si="0"/>
        <v/>
      </c>
      <c r="S24" s="40" t="str">
        <f t="shared" ca="1" si="1"/>
        <v/>
      </c>
      <c r="T24" s="162" t="s">
        <v>709</v>
      </c>
      <c r="U24" s="190"/>
    </row>
    <row r="25" spans="1:21" customFormat="1" ht="22.8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160</v>
      </c>
      <c r="G25" s="37" t="s">
        <v>421</v>
      </c>
      <c r="H25" s="37" t="s">
        <v>422</v>
      </c>
      <c r="I25" s="106"/>
      <c r="J25" s="156"/>
      <c r="K25" s="156"/>
      <c r="L25" s="156"/>
      <c r="M25" s="156"/>
      <c r="N25" s="156"/>
      <c r="O25" s="38"/>
      <c r="P25" s="39"/>
      <c r="Q25" s="39"/>
      <c r="R25" s="35" t="str">
        <f t="shared" ca="1" si="0"/>
        <v/>
      </c>
      <c r="S25" s="35" t="str">
        <f t="shared" ca="1" si="1"/>
        <v/>
      </c>
      <c r="T25" s="38"/>
      <c r="U25" s="38"/>
    </row>
    <row r="26" spans="1:21" customFormat="1" ht="22.8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I26" s="105"/>
      <c r="J26" s="155"/>
      <c r="K26" s="40"/>
      <c r="L26" s="170"/>
      <c r="M26" s="155"/>
      <c r="N26" s="155"/>
      <c r="O26" s="43"/>
      <c r="P26" s="44"/>
      <c r="Q26" s="44"/>
      <c r="R26" s="40" t="str">
        <f t="shared" ca="1" si="0"/>
        <v/>
      </c>
      <c r="S26" s="40" t="str">
        <f t="shared" ca="1" si="1"/>
        <v/>
      </c>
      <c r="T26" s="43"/>
      <c r="U26" s="43"/>
    </row>
    <row r="27" spans="1:21" customFormat="1" ht="22.8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106"/>
      <c r="J27" s="156"/>
      <c r="K27" s="156" t="str">
        <f t="shared" si="3"/>
        <v/>
      </c>
      <c r="L27" s="156"/>
      <c r="M27" s="156"/>
      <c r="N27" s="156"/>
      <c r="O27" s="38"/>
      <c r="P27" s="39"/>
      <c r="Q27" s="39"/>
      <c r="R27" s="35" t="str">
        <f t="shared" ca="1" si="0"/>
        <v/>
      </c>
      <c r="S27" s="35" t="str">
        <f t="shared" ca="1" si="1"/>
        <v/>
      </c>
      <c r="T27" s="38"/>
      <c r="U27" s="38"/>
    </row>
    <row r="28" spans="1:21" customFormat="1" ht="22.8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I28" s="105"/>
      <c r="J28" s="155"/>
      <c r="K28" s="40" t="str">
        <f t="shared" si="3"/>
        <v/>
      </c>
      <c r="L28" s="163"/>
      <c r="M28" s="155"/>
      <c r="N28" s="164"/>
      <c r="O28" s="43"/>
      <c r="P28" s="44"/>
      <c r="Q28" s="44"/>
      <c r="R28" s="40" t="str">
        <f t="shared" ca="1" si="0"/>
        <v/>
      </c>
      <c r="S28" s="40" t="str">
        <f t="shared" ca="1" si="1"/>
        <v/>
      </c>
      <c r="T28" s="43"/>
      <c r="U28" s="43"/>
    </row>
    <row r="29" spans="1:21" ht="34.200000000000003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106" t="s">
        <v>710</v>
      </c>
      <c r="J29" s="156" t="s">
        <v>117</v>
      </c>
      <c r="K29" s="156" t="str">
        <f t="shared" si="3"/>
        <v>Largement en place/Stable</v>
      </c>
      <c r="L29" s="156">
        <v>3</v>
      </c>
      <c r="M29" s="106" t="s">
        <v>711</v>
      </c>
      <c r="N29" s="106" t="s">
        <v>702</v>
      </c>
      <c r="O29" s="188"/>
      <c r="P29" s="189"/>
      <c r="Q29" s="189"/>
      <c r="R29" s="35" t="str">
        <f t="shared" ca="1" si="0"/>
        <v/>
      </c>
      <c r="S29" s="35" t="str">
        <f t="shared" ca="1" si="1"/>
        <v/>
      </c>
      <c r="T29" s="166" t="s">
        <v>712</v>
      </c>
      <c r="U29" s="18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105" t="s">
        <v>603</v>
      </c>
      <c r="J30" s="163" t="s">
        <v>10</v>
      </c>
      <c r="K30" s="40" t="str">
        <f>IF(L30="","",IF(L30=5,"Excellence/Meilleures pratiques",IF(L30=4,"Totalement en place/Proactif",IF(L30=3,"Largement en place/Stable",IF(L30=2,"Partiellement en place/Réactif",IF(L30=1,"Non en place/Elémentaire",""))))))</f>
        <v>Largement en place/Stable</v>
      </c>
      <c r="L30" s="163">
        <v>3</v>
      </c>
      <c r="M30" s="181" t="s">
        <v>713</v>
      </c>
      <c r="N30" s="155"/>
      <c r="O30" s="190"/>
      <c r="P30" s="191"/>
      <c r="Q30" s="191"/>
      <c r="R30" s="40" t="str">
        <f t="shared" ca="1" si="0"/>
        <v/>
      </c>
      <c r="S30" s="40" t="str">
        <f t="shared" ca="1" si="1"/>
        <v/>
      </c>
      <c r="T30" s="190"/>
      <c r="U30" s="190"/>
    </row>
    <row r="31" spans="1:21" ht="34.200000000000003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106" t="s">
        <v>605</v>
      </c>
      <c r="J31" s="156" t="s">
        <v>117</v>
      </c>
      <c r="K31" s="156" t="str">
        <f t="shared" si="3"/>
        <v>Largement en place/Stable</v>
      </c>
      <c r="L31" s="156">
        <v>3</v>
      </c>
      <c r="M31" s="106" t="s">
        <v>606</v>
      </c>
      <c r="N31" s="106" t="s">
        <v>702</v>
      </c>
      <c r="O31" s="188"/>
      <c r="P31" s="189"/>
      <c r="Q31" s="189"/>
      <c r="R31" s="35" t="str">
        <f t="shared" ca="1" si="0"/>
        <v/>
      </c>
      <c r="S31" s="35" t="str">
        <f t="shared" ca="1" si="1"/>
        <v/>
      </c>
      <c r="T31" s="166" t="s">
        <v>712</v>
      </c>
      <c r="U31" s="188"/>
    </row>
    <row r="32" spans="1:21" ht="34.200000000000003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105" t="s">
        <v>607</v>
      </c>
      <c r="J32" s="155" t="s">
        <v>117</v>
      </c>
      <c r="K32" s="40" t="str">
        <f t="shared" si="3"/>
        <v>Partiellement en place/Réactif</v>
      </c>
      <c r="L32" s="155">
        <v>2</v>
      </c>
      <c r="M32" s="105" t="s">
        <v>608</v>
      </c>
      <c r="N32" s="105" t="s">
        <v>702</v>
      </c>
      <c r="O32" s="190"/>
      <c r="P32" s="191"/>
      <c r="Q32" s="191"/>
      <c r="R32" s="40" t="str">
        <f t="shared" ca="1" si="0"/>
        <v/>
      </c>
      <c r="S32" s="40" t="str">
        <f t="shared" ca="1" si="1"/>
        <v/>
      </c>
      <c r="T32" s="190"/>
      <c r="U32" s="190"/>
    </row>
    <row r="33" spans="1:21" ht="51.75" customHeight="1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106" t="s">
        <v>690</v>
      </c>
      <c r="J33" s="156" t="s">
        <v>10</v>
      </c>
      <c r="K33" s="156" t="str">
        <f>IF(L33="","",IF(L33=5,"Excellence/Meilleures pratiques",IF(L33=4,"Totalement en place/Proactif",IF(L33=3,"Largement en place/Stable",IF(L33=2,"Partiellement en place/Réactif",IF(L33=1,"Non en place/Elémentaire",""))))))</f>
        <v>Largement en place/Stable</v>
      </c>
      <c r="L33" s="156">
        <v>3</v>
      </c>
      <c r="M33" s="106"/>
      <c r="N33" s="106"/>
      <c r="O33" s="188"/>
      <c r="P33" s="189"/>
      <c r="Q33" s="189"/>
      <c r="R33" s="35" t="str">
        <f t="shared" ca="1" si="0"/>
        <v/>
      </c>
      <c r="S33" s="35" t="str">
        <f t="shared" ca="1" si="1"/>
        <v/>
      </c>
      <c r="T33" s="188"/>
      <c r="U33" s="188"/>
    </row>
    <row r="34" spans="1:21" ht="22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105" t="s">
        <v>611</v>
      </c>
      <c r="J34" s="163" t="s">
        <v>10</v>
      </c>
      <c r="K34" s="40" t="str">
        <f>IF(L34="","",IF(L34=5,"Excellence/Meilleures pratiques",IF(L34=4,"Totalement en place/Proactif",IF(L34=3,"Largement en place/Stable",IF(L34=2,"Partiellement en place/Réactif",IF(L34=1,"Non en place/Elémentaire",""))))))</f>
        <v>Largement en place/Stable</v>
      </c>
      <c r="L34" s="155">
        <v>3</v>
      </c>
      <c r="M34" s="190"/>
      <c r="N34" s="164"/>
      <c r="O34" s="190"/>
      <c r="P34" s="191"/>
      <c r="Q34" s="191"/>
      <c r="R34" s="40" t="str">
        <f t="shared" ca="1" si="0"/>
        <v/>
      </c>
      <c r="S34" s="40" t="str">
        <f t="shared" ca="1" si="1"/>
        <v/>
      </c>
      <c r="T34" s="162" t="s">
        <v>714</v>
      </c>
      <c r="U34" s="190"/>
    </row>
    <row r="35" spans="1:21" ht="22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7" t="s">
        <v>612</v>
      </c>
      <c r="J35" s="156" t="s">
        <v>10</v>
      </c>
      <c r="K35" s="156" t="str">
        <f>IF(L35="","",IF(L35=5,"Excellence/Meilleures pratiques",IF(L35=4,"Totalement en place/Proactif",IF(L35=3,"Largement en place/Stable",IF(L35=2,"Partiellement en place/Réactif",IF(L35=1,"Non en place/Elémentaire",""))))))</f>
        <v>Largement en place/Stable</v>
      </c>
      <c r="L35" s="156">
        <v>3</v>
      </c>
      <c r="M35" s="180" t="s">
        <v>715</v>
      </c>
      <c r="N35" s="106"/>
      <c r="O35" s="188"/>
      <c r="P35" s="189"/>
      <c r="Q35" s="189"/>
      <c r="R35" s="35" t="str">
        <f t="shared" ca="1" si="0"/>
        <v/>
      </c>
      <c r="S35" s="35" t="str">
        <f t="shared" ca="1" si="1"/>
        <v/>
      </c>
      <c r="T35" s="188"/>
      <c r="U35" s="188"/>
    </row>
    <row r="36" spans="1:21" ht="45.6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105" t="s">
        <v>613</v>
      </c>
      <c r="J36" s="163" t="s">
        <v>10</v>
      </c>
      <c r="K36" s="40" t="str">
        <f>IF(L36="","",IF(L36=5,"Excellence/Meilleures pratiques",IF(L36=4,"Totalement en place/Proactif",IF(L36=3,"Largement en place/Stable",IF(L36=2,"Partiellement en place/Réactif",IF(L36=1,"Non en place/Elémentaire",""))))))</f>
        <v>Largement en place/Stable</v>
      </c>
      <c r="L36" s="155">
        <v>3</v>
      </c>
      <c r="M36" s="190"/>
      <c r="N36" s="164"/>
      <c r="O36" s="190"/>
      <c r="P36" s="191"/>
      <c r="Q36" s="191"/>
      <c r="R36" s="40" t="str">
        <f t="shared" ca="1" si="0"/>
        <v/>
      </c>
      <c r="S36" s="40" t="str">
        <f t="shared" ca="1" si="1"/>
        <v/>
      </c>
      <c r="T36" s="182" t="s">
        <v>716</v>
      </c>
      <c r="U36" s="190"/>
    </row>
    <row r="37" spans="1:21" ht="45.6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106" t="s">
        <v>614</v>
      </c>
      <c r="J37" s="156" t="s">
        <v>10</v>
      </c>
      <c r="K37" s="156" t="str">
        <f>IF(L37="","",IF(L37=5,"Excellence/Meilleures pratiques",IF(L37=4,"Totalement en place/Proactif",IF(L37=3,"Largement en place/Stable",IF(L37=2,"Partiellement en place/Réactif",IF(L37=1,"Non en place/Elémentaire",""))))))</f>
        <v>Largement en place/Stable</v>
      </c>
      <c r="L37" s="156">
        <v>3</v>
      </c>
      <c r="M37" s="106"/>
      <c r="N37" s="106"/>
      <c r="O37" s="188"/>
      <c r="P37" s="189"/>
      <c r="Q37" s="189"/>
      <c r="R37" s="35" t="str">
        <f t="shared" ca="1" si="0"/>
        <v/>
      </c>
      <c r="S37" s="35" t="str">
        <f t="shared" ca="1" si="1"/>
        <v/>
      </c>
      <c r="T37" s="166" t="s">
        <v>716</v>
      </c>
      <c r="U37" s="188"/>
    </row>
    <row r="38" spans="1:21" ht="22.8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105" t="s">
        <v>144</v>
      </c>
      <c r="J38" s="163" t="s">
        <v>10</v>
      </c>
      <c r="K38" s="40" t="str">
        <f t="shared" si="3"/>
        <v/>
      </c>
      <c r="L38" s="40" t="str">
        <f t="shared" si="3"/>
        <v/>
      </c>
      <c r="M38" s="190"/>
      <c r="N38" s="164"/>
      <c r="O38" s="190"/>
      <c r="P38" s="191"/>
      <c r="Q38" s="191"/>
      <c r="R38" s="40" t="str">
        <f t="shared" ca="1" si="0"/>
        <v/>
      </c>
      <c r="S38" s="40" t="str">
        <f t="shared" ca="1" si="1"/>
        <v/>
      </c>
      <c r="T38" s="190"/>
      <c r="U38" s="190"/>
    </row>
    <row r="39" spans="1:21" ht="22.8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106" t="s">
        <v>692</v>
      </c>
      <c r="J39" s="156" t="s">
        <v>10</v>
      </c>
      <c r="K39" s="156" t="str">
        <f>IF(L39="","",IF(L39=5,"Excellence/Meilleures pratiques",IF(L39=4,"Totalement en place/Proactif",IF(L39=3,"Largement en place/Stable",IF(L39=2,"Partiellement en place/Réactif",IF(L39=1,"Non en place/Elémentaire",""))))))</f>
        <v>Largement en place/Stable</v>
      </c>
      <c r="L39" s="156">
        <v>3</v>
      </c>
      <c r="M39" s="106"/>
      <c r="N39" s="106"/>
      <c r="O39" s="188"/>
      <c r="P39" s="189"/>
      <c r="Q39" s="189"/>
      <c r="R39" s="35" t="str">
        <f t="shared" ca="1" si="0"/>
        <v/>
      </c>
      <c r="S39" s="35" t="str">
        <f t="shared" ca="1" si="1"/>
        <v/>
      </c>
      <c r="T39" s="166" t="s">
        <v>714</v>
      </c>
      <c r="U39" s="188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105" t="s">
        <v>144</v>
      </c>
      <c r="J40" s="163" t="s">
        <v>10</v>
      </c>
      <c r="K40" s="40" t="str">
        <f t="shared" si="3"/>
        <v/>
      </c>
      <c r="L40" s="40" t="str">
        <f t="shared" si="3"/>
        <v/>
      </c>
      <c r="M40" s="190"/>
      <c r="N40" s="164"/>
      <c r="O40" s="190"/>
      <c r="P40" s="191"/>
      <c r="Q40" s="191"/>
      <c r="R40" s="40" t="str">
        <f t="shared" ca="1" si="0"/>
        <v/>
      </c>
      <c r="S40" s="40" t="str">
        <f t="shared" ca="1" si="1"/>
        <v/>
      </c>
      <c r="T40" s="190"/>
      <c r="U40" s="190"/>
    </row>
    <row r="41" spans="1:21" ht="22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106" t="s">
        <v>717</v>
      </c>
      <c r="J41" s="156" t="s">
        <v>10</v>
      </c>
      <c r="K41" s="156" t="str">
        <f t="shared" si="3"/>
        <v>Totalement en place/Proactif</v>
      </c>
      <c r="L41" s="156">
        <v>4</v>
      </c>
      <c r="M41" s="106"/>
      <c r="N41" s="106"/>
      <c r="O41" s="188"/>
      <c r="P41" s="189"/>
      <c r="Q41" s="189"/>
      <c r="R41" s="35" t="str">
        <f t="shared" ca="1" si="0"/>
        <v/>
      </c>
      <c r="S41" s="35" t="str">
        <f t="shared" ca="1" si="1"/>
        <v/>
      </c>
      <c r="T41" s="166" t="s">
        <v>718</v>
      </c>
      <c r="U41" s="18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105" t="s">
        <v>619</v>
      </c>
      <c r="J42" s="163" t="s">
        <v>10</v>
      </c>
      <c r="K42" s="40" t="str">
        <f t="shared" si="3"/>
        <v>Largement en place/Stable</v>
      </c>
      <c r="L42" s="155">
        <v>3</v>
      </c>
      <c r="M42" s="190"/>
      <c r="N42" s="164"/>
      <c r="O42" s="190"/>
      <c r="P42" s="191"/>
      <c r="Q42" s="191"/>
      <c r="R42" s="40" t="str">
        <f t="shared" ca="1" si="0"/>
        <v/>
      </c>
      <c r="S42" s="40" t="str">
        <f t="shared" ca="1" si="1"/>
        <v/>
      </c>
      <c r="T42" s="190"/>
      <c r="U42" s="190"/>
    </row>
    <row r="43" spans="1:21" ht="22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106" t="s">
        <v>621</v>
      </c>
      <c r="J43" s="156" t="s">
        <v>10</v>
      </c>
      <c r="K43" s="156" t="str">
        <f t="shared" si="3"/>
        <v>Totalement en place/Proactif</v>
      </c>
      <c r="L43" s="156">
        <v>4</v>
      </c>
      <c r="M43" s="106"/>
      <c r="N43" s="106"/>
      <c r="O43" s="188"/>
      <c r="P43" s="189"/>
      <c r="Q43" s="189"/>
      <c r="R43" s="35" t="str">
        <f t="shared" ca="1" si="0"/>
        <v/>
      </c>
      <c r="S43" s="35" t="str">
        <f t="shared" ca="1" si="1"/>
        <v/>
      </c>
      <c r="T43" s="188"/>
      <c r="U43" s="188"/>
    </row>
    <row r="44" spans="1:21" ht="22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105" t="s">
        <v>719</v>
      </c>
      <c r="J44" s="163" t="s">
        <v>10</v>
      </c>
      <c r="K44" s="40" t="str">
        <f t="shared" si="3"/>
        <v>Largement en place/Stable</v>
      </c>
      <c r="L44" s="155">
        <v>3</v>
      </c>
      <c r="M44" s="190"/>
      <c r="N44" s="164"/>
      <c r="O44" s="190"/>
      <c r="P44" s="191"/>
      <c r="Q44" s="191"/>
      <c r="R44" s="40" t="str">
        <f t="shared" ca="1" si="0"/>
        <v/>
      </c>
      <c r="S44" s="40" t="str">
        <f t="shared" ca="1" si="1"/>
        <v/>
      </c>
      <c r="T44" s="190"/>
      <c r="U44" s="190"/>
    </row>
    <row r="45" spans="1:21" ht="22.8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106" t="s">
        <v>624</v>
      </c>
      <c r="J45" s="156" t="s">
        <v>10</v>
      </c>
      <c r="K45" s="156" t="str">
        <f t="shared" si="3"/>
        <v>Largement en place/Stable</v>
      </c>
      <c r="L45" s="156">
        <v>3</v>
      </c>
      <c r="M45" s="106"/>
      <c r="N45" s="106"/>
      <c r="O45" s="188"/>
      <c r="P45" s="189"/>
      <c r="Q45" s="189"/>
      <c r="R45" s="35" t="str">
        <f t="shared" ca="1" si="0"/>
        <v/>
      </c>
      <c r="S45" s="35" t="str">
        <f t="shared" ca="1" si="1"/>
        <v/>
      </c>
      <c r="T45" s="166" t="s">
        <v>714</v>
      </c>
      <c r="U45" s="188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105" t="s">
        <v>696</v>
      </c>
      <c r="J46" s="163" t="s">
        <v>10</v>
      </c>
      <c r="K46" s="40" t="str">
        <f t="shared" si="3"/>
        <v>Totalement en place/Proactif</v>
      </c>
      <c r="L46" s="155">
        <v>4</v>
      </c>
      <c r="M46" s="190"/>
      <c r="N46" s="164"/>
      <c r="O46" s="190"/>
      <c r="P46" s="191"/>
      <c r="Q46" s="191"/>
      <c r="R46" s="40" t="str">
        <f t="shared" ca="1" si="0"/>
        <v/>
      </c>
      <c r="S46" s="40" t="str">
        <f t="shared" ca="1" si="1"/>
        <v/>
      </c>
      <c r="T46" s="162" t="s">
        <v>626</v>
      </c>
      <c r="U46" s="190"/>
    </row>
    <row r="47" spans="1:21" ht="22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106" t="s">
        <v>697</v>
      </c>
      <c r="J47" s="156" t="s">
        <v>129</v>
      </c>
      <c r="K47" s="156" t="s">
        <v>628</v>
      </c>
      <c r="L47" s="156">
        <v>4</v>
      </c>
      <c r="M47" s="106"/>
      <c r="N47" s="106"/>
      <c r="O47" s="188"/>
      <c r="P47" s="189"/>
      <c r="Q47" s="189"/>
      <c r="R47" s="35" t="str">
        <f t="shared" ca="1" si="0"/>
        <v/>
      </c>
      <c r="S47" s="35" t="str">
        <f t="shared" ca="1" si="1"/>
        <v/>
      </c>
      <c r="T47" s="166" t="s">
        <v>714</v>
      </c>
      <c r="U47" s="188"/>
    </row>
    <row r="48" spans="1:21" customFormat="1" ht="22.8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105"/>
      <c r="J48" s="155"/>
      <c r="K48" s="40" t="str">
        <f t="shared" si="3"/>
        <v/>
      </c>
      <c r="L48" s="155"/>
      <c r="M48" s="155"/>
      <c r="N48" s="164"/>
      <c r="O48" s="43"/>
      <c r="P48" s="44"/>
      <c r="Q48" s="44"/>
      <c r="R48" s="40" t="str">
        <f t="shared" ca="1" si="0"/>
        <v/>
      </c>
      <c r="S48" s="40" t="str">
        <f t="shared" ca="1" si="1"/>
        <v/>
      </c>
      <c r="T48" s="43"/>
      <c r="U48" s="43"/>
    </row>
    <row r="49" spans="1:21" customFormat="1" ht="22.8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106"/>
      <c r="J49" s="156"/>
      <c r="K49" s="156" t="str">
        <f t="shared" si="3"/>
        <v/>
      </c>
      <c r="L49" s="156"/>
      <c r="M49" s="156"/>
      <c r="N49" s="106"/>
      <c r="O49" s="38"/>
      <c r="P49" s="39"/>
      <c r="Q49" s="39"/>
      <c r="R49" s="35" t="str">
        <f t="shared" ca="1" si="0"/>
        <v/>
      </c>
      <c r="S49" s="35" t="str">
        <f t="shared" ca="1" si="1"/>
        <v/>
      </c>
      <c r="T49" s="38"/>
      <c r="U49" s="38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105" t="s">
        <v>629</v>
      </c>
      <c r="J50" s="163" t="s">
        <v>10</v>
      </c>
      <c r="K50" s="40" t="s">
        <v>698</v>
      </c>
      <c r="L50" s="155">
        <v>3</v>
      </c>
      <c r="M50" s="190"/>
      <c r="N50" s="164"/>
      <c r="O50" s="190"/>
      <c r="P50" s="191"/>
      <c r="Q50" s="191"/>
      <c r="R50" s="40" t="str">
        <f t="shared" ca="1" si="0"/>
        <v/>
      </c>
      <c r="S50" s="40" t="str">
        <f t="shared" ca="1" si="1"/>
        <v/>
      </c>
      <c r="T50" s="162" t="s">
        <v>720</v>
      </c>
      <c r="U50" s="190"/>
    </row>
    <row r="51" spans="1:21" ht="22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106" t="s">
        <v>629</v>
      </c>
      <c r="J51" s="156" t="s">
        <v>10</v>
      </c>
      <c r="K51" s="156" t="s">
        <v>698</v>
      </c>
      <c r="L51" s="156">
        <v>3</v>
      </c>
      <c r="M51" s="106"/>
      <c r="N51" s="106"/>
      <c r="O51" s="188"/>
      <c r="P51" s="189"/>
      <c r="Q51" s="189"/>
      <c r="R51" s="35" t="str">
        <f t="shared" ca="1" si="0"/>
        <v/>
      </c>
      <c r="S51" s="35" t="str">
        <f t="shared" ca="1" si="1"/>
        <v/>
      </c>
      <c r="T51" s="166" t="s">
        <v>720</v>
      </c>
      <c r="U51" s="188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3.5</v>
      </c>
      <c r="E55" s="40" t="str">
        <f t="shared" ref="E55:E61" si="5">IF(D55&lt;=0.5,"⏳ Non audité",IF(D55&gt;=4.5,"🟢 Très Performant",IF(D55&gt;=3.5,"🔵 Performant",IF(D55&gt;=2.5,"🟡 A surveiller",IF(D55&gt;=1.5,"🟠 À Risque",IF(D55&lt;=1.5,"🔴 Critique"))))))</f>
        <v>🔵 Performant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3.5</v>
      </c>
      <c r="E56" s="40" t="str">
        <f t="shared" si="5"/>
        <v>🔵 Performant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2.6666666666666665</v>
      </c>
      <c r="E57" s="40" t="str">
        <f t="shared" si="5"/>
        <v>🟡 A surveiller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2.75</v>
      </c>
      <c r="E58" s="40" t="str">
        <f t="shared" si="5"/>
        <v>🟡 A surveiller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3.2</v>
      </c>
      <c r="E59" s="40" t="str">
        <f t="shared" si="5"/>
        <v>🟡 A surveiller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IFERROR(AVERAGE(L45:L49),0)</f>
        <v>3.6666666666666665</v>
      </c>
      <c r="E60" s="40" t="str">
        <f t="shared" si="5"/>
        <v>🔵 Performant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3</v>
      </c>
      <c r="E61" s="40" t="str">
        <f t="shared" si="5"/>
        <v>🟡 A surveiller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autoFilter ref="A14:U51" xr:uid="{00000000-0001-0000-1500-000000000000}"/>
  <conditionalFormatting sqref="K15">
    <cfRule type="cellIs" dxfId="283" priority="41" operator="equal">
      <formula>4</formula>
    </cfRule>
    <cfRule type="cellIs" dxfId="282" priority="43" operator="equal">
      <formula>2</formula>
    </cfRule>
    <cfRule type="cellIs" dxfId="281" priority="42" operator="equal">
      <formula>3</formula>
    </cfRule>
    <cfRule type="cellIs" dxfId="280" priority="44" operator="equal">
      <formula>1</formula>
    </cfRule>
  </conditionalFormatting>
  <conditionalFormatting sqref="K29">
    <cfRule type="cellIs" dxfId="279" priority="52" operator="equal">
      <formula>1</formula>
    </cfRule>
    <cfRule type="cellIs" dxfId="278" priority="49" operator="equal">
      <formula>4</formula>
    </cfRule>
    <cfRule type="cellIs" dxfId="277" priority="50" operator="equal">
      <formula>3</formula>
    </cfRule>
    <cfRule type="cellIs" dxfId="276" priority="51" operator="equal">
      <formula>2</formula>
    </cfRule>
  </conditionalFormatting>
  <conditionalFormatting sqref="K31">
    <cfRule type="cellIs" dxfId="275" priority="45" operator="equal">
      <formula>4</formula>
    </cfRule>
    <cfRule type="cellIs" dxfId="274" priority="46" operator="equal">
      <formula>3</formula>
    </cfRule>
    <cfRule type="cellIs" dxfId="273" priority="47" operator="equal">
      <formula>2</formula>
    </cfRule>
    <cfRule type="cellIs" dxfId="272" priority="48" operator="equal">
      <formula>1</formula>
    </cfRule>
  </conditionalFormatting>
  <conditionalFormatting sqref="K27:L27">
    <cfRule type="cellIs" dxfId="271" priority="40" operator="equal">
      <formula>1</formula>
    </cfRule>
    <cfRule type="cellIs" dxfId="270" priority="39" operator="equal">
      <formula>2</formula>
    </cfRule>
    <cfRule type="cellIs" dxfId="269" priority="38" operator="equal">
      <formula>3</formula>
    </cfRule>
    <cfRule type="cellIs" dxfId="268" priority="37" operator="equal">
      <formula>4</formula>
    </cfRule>
  </conditionalFormatting>
  <conditionalFormatting sqref="K33:L33">
    <cfRule type="cellIs" dxfId="267" priority="36" operator="equal">
      <formula>1</formula>
    </cfRule>
    <cfRule type="cellIs" dxfId="266" priority="34" operator="equal">
      <formula>3</formula>
    </cfRule>
    <cfRule type="cellIs" dxfId="265" priority="33" operator="equal">
      <formula>4</formula>
    </cfRule>
    <cfRule type="cellIs" dxfId="264" priority="35" operator="equal">
      <formula>2</formula>
    </cfRule>
  </conditionalFormatting>
  <conditionalFormatting sqref="K35:L35">
    <cfRule type="cellIs" dxfId="263" priority="31" operator="equal">
      <formula>2</formula>
    </cfRule>
    <cfRule type="cellIs" dxfId="262" priority="32" operator="equal">
      <formula>1</formula>
    </cfRule>
    <cfRule type="cellIs" dxfId="261" priority="30" operator="equal">
      <formula>3</formula>
    </cfRule>
    <cfRule type="cellIs" dxfId="260" priority="29" operator="equal">
      <formula>4</formula>
    </cfRule>
  </conditionalFormatting>
  <conditionalFormatting sqref="K37:L37">
    <cfRule type="cellIs" dxfId="259" priority="26" operator="equal">
      <formula>3</formula>
    </cfRule>
    <cfRule type="cellIs" dxfId="258" priority="28" operator="equal">
      <formula>1</formula>
    </cfRule>
    <cfRule type="cellIs" dxfId="257" priority="27" operator="equal">
      <formula>2</formula>
    </cfRule>
    <cfRule type="cellIs" dxfId="256" priority="25" operator="equal">
      <formula>4</formula>
    </cfRule>
  </conditionalFormatting>
  <conditionalFormatting sqref="K39:L39">
    <cfRule type="cellIs" dxfId="255" priority="21" operator="equal">
      <formula>4</formula>
    </cfRule>
    <cfRule type="cellIs" dxfId="254" priority="22" operator="equal">
      <formula>3</formula>
    </cfRule>
    <cfRule type="cellIs" dxfId="253" priority="23" operator="equal">
      <formula>2</formula>
    </cfRule>
    <cfRule type="cellIs" dxfId="252" priority="24" operator="equal">
      <formula>1</formula>
    </cfRule>
  </conditionalFormatting>
  <conditionalFormatting sqref="K41:L41">
    <cfRule type="cellIs" dxfId="251" priority="19" operator="equal">
      <formula>2</formula>
    </cfRule>
    <cfRule type="cellIs" dxfId="250" priority="18" operator="equal">
      <formula>3</formula>
    </cfRule>
    <cfRule type="cellIs" dxfId="249" priority="20" operator="equal">
      <formula>1</formula>
    </cfRule>
    <cfRule type="cellIs" dxfId="248" priority="17" operator="equal">
      <formula>4</formula>
    </cfRule>
  </conditionalFormatting>
  <conditionalFormatting sqref="K43:L43">
    <cfRule type="cellIs" dxfId="247" priority="16" operator="equal">
      <formula>1</formula>
    </cfRule>
    <cfRule type="cellIs" dxfId="246" priority="15" operator="equal">
      <formula>2</formula>
    </cfRule>
    <cfRule type="cellIs" dxfId="245" priority="14" operator="equal">
      <formula>3</formula>
    </cfRule>
    <cfRule type="cellIs" dxfId="244" priority="13" operator="equal">
      <formula>4</formula>
    </cfRule>
  </conditionalFormatting>
  <conditionalFormatting sqref="K45:L45">
    <cfRule type="cellIs" dxfId="243" priority="12" operator="equal">
      <formula>1</formula>
    </cfRule>
    <cfRule type="cellIs" dxfId="242" priority="9" operator="equal">
      <formula>4</formula>
    </cfRule>
    <cfRule type="cellIs" dxfId="241" priority="10" operator="equal">
      <formula>3</formula>
    </cfRule>
    <cfRule type="cellIs" dxfId="240" priority="11" operator="equal">
      <formula>2</formula>
    </cfRule>
  </conditionalFormatting>
  <conditionalFormatting sqref="K19:N19">
    <cfRule type="cellIs" dxfId="239" priority="7" operator="equal">
      <formula>2</formula>
    </cfRule>
    <cfRule type="cellIs" dxfId="238" priority="6" operator="equal">
      <formula>3</formula>
    </cfRule>
    <cfRule type="cellIs" dxfId="237" priority="5" operator="equal">
      <formula>4</formula>
    </cfRule>
    <cfRule type="cellIs" dxfId="236" priority="8" operator="equal">
      <formula>1</formula>
    </cfRule>
  </conditionalFormatting>
  <conditionalFormatting sqref="K21:N21">
    <cfRule type="cellIs" dxfId="235" priority="4" operator="equal">
      <formula>1</formula>
    </cfRule>
    <cfRule type="cellIs" dxfId="234" priority="3" operator="equal">
      <formula>2</formula>
    </cfRule>
    <cfRule type="cellIs" dxfId="233" priority="2" operator="equal">
      <formula>3</formula>
    </cfRule>
    <cfRule type="cellIs" dxfId="232" priority="1" operator="equal">
      <formula>4</formula>
    </cfRule>
  </conditionalFormatting>
  <conditionalFormatting sqref="L15:L18 L20 L22 L24 L28:L32 L34 L36 L42">
    <cfRule type="cellIs" dxfId="231" priority="61" operator="equal">
      <formula>4</formula>
    </cfRule>
    <cfRule type="cellIs" dxfId="230" priority="62" operator="equal">
      <formula>3</formula>
    </cfRule>
    <cfRule type="cellIs" dxfId="229" priority="63" operator="equal">
      <formula>2</formula>
    </cfRule>
    <cfRule type="cellIs" dxfId="228" priority="64" operator="equal">
      <formula>1</formula>
    </cfRule>
  </conditionalFormatting>
  <conditionalFormatting sqref="L46">
    <cfRule type="cellIs" dxfId="227" priority="53" operator="equal">
      <formula>4</formula>
    </cfRule>
    <cfRule type="cellIs" dxfId="226" priority="54" operator="equal">
      <formula>3</formula>
    </cfRule>
    <cfRule type="cellIs" dxfId="225" priority="55" operator="equal">
      <formula>2</formula>
    </cfRule>
    <cfRule type="cellIs" dxfId="224" priority="56" operator="equal">
      <formula>1</formula>
    </cfRule>
  </conditionalFormatting>
  <conditionalFormatting sqref="M16:M17 N23:N27 M24:M28 N30 L44 M48:M49">
    <cfRule type="cellIs" dxfId="223" priority="57" operator="equal">
      <formula>4</formula>
    </cfRule>
    <cfRule type="cellIs" dxfId="222" priority="58" operator="equal">
      <formula>3</formula>
    </cfRule>
    <cfRule type="cellIs" dxfId="221" priority="59" operator="equal">
      <formula>2</formula>
    </cfRule>
    <cfRule type="cellIs" dxfId="220" priority="60" operator="equal">
      <formula>1</formula>
    </cfRule>
  </conditionalFormatting>
  <conditionalFormatting sqref="Q15:Q51">
    <cfRule type="cellIs" dxfId="219" priority="73" operator="equal">
      <formula>"Ouvert"</formula>
    </cfRule>
    <cfRule type="cellIs" dxfId="218" priority="74" operator="equal">
      <formula>"En cours"</formula>
    </cfRule>
    <cfRule type="cellIs" dxfId="217" priority="75" operator="equal">
      <formula>"Clôturé"</formula>
    </cfRule>
  </conditionalFormatting>
  <dataValidations count="6">
    <dataValidation type="list" allowBlank="1" sqref="J47:J49 J22 J25:J29 J31:J32 J16:J17 J19" xr:uid="{F94787FA-749A-46DA-B82D-A7360FC69A47}">
      <formula1>"NC Majeure,NC Mineure,Observation,OFI,Bonne Pratique"</formula1>
    </dataValidation>
    <dataValidation type="list" allowBlank="1" sqref="Q15:Q51" xr:uid="{00000000-0002-0000-1500-000002000000}">
      <formula1>"Ouvert,En cours,Clôturé,Non applicable"</formula1>
    </dataValidation>
    <dataValidation type="list" allowBlank="1" sqref="F15:F51" xr:uid="{00000000-0002-0000-1500-000003000000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" xr:uid="{8B7D0635-0CEB-4286-9EC4-BC8E2B62EF89}">
      <formula1>1</formula1>
      <formula2>5</formula2>
    </dataValidation>
    <dataValidation type="list" allowBlank="1" sqref="J15 J20:J21 J23:J24 J30 J50:J51 J33:J46 J18" xr:uid="{A15397C7-E971-4804-B6E3-1E68562A3949}">
      <formula1>"NC Majeure,NC Mineure,Observation,OFI,Bonne Pratique,NA"</formula1>
    </dataValidation>
    <dataValidation type="whole" allowBlank="1" showInputMessage="1" showErrorMessage="1" errorTitle="Score invalide" error="Saisir un score entre 1 et 4" promptTitle="Score Maturité" prompt="1=Non en place_x000a_2=Partiellement_x000a_3=Largement_x000a_4=Totalement en place" sqref="M16:M17 M48:M49 M23:M28 N30 N23:N27 L16:L25 L27:L37 L39 L41:L46 M19:N19 M21:N21" xr:uid="{1C19956D-32C8-445B-86E9-089F8D0E3B6C}">
      <formula1>1</formula1>
      <formula2>4</formula2>
    </dataValidation>
  </dataValidations>
  <hyperlinks>
    <hyperlink ref="T15" r:id="rId1" display="../../../../../../../:x:/r/sites/BCPOCPTeal-Quality/Shared Documents/Quality/Risks and opportunities Management/DXC_Risk and Opportunity and Issues OCP.xlsx?d=w0b5ff1c7165d4d709d19f8c93d2f608a&amp;csf=1&amp;web=1&amp;e=cXKefq" xr:uid="{8A45E0B8-375E-4CF6-B3FB-1CBD931F818C}"/>
    <hyperlink ref="T31" r:id="rId2" display="../../../../../../../:x:/r/sites/BCPOCPTeal-Quality/Shared Documents/Quality/DXC_Plan de Communication_OCP.xlsx?d=wa27f7aebe57441fb8be2508bae893e5b&amp;csf=1&amp;web=1&amp;e=DbjtgZ" xr:uid="{B3BACD4A-D9ED-4F87-9847-707A21865B71}"/>
    <hyperlink ref="T29" r:id="rId3" display="../../../../../../../:x:/r/sites/BCPOCPTeal-Quality/Shared Documents/Quality/DXC_Plan de Communication_OCP.xlsx?d=wa27f7aebe57441fb8be2508bae893e5b&amp;csf=1&amp;web=1&amp;e=DbjtgZ" xr:uid="{56717DD6-012C-431C-AA41-39118C2481A4}"/>
    <hyperlink ref="T34" r:id="rId4" display="../../../../../../../:f:/r/sites/BCPOCPTeal-COHCOPIL/Shared Documents/COH COPIL?csf=1&amp;web=1&amp;e=jH0SUk&amp;xsdata=MDV8MDJ8fGY4YTJlN2ZlMGU4NTQyNjIxZWEwMDhkZWViZWZkYWEwfDkzZjMzNTcxNTUwZjQzY2ZiMDlmY2QzMzEzMzhkMDg2fDB8MHw2MzkyMDc2MTI1MzA4MzE3MzV8VW5rbm93bnxWR1ZoYlhOVFpXTjFjbWwwZVZObGNuWnBZMlY4ZXlKRFFTSTZJbFJsWVcxelgwRlVVRk5sY25acFkyVmZVMUJQVEU5R0lpd2lWaUk2SWpBdU1DNHdNREF3SWl3aVVDSTZJbGRwYmpNeUlpd2lRVTRpT2lKUGRHaGxjaUlzSWxkVUlqb3hNWDA9fDF8TDJOb1lYUnpMekU1T20xbFpYUnBibWRmVDFSc2JFNUhVbTFOZW1OMFdrUlpkMDE1TURCUFIwMTZURmRKZUU5WFNYUk5Na1UxV1ZSQmVrOVVhR3hhVjAweVFIUm9jbVZoWkM1Mk1pOXRaWE56WVdkbGN5OHhOemcxTVRZME5EUTROVFk1fDRkODNlZTAwM2Y3YTQwYzE5NDlmMDhkZWViZWZkYTlmfGU4NDdmYmYwMDAxZTQ1ZmJhYmZlMjU0NmY0NTU2NDlk&amp;sdata=dVJhYTNPZXZtL3hEdzlWMEZ5Y1VRaEZYKzlsbzlxckVVbkMxYkNSY1BiMD0%3D&amp;ovuser=93f33571-550f-43cf-b09f-cd331338d086%2Cimane.kaichouh%40dxc.com" xr:uid="{0CF160AB-4CDE-4B22-8A51-482319A0E0E0}"/>
    <hyperlink ref="T39" r:id="rId5" display="../../../../../../../:f:/r/sites/BCPOCPTeal-COHCOPIL/Shared Documents/COH COPIL?csf=1&amp;web=1&amp;e=jH0SUk&amp;xsdata=MDV8MDJ8fGY4YTJlN2ZlMGU4NTQyNjIxZWEwMDhkZWViZWZkYWEwfDkzZjMzNTcxNTUwZjQzY2ZiMDlmY2QzMzEzMzhkMDg2fDB8MHw2MzkyMDc2MTI1MzA4MzE3MzV8VW5rbm93bnxWR1ZoYlhOVFpXTjFjbWwwZVZObGNuWnBZMlY4ZXlKRFFTSTZJbFJsWVcxelgwRlVVRk5sY25acFkyVmZVMUJQVEU5R0lpd2lWaUk2SWpBdU1DNHdNREF3SWl3aVVDSTZJbGRwYmpNeUlpd2lRVTRpT2lKUGRHaGxjaUlzSWxkVUlqb3hNWDA9fDF8TDJOb1lYUnpMekU1T20xbFpYUnBibWRmVDFSc2JFNUhVbTFOZW1OMFdrUlpkMDE1TURCUFIwMTZURmRKZUU5WFNYUk5Na1UxV1ZSQmVrOVVhR3hhVjAweVFIUm9jbVZoWkM1Mk1pOXRaWE56WVdkbGN5OHhOemcxTVRZME5EUTROVFk1fDRkODNlZTAwM2Y3YTQwYzE5NDlmMDhkZWViZWZkYTlmfGU4NDdmYmYwMDAxZTQ1ZmJhYmZlMjU0NmY0NTU2NDlk&amp;sdata=dVJhYTNPZXZtL3hEdzlWMEZ5Y1VRaEZYKzlsbzlxckVVbkMxYkNSY1BiMD0%3D&amp;ovuser=93f33571-550f-43cf-b09f-cd331338d086%2Cimane.kaichouh%40dxc.com" xr:uid="{FA0C97FD-4EDD-43E2-A5E0-24B5F134ACEA}"/>
    <hyperlink ref="T50" r:id="rId6" display="../../../../../../../:x:/r/sites/BCPOCPTeal-Quality/Shared Documents/Quality/Quality Docs/Plan d%27action (CIR)V2.xlsx?d=wf2598661c54c4b45a71b84204ab63db7&amp;csf=1&amp;web=1&amp;e=h4q7QR" xr:uid="{3E469C90-AE8F-4FF2-8F0B-B899774236C6}"/>
    <hyperlink ref="T51" r:id="rId7" display="../../../../../../../:x:/r/sites/BCPOCPTeal-Quality/Shared Documents/Quality/Quality Docs/Plan d%27action (CIR)V2.xlsx?d=wf2598661c54c4b45a71b84204ab63db7&amp;csf=1&amp;web=1&amp;e=h4q7QR" xr:uid="{CDECB4C3-8E26-4A9B-AC26-BE8EAE95D83F}"/>
    <hyperlink ref="T20" r:id="rId8" xr:uid="{131A24F8-DE50-46D7-9E0F-C4AA57E0160A}"/>
    <hyperlink ref="T22" r:id="rId9" display="../../../../../../../:x:/r/sites/BCPOCPTeal-Quality/Shared Documents/Quality/Risks and opportunities Management/DXC_Risk and Opportunity and Issues OCP.xlsx?d=w0b5ff1c7165d4d709d19f8c93d2f608a&amp;csf=1&amp;web=1&amp;e=cXKefq" xr:uid="{21F12D1E-E41E-4571-9B9E-468B47828C9D}"/>
    <hyperlink ref="T45" r:id="rId10" display="../../../../../../../:f:/r/sites/BCPOCPTeal-COHCOPIL/Shared Documents/COH COPIL?csf=1&amp;web=1&amp;e=jH0SUk&amp;xsdata=MDV8MDJ8fGY4YTJlN2ZlMGU4NTQyNjIxZWEwMDhkZWViZWZkYWEwfDkzZjMzNTcxNTUwZjQzY2ZiMDlmY2QzMzEzMzhkMDg2fDB8MHw2MzkyMDc2MTI1MzA4MzE3MzV8VW5rbm93bnxWR1ZoYlhOVFpXTjFjbWwwZVZObGNuWnBZMlY4ZXlKRFFTSTZJbFJsWVcxelgwRlVVRk5sY25acFkyVmZVMUJQVEU5R0lpd2lWaUk2SWpBdU1DNHdNREF3SWl3aVVDSTZJbGRwYmpNeUlpd2lRVTRpT2lKUGRHaGxjaUlzSWxkVUlqb3hNWDA9fDF8TDJOb1lYUnpMekU1T20xbFpYUnBibWRmVDFSc2JFNUhVbTFOZW1OMFdrUlpkMDE1TURCUFIwMTZURmRKZUU5WFNYUk5Na1UxV1ZSQmVrOVVhR3hhVjAweVFIUm9jbVZoWkM1Mk1pOXRaWE56WVdkbGN5OHhOemcxTVRZME5EUTROVFk1fDRkODNlZTAwM2Y3YTQwYzE5NDlmMDhkZWViZWZkYTlmfGU4NDdmYmYwMDAxZTQ1ZmJhYmZlMjU0NmY0NTU2NDlk&amp;sdata=dVJhYTNPZXZtL3hEdzlWMEZ5Y1VRaEZYKzlsbzlxckVVbkMxYkNSY1BiMD0%3D&amp;ovuser=93f33571-550f-43cf-b09f-cd331338d086%2Cimane.kaichouh%40dxc.com" xr:uid="{25C1B64E-8B85-4E46-9834-2EC65E5DF3BD}"/>
    <hyperlink ref="T47" r:id="rId11" display="../../../../../../../:f:/r/sites/BCPOCPTeal-COHCOPIL/Shared Documents/COH COPIL?csf=1&amp;web=1&amp;e=jH0SUk&amp;xsdata=MDV8MDJ8fGY4YTJlN2ZlMGU4NTQyNjIxZWEwMDhkZWViZWZkYWEwfDkzZjMzNTcxNTUwZjQzY2ZiMDlmY2QzMzEzMzhkMDg2fDB8MHw2MzkyMDc2MTI1MzA4MzE3MzV8VW5rbm93bnxWR1ZoYlhOVFpXTjFjbWwwZVZObGNuWnBZMlY4ZXlKRFFTSTZJbFJsWVcxelgwRlVVRk5sY25acFkyVmZVMUJQVEU5R0lpd2lWaUk2SWpBdU1DNHdNREF3SWl3aVVDSTZJbGRwYmpNeUlpd2lRVTRpT2lKUGRHaGxjaUlzSWxkVUlqb3hNWDA9fDF8TDJOb1lYUnpMekU1T20xbFpYUnBibWRmVDFSc2JFNUhVbTFOZW1OMFdrUlpkMDE1TURCUFIwMTZURmRKZUU5WFNYUk5Na1UxV1ZSQmVrOVVhR3hhVjAweVFIUm9jbVZoWkM1Mk1pOXRaWE56WVdkbGN5OHhOemcxTVRZME5EUTROVFk1fDRkODNlZTAwM2Y3YTQwYzE5NDlmMDhkZWViZWZkYTlmfGU4NDdmYmYwMDAxZTQ1ZmJhYmZlMjU0NmY0NTU2NDlk&amp;sdata=dVJhYTNPZXZtL3hEdzlWMEZ5Y1VRaEZYKzlsbzlxckVVbkMxYkNSY1BiMD0%3D&amp;ovuser=93f33571-550f-43cf-b09f-cd331338d086%2Cimane.kaichouh%40dxc.com" xr:uid="{002D473F-86F1-41AE-95BE-B5EEDCDE23A0}"/>
    <hyperlink ref="T36" r:id="rId12" display="../../../../../../../:b:/r/sites/BCPOCPTeal-Quality/Shared Documents/Contrat/ACS-DXC-OCP- Avenant 14 Novation contrat 2464d12 Ext Service Desk - signed.pdf?csf=1&amp;web=1&amp;e=x7dxL6" xr:uid="{BDCAA420-D87D-4340-8917-F24CE66E3BC4}"/>
    <hyperlink ref="T37" r:id="rId13" display="../../../../../../../:b:/r/sites/BCPOCPTeal-Quality/Shared Documents/Contrat/ACS-DXC-OCP- Avenant 14 Novation contrat 2464d12 Ext Service Desk - signed.pdf?csf=1&amp;web=1&amp;e=x7dxL6" xr:uid="{1B02E8E6-342E-4CAF-AE7E-6082BEDE213B}"/>
  </hyperlinks>
  <pageMargins left="0.75" right="0.75" top="1" bottom="1" header="0.5" footer="0.5"/>
  <pageSetup orientation="portrait" r:id="rId14"/>
  <drawing r:id="rId15"/>
  <legacyDrawing r:id="rId16"/>
  <oleObjects>
    <mc:AlternateContent xmlns:mc="http://schemas.openxmlformats.org/markup-compatibility/2006">
      <mc:Choice Requires="x14">
        <oleObject progId="Package" dvAspect="DVASPECT_ICON" shapeId="17413" r:id="rId17">
          <objectPr defaultSize="0" autoPict="0" r:id="rId18">
            <anchor moveWithCells="1">
              <from>
                <xdr:col>19</xdr:col>
                <xdr:colOff>7620</xdr:colOff>
                <xdr:row>32</xdr:row>
                <xdr:rowOff>137160</xdr:rowOff>
              </from>
              <to>
                <xdr:col>20</xdr:col>
                <xdr:colOff>289560</xdr:colOff>
                <xdr:row>32</xdr:row>
                <xdr:rowOff>502920</xdr:rowOff>
              </to>
            </anchor>
          </objectPr>
        </oleObject>
      </mc:Choice>
      <mc:Fallback>
        <oleObject progId="Package" dvAspect="DVASPECT_ICON" shapeId="17413" r:id="rId17"/>
      </mc:Fallback>
    </mc:AlternateContent>
    <mc:AlternateContent xmlns:mc="http://schemas.openxmlformats.org/markup-compatibility/2006">
      <mc:Choice Requires="x14">
        <oleObject progId="Package" dvAspect="DVASPECT_ICON" shapeId="17414" r:id="rId19">
          <objectPr defaultSize="0" autoPict="0" r:id="rId20">
            <anchor moveWithCells="1">
              <from>
                <xdr:col>19</xdr:col>
                <xdr:colOff>0</xdr:colOff>
                <xdr:row>42</xdr:row>
                <xdr:rowOff>0</xdr:rowOff>
              </from>
              <to>
                <xdr:col>20</xdr:col>
                <xdr:colOff>906780</xdr:colOff>
                <xdr:row>42</xdr:row>
                <xdr:rowOff>381000</xdr:rowOff>
              </to>
            </anchor>
          </objectPr>
        </oleObject>
      </mc:Choice>
      <mc:Fallback>
        <oleObject progId="Package" dvAspect="DVASPECT_ICON" shapeId="17414" r:id="rId19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>
    <tabColor rgb="FFC00000"/>
  </sheetPr>
  <dimension ref="A1:U64"/>
  <sheetViews>
    <sheetView showGridLines="0" topLeftCell="A2" workbookViewId="0">
      <selection activeCell="N46" sqref="N46"/>
    </sheetView>
  </sheetViews>
  <sheetFormatPr baseColWidth="10" defaultColWidth="8.6640625" defaultRowHeight="13.8"/>
  <cols>
    <col min="1" max="1" width="19.33203125" style="187" customWidth="1"/>
    <col min="2" max="2" width="19.6640625" style="187" customWidth="1"/>
    <col min="3" max="3" width="35" style="187" customWidth="1"/>
    <col min="4" max="4" width="30" style="187" customWidth="1"/>
    <col min="5" max="5" width="42" style="187" customWidth="1"/>
    <col min="6" max="6" width="14" style="187" customWidth="1"/>
    <col min="7" max="7" width="24" style="187" customWidth="1"/>
    <col min="8" max="8" width="34" style="187" customWidth="1"/>
    <col min="9" max="9" width="28" style="187" customWidth="1"/>
    <col min="10" max="10" width="14" style="187" customWidth="1"/>
    <col min="11" max="11" width="18" style="187" customWidth="1"/>
    <col min="12" max="12" width="10" style="187" customWidth="1"/>
    <col min="13" max="13" width="28" style="187" customWidth="1"/>
    <col min="14" max="15" width="14" style="187" customWidth="1"/>
    <col min="16" max="16" width="10" style="187" customWidth="1"/>
    <col min="17" max="17" width="12" style="187" customWidth="1"/>
    <col min="18" max="19" width="8" style="187" customWidth="1"/>
    <col min="20" max="20" width="23" style="187" customWidth="1"/>
    <col min="21" max="21" width="20" style="187" customWidth="1"/>
    <col min="22" max="16384" width="8.6640625" style="187"/>
  </cols>
  <sheetData>
    <row r="1" spans="1:21" ht="17.399999999999999">
      <c r="A1" s="16" t="s">
        <v>721</v>
      </c>
    </row>
    <row r="2" spans="1:21">
      <c r="A2" s="24" t="s">
        <v>336</v>
      </c>
    </row>
    <row r="4" spans="1:21">
      <c r="A4" s="4" t="s">
        <v>563</v>
      </c>
      <c r="B4" s="4" t="s">
        <v>204</v>
      </c>
      <c r="E4" s="4" t="s">
        <v>722</v>
      </c>
    </row>
    <row r="5" spans="1:21">
      <c r="A5" s="4" t="s">
        <v>565</v>
      </c>
      <c r="B5" s="179">
        <v>46230</v>
      </c>
      <c r="E5" s="4" t="s">
        <v>586</v>
      </c>
      <c r="F5" s="6"/>
    </row>
    <row r="6" spans="1:21">
      <c r="A6" s="4" t="s">
        <v>567</v>
      </c>
      <c r="B6" s="4" t="s">
        <v>702</v>
      </c>
      <c r="E6" s="4" t="s">
        <v>723</v>
      </c>
    </row>
    <row r="8" spans="1:21">
      <c r="A8" s="17" t="s">
        <v>343</v>
      </c>
    </row>
    <row r="9" spans="1:21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1">
      <c r="A10" s="26">
        <f>IFERROR(AVERAGE(L15:L51),0)</f>
        <v>3.1153846153846154</v>
      </c>
      <c r="B10" s="27" t="str">
        <f>IF(A10&lt;=0.5,"⏳ Non audité",IF(A10&gt;=4.5,"Très Performant",IF(A10&gt;=3.5,"Performant",IF(A10&gt;=2.5,"A Surveiller",IF(A10&gt;=1.5,"À Risque",IF(A10&lt;=1.5,"Critique"))))))</f>
        <v>A Surveiller</v>
      </c>
      <c r="C10" s="28">
        <f>COUNTIF(J15:J51,"NC Majeure")</f>
        <v>0</v>
      </c>
      <c r="D10" s="29">
        <f>COUNTIF(J15:J51,"NC Mineure")</f>
        <v>4</v>
      </c>
      <c r="E10" s="29">
        <f>COUNTIF(J15:J51,"Observation")</f>
        <v>2</v>
      </c>
      <c r="F10" s="30">
        <f>COUNTIF(J15:J51,"OFI")</f>
        <v>0</v>
      </c>
      <c r="G10" s="31">
        <f>COUNTIF(J15:J51,"Bonne Pratique")</f>
        <v>0</v>
      </c>
      <c r="H10" s="32">
        <f>C10+D10+E10+F10</f>
        <v>6</v>
      </c>
    </row>
    <row r="12" spans="1:21">
      <c r="A12" s="17" t="s">
        <v>348</v>
      </c>
    </row>
    <row r="13" spans="1:21">
      <c r="A13" s="33" t="s">
        <v>349</v>
      </c>
    </row>
    <row r="14" spans="1:21" ht="36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568</v>
      </c>
      <c r="P14" s="34" t="s">
        <v>669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45.6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160</v>
      </c>
      <c r="G15" s="37" t="s">
        <v>370</v>
      </c>
      <c r="H15" s="37" t="s">
        <v>369</v>
      </c>
      <c r="I15" s="106" t="s">
        <v>589</v>
      </c>
      <c r="J15" s="156" t="s">
        <v>121</v>
      </c>
      <c r="K15" s="156" t="str">
        <f>IF(L15="","",IF(L15=5,"Excellence/Meilleures pratiques",IF(L15=4,"Totalement en place/Proactif",IF(L15=3,"Largement en place/Stable",IF(L15=2,"Partiellement en place/Réactif",IF(L15=1,"Non en place/Elémentaire",""))))))</f>
        <v>Largement en place/Stable</v>
      </c>
      <c r="L15" s="156">
        <v>3</v>
      </c>
      <c r="M15" s="106" t="s">
        <v>724</v>
      </c>
      <c r="N15" s="106" t="s">
        <v>702</v>
      </c>
      <c r="O15" s="188"/>
      <c r="P15" s="189"/>
      <c r="Q15" s="189"/>
      <c r="R15" s="35" t="str">
        <f t="shared" ref="R15:R51" ca="1" si="0">IF(OR(O15="",Q15="Clôturé"),"",TODAY()-O15)</f>
        <v/>
      </c>
      <c r="S15" s="35" t="str">
        <f t="shared" ref="S15:S51" ca="1" si="1">IF(R15="","",IF(Q15="Clôturé","✅",IF(R15&lt;=30,"🟢",IF(R15&lt;=60,"🟠","🔴"))))</f>
        <v/>
      </c>
      <c r="T15" s="166" t="s">
        <v>725</v>
      </c>
      <c r="U15" s="188"/>
    </row>
    <row r="16" spans="1:21" customFormat="1" ht="22.8" hidden="1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I16" s="105"/>
      <c r="J16" s="155"/>
      <c r="K16" s="40" t="str">
        <f t="shared" ref="K16:K17" si="2">IF(L16="","",IF(L16=4,"Totalement en place",IF(L16=3,"Largement en place",IF(L16=2,"Partiellement en place",IF(L16=1,"Non en place","")))))</f>
        <v/>
      </c>
      <c r="L16" s="155"/>
      <c r="M16" s="155"/>
      <c r="N16" s="105"/>
      <c r="O16" s="43"/>
      <c r="P16" s="44"/>
      <c r="Q16" s="44"/>
      <c r="R16" s="40" t="str">
        <f t="shared" ca="1" si="0"/>
        <v/>
      </c>
      <c r="S16" s="40" t="str">
        <f t="shared" ca="1" si="1"/>
        <v/>
      </c>
      <c r="T16" s="43"/>
      <c r="U16" s="43"/>
    </row>
    <row r="17" spans="1:21" customFormat="1" ht="22.8" hidden="1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106"/>
      <c r="J17" s="156"/>
      <c r="K17" s="35" t="str">
        <f t="shared" si="2"/>
        <v/>
      </c>
      <c r="L17" s="156"/>
      <c r="M17" s="156"/>
      <c r="N17" s="106"/>
      <c r="O17" s="38"/>
      <c r="P17" s="39"/>
      <c r="Q17" s="39"/>
      <c r="R17" s="35" t="str">
        <f t="shared" ca="1" si="0"/>
        <v/>
      </c>
      <c r="S17" s="35" t="str">
        <f t="shared" ca="1" si="1"/>
        <v/>
      </c>
      <c r="T17" s="38"/>
      <c r="U17" s="38"/>
    </row>
    <row r="18" spans="1:21" ht="22.8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160</v>
      </c>
      <c r="G18" s="42" t="s">
        <v>383</v>
      </c>
      <c r="H18" s="42" t="s">
        <v>384</v>
      </c>
      <c r="I18" s="105" t="s">
        <v>726</v>
      </c>
      <c r="J18" s="155" t="s">
        <v>121</v>
      </c>
      <c r="K18" s="40" t="str">
        <f>IF(L18="","",IF(L18=5,"Excellence/Meilleures pratiques",IF(L18=4,"Totalement en place/Proactif",IF(L18=3,"Largement en place/Stable",IF(L18=2,"Partiellement en place/Réactif",IF(L18=1,"Non en place/Elémentaire",""))))))</f>
        <v>Largement en place/Stable</v>
      </c>
      <c r="L18" s="155">
        <v>3</v>
      </c>
      <c r="M18" s="105" t="s">
        <v>727</v>
      </c>
      <c r="N18" s="105"/>
      <c r="O18" s="190"/>
      <c r="P18" s="191"/>
      <c r="Q18" s="191"/>
      <c r="R18" s="40" t="str">
        <f t="shared" ca="1" si="0"/>
        <v/>
      </c>
      <c r="S18" s="40" t="str">
        <f t="shared" ca="1" si="1"/>
        <v/>
      </c>
      <c r="T18" s="165" t="s">
        <v>709</v>
      </c>
      <c r="U18" s="190"/>
    </row>
    <row r="19" spans="1:21" customFormat="1" ht="22.8" hidden="1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106"/>
      <c r="J19" s="156"/>
      <c r="K19" s="156" t="str">
        <f>IF(L19="","",IF(L19=5,"Excellence/Meilleures pratiques",IF(L19=4,"Totalement en place/Proactif",IF(L19=3,"Largement en place/Stable",IF(L19=2,"Partiellement en place/Réactif",IF(L19=1,"Non en place/Elémentaire",""))))))</f>
        <v/>
      </c>
      <c r="L19" s="156"/>
      <c r="M19" s="156"/>
      <c r="N19" s="156"/>
      <c r="O19" s="38"/>
      <c r="P19" s="39"/>
      <c r="Q19" s="39"/>
      <c r="R19" s="35" t="str">
        <f t="shared" ca="1" si="0"/>
        <v/>
      </c>
      <c r="S19" s="35" t="str">
        <f t="shared" ca="1" si="1"/>
        <v/>
      </c>
      <c r="T19" s="38"/>
      <c r="U19" s="38"/>
    </row>
    <row r="20" spans="1:21" ht="22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160</v>
      </c>
      <c r="G20" s="42" t="s">
        <v>392</v>
      </c>
      <c r="H20" s="42" t="s">
        <v>393</v>
      </c>
      <c r="I20" s="105" t="s">
        <v>684</v>
      </c>
      <c r="J20" s="163" t="s">
        <v>10</v>
      </c>
      <c r="K20" s="40" t="str">
        <f t="shared" ref="K20:L49" si="3">IF(L20="","",IF(L20=5,"Excellence/Meilleures pratiques",IF(L20=4,"Totalement en place/Proactif",IF(L20=3,"Largement en place/Stable",IF(L20=2,"Partiellement en place/Réactif",IF(L20=1,"Non en place/Elémentaire",""))))))</f>
        <v>Totalement en place/Proactif</v>
      </c>
      <c r="L20" s="163">
        <v>4</v>
      </c>
      <c r="M20" s="155"/>
      <c r="N20" s="105"/>
      <c r="O20" s="190"/>
      <c r="P20" s="191"/>
      <c r="Q20" s="191"/>
      <c r="R20" s="40" t="str">
        <f t="shared" ca="1" si="0"/>
        <v/>
      </c>
      <c r="S20" s="40" t="str">
        <f t="shared" ca="1" si="1"/>
        <v/>
      </c>
      <c r="T20" s="165" t="s">
        <v>595</v>
      </c>
      <c r="U20" s="190"/>
    </row>
    <row r="21" spans="1:21" customFormat="1" ht="22.8" hidden="1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106"/>
      <c r="J21" s="156" t="s">
        <v>10</v>
      </c>
      <c r="K21" s="156" t="str">
        <f t="shared" si="3"/>
        <v>Largement en place/Stable</v>
      </c>
      <c r="L21" s="156">
        <v>3</v>
      </c>
      <c r="M21" s="156"/>
      <c r="N21" s="105"/>
      <c r="O21" s="38"/>
      <c r="P21" s="39"/>
      <c r="Q21" s="39"/>
      <c r="R21" s="35" t="str">
        <f t="shared" ca="1" si="0"/>
        <v/>
      </c>
      <c r="S21" s="35" t="str">
        <f t="shared" ca="1" si="1"/>
        <v/>
      </c>
      <c r="T21" s="165"/>
      <c r="U21" s="38"/>
    </row>
    <row r="22" spans="1:21" ht="45.6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2" t="s">
        <v>706</v>
      </c>
      <c r="J22" s="155" t="s">
        <v>117</v>
      </c>
      <c r="K22" s="40" t="str">
        <f t="shared" ref="K22" si="4">IF(L22="","",IF(L22=4,"Totalement en place",IF(L22=3,"Largement en place",IF(L22=2,"Partiellement en place",IF(L22=1,"Non en place","")))))</f>
        <v>Largement en place</v>
      </c>
      <c r="L22" s="155">
        <v>3</v>
      </c>
      <c r="M22" s="157" t="s">
        <v>728</v>
      </c>
      <c r="N22" s="105" t="s">
        <v>702</v>
      </c>
      <c r="O22" s="190"/>
      <c r="P22" s="191"/>
      <c r="Q22" s="191"/>
      <c r="R22" s="40" t="str">
        <f t="shared" ca="1" si="0"/>
        <v/>
      </c>
      <c r="S22" s="40" t="str">
        <f t="shared" ca="1" si="1"/>
        <v/>
      </c>
      <c r="T22" s="165" t="s">
        <v>725</v>
      </c>
      <c r="U22" s="190"/>
    </row>
    <row r="23" spans="1:21" customFormat="1" ht="22.8" hidden="1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106"/>
      <c r="J23" s="156" t="s">
        <v>10</v>
      </c>
      <c r="K23" s="156" t="str">
        <f t="shared" ref="K23" si="5">IF(L23="","",IF(L23=5,"Excellence/Meilleures pratiques",IF(L23=4,"Totalement en place/Proactif",IF(L23=3,"Largement en place/Stable",IF(L23=2,"Partiellement en place/Réactif",IF(L23=1,"Non en place/Elémentaire",""))))))</f>
        <v>Largement en place/Stable</v>
      </c>
      <c r="L23" s="156">
        <v>3</v>
      </c>
      <c r="M23" s="106"/>
      <c r="N23" s="156"/>
      <c r="O23" s="38"/>
      <c r="P23" s="39"/>
      <c r="Q23" s="39"/>
      <c r="R23" s="35" t="str">
        <f t="shared" ca="1" si="0"/>
        <v/>
      </c>
      <c r="S23" s="35" t="str">
        <f t="shared" ca="1" si="1"/>
        <v/>
      </c>
      <c r="T23" s="165"/>
      <c r="U23" s="38"/>
    </row>
    <row r="24" spans="1:21" ht="22.8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105" t="s">
        <v>599</v>
      </c>
      <c r="J24" s="163" t="s">
        <v>10</v>
      </c>
      <c r="K24" s="40" t="str">
        <f>IF(L24="","",IF(L24=5,"Excellence/Meilleures pratiques",IF(L24=4,"Totalement en place/Proactif",IF(L24=3,"Largement en place/Stable",IF(L24=2,"Partiellement en place/Réactif",IF(L24=1,"Non en place/Elémentaire",""))))))</f>
        <v>Largement en place/Stable</v>
      </c>
      <c r="L24" s="155">
        <v>3</v>
      </c>
      <c r="M24" s="155"/>
      <c r="N24" s="155"/>
      <c r="O24" s="190"/>
      <c r="P24" s="191"/>
      <c r="Q24" s="191"/>
      <c r="R24" s="40" t="str">
        <f t="shared" ca="1" si="0"/>
        <v/>
      </c>
      <c r="S24" s="40" t="str">
        <f t="shared" ca="1" si="1"/>
        <v/>
      </c>
      <c r="T24" s="165" t="s">
        <v>709</v>
      </c>
      <c r="U24" s="190"/>
    </row>
    <row r="25" spans="1:21" customFormat="1" ht="22.8" hidden="1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160</v>
      </c>
      <c r="G25" s="37" t="s">
        <v>421</v>
      </c>
      <c r="H25" s="37" t="s">
        <v>422</v>
      </c>
      <c r="I25" s="106"/>
      <c r="J25" s="156"/>
      <c r="K25" s="156"/>
      <c r="L25" s="156"/>
      <c r="M25" s="156"/>
      <c r="N25" s="156"/>
      <c r="O25" s="38"/>
      <c r="P25" s="39"/>
      <c r="Q25" s="39"/>
      <c r="R25" s="35" t="str">
        <f t="shared" ca="1" si="0"/>
        <v/>
      </c>
      <c r="S25" s="35" t="str">
        <f t="shared" ca="1" si="1"/>
        <v/>
      </c>
      <c r="T25" s="38"/>
      <c r="U25" s="38"/>
    </row>
    <row r="26" spans="1:21" customFormat="1" ht="22.8" hidden="1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I26" s="105"/>
      <c r="J26" s="155"/>
      <c r="K26" s="40"/>
      <c r="L26" s="170"/>
      <c r="M26" s="155"/>
      <c r="N26" s="155"/>
      <c r="O26" s="43"/>
      <c r="P26" s="44"/>
      <c r="Q26" s="44"/>
      <c r="R26" s="40" t="str">
        <f t="shared" ca="1" si="0"/>
        <v/>
      </c>
      <c r="S26" s="40" t="str">
        <f t="shared" ca="1" si="1"/>
        <v/>
      </c>
      <c r="T26" s="43"/>
      <c r="U26" s="43"/>
    </row>
    <row r="27" spans="1:21" customFormat="1" ht="22.8" hidden="1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106"/>
      <c r="J27" s="156"/>
      <c r="K27" s="156" t="str">
        <f t="shared" si="3"/>
        <v/>
      </c>
      <c r="L27" s="156"/>
      <c r="M27" s="156"/>
      <c r="N27" s="156"/>
      <c r="O27" s="38"/>
      <c r="P27" s="39"/>
      <c r="Q27" s="39"/>
      <c r="R27" s="35" t="str">
        <f t="shared" ca="1" si="0"/>
        <v/>
      </c>
      <c r="S27" s="35" t="str">
        <f t="shared" ca="1" si="1"/>
        <v/>
      </c>
      <c r="T27" s="38"/>
      <c r="U27" s="38"/>
    </row>
    <row r="28" spans="1:21" customFormat="1" ht="22.8" hidden="1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I28" s="105"/>
      <c r="J28" s="155"/>
      <c r="K28" s="40" t="str">
        <f t="shared" si="3"/>
        <v/>
      </c>
      <c r="L28" s="163"/>
      <c r="M28" s="155"/>
      <c r="N28" s="164"/>
      <c r="O28" s="43"/>
      <c r="P28" s="44"/>
      <c r="Q28" s="44"/>
      <c r="R28" s="40" t="str">
        <f t="shared" ca="1" si="0"/>
        <v/>
      </c>
      <c r="S28" s="40" t="str">
        <f t="shared" ca="1" si="1"/>
        <v/>
      </c>
      <c r="T28" s="43"/>
      <c r="U28" s="43"/>
    </row>
    <row r="29" spans="1:21" ht="22.8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106" t="s">
        <v>710</v>
      </c>
      <c r="J29" s="156" t="s">
        <v>117</v>
      </c>
      <c r="K29" s="156" t="str">
        <f t="shared" si="3"/>
        <v>Largement en place/Stable</v>
      </c>
      <c r="L29" s="156">
        <v>3</v>
      </c>
      <c r="M29" s="106" t="s">
        <v>711</v>
      </c>
      <c r="N29" s="106" t="s">
        <v>702</v>
      </c>
      <c r="O29" s="188"/>
      <c r="P29" s="189"/>
      <c r="Q29" s="189"/>
      <c r="R29" s="35" t="str">
        <f t="shared" ca="1" si="0"/>
        <v/>
      </c>
      <c r="S29" s="35" t="str">
        <f t="shared" ca="1" si="1"/>
        <v/>
      </c>
      <c r="T29" s="166" t="s">
        <v>729</v>
      </c>
      <c r="U29" s="18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105" t="s">
        <v>603</v>
      </c>
      <c r="J30" s="163" t="s">
        <v>10</v>
      </c>
      <c r="K30" s="40" t="str">
        <f>IF(L30="","",IF(L30=5,"Excellence/Meilleures pratiques",IF(L30=4,"Totalement en place/Proactif",IF(L30=3,"Largement en place/Stable",IF(L30=2,"Partiellement en place/Réactif",IF(L30=1,"Non en place/Elémentaire",""))))))</f>
        <v>Largement en place/Stable</v>
      </c>
      <c r="L30" s="163">
        <v>3</v>
      </c>
      <c r="M30" s="181" t="s">
        <v>713</v>
      </c>
      <c r="N30" s="155"/>
      <c r="O30" s="190"/>
      <c r="P30" s="191"/>
      <c r="Q30" s="191"/>
      <c r="R30" s="40" t="str">
        <f t="shared" ca="1" si="0"/>
        <v/>
      </c>
      <c r="S30" s="40" t="str">
        <f t="shared" ca="1" si="1"/>
        <v/>
      </c>
      <c r="T30" s="194"/>
      <c r="U30" s="190"/>
    </row>
    <row r="31" spans="1:21" ht="22.8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106" t="s">
        <v>605</v>
      </c>
      <c r="J31" s="156" t="s">
        <v>117</v>
      </c>
      <c r="K31" s="156" t="str">
        <f t="shared" si="3"/>
        <v>Largement en place/Stable</v>
      </c>
      <c r="L31" s="156">
        <v>3</v>
      </c>
      <c r="M31" s="106" t="s">
        <v>606</v>
      </c>
      <c r="N31" s="106" t="s">
        <v>702</v>
      </c>
      <c r="O31" s="188"/>
      <c r="P31" s="189"/>
      <c r="Q31" s="189"/>
      <c r="R31" s="35" t="str">
        <f t="shared" ca="1" si="0"/>
        <v/>
      </c>
      <c r="S31" s="35" t="str">
        <f t="shared" ca="1" si="1"/>
        <v/>
      </c>
      <c r="T31" s="166" t="s">
        <v>730</v>
      </c>
      <c r="U31" s="188"/>
    </row>
    <row r="32" spans="1:21" ht="34.200000000000003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105" t="s">
        <v>607</v>
      </c>
      <c r="J32" s="155" t="s">
        <v>117</v>
      </c>
      <c r="K32" s="40" t="str">
        <f t="shared" si="3"/>
        <v>Partiellement en place/Réactif</v>
      </c>
      <c r="L32" s="155">
        <v>2</v>
      </c>
      <c r="M32" s="158" t="s">
        <v>608</v>
      </c>
      <c r="N32" s="167" t="s">
        <v>702</v>
      </c>
      <c r="O32" s="190"/>
      <c r="P32" s="191"/>
      <c r="Q32" s="191"/>
      <c r="R32" s="40" t="str">
        <f t="shared" ca="1" si="0"/>
        <v/>
      </c>
      <c r="S32" s="40" t="str">
        <f t="shared" ca="1" si="1"/>
        <v/>
      </c>
      <c r="T32" s="190"/>
      <c r="U32" s="190"/>
    </row>
    <row r="33" spans="1:21" ht="22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106" t="s">
        <v>690</v>
      </c>
      <c r="J33" s="156" t="s">
        <v>10</v>
      </c>
      <c r="K33" s="156" t="str">
        <f>IF(L33="","",IF(L33=5,"Excellence/Meilleures pratiques",IF(L33=4,"Totalement en place/Proactif",IF(L33=3,"Largement en place/Stable",IF(L33=2,"Partiellement en place/Réactif",IF(L33=1,"Non en place/Elémentaire",""))))))</f>
        <v>Largement en place/Stable</v>
      </c>
      <c r="L33" s="156">
        <v>3</v>
      </c>
      <c r="M33" s="106"/>
      <c r="N33" s="106"/>
      <c r="O33" s="188"/>
      <c r="P33" s="189"/>
      <c r="Q33" s="189"/>
      <c r="R33" s="35" t="str">
        <f t="shared" ca="1" si="0"/>
        <v/>
      </c>
      <c r="S33" s="35" t="str">
        <f t="shared" ca="1" si="1"/>
        <v/>
      </c>
      <c r="T33" s="188"/>
      <c r="U33" s="188"/>
    </row>
    <row r="34" spans="1:21" ht="22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105" t="s">
        <v>611</v>
      </c>
      <c r="J34" s="163" t="s">
        <v>10</v>
      </c>
      <c r="K34" s="40" t="str">
        <f>IF(L34="","",IF(L34=5,"Excellence/Meilleures pratiques",IF(L34=4,"Totalement en place/Proactif",IF(L34=3,"Largement en place/Stable",IF(L34=2,"Partiellement en place/Réactif",IF(L34=1,"Non en place/Elémentaire",""))))))</f>
        <v>Largement en place/Stable</v>
      </c>
      <c r="L34" s="155">
        <v>3</v>
      </c>
      <c r="M34" s="155"/>
      <c r="N34" s="164"/>
      <c r="O34" s="190"/>
      <c r="P34" s="191"/>
      <c r="Q34" s="191"/>
      <c r="R34" s="40" t="str">
        <f t="shared" ca="1" si="0"/>
        <v/>
      </c>
      <c r="S34" s="40" t="str">
        <f t="shared" ca="1" si="1"/>
        <v/>
      </c>
      <c r="T34" s="165" t="s">
        <v>731</v>
      </c>
      <c r="U34" s="190"/>
    </row>
    <row r="35" spans="1:21" ht="22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7" t="s">
        <v>612</v>
      </c>
      <c r="J35" s="156" t="s">
        <v>10</v>
      </c>
      <c r="K35" s="156" t="str">
        <f>IF(L35="","",IF(L35=5,"Excellence/Meilleures pratiques",IF(L35=4,"Totalement en place/Proactif",IF(L35=3,"Largement en place/Stable",IF(L35=2,"Partiellement en place/Réactif",IF(L35=1,"Non en place/Elémentaire",""))))))</f>
        <v>Largement en place/Stable</v>
      </c>
      <c r="L35" s="156">
        <v>3</v>
      </c>
      <c r="M35" s="180" t="s">
        <v>715</v>
      </c>
      <c r="N35" s="106"/>
      <c r="O35" s="188"/>
      <c r="P35" s="189"/>
      <c r="Q35" s="189"/>
      <c r="R35" s="35" t="str">
        <f t="shared" ca="1" si="0"/>
        <v/>
      </c>
      <c r="S35" s="35" t="str">
        <f t="shared" ca="1" si="1"/>
        <v/>
      </c>
      <c r="T35" s="188"/>
      <c r="U35" s="188"/>
    </row>
    <row r="36" spans="1:21" ht="22.8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105" t="s">
        <v>613</v>
      </c>
      <c r="J36" s="163" t="s">
        <v>10</v>
      </c>
      <c r="K36" s="40" t="str">
        <f>IF(L36="","",IF(L36=5,"Excellence/Meilleures pratiques",IF(L36=4,"Totalement en place/Proactif",IF(L36=3,"Largement en place/Stable",IF(L36=2,"Partiellement en place/Réactif",IF(L36=1,"Non en place/Elémentaire",""))))))</f>
        <v>Largement en place/Stable</v>
      </c>
      <c r="L36" s="155">
        <v>3</v>
      </c>
      <c r="M36" s="164"/>
      <c r="N36" s="164"/>
      <c r="O36" s="190"/>
      <c r="P36" s="191"/>
      <c r="Q36" s="191"/>
      <c r="R36" s="40" t="str">
        <f t="shared" ca="1" si="0"/>
        <v/>
      </c>
      <c r="S36" s="40" t="str">
        <f t="shared" ca="1" si="1"/>
        <v/>
      </c>
      <c r="T36" s="165" t="s">
        <v>732</v>
      </c>
      <c r="U36" s="190"/>
    </row>
    <row r="37" spans="1:21" ht="22.8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106" t="s">
        <v>614</v>
      </c>
      <c r="J37" s="156" t="s">
        <v>10</v>
      </c>
      <c r="K37" s="156" t="str">
        <f>IF(L37="","",IF(L37=5,"Excellence/Meilleures pratiques",IF(L37=4,"Totalement en place/Proactif",IF(L37=3,"Largement en place/Stable",IF(L37=2,"Partiellement en place/Réactif",IF(L37=1,"Non en place/Elémentaire",""))))))</f>
        <v>Largement en place/Stable</v>
      </c>
      <c r="L37" s="156">
        <v>3</v>
      </c>
      <c r="M37" s="106"/>
      <c r="N37" s="106"/>
      <c r="O37" s="188"/>
      <c r="P37" s="189"/>
      <c r="Q37" s="189"/>
      <c r="R37" s="35" t="str">
        <f t="shared" ca="1" si="0"/>
        <v/>
      </c>
      <c r="S37" s="35" t="str">
        <f t="shared" ca="1" si="1"/>
        <v/>
      </c>
      <c r="T37" s="166" t="s">
        <v>732</v>
      </c>
      <c r="U37" s="188"/>
    </row>
    <row r="38" spans="1:21" ht="22.8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105" t="s">
        <v>144</v>
      </c>
      <c r="J38" s="163" t="s">
        <v>10</v>
      </c>
      <c r="K38" s="40" t="str">
        <f t="shared" si="3"/>
        <v/>
      </c>
      <c r="L38" s="40" t="str">
        <f t="shared" si="3"/>
        <v/>
      </c>
      <c r="M38" s="155"/>
      <c r="N38" s="164"/>
      <c r="O38" s="190"/>
      <c r="P38" s="191"/>
      <c r="Q38" s="191"/>
      <c r="R38" s="40" t="str">
        <f t="shared" ca="1" si="0"/>
        <v/>
      </c>
      <c r="S38" s="40" t="str">
        <f t="shared" ca="1" si="1"/>
        <v/>
      </c>
      <c r="T38" s="190"/>
      <c r="U38" s="190"/>
    </row>
    <row r="39" spans="1:21" ht="22.8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106" t="s">
        <v>692</v>
      </c>
      <c r="J39" s="156" t="s">
        <v>10</v>
      </c>
      <c r="K39" s="156" t="str">
        <f>IF(L39="","",IF(L39=5,"Excellence/Meilleures pratiques",IF(L39=4,"Totalement en place/Proactif",IF(L39=3,"Largement en place/Stable",IF(L39=2,"Partiellement en place/Réactif",IF(L39=1,"Non en place/Elémentaire",""))))))</f>
        <v>Largement en place/Stable</v>
      </c>
      <c r="L39" s="156">
        <v>3</v>
      </c>
      <c r="M39" s="156"/>
      <c r="N39" s="106"/>
      <c r="O39" s="188"/>
      <c r="P39" s="189"/>
      <c r="Q39" s="189"/>
      <c r="R39" s="35" t="str">
        <f t="shared" ca="1" si="0"/>
        <v/>
      </c>
      <c r="S39" s="35" t="str">
        <f t="shared" ca="1" si="1"/>
        <v/>
      </c>
      <c r="T39" s="166" t="s">
        <v>731</v>
      </c>
      <c r="U39" s="188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105" t="s">
        <v>144</v>
      </c>
      <c r="J40" s="163" t="s">
        <v>10</v>
      </c>
      <c r="K40" s="40" t="str">
        <f t="shared" si="3"/>
        <v/>
      </c>
      <c r="L40" s="40" t="str">
        <f t="shared" si="3"/>
        <v/>
      </c>
      <c r="M40" s="155"/>
      <c r="N40" s="164"/>
      <c r="O40" s="190"/>
      <c r="P40" s="191"/>
      <c r="Q40" s="191"/>
      <c r="R40" s="40" t="str">
        <f t="shared" ca="1" si="0"/>
        <v/>
      </c>
      <c r="S40" s="40" t="str">
        <f t="shared" ca="1" si="1"/>
        <v/>
      </c>
      <c r="T40" s="190"/>
      <c r="U40" s="190"/>
    </row>
    <row r="41" spans="1:21" ht="22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106" t="s">
        <v>717</v>
      </c>
      <c r="J41" s="156" t="s">
        <v>10</v>
      </c>
      <c r="K41" s="156" t="str">
        <f t="shared" si="3"/>
        <v>Totalement en place/Proactif</v>
      </c>
      <c r="L41" s="156">
        <v>4</v>
      </c>
      <c r="M41" s="156"/>
      <c r="N41" s="106"/>
      <c r="O41" s="188"/>
      <c r="P41" s="189"/>
      <c r="Q41" s="189"/>
      <c r="R41" s="35" t="str">
        <f t="shared" ca="1" si="0"/>
        <v/>
      </c>
      <c r="S41" s="35" t="str">
        <f t="shared" ca="1" si="1"/>
        <v/>
      </c>
      <c r="T41" s="166" t="s">
        <v>733</v>
      </c>
      <c r="U41" s="18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105" t="s">
        <v>619</v>
      </c>
      <c r="J42" s="163" t="s">
        <v>10</v>
      </c>
      <c r="K42" s="40" t="str">
        <f t="shared" si="3"/>
        <v>Largement en place/Stable</v>
      </c>
      <c r="L42" s="155">
        <v>3</v>
      </c>
      <c r="M42" s="155"/>
      <c r="N42" s="164"/>
      <c r="O42" s="190"/>
      <c r="P42" s="191"/>
      <c r="Q42" s="191"/>
      <c r="R42" s="40" t="str">
        <f t="shared" ca="1" si="0"/>
        <v/>
      </c>
      <c r="S42" s="40" t="str">
        <f t="shared" ca="1" si="1"/>
        <v/>
      </c>
      <c r="T42" s="190"/>
      <c r="U42" s="190"/>
    </row>
    <row r="43" spans="1:21" ht="22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106" t="s">
        <v>621</v>
      </c>
      <c r="J43" s="156" t="s">
        <v>10</v>
      </c>
      <c r="K43" s="156" t="str">
        <f t="shared" si="3"/>
        <v>Totalement en place/Proactif</v>
      </c>
      <c r="L43" s="156">
        <v>4</v>
      </c>
      <c r="M43" s="156"/>
      <c r="N43" s="106"/>
      <c r="O43" s="188"/>
      <c r="P43" s="189"/>
      <c r="Q43" s="189"/>
      <c r="R43" s="35" t="str">
        <f t="shared" ca="1" si="0"/>
        <v/>
      </c>
      <c r="S43" s="35" t="str">
        <f t="shared" ca="1" si="1"/>
        <v/>
      </c>
      <c r="T43" s="166" t="s">
        <v>731</v>
      </c>
      <c r="U43" s="188"/>
    </row>
    <row r="44" spans="1:21" ht="22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105" t="s">
        <v>734</v>
      </c>
      <c r="J44" s="163" t="s">
        <v>10</v>
      </c>
      <c r="K44" s="40" t="str">
        <f t="shared" si="3"/>
        <v>Largement en place/Stable</v>
      </c>
      <c r="L44" s="155">
        <v>3</v>
      </c>
      <c r="M44" s="155"/>
      <c r="N44" s="164"/>
      <c r="O44" s="190"/>
      <c r="P44" s="191"/>
      <c r="Q44" s="191"/>
      <c r="R44" s="40" t="str">
        <f t="shared" ca="1" si="0"/>
        <v/>
      </c>
      <c r="S44" s="40" t="str">
        <f t="shared" ca="1" si="1"/>
        <v/>
      </c>
      <c r="T44" s="190"/>
      <c r="U44" s="190"/>
    </row>
    <row r="45" spans="1:21" ht="22.8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106" t="s">
        <v>624</v>
      </c>
      <c r="J45" s="156" t="s">
        <v>10</v>
      </c>
      <c r="K45" s="156" t="str">
        <f t="shared" si="3"/>
        <v>Largement en place/Stable</v>
      </c>
      <c r="L45" s="156">
        <v>3</v>
      </c>
      <c r="M45" s="156"/>
      <c r="N45" s="106"/>
      <c r="O45" s="188"/>
      <c r="P45" s="189"/>
      <c r="Q45" s="189"/>
      <c r="R45" s="35" t="str">
        <f t="shared" ca="1" si="0"/>
        <v/>
      </c>
      <c r="S45" s="35" t="str">
        <f t="shared" ca="1" si="1"/>
        <v/>
      </c>
      <c r="T45" s="166" t="s">
        <v>731</v>
      </c>
      <c r="U45" s="188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105" t="s">
        <v>735</v>
      </c>
      <c r="J46" s="163" t="s">
        <v>10</v>
      </c>
      <c r="K46" s="40" t="str">
        <f t="shared" si="3"/>
        <v>Totalement en place/Proactif</v>
      </c>
      <c r="L46" s="155">
        <v>4</v>
      </c>
      <c r="M46" s="155"/>
      <c r="N46" s="164"/>
      <c r="O46" s="190"/>
      <c r="P46" s="191"/>
      <c r="Q46" s="191"/>
      <c r="R46" s="40" t="str">
        <f t="shared" ca="1" si="0"/>
        <v/>
      </c>
      <c r="S46" s="40" t="str">
        <f t="shared" ca="1" si="1"/>
        <v/>
      </c>
      <c r="T46" s="165" t="s">
        <v>626</v>
      </c>
      <c r="U46" s="190"/>
    </row>
    <row r="47" spans="1:21" ht="22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106" t="s">
        <v>697</v>
      </c>
      <c r="J47" s="156" t="s">
        <v>10</v>
      </c>
      <c r="K47" s="156" t="s">
        <v>628</v>
      </c>
      <c r="L47" s="156">
        <v>3</v>
      </c>
      <c r="M47" s="156"/>
      <c r="N47" s="106"/>
      <c r="O47" s="188"/>
      <c r="P47" s="189"/>
      <c r="Q47" s="189"/>
      <c r="R47" s="35" t="str">
        <f t="shared" ca="1" si="0"/>
        <v/>
      </c>
      <c r="S47" s="35" t="str">
        <f t="shared" ca="1" si="1"/>
        <v/>
      </c>
      <c r="T47" s="166" t="s">
        <v>731</v>
      </c>
      <c r="U47" s="188"/>
    </row>
    <row r="48" spans="1:21" customFormat="1" ht="22.8" hidden="1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105"/>
      <c r="J48" s="155"/>
      <c r="K48" s="40" t="str">
        <f t="shared" si="3"/>
        <v/>
      </c>
      <c r="L48" s="155"/>
      <c r="M48" s="155"/>
      <c r="N48" s="164"/>
      <c r="O48" s="43"/>
      <c r="P48" s="44"/>
      <c r="Q48" s="44"/>
      <c r="R48" s="40" t="str">
        <f t="shared" ca="1" si="0"/>
        <v/>
      </c>
      <c r="S48" s="40" t="str">
        <f t="shared" ca="1" si="1"/>
        <v/>
      </c>
      <c r="T48" s="43"/>
      <c r="U48" s="43"/>
    </row>
    <row r="49" spans="1:21" customFormat="1" ht="22.8" hidden="1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106"/>
      <c r="J49" s="156"/>
      <c r="K49" s="156" t="str">
        <f t="shared" si="3"/>
        <v/>
      </c>
      <c r="L49" s="156"/>
      <c r="M49" s="156"/>
      <c r="N49" s="106"/>
      <c r="O49" s="38"/>
      <c r="P49" s="39"/>
      <c r="Q49" s="39"/>
      <c r="R49" s="35" t="str">
        <f t="shared" ca="1" si="0"/>
        <v/>
      </c>
      <c r="S49" s="35" t="str">
        <f t="shared" ca="1" si="1"/>
        <v/>
      </c>
      <c r="T49" s="38"/>
      <c r="U49" s="38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105" t="s">
        <v>629</v>
      </c>
      <c r="J50" s="163" t="s">
        <v>10</v>
      </c>
      <c r="K50" s="40" t="s">
        <v>698</v>
      </c>
      <c r="L50" s="155">
        <v>3</v>
      </c>
      <c r="M50" s="155"/>
      <c r="N50" s="164"/>
      <c r="O50" s="190"/>
      <c r="P50" s="191"/>
      <c r="Q50" s="191"/>
      <c r="R50" s="40" t="str">
        <f t="shared" ca="1" si="0"/>
        <v/>
      </c>
      <c r="S50" s="40" t="str">
        <f t="shared" ca="1" si="1"/>
        <v/>
      </c>
      <c r="T50" s="165" t="s">
        <v>736</v>
      </c>
      <c r="U50" s="190"/>
    </row>
    <row r="51" spans="1:21" ht="22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106" t="s">
        <v>629</v>
      </c>
      <c r="J51" s="156" t="s">
        <v>10</v>
      </c>
      <c r="K51" s="156" t="s">
        <v>698</v>
      </c>
      <c r="L51" s="156">
        <v>3</v>
      </c>
      <c r="M51" s="156"/>
      <c r="N51" s="106"/>
      <c r="O51" s="188"/>
      <c r="P51" s="189"/>
      <c r="Q51" s="189"/>
      <c r="R51" s="35" t="str">
        <f t="shared" ca="1" si="0"/>
        <v/>
      </c>
      <c r="S51" s="35" t="str">
        <f t="shared" ca="1" si="1"/>
        <v/>
      </c>
      <c r="T51" s="166" t="s">
        <v>736</v>
      </c>
      <c r="U51" s="188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3</v>
      </c>
      <c r="E55" s="40" t="str">
        <f t="shared" ref="E55:E61" si="6">IF(D55&lt;=0.5,"⏳ Non audité",IF(D55&gt;=4.5,"🟢 Très Performant",IF(D55&gt;=3.5,"🔵 Performant",IF(D55&gt;=2.5,"🟡 A surveiller",IF(D55&gt;=1.5,"🟠 À Risque",IF(D55&lt;=1.5,"🔴 Critique"))))))</f>
        <v>🟡 A surveiller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3.5</v>
      </c>
      <c r="E56" s="40" t="str">
        <f t="shared" si="6"/>
        <v>🔵 Performant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3</v>
      </c>
      <c r="E57" s="40" t="str">
        <f t="shared" si="6"/>
        <v>🟡 A surveiller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2.75</v>
      </c>
      <c r="E58" s="40" t="str">
        <f t="shared" si="6"/>
        <v>🟡 A surveiller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3.2</v>
      </c>
      <c r="E59" s="40" t="str">
        <f t="shared" si="6"/>
        <v>🟡 A surveiller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IFERROR(AVERAGE(L45:L49),0)</f>
        <v>3.3333333333333335</v>
      </c>
      <c r="E60" s="40" t="str">
        <f t="shared" si="6"/>
        <v>🟡 A surveiller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3</v>
      </c>
      <c r="E61" s="40" t="str">
        <f t="shared" si="6"/>
        <v>🟡 A surveiller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autoFilter ref="A14:U51" xr:uid="{00000000-0001-0000-1000-000000000000}">
    <filterColumn colId="8">
      <customFilters>
        <customFilter operator="notEqual" val=" "/>
      </customFilters>
    </filterColumn>
  </autoFilter>
  <conditionalFormatting sqref="K15">
    <cfRule type="cellIs" dxfId="216" priority="44" operator="equal">
      <formula>1</formula>
    </cfRule>
    <cfRule type="cellIs" dxfId="215" priority="43" operator="equal">
      <formula>2</formula>
    </cfRule>
    <cfRule type="cellIs" dxfId="214" priority="42" operator="equal">
      <formula>3</formula>
    </cfRule>
    <cfRule type="cellIs" dxfId="213" priority="41" operator="equal">
      <formula>4</formula>
    </cfRule>
  </conditionalFormatting>
  <conditionalFormatting sqref="K29">
    <cfRule type="cellIs" dxfId="212" priority="52" operator="equal">
      <formula>1</formula>
    </cfRule>
    <cfRule type="cellIs" dxfId="211" priority="51" operator="equal">
      <formula>2</formula>
    </cfRule>
    <cfRule type="cellIs" dxfId="210" priority="50" operator="equal">
      <formula>3</formula>
    </cfRule>
    <cfRule type="cellIs" dxfId="209" priority="49" operator="equal">
      <formula>4</formula>
    </cfRule>
  </conditionalFormatting>
  <conditionalFormatting sqref="K31">
    <cfRule type="cellIs" dxfId="208" priority="45" operator="equal">
      <formula>4</formula>
    </cfRule>
    <cfRule type="cellIs" dxfId="207" priority="48" operator="equal">
      <formula>1</formula>
    </cfRule>
    <cfRule type="cellIs" dxfId="206" priority="47" operator="equal">
      <formula>2</formula>
    </cfRule>
    <cfRule type="cellIs" dxfId="205" priority="46" operator="equal">
      <formula>3</formula>
    </cfRule>
  </conditionalFormatting>
  <conditionalFormatting sqref="K19:L19">
    <cfRule type="cellIs" dxfId="204" priority="5" operator="equal">
      <formula>4</formula>
    </cfRule>
    <cfRule type="cellIs" dxfId="203" priority="6" operator="equal">
      <formula>3</formula>
    </cfRule>
    <cfRule type="cellIs" dxfId="202" priority="7" operator="equal">
      <formula>2</formula>
    </cfRule>
    <cfRule type="cellIs" dxfId="201" priority="8" operator="equal">
      <formula>1</formula>
    </cfRule>
  </conditionalFormatting>
  <conditionalFormatting sqref="K21:L21">
    <cfRule type="cellIs" dxfId="200" priority="2" operator="equal">
      <formula>3</formula>
    </cfRule>
    <cfRule type="cellIs" dxfId="199" priority="3" operator="equal">
      <formula>2</formula>
    </cfRule>
    <cfRule type="cellIs" dxfId="198" priority="4" operator="equal">
      <formula>1</formula>
    </cfRule>
    <cfRule type="cellIs" dxfId="197" priority="1" operator="equal">
      <formula>4</formula>
    </cfRule>
  </conditionalFormatting>
  <conditionalFormatting sqref="K27:L27">
    <cfRule type="cellIs" dxfId="196" priority="37" operator="equal">
      <formula>4</formula>
    </cfRule>
    <cfRule type="cellIs" dxfId="195" priority="38" operator="equal">
      <formula>3</formula>
    </cfRule>
    <cfRule type="cellIs" dxfId="194" priority="39" operator="equal">
      <formula>2</formula>
    </cfRule>
    <cfRule type="cellIs" dxfId="193" priority="40" operator="equal">
      <formula>1</formula>
    </cfRule>
  </conditionalFormatting>
  <conditionalFormatting sqref="K33:L33">
    <cfRule type="cellIs" dxfId="192" priority="34" operator="equal">
      <formula>3</formula>
    </cfRule>
    <cfRule type="cellIs" dxfId="191" priority="33" operator="equal">
      <formula>4</formula>
    </cfRule>
    <cfRule type="cellIs" dxfId="190" priority="35" operator="equal">
      <formula>2</formula>
    </cfRule>
    <cfRule type="cellIs" dxfId="189" priority="36" operator="equal">
      <formula>1</formula>
    </cfRule>
  </conditionalFormatting>
  <conditionalFormatting sqref="K35:L35">
    <cfRule type="cellIs" dxfId="188" priority="29" operator="equal">
      <formula>4</formula>
    </cfRule>
    <cfRule type="cellIs" dxfId="187" priority="30" operator="equal">
      <formula>3</formula>
    </cfRule>
    <cfRule type="cellIs" dxfId="186" priority="32" operator="equal">
      <formula>1</formula>
    </cfRule>
    <cfRule type="cellIs" dxfId="185" priority="31" operator="equal">
      <formula>2</formula>
    </cfRule>
  </conditionalFormatting>
  <conditionalFormatting sqref="K37:L37">
    <cfRule type="cellIs" dxfId="184" priority="25" operator="equal">
      <formula>4</formula>
    </cfRule>
    <cfRule type="cellIs" dxfId="183" priority="27" operator="equal">
      <formula>2</formula>
    </cfRule>
    <cfRule type="cellIs" dxfId="182" priority="28" operator="equal">
      <formula>1</formula>
    </cfRule>
    <cfRule type="cellIs" dxfId="181" priority="26" operator="equal">
      <formula>3</formula>
    </cfRule>
  </conditionalFormatting>
  <conditionalFormatting sqref="K39:L39">
    <cfRule type="cellIs" dxfId="180" priority="22" operator="equal">
      <formula>3</formula>
    </cfRule>
    <cfRule type="cellIs" dxfId="179" priority="23" operator="equal">
      <formula>2</formula>
    </cfRule>
    <cfRule type="cellIs" dxfId="178" priority="24" operator="equal">
      <formula>1</formula>
    </cfRule>
    <cfRule type="cellIs" dxfId="177" priority="21" operator="equal">
      <formula>4</formula>
    </cfRule>
  </conditionalFormatting>
  <conditionalFormatting sqref="K41:L41">
    <cfRule type="cellIs" dxfId="176" priority="20" operator="equal">
      <formula>1</formula>
    </cfRule>
    <cfRule type="cellIs" dxfId="175" priority="17" operator="equal">
      <formula>4</formula>
    </cfRule>
    <cfRule type="cellIs" dxfId="174" priority="18" operator="equal">
      <formula>3</formula>
    </cfRule>
    <cfRule type="cellIs" dxfId="173" priority="19" operator="equal">
      <formula>2</formula>
    </cfRule>
  </conditionalFormatting>
  <conditionalFormatting sqref="K43:M43">
    <cfRule type="cellIs" dxfId="172" priority="15" operator="equal">
      <formula>2</formula>
    </cfRule>
    <cfRule type="cellIs" dxfId="171" priority="14" operator="equal">
      <formula>3</formula>
    </cfRule>
    <cfRule type="cellIs" dxfId="170" priority="13" operator="equal">
      <formula>4</formula>
    </cfRule>
    <cfRule type="cellIs" dxfId="169" priority="16" operator="equal">
      <formula>1</formula>
    </cfRule>
  </conditionalFormatting>
  <conditionalFormatting sqref="K45:M45">
    <cfRule type="cellIs" dxfId="168" priority="12" operator="equal">
      <formula>1</formula>
    </cfRule>
    <cfRule type="cellIs" dxfId="167" priority="11" operator="equal">
      <formula>2</formula>
    </cfRule>
    <cfRule type="cellIs" dxfId="166" priority="10" operator="equal">
      <formula>3</formula>
    </cfRule>
    <cfRule type="cellIs" dxfId="165" priority="9" operator="equal">
      <formula>4</formula>
    </cfRule>
  </conditionalFormatting>
  <conditionalFormatting sqref="L15:L18 L20 L22 L24 L28:L32 L36 L42">
    <cfRule type="cellIs" dxfId="164" priority="61" operator="equal">
      <formula>4</formula>
    </cfRule>
    <cfRule type="cellIs" dxfId="163" priority="62" operator="equal">
      <formula>3</formula>
    </cfRule>
    <cfRule type="cellIs" dxfId="162" priority="63" operator="equal">
      <formula>2</formula>
    </cfRule>
    <cfRule type="cellIs" dxfId="161" priority="64" operator="equal">
      <formula>1</formula>
    </cfRule>
  </conditionalFormatting>
  <conditionalFormatting sqref="L46">
    <cfRule type="cellIs" dxfId="160" priority="53" operator="equal">
      <formula>4</formula>
    </cfRule>
    <cfRule type="cellIs" dxfId="159" priority="54" operator="equal">
      <formula>3</formula>
    </cfRule>
    <cfRule type="cellIs" dxfId="158" priority="55" operator="equal">
      <formula>2</formula>
    </cfRule>
    <cfRule type="cellIs" dxfId="157" priority="56" operator="equal">
      <formula>1</formula>
    </cfRule>
  </conditionalFormatting>
  <conditionalFormatting sqref="M16:M17 N19 M19:M21 N23:N27 M24:M28 N30 L34:M34 M38:M42 L44:M44 M46:M51">
    <cfRule type="cellIs" dxfId="156" priority="57" operator="equal">
      <formula>4</formula>
    </cfRule>
    <cfRule type="cellIs" dxfId="155" priority="58" operator="equal">
      <formula>3</formula>
    </cfRule>
    <cfRule type="cellIs" dxfId="154" priority="59" operator="equal">
      <formula>2</formula>
    </cfRule>
    <cfRule type="cellIs" dxfId="153" priority="60" operator="equal">
      <formula>1</formula>
    </cfRule>
  </conditionalFormatting>
  <conditionalFormatting sqref="Q15:Q51">
    <cfRule type="cellIs" dxfId="152" priority="73" operator="equal">
      <formula>"Ouvert"</formula>
    </cfRule>
    <cfRule type="cellIs" dxfId="151" priority="74" operator="equal">
      <formula>"En cours"</formula>
    </cfRule>
    <cfRule type="cellIs" dxfId="150" priority="75" operator="equal">
      <formula>"Clôturé"</formula>
    </cfRule>
  </conditionalFormatting>
  <dataValidations count="6">
    <dataValidation type="list" allowBlank="1" sqref="J16:J19 J22 J25:J29 J31:J32 J48:J49" xr:uid="{AB38C0AD-2522-4098-8581-E6CF465E0C10}">
      <formula1>"NC Majeure,NC Mineure,Observation,OFI,Bonne Pratique"</formula1>
    </dataValidation>
    <dataValidation type="list" allowBlank="1" sqref="Q15:Q51" xr:uid="{00000000-0002-0000-1000-000002000000}">
      <formula1>"Ouvert,En cours,Clôturé,Non applicable"</formula1>
    </dataValidation>
    <dataValidation type="list" allowBlank="1" sqref="F15:F51" xr:uid="{00000000-0002-0000-1000-000003000000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" xr:uid="{43FDD32D-3A45-4AC9-A38B-9306C7437AD0}">
      <formula1>1</formula1>
      <formula2>5</formula2>
    </dataValidation>
    <dataValidation type="list" allowBlank="1" sqref="J15 J20:J21 J23:J24 J30 J50:J51 J33:J47" xr:uid="{50B458B8-32E0-4CD3-9863-1713653CBF43}">
      <formula1>"NC Majeure,NC Mineure,Observation,OFI,Bonne Pratique,NA"</formula1>
    </dataValidation>
    <dataValidation type="whole" allowBlank="1" showInputMessage="1" showErrorMessage="1" errorTitle="Score invalide" error="Saisir un score entre 1 et 4" promptTitle="Score Maturité" prompt="1=Non en place_x000a_2=Partiellement_x000a_3=Largement_x000a_4=Totalement en place" sqref="M16:M17 M19:M21 M23:M28 M38:M51 N21 N23:N27 L16:L25 L27:L37 L39 L41:L46 N19 M34 N30" xr:uid="{F4208EB3-D2B4-4EEE-ACD0-F15E75DB6FBE}">
      <formula1>1</formula1>
      <formula2>4</formula2>
    </dataValidation>
  </dataValidations>
  <hyperlinks>
    <hyperlink ref="T15" r:id="rId1" display="../../../../../../../:x:/r/sites/ONCF927/Shared Documents/General/Risk %26 Opportunity/DXC_Risk and Opportunity and Issues ONCF.xlsx?d=w072d1db821194d4598e8c8a8464896e6&amp;csf=1&amp;web=1&amp;e=8dLkxt" xr:uid="{8C744F82-1E56-4BF4-8553-CD3A1F2A655C}"/>
    <hyperlink ref="T18" r:id="rId2" display="../../../../../../../:f:/r/sites/ONCF927/Shared Documents/General/COH/Processus?csf=1&amp;web=1&amp;e=auRAfn&amp;xsdata=MDV8MDJ8fDdjMzM4OTg3MjhkNjRhMzU1YTBjMDhkZWViZWU3YzE2fDkzZjMzNTcxNTUwZjQzY2ZiMDlmY2QzMzEzMzhkMDg2fDB8MHw2MzkyMDc2MDY2NDk3NzI1NTZ8VW5rbm93bnxWR1ZoYlhOVFpXTjFjbWwwZVZObGNuWnBZMlY4ZXlKRFFTSTZJbFJsWVcxelgwRlVVRk5sY25acFkyVmZVMUJQVEU5R0lpd2lWaUk2SWpBdU1DNHdNREF3SWl3aVVDSTZJbGRwYmpNeUlpd2lRVTRpT2lKUGRHaGxjaUlzSWxkVUlqb3hNWDA9fDF8TDJOb1lYUnpMekU1T20xbFpYUnBibWRmVDFSc2JFNUhVbTFOZW1OMFdrUlpkMDE1TURCUFIwMTZURmRKZUU5WFNYUk5Na1UxV1ZSQmVrOVVhR3hhVjAweVFIUm9jbVZoWkM1Mk1pOXRaWE56WVdkbGN5OHhOemcxTVRZek9EWXpOVGc0fGNmNTIxNzgwMmUxZDQ1MmVlNDhhMDhkZWViZWU3YzE1fDc3ZDlkZjIxMWJjMDRkOWViYWM0ZWZhNGUzMTQ3MGZi&amp;sdata=TFBoWFpKcVVDYU9PdER3TWRHb2Zsdk5KYkFoOUNibzhwZXFCb2s1K2R3QT0%3D&amp;ovuser=93f33571-550f-43cf-b09f-cd331338d086%2Cimane.kaichouh%40dxc.com" xr:uid="{455E7AE0-FDC6-416B-8B82-285BDECE6201}"/>
    <hyperlink ref="T31" r:id="rId3" display="../../../../../../../:x:/r/sites/ONCF927/Shared Documents/General/Gouvernance/PLan de Communication/DXC Communication Plan  ONCF-25.xlsx?d=wb381c7d0df024ca9ba4ca7328a34e5c2&amp;csf=1&amp;web=1&amp;e=VEh4QT" xr:uid="{610C842C-9BAE-4341-8A31-90B295F239FD}"/>
    <hyperlink ref="T29" r:id="rId4" display="../../../../../../../:x:/r/sites/ONCF927/Shared Documents/General/Skills/Organization_Multiskill_Matrix ONCF-1.xlsx?d=w9ea94ebd11fa4a088e1f19efae99e000&amp;csf=1&amp;web=1&amp;e=WmDzho" xr:uid="{60F6A5B6-512F-478A-AA60-A4FCBAC8AFA3}"/>
    <hyperlink ref="T34" r:id="rId5" display="https://teams.microsoft.com/l/channel/19%3AtVCRtwVRUIm9bnFikxcWT73obYOLCTbpd1w2JotOT901%40thread.tacv2/COMOP ONCF?groupId=291d01d6-bbbf-4bcd-adde-b1db2736aacb&amp;tenantId=93f33571-550f-43cf-b09f-cd331338d086" xr:uid="{09EAF1F4-1A3B-4A32-A5B6-2CDCF7087668}"/>
    <hyperlink ref="T39" r:id="rId6" display="https://teams.microsoft.com/l/channel/19%3AtVCRtwVRUIm9bnFikxcWT73obYOLCTbpd1w2JotOT901%40thread.tacv2/COMOP ONCF?groupId=291d01d6-bbbf-4bcd-adde-b1db2736aacb&amp;tenantId=93f33571-550f-43cf-b09f-cd331338d086" xr:uid="{0284C20C-F118-45FF-B9FB-024107EDA4E5}"/>
    <hyperlink ref="T45" r:id="rId7" display="https://teams.microsoft.com/l/channel/19%3AtVCRtwVRUIm9bnFikxcWT73obYOLCTbpd1w2JotOT901%40thread.tacv2/COMOP ONCF?groupId=291d01d6-bbbf-4bcd-adde-b1db2736aacb&amp;tenantId=93f33571-550f-43cf-b09f-cd331338d086" xr:uid="{EE6F9515-4973-4B1E-99BE-D7D4331FEA43}"/>
    <hyperlink ref="T47" r:id="rId8" display="https://teams.microsoft.com/l/channel/19%3AtVCRtwVRUIm9bnFikxcWT73obYOLCTbpd1w2JotOT901%40thread.tacv2/COMOP ONCF?groupId=291d01d6-bbbf-4bcd-adde-b1db2736aacb&amp;tenantId=93f33571-550f-43cf-b09f-cd331338d086" xr:uid="{5CF8FAAA-C212-4C82-A334-592F363C6C59}"/>
    <hyperlink ref="T24" r:id="rId9" display="../../../../../../../:f:/r/sites/ONCF927/Shared Documents/General/COH/Processus?csf=1&amp;web=1&amp;e=auRAfn&amp;xsdata=MDV8MDJ8fDdjMzM4OTg3MjhkNjRhMzU1YTBjMDhkZWViZWU3YzE2fDkzZjMzNTcxNTUwZjQzY2ZiMDlmY2QzMzEzMzhkMDg2fDB8MHw2MzkyMDc2MDY2NDk3NzI1NTZ8VW5rbm93bnxWR1ZoYlhOVFpXTjFjbWwwZVZObGNuWnBZMlY4ZXlKRFFTSTZJbFJsWVcxelgwRlVVRk5sY25acFkyVmZVMUJQVEU5R0lpd2lWaUk2SWpBdU1DNHdNREF3SWl3aVVDSTZJbGRwYmpNeUlpd2lRVTRpT2lKUGRHaGxjaUlzSWxkVUlqb3hNWDA9fDF8TDJOb1lYUnpMekU1T20xbFpYUnBibWRmVDFSc2JFNUhVbTFOZW1OMFdrUlpkMDE1TURCUFIwMTZURmRKZUU5WFNYUk5Na1UxV1ZSQmVrOVVhR3hhVjAweVFIUm9jbVZoWkM1Mk1pOXRaWE56WVdkbGN5OHhOemcxTVRZek9EWXpOVGc0fGNmNTIxNzgwMmUxZDQ1MmVlNDhhMDhkZWViZWU3YzE1fDc3ZDlkZjIxMWJjMDRkOWViYWM0ZWZhNGUzMTQ3MGZi&amp;sdata=TFBoWFpKcVVDYU9PdER3TWRHb2Zsdk5KYkFoOUNibzhwZXFCb2s1K2R3QT0%3D&amp;ovuser=93f33571-550f-43cf-b09f-cd331338d086%2Cimane.kaichouh%40dxc.com" xr:uid="{DD4025FE-4822-4BCA-9068-25092752F4CD}"/>
    <hyperlink ref="T50" r:id="rId10" display="../../../../../../../:x:/r/sites/ONCF927/Shared Documents/General/Action Plan/Action Plan ONCF.xlsx?d=wb2246954a59f43f99f8acc985ac47824&amp;csf=1&amp;web=1&amp;e=bgWGoL" xr:uid="{C90202EB-BDE6-4370-8C15-2A592EA364F4}"/>
    <hyperlink ref="T51" r:id="rId11" display="../../../../../../../:x:/r/sites/ONCF927/Shared Documents/General/Action Plan/Action Plan ONCF.xlsx?d=wb2246954a59f43f99f8acc985ac47824&amp;csf=1&amp;web=1&amp;e=bgWGoL" xr:uid="{344EC7FC-28C5-406F-9E40-C8FC7CD723A2}"/>
    <hyperlink ref="T20" r:id="rId12" xr:uid="{FBE605BF-8CE7-4230-ADE1-58E41BA8488B}"/>
    <hyperlink ref="T22" r:id="rId13" display="../../../../../../../:x:/r/sites/ONCF927/Shared Documents/General/Risk %26 Opportunity/DXC_Risk and Opportunity and Issues ONCF.xlsx?d=w072d1db821194d4598e8c8a8464896e6&amp;csf=1&amp;web=1&amp;e=8dLkxt" xr:uid="{BEF95D86-7DD5-4790-BC3E-0689FA23FE5A}"/>
    <hyperlink ref="T43" r:id="rId14" display="https://teams.microsoft.com/l/channel/19%3AtVCRtwVRUIm9bnFikxcWT73obYOLCTbpd1w2JotOT901%40thread.tacv2/COMOP ONCF?groupId=291d01d6-bbbf-4bcd-adde-b1db2736aacb&amp;tenantId=93f33571-550f-43cf-b09f-cd331338d086" xr:uid="{DACB8CAA-B393-48BC-B787-ED8FEF94DD55}"/>
    <hyperlink ref="T36" r:id="rId15" display="../../../../../../../:b:/r/sites/ONCF927/Shared Documents/General/Contrat/ONCF march%C3%A9 2024.pdf?csf=1&amp;web=1&amp;e=gdZoa4" xr:uid="{8215A748-0012-4724-A6E2-498316452773}"/>
    <hyperlink ref="T37" r:id="rId16" display="../../../../../../../:b:/r/sites/ONCF927/Shared Documents/General/Contrat/ONCF march%C3%A9 2024.pdf?csf=1&amp;web=1&amp;e=gdZoa4" xr:uid="{B76595A6-083C-4F45-B265-420D98E4DD89}"/>
  </hyperlinks>
  <pageMargins left="0.75" right="0.75" top="1" bottom="1" header="0.5" footer="0.5"/>
  <pageSetup orientation="portrait" r:id="rId17"/>
  <drawing r:id="rId18"/>
  <legacyDrawing r:id="rId19"/>
  <oleObjects>
    <mc:AlternateContent xmlns:mc="http://schemas.openxmlformats.org/markup-compatibility/2006">
      <mc:Choice Requires="x14">
        <oleObject progId="Package" dvAspect="DVASPECT_ICON" shapeId="5128" r:id="rId20">
          <objectPr defaultSize="0" autoPict="0" r:id="rId21">
            <anchor moveWithCells="1">
              <from>
                <xdr:col>19</xdr:col>
                <xdr:colOff>0</xdr:colOff>
                <xdr:row>32</xdr:row>
                <xdr:rowOff>45720</xdr:rowOff>
              </from>
              <to>
                <xdr:col>19</xdr:col>
                <xdr:colOff>1333500</xdr:colOff>
                <xdr:row>33</xdr:row>
                <xdr:rowOff>7620</xdr:rowOff>
              </to>
            </anchor>
          </objectPr>
        </oleObject>
      </mc:Choice>
      <mc:Fallback>
        <oleObject progId="Package" dvAspect="DVASPECT_ICON" shapeId="5128" r:id="rId20"/>
      </mc:Fallback>
    </mc:AlternateContent>
    <mc:AlternateContent xmlns:mc="http://schemas.openxmlformats.org/markup-compatibility/2006">
      <mc:Choice Requires="x14">
        <oleObject progId="Package" dvAspect="DVASPECT_ICON" shapeId="5130" r:id="rId22">
          <objectPr defaultSize="0" autoPict="0" r:id="rId23">
            <anchor moveWithCells="1">
              <from>
                <xdr:col>19</xdr:col>
                <xdr:colOff>152400</xdr:colOff>
                <xdr:row>43</xdr:row>
                <xdr:rowOff>0</xdr:rowOff>
              </from>
              <to>
                <xdr:col>19</xdr:col>
                <xdr:colOff>1112520</xdr:colOff>
                <xdr:row>43</xdr:row>
                <xdr:rowOff>266700</xdr:rowOff>
              </to>
            </anchor>
          </objectPr>
        </oleObject>
      </mc:Choice>
      <mc:Fallback>
        <oleObject progId="Package" dvAspect="DVASPECT_ICON" shapeId="5130" r:id="rId22"/>
      </mc:Fallback>
    </mc:AlternateContent>
    <mc:AlternateContent xmlns:mc="http://schemas.openxmlformats.org/markup-compatibility/2006">
      <mc:Choice Requires="x14">
        <oleObject progId="Package" dvAspect="DVASPECT_ICON" shapeId="5131" r:id="rId24">
          <objectPr defaultSize="0" autoPict="0" r:id="rId25">
            <anchor moveWithCells="1">
              <from>
                <xdr:col>19</xdr:col>
                <xdr:colOff>0</xdr:colOff>
                <xdr:row>41</xdr:row>
                <xdr:rowOff>0</xdr:rowOff>
              </from>
              <to>
                <xdr:col>19</xdr:col>
                <xdr:colOff>1165860</xdr:colOff>
                <xdr:row>42</xdr:row>
                <xdr:rowOff>7620</xdr:rowOff>
              </to>
            </anchor>
          </objectPr>
        </oleObject>
      </mc:Choice>
      <mc:Fallback>
        <oleObject progId="Package" dvAspect="DVASPECT_ICON" shapeId="5131" r:id="rId24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64"/>
  <sheetViews>
    <sheetView showGridLines="0" topLeftCell="I1" workbookViewId="0">
      <selection activeCell="P18" sqref="P18"/>
    </sheetView>
  </sheetViews>
  <sheetFormatPr baseColWidth="10" defaultColWidth="8.6640625" defaultRowHeight="14.4"/>
  <cols>
    <col min="1" max="1" width="21" customWidth="1"/>
    <col min="2" max="2" width="11.88671875" customWidth="1"/>
    <col min="3" max="3" width="35" customWidth="1"/>
    <col min="4" max="4" width="30" customWidth="1"/>
    <col min="5" max="5" width="42" customWidth="1"/>
    <col min="6" max="6" width="14" customWidth="1"/>
    <col min="7" max="7" width="24" customWidth="1"/>
    <col min="8" max="8" width="34" customWidth="1"/>
    <col min="9" max="9" width="28" customWidth="1"/>
    <col min="10" max="10" width="14" customWidth="1"/>
    <col min="11" max="11" width="18" customWidth="1"/>
    <col min="12" max="12" width="10" customWidth="1"/>
    <col min="13" max="13" width="28" customWidth="1"/>
    <col min="14" max="15" width="14" customWidth="1"/>
    <col min="16" max="16" width="10" customWidth="1"/>
    <col min="17" max="17" width="12" customWidth="1"/>
    <col min="18" max="19" width="8" customWidth="1"/>
    <col min="20" max="21" width="20" customWidth="1"/>
  </cols>
  <sheetData>
    <row r="1" spans="1:21" ht="17.399999999999999">
      <c r="A1" s="16" t="s">
        <v>737</v>
      </c>
    </row>
    <row r="2" spans="1:21">
      <c r="A2" s="24" t="s">
        <v>336</v>
      </c>
    </row>
    <row r="4" spans="1:21">
      <c r="A4" s="4" t="s">
        <v>563</v>
      </c>
      <c r="B4" s="179" t="s">
        <v>197</v>
      </c>
      <c r="E4" s="4" t="s">
        <v>738</v>
      </c>
    </row>
    <row r="5" spans="1:21">
      <c r="A5" s="4" t="s">
        <v>565</v>
      </c>
      <c r="B5" s="195">
        <v>46232</v>
      </c>
      <c r="E5" s="4" t="s">
        <v>586</v>
      </c>
      <c r="F5" s="6"/>
    </row>
    <row r="6" spans="1:21">
      <c r="A6" s="4" t="s">
        <v>567</v>
      </c>
      <c r="B6" s="179" t="s">
        <v>739</v>
      </c>
      <c r="E6" s="4" t="s">
        <v>723</v>
      </c>
    </row>
    <row r="8" spans="1:21">
      <c r="A8" s="17" t="s">
        <v>343</v>
      </c>
    </row>
    <row r="9" spans="1:21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1">
      <c r="A10" s="26">
        <f>IFERROR(AVERAGE(L15:L51),0)</f>
        <v>3.1538461538461537</v>
      </c>
      <c r="B10" s="27" t="str">
        <f>IF(A10&lt;=0.5,"⏳ Non audité",IF(A10&gt;=4.5,"Très Performant",IF(A10&gt;=3.5,"Performant",IF(A10&gt;=2.5,"A Surveiller",IF(A10&gt;=1.5,"À Risque",IF(A10&lt;=1.5,"Critique"))))))</f>
        <v>A Surveiller</v>
      </c>
      <c r="C10" s="28">
        <f>COUNTIF(J15:J51,"NC Majeure")</f>
        <v>0</v>
      </c>
      <c r="D10" s="29">
        <f>COUNTIF(J15:J51,"NC Mineure")</f>
        <v>5</v>
      </c>
      <c r="E10" s="29">
        <f>COUNTIF(J15:J51,"Observation")</f>
        <v>0</v>
      </c>
      <c r="F10" s="30">
        <f>COUNTIF(J15:J51,"OFI")</f>
        <v>0</v>
      </c>
      <c r="G10" s="31">
        <f>COUNTIF(J15:J51,"Bonne Pratique")</f>
        <v>1</v>
      </c>
      <c r="H10" s="32">
        <f>C10+D10+E10+F10</f>
        <v>5</v>
      </c>
    </row>
    <row r="12" spans="1:21">
      <c r="A12" s="17" t="s">
        <v>348</v>
      </c>
    </row>
    <row r="13" spans="1:21">
      <c r="A13" s="33" t="s">
        <v>349</v>
      </c>
    </row>
    <row r="14" spans="1:21" ht="36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568</v>
      </c>
      <c r="P14" s="34" t="s">
        <v>669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68.400000000000006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163</v>
      </c>
      <c r="G15" s="37" t="s">
        <v>370</v>
      </c>
      <c r="H15" s="37" t="s">
        <v>369</v>
      </c>
      <c r="I15" s="106" t="s">
        <v>589</v>
      </c>
      <c r="J15" s="156" t="s">
        <v>117</v>
      </c>
      <c r="K15" s="156" t="str">
        <f>IF(L15="","",IF(L15=5,"Excellence/Meilleures pratiques",IF(L15=4,"Totalement en place/Proactif",IF(L15=3,"Largement en place/Stable",IF(L15=2,"Partiellement en place/Réactif",IF(L15=1,"Non en place/Elémentaire",""))))))</f>
        <v>Largement en place/Stable</v>
      </c>
      <c r="L15" s="156">
        <v>3</v>
      </c>
      <c r="M15" s="180" t="s">
        <v>590</v>
      </c>
      <c r="N15" s="106"/>
      <c r="O15" s="188"/>
      <c r="P15" s="189"/>
      <c r="Q15" s="189"/>
      <c r="R15" s="35" t="str">
        <f t="shared" ref="R15:R51" ca="1" si="0">IF(OR(O15="",Q15="Clôturé"),"",TODAY()-O15)</f>
        <v/>
      </c>
      <c r="S15" s="35" t="str">
        <f t="shared" ref="S15:S51" ca="1" si="1">IF(R15="","",IF(Q15="Clôturé","✅",IF(R15&lt;=30,"🟢",IF(R15&lt;=60,"🟠","🔴"))))</f>
        <v/>
      </c>
      <c r="T15" s="38"/>
      <c r="U15" s="38"/>
    </row>
    <row r="16" spans="1:21" ht="22.8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I16" s="105"/>
      <c r="J16" s="155"/>
      <c r="K16" s="40" t="str">
        <f t="shared" ref="K16:K17" si="2">IF(L16="","",IF(L16=4,"Totalement en place",IF(L16=3,"Largement en place",IF(L16=2,"Partiellement en place",IF(L16=1,"Non en place","")))))</f>
        <v/>
      </c>
      <c r="L16" s="155"/>
      <c r="M16" s="155"/>
      <c r="N16" s="105"/>
      <c r="O16" s="43"/>
      <c r="P16" s="44"/>
      <c r="Q16" s="44"/>
      <c r="R16" s="40" t="str">
        <f t="shared" ca="1" si="0"/>
        <v/>
      </c>
      <c r="S16" s="40" t="str">
        <f t="shared" ca="1" si="1"/>
        <v/>
      </c>
      <c r="T16" s="43"/>
      <c r="U16" s="43"/>
    </row>
    <row r="17" spans="1:21" ht="22.8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106"/>
      <c r="J17" s="156"/>
      <c r="K17" s="35" t="str">
        <f t="shared" si="2"/>
        <v/>
      </c>
      <c r="L17" s="156"/>
      <c r="M17" s="156"/>
      <c r="N17" s="106"/>
      <c r="O17" s="38"/>
      <c r="P17" s="39"/>
      <c r="Q17" s="39"/>
      <c r="R17" s="35" t="str">
        <f t="shared" ca="1" si="0"/>
        <v/>
      </c>
      <c r="S17" s="35" t="str">
        <f t="shared" ca="1" si="1"/>
        <v/>
      </c>
      <c r="T17" s="38"/>
      <c r="U17" s="38"/>
    </row>
    <row r="18" spans="1:21" ht="22.8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163</v>
      </c>
      <c r="G18" s="42" t="s">
        <v>383</v>
      </c>
      <c r="H18" s="42" t="s">
        <v>384</v>
      </c>
      <c r="I18" s="105" t="s">
        <v>704</v>
      </c>
      <c r="J18" s="163" t="s">
        <v>10</v>
      </c>
      <c r="K18" s="40" t="str">
        <f>IF(L18="","",IF(L18=5,"Excellence/Meilleures pratiques",IF(L18=4,"Totalement en place/Proactif",IF(L18=3,"Largement en place/Stable",IF(L18=2,"Partiellement en place/Réactif",IF(L18=1,"Non en place/Elémentaire",""))))))</f>
        <v>Totalement en place/Proactif</v>
      </c>
      <c r="L18" s="155">
        <v>4</v>
      </c>
      <c r="M18" s="105"/>
      <c r="N18" s="105"/>
      <c r="O18" s="190"/>
      <c r="P18" s="191"/>
      <c r="Q18" s="191"/>
      <c r="R18" s="40" t="str">
        <f t="shared" ca="1" si="0"/>
        <v/>
      </c>
      <c r="S18" s="40" t="str">
        <f t="shared" ca="1" si="1"/>
        <v/>
      </c>
      <c r="T18" s="43"/>
      <c r="U18" s="43"/>
    </row>
    <row r="19" spans="1:21" ht="22.8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106"/>
      <c r="J19" s="156"/>
      <c r="K19" s="156" t="str">
        <f>IF(L19="","",IF(L19=5,"Excellence/Meilleures pratiques",IF(L19=4,"Totalement en place/Proactif",IF(L19=3,"Largement en place/Stable",IF(L19=2,"Partiellement en place/Réactif",IF(L19=1,"Non en place/Elémentaire",""))))))</f>
        <v/>
      </c>
      <c r="L19" s="156"/>
      <c r="M19" s="156"/>
      <c r="N19" s="156"/>
      <c r="O19" s="38"/>
      <c r="P19" s="39"/>
      <c r="Q19" s="39"/>
      <c r="R19" s="35" t="str">
        <f t="shared" ca="1" si="0"/>
        <v/>
      </c>
      <c r="S19" s="35" t="str">
        <f t="shared" ca="1" si="1"/>
        <v/>
      </c>
      <c r="T19" s="38"/>
      <c r="U19" s="38"/>
    </row>
    <row r="20" spans="1:21" ht="22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163</v>
      </c>
      <c r="G20" s="42" t="s">
        <v>392</v>
      </c>
      <c r="H20" s="42" t="s">
        <v>393</v>
      </c>
      <c r="I20" s="105" t="s">
        <v>684</v>
      </c>
      <c r="J20" s="163" t="s">
        <v>10</v>
      </c>
      <c r="K20" s="40" t="str">
        <f t="shared" ref="K20:L49" si="3">IF(L20="","",IF(L20=5,"Excellence/Meilleures pratiques",IF(L20=4,"Totalement en place/Proactif",IF(L20=3,"Largement en place/Stable",IF(L20=2,"Partiellement en place/Réactif",IF(L20=1,"Non en place/Elémentaire",""))))))</f>
        <v>Totalement en place/Proactif</v>
      </c>
      <c r="L20" s="163">
        <v>4</v>
      </c>
      <c r="M20" s="190"/>
      <c r="N20" s="190"/>
      <c r="O20" s="190"/>
      <c r="P20" s="191"/>
      <c r="Q20" s="191"/>
      <c r="R20" s="40" t="str">
        <f t="shared" ca="1" si="0"/>
        <v/>
      </c>
      <c r="S20" s="40" t="str">
        <f t="shared" ca="1" si="1"/>
        <v/>
      </c>
      <c r="T20" s="43"/>
      <c r="U20" s="43"/>
    </row>
    <row r="21" spans="1:21" ht="22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106"/>
      <c r="J21" s="156" t="s">
        <v>10</v>
      </c>
      <c r="K21" s="156" t="str">
        <f t="shared" si="3"/>
        <v>Largement en place/Stable</v>
      </c>
      <c r="L21" s="156">
        <v>3</v>
      </c>
      <c r="M21" s="184"/>
      <c r="N21" s="184"/>
      <c r="O21" s="38"/>
      <c r="P21" s="39"/>
      <c r="Q21" s="39"/>
      <c r="R21" s="35" t="str">
        <f t="shared" ca="1" si="0"/>
        <v/>
      </c>
      <c r="S21" s="35" t="str">
        <f t="shared" ca="1" si="1"/>
        <v/>
      </c>
      <c r="T21" s="38"/>
      <c r="U21" s="38"/>
    </row>
    <row r="22" spans="1:21" ht="34.200000000000003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2" t="s">
        <v>706</v>
      </c>
      <c r="J22" s="155" t="s">
        <v>117</v>
      </c>
      <c r="K22" s="40" t="s">
        <v>687</v>
      </c>
      <c r="L22" s="183">
        <v>2</v>
      </c>
      <c r="M22" s="105" t="s">
        <v>707</v>
      </c>
      <c r="N22" s="105" t="s">
        <v>702</v>
      </c>
      <c r="O22" s="192"/>
      <c r="P22" s="191"/>
      <c r="Q22" s="191"/>
      <c r="R22" s="40" t="str">
        <f t="shared" ca="1" si="0"/>
        <v/>
      </c>
      <c r="S22" s="40" t="str">
        <f t="shared" ca="1" si="1"/>
        <v/>
      </c>
      <c r="T22" s="43"/>
      <c r="U22" s="43"/>
    </row>
    <row r="23" spans="1:21" ht="22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106"/>
      <c r="J23" s="156" t="s">
        <v>10</v>
      </c>
      <c r="K23" s="156" t="str">
        <f t="shared" ref="K23" si="4">IF(L23="","",IF(L23=5,"Excellence/Meilleures pratiques",IF(L23=4,"Totalement en place/Proactif",IF(L23=3,"Largement en place/Stable",IF(L23=2,"Partiellement en place/Réactif",IF(L23=1,"Non en place/Elémentaire",""))))))</f>
        <v>Largement en place/Stable</v>
      </c>
      <c r="L23" s="156">
        <v>3</v>
      </c>
      <c r="M23" s="185"/>
      <c r="N23" s="186"/>
      <c r="O23" s="38"/>
      <c r="P23" s="39"/>
      <c r="Q23" s="39"/>
      <c r="R23" s="35" t="str">
        <f t="shared" ca="1" si="0"/>
        <v/>
      </c>
      <c r="S23" s="35" t="str">
        <f t="shared" ca="1" si="1"/>
        <v/>
      </c>
      <c r="T23" s="38"/>
      <c r="U23" s="38"/>
    </row>
    <row r="24" spans="1:21" ht="22.8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105" t="s">
        <v>708</v>
      </c>
      <c r="J24" s="163" t="s">
        <v>10</v>
      </c>
      <c r="K24" s="40" t="str">
        <f>IF(L24="","",IF(L24=5,"Excellence/Meilleures pratiques",IF(L24=4,"Totalement en place/Proactif",IF(L24=3,"Largement en place/Stable",IF(L24=2,"Partiellement en place/Réactif",IF(L24=1,"Non en place/Elémentaire",""))))))</f>
        <v>Largement en place/Stable</v>
      </c>
      <c r="L24" s="155">
        <v>3</v>
      </c>
      <c r="M24" s="155"/>
      <c r="N24" s="155"/>
      <c r="O24" s="190"/>
      <c r="P24" s="191"/>
      <c r="Q24" s="191"/>
      <c r="R24" s="40" t="str">
        <f t="shared" ca="1" si="0"/>
        <v/>
      </c>
      <c r="S24" s="40" t="str">
        <f t="shared" ca="1" si="1"/>
        <v/>
      </c>
      <c r="T24" s="43"/>
      <c r="U24" s="43"/>
    </row>
    <row r="25" spans="1:21" ht="22.8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163</v>
      </c>
      <c r="G25" s="37" t="s">
        <v>421</v>
      </c>
      <c r="H25" s="37" t="s">
        <v>422</v>
      </c>
      <c r="I25" s="106"/>
      <c r="J25" s="156"/>
      <c r="K25" s="156"/>
      <c r="L25" s="156"/>
      <c r="M25" s="156"/>
      <c r="N25" s="156"/>
      <c r="O25" s="38"/>
      <c r="P25" s="39"/>
      <c r="Q25" s="39"/>
      <c r="R25" s="35" t="str">
        <f t="shared" ca="1" si="0"/>
        <v/>
      </c>
      <c r="S25" s="35" t="str">
        <f t="shared" ca="1" si="1"/>
        <v/>
      </c>
      <c r="T25" s="38"/>
      <c r="U25" s="38"/>
    </row>
    <row r="26" spans="1:21" ht="22.8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I26" s="105"/>
      <c r="J26" s="155"/>
      <c r="K26" s="40"/>
      <c r="L26" s="170"/>
      <c r="M26" s="155"/>
      <c r="N26" s="155"/>
      <c r="O26" s="43"/>
      <c r="P26" s="44"/>
      <c r="Q26" s="44"/>
      <c r="R26" s="40" t="str">
        <f t="shared" ca="1" si="0"/>
        <v/>
      </c>
      <c r="S26" s="40" t="str">
        <f t="shared" ca="1" si="1"/>
        <v/>
      </c>
      <c r="T26" s="43"/>
      <c r="U26" s="43"/>
    </row>
    <row r="27" spans="1:21" ht="22.8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106"/>
      <c r="J27" s="156"/>
      <c r="K27" s="156" t="str">
        <f t="shared" si="3"/>
        <v/>
      </c>
      <c r="L27" s="156"/>
      <c r="M27" s="156"/>
      <c r="N27" s="156"/>
      <c r="O27" s="38"/>
      <c r="P27" s="39"/>
      <c r="Q27" s="39"/>
      <c r="R27" s="35" t="str">
        <f t="shared" ca="1" si="0"/>
        <v/>
      </c>
      <c r="S27" s="35" t="str">
        <f t="shared" ca="1" si="1"/>
        <v/>
      </c>
      <c r="T27" s="38"/>
      <c r="U27" s="38"/>
    </row>
    <row r="28" spans="1:21" ht="22.8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I28" s="105"/>
      <c r="J28" s="155"/>
      <c r="K28" s="40" t="str">
        <f t="shared" si="3"/>
        <v/>
      </c>
      <c r="L28" s="163"/>
      <c r="M28" s="155"/>
      <c r="N28" s="164"/>
      <c r="O28" s="43"/>
      <c r="P28" s="44"/>
      <c r="Q28" s="44"/>
      <c r="R28" s="40" t="str">
        <f t="shared" ca="1" si="0"/>
        <v/>
      </c>
      <c r="S28" s="40" t="str">
        <f t="shared" ca="1" si="1"/>
        <v/>
      </c>
      <c r="T28" s="43"/>
      <c r="U28" s="43"/>
    </row>
    <row r="29" spans="1:21" ht="22.8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106" t="s">
        <v>710</v>
      </c>
      <c r="J29" s="156" t="s">
        <v>117</v>
      </c>
      <c r="K29" s="156" t="str">
        <f t="shared" si="3"/>
        <v>Largement en place/Stable</v>
      </c>
      <c r="L29" s="156">
        <v>3</v>
      </c>
      <c r="M29" s="106" t="s">
        <v>711</v>
      </c>
      <c r="N29" s="106" t="s">
        <v>702</v>
      </c>
      <c r="O29" s="188"/>
      <c r="P29" s="189"/>
      <c r="Q29" s="189"/>
      <c r="R29" s="35" t="str">
        <f t="shared" ca="1" si="0"/>
        <v/>
      </c>
      <c r="S29" s="35" t="str">
        <f t="shared" ca="1" si="1"/>
        <v/>
      </c>
      <c r="T29" s="38"/>
      <c r="U29" s="3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105" t="s">
        <v>603</v>
      </c>
      <c r="J30" s="163" t="s">
        <v>10</v>
      </c>
      <c r="K30" s="40" t="str">
        <f>IF(L30="","",IF(L30=5,"Excellence/Meilleures pratiques",IF(L30=4,"Totalement en place/Proactif",IF(L30=3,"Largement en place/Stable",IF(L30=2,"Partiellement en place/Réactif",IF(L30=1,"Non en place/Elémentaire",""))))))</f>
        <v>Largement en place/Stable</v>
      </c>
      <c r="L30" s="163">
        <v>3</v>
      </c>
      <c r="M30" s="181" t="s">
        <v>713</v>
      </c>
      <c r="N30" s="155"/>
      <c r="O30" s="190"/>
      <c r="P30" s="191"/>
      <c r="Q30" s="191"/>
      <c r="R30" s="40" t="str">
        <f t="shared" ca="1" si="0"/>
        <v/>
      </c>
      <c r="S30" s="40" t="str">
        <f t="shared" ca="1" si="1"/>
        <v/>
      </c>
      <c r="T30" s="43"/>
      <c r="U30" s="43"/>
    </row>
    <row r="31" spans="1:21" ht="22.8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106" t="s">
        <v>605</v>
      </c>
      <c r="J31" s="156" t="s">
        <v>117</v>
      </c>
      <c r="K31" s="156" t="str">
        <f t="shared" si="3"/>
        <v>Largement en place/Stable</v>
      </c>
      <c r="L31" s="156">
        <v>3</v>
      </c>
      <c r="M31" s="106" t="s">
        <v>606</v>
      </c>
      <c r="N31" s="106" t="s">
        <v>702</v>
      </c>
      <c r="O31" s="188"/>
      <c r="P31" s="189"/>
      <c r="Q31" s="189"/>
      <c r="R31" s="35" t="str">
        <f t="shared" ca="1" si="0"/>
        <v/>
      </c>
      <c r="S31" s="35" t="str">
        <f t="shared" ca="1" si="1"/>
        <v/>
      </c>
      <c r="T31" s="38"/>
      <c r="U31" s="38"/>
    </row>
    <row r="32" spans="1:21" ht="34.200000000000003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105" t="s">
        <v>607</v>
      </c>
      <c r="J32" s="155" t="s">
        <v>117</v>
      </c>
      <c r="K32" s="40" t="str">
        <f t="shared" si="3"/>
        <v>Partiellement en place/Réactif</v>
      </c>
      <c r="L32" s="155">
        <v>2</v>
      </c>
      <c r="M32" s="105" t="s">
        <v>608</v>
      </c>
      <c r="N32" s="105" t="s">
        <v>702</v>
      </c>
      <c r="O32" s="190"/>
      <c r="P32" s="191"/>
      <c r="Q32" s="191"/>
      <c r="R32" s="40" t="str">
        <f t="shared" ca="1" si="0"/>
        <v/>
      </c>
      <c r="S32" s="40" t="str">
        <f t="shared" ca="1" si="1"/>
        <v/>
      </c>
      <c r="T32" s="43"/>
      <c r="U32" s="43"/>
    </row>
    <row r="33" spans="1:21" ht="22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106" t="s">
        <v>690</v>
      </c>
      <c r="J33" s="156" t="s">
        <v>10</v>
      </c>
      <c r="K33" s="156" t="str">
        <f>IF(L33="","",IF(L33=5,"Excellence/Meilleures pratiques",IF(L33=4,"Totalement en place/Proactif",IF(L33=3,"Largement en place/Stable",IF(L33=2,"Partiellement en place/Réactif",IF(L33=1,"Non en place/Elémentaire",""))))))</f>
        <v>Largement en place/Stable</v>
      </c>
      <c r="L33" s="156">
        <v>3</v>
      </c>
      <c r="M33" s="106"/>
      <c r="N33" s="106"/>
      <c r="O33" s="188"/>
      <c r="P33" s="189"/>
      <c r="Q33" s="189"/>
      <c r="R33" s="35" t="str">
        <f t="shared" ca="1" si="0"/>
        <v/>
      </c>
      <c r="S33" s="35" t="str">
        <f t="shared" ca="1" si="1"/>
        <v/>
      </c>
      <c r="T33" s="38"/>
      <c r="U33" s="38"/>
    </row>
    <row r="34" spans="1:21" ht="22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105" t="s">
        <v>611</v>
      </c>
      <c r="J34" s="163" t="s">
        <v>10</v>
      </c>
      <c r="K34" s="40" t="str">
        <f>IF(L34="","",IF(L34=5,"Excellence/Meilleures pratiques",IF(L34=4,"Totalement en place/Proactif",IF(L34=3,"Largement en place/Stable",IF(L34=2,"Partiellement en place/Réactif",IF(L34=1,"Non en place/Elémentaire",""))))))</f>
        <v>Largement en place/Stable</v>
      </c>
      <c r="L34" s="155">
        <v>3</v>
      </c>
      <c r="M34" s="190"/>
      <c r="N34" s="164"/>
      <c r="O34" s="190"/>
      <c r="P34" s="191"/>
      <c r="Q34" s="191"/>
      <c r="R34" s="40" t="str">
        <f t="shared" ca="1" si="0"/>
        <v/>
      </c>
      <c r="S34" s="40" t="str">
        <f t="shared" ca="1" si="1"/>
        <v/>
      </c>
      <c r="T34" s="43"/>
      <c r="U34" s="43"/>
    </row>
    <row r="35" spans="1:21" ht="22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7" t="s">
        <v>612</v>
      </c>
      <c r="J35" s="156" t="s">
        <v>10</v>
      </c>
      <c r="K35" s="156" t="str">
        <f>IF(L35="","",IF(L35=5,"Excellence/Meilleures pratiques",IF(L35=4,"Totalement en place/Proactif",IF(L35=3,"Largement en place/Stable",IF(L35=2,"Partiellement en place/Réactif",IF(L35=1,"Non en place/Elémentaire",""))))))</f>
        <v>Largement en place/Stable</v>
      </c>
      <c r="L35" s="156">
        <v>3</v>
      </c>
      <c r="M35" s="180" t="s">
        <v>715</v>
      </c>
      <c r="N35" s="106"/>
      <c r="O35" s="188"/>
      <c r="P35" s="189"/>
      <c r="Q35" s="189"/>
      <c r="R35" s="35" t="str">
        <f t="shared" ca="1" si="0"/>
        <v/>
      </c>
      <c r="S35" s="35" t="str">
        <f t="shared" ca="1" si="1"/>
        <v/>
      </c>
      <c r="T35" s="38"/>
      <c r="U35" s="38"/>
    </row>
    <row r="36" spans="1:21" ht="22.8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105" t="s">
        <v>613</v>
      </c>
      <c r="J36" s="163" t="s">
        <v>10</v>
      </c>
      <c r="K36" s="40" t="str">
        <f>IF(L36="","",IF(L36=5,"Excellence/Meilleures pratiques",IF(L36=4,"Totalement en place/Proactif",IF(L36=3,"Largement en place/Stable",IF(L36=2,"Partiellement en place/Réactif",IF(L36=1,"Non en place/Elémentaire",""))))))</f>
        <v>Largement en place/Stable</v>
      </c>
      <c r="L36" s="155">
        <v>3</v>
      </c>
      <c r="M36" s="190"/>
      <c r="N36" s="164"/>
      <c r="O36" s="190"/>
      <c r="P36" s="191"/>
      <c r="Q36" s="191"/>
      <c r="R36" s="40" t="str">
        <f t="shared" ca="1" si="0"/>
        <v/>
      </c>
      <c r="S36" s="40" t="str">
        <f t="shared" ca="1" si="1"/>
        <v/>
      </c>
      <c r="T36" s="43"/>
      <c r="U36" s="43"/>
    </row>
    <row r="37" spans="1:21" ht="22.8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106" t="s">
        <v>614</v>
      </c>
      <c r="J37" s="156" t="s">
        <v>10</v>
      </c>
      <c r="K37" s="156" t="str">
        <f>IF(L37="","",IF(L37=5,"Excellence/Meilleures pratiques",IF(L37=4,"Totalement en place/Proactif",IF(L37=3,"Largement en place/Stable",IF(L37=2,"Partiellement en place/Réactif",IF(L37=1,"Non en place/Elémentaire",""))))))</f>
        <v>Largement en place/Stable</v>
      </c>
      <c r="L37" s="156">
        <v>3</v>
      </c>
      <c r="M37" s="106"/>
      <c r="N37" s="106"/>
      <c r="O37" s="188"/>
      <c r="P37" s="189"/>
      <c r="Q37" s="189"/>
      <c r="R37" s="35" t="str">
        <f t="shared" ca="1" si="0"/>
        <v/>
      </c>
      <c r="S37" s="35" t="str">
        <f t="shared" ca="1" si="1"/>
        <v/>
      </c>
      <c r="T37" s="38"/>
      <c r="U37" s="38"/>
    </row>
    <row r="38" spans="1:21" ht="22.8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105" t="s">
        <v>144</v>
      </c>
      <c r="J38" s="163" t="s">
        <v>10</v>
      </c>
      <c r="K38" s="40" t="str">
        <f t="shared" si="3"/>
        <v/>
      </c>
      <c r="L38" s="40" t="str">
        <f t="shared" si="3"/>
        <v/>
      </c>
      <c r="M38" s="190"/>
      <c r="N38" s="164"/>
      <c r="O38" s="190"/>
      <c r="P38" s="191"/>
      <c r="Q38" s="191"/>
      <c r="R38" s="40" t="str">
        <f t="shared" ca="1" si="0"/>
        <v/>
      </c>
      <c r="S38" s="40" t="str">
        <f t="shared" ca="1" si="1"/>
        <v/>
      </c>
      <c r="T38" s="43"/>
      <c r="U38" s="43"/>
    </row>
    <row r="39" spans="1:21" ht="22.8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106" t="s">
        <v>692</v>
      </c>
      <c r="J39" s="156" t="s">
        <v>10</v>
      </c>
      <c r="K39" s="156" t="str">
        <f>IF(L39="","",IF(L39=5,"Excellence/Meilleures pratiques",IF(L39=4,"Totalement en place/Proactif",IF(L39=3,"Largement en place/Stable",IF(L39=2,"Partiellement en place/Réactif",IF(L39=1,"Non en place/Elémentaire",""))))))</f>
        <v>Largement en place/Stable</v>
      </c>
      <c r="L39" s="156">
        <v>3</v>
      </c>
      <c r="M39" s="106"/>
      <c r="N39" s="106"/>
      <c r="O39" s="188"/>
      <c r="P39" s="189"/>
      <c r="Q39" s="189"/>
      <c r="R39" s="35" t="str">
        <f t="shared" ca="1" si="0"/>
        <v/>
      </c>
      <c r="S39" s="35" t="str">
        <f t="shared" ca="1" si="1"/>
        <v/>
      </c>
      <c r="T39" s="38"/>
      <c r="U39" s="38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105" t="s">
        <v>144</v>
      </c>
      <c r="J40" s="163" t="s">
        <v>10</v>
      </c>
      <c r="K40" s="40" t="str">
        <f t="shared" si="3"/>
        <v/>
      </c>
      <c r="L40" s="40" t="str">
        <f t="shared" si="3"/>
        <v/>
      </c>
      <c r="M40" s="190"/>
      <c r="N40" s="164"/>
      <c r="O40" s="190"/>
      <c r="P40" s="191"/>
      <c r="Q40" s="191"/>
      <c r="R40" s="40" t="str">
        <f t="shared" ca="1" si="0"/>
        <v/>
      </c>
      <c r="S40" s="40" t="str">
        <f t="shared" ca="1" si="1"/>
        <v/>
      </c>
      <c r="T40" s="43"/>
      <c r="U40" s="43"/>
    </row>
    <row r="41" spans="1:21" ht="22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106" t="s">
        <v>717</v>
      </c>
      <c r="J41" s="156" t="s">
        <v>10</v>
      </c>
      <c r="K41" s="156" t="str">
        <f t="shared" si="3"/>
        <v>Totalement en place/Proactif</v>
      </c>
      <c r="L41" s="156">
        <v>4</v>
      </c>
      <c r="M41" s="106"/>
      <c r="N41" s="106"/>
      <c r="O41" s="188"/>
      <c r="P41" s="189"/>
      <c r="Q41" s="189"/>
      <c r="R41" s="35" t="str">
        <f t="shared" ca="1" si="0"/>
        <v/>
      </c>
      <c r="S41" s="35" t="str">
        <f t="shared" ca="1" si="1"/>
        <v/>
      </c>
      <c r="T41" s="38"/>
      <c r="U41" s="3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105" t="s">
        <v>619</v>
      </c>
      <c r="J42" s="163" t="s">
        <v>10</v>
      </c>
      <c r="K42" s="40" t="str">
        <f t="shared" si="3"/>
        <v>Largement en place/Stable</v>
      </c>
      <c r="L42" s="155">
        <v>3</v>
      </c>
      <c r="M42" s="190"/>
      <c r="N42" s="164"/>
      <c r="O42" s="190"/>
      <c r="P42" s="191"/>
      <c r="Q42" s="191"/>
      <c r="R42" s="40" t="str">
        <f t="shared" ca="1" si="0"/>
        <v/>
      </c>
      <c r="S42" s="40" t="str">
        <f t="shared" ca="1" si="1"/>
        <v/>
      </c>
      <c r="T42" s="43"/>
      <c r="U42" s="43"/>
    </row>
    <row r="43" spans="1:21" ht="22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106" t="s">
        <v>621</v>
      </c>
      <c r="J43" s="156" t="s">
        <v>10</v>
      </c>
      <c r="K43" s="156" t="str">
        <f t="shared" si="3"/>
        <v>Totalement en place/Proactif</v>
      </c>
      <c r="L43" s="156">
        <v>4</v>
      </c>
      <c r="M43" s="106"/>
      <c r="N43" s="106"/>
      <c r="O43" s="188"/>
      <c r="P43" s="189"/>
      <c r="Q43" s="189"/>
      <c r="R43" s="35" t="str">
        <f t="shared" ca="1" si="0"/>
        <v/>
      </c>
      <c r="S43" s="35" t="str">
        <f t="shared" ca="1" si="1"/>
        <v/>
      </c>
      <c r="T43" s="38"/>
      <c r="U43" s="38"/>
    </row>
    <row r="44" spans="1:21" ht="22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105" t="s">
        <v>719</v>
      </c>
      <c r="J44" s="163" t="s">
        <v>10</v>
      </c>
      <c r="K44" s="40" t="str">
        <f t="shared" si="3"/>
        <v>Largement en place/Stable</v>
      </c>
      <c r="L44" s="155">
        <v>3</v>
      </c>
      <c r="M44" s="190"/>
      <c r="N44" s="164"/>
      <c r="O44" s="190"/>
      <c r="P44" s="191"/>
      <c r="Q44" s="191"/>
      <c r="R44" s="40" t="str">
        <f t="shared" ca="1" si="0"/>
        <v/>
      </c>
      <c r="S44" s="40" t="str">
        <f t="shared" ca="1" si="1"/>
        <v/>
      </c>
      <c r="T44" s="43"/>
      <c r="U44" s="43"/>
    </row>
    <row r="45" spans="1:21" ht="22.8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106" t="s">
        <v>624</v>
      </c>
      <c r="J45" s="156" t="s">
        <v>10</v>
      </c>
      <c r="K45" s="156" t="str">
        <f t="shared" si="3"/>
        <v>Largement en place/Stable</v>
      </c>
      <c r="L45" s="156">
        <v>3</v>
      </c>
      <c r="M45" s="106"/>
      <c r="N45" s="106"/>
      <c r="O45" s="188"/>
      <c r="P45" s="189"/>
      <c r="Q45" s="189"/>
      <c r="R45" s="35" t="str">
        <f t="shared" ca="1" si="0"/>
        <v/>
      </c>
      <c r="S45" s="35" t="str">
        <f t="shared" ca="1" si="1"/>
        <v/>
      </c>
      <c r="T45" s="38"/>
      <c r="U45" s="38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105" t="s">
        <v>696</v>
      </c>
      <c r="J46" s="163" t="s">
        <v>10</v>
      </c>
      <c r="K46" s="40" t="str">
        <f t="shared" si="3"/>
        <v>Totalement en place/Proactif</v>
      </c>
      <c r="L46" s="155">
        <v>4</v>
      </c>
      <c r="M46" s="190"/>
      <c r="N46" s="164"/>
      <c r="O46" s="190"/>
      <c r="P46" s="191"/>
      <c r="Q46" s="191"/>
      <c r="R46" s="40" t="str">
        <f t="shared" ca="1" si="0"/>
        <v/>
      </c>
      <c r="S46" s="40" t="str">
        <f t="shared" ca="1" si="1"/>
        <v/>
      </c>
      <c r="T46" s="43"/>
      <c r="U46" s="43"/>
    </row>
    <row r="47" spans="1:21" ht="22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106" t="s">
        <v>697</v>
      </c>
      <c r="J47" s="156" t="s">
        <v>129</v>
      </c>
      <c r="K47" s="156" t="s">
        <v>628</v>
      </c>
      <c r="L47" s="156">
        <v>4</v>
      </c>
      <c r="M47" s="106"/>
      <c r="N47" s="106"/>
      <c r="O47" s="188"/>
      <c r="P47" s="189"/>
      <c r="Q47" s="189"/>
      <c r="R47" s="35" t="str">
        <f t="shared" ca="1" si="0"/>
        <v/>
      </c>
      <c r="S47" s="35" t="str">
        <f t="shared" ca="1" si="1"/>
        <v/>
      </c>
      <c r="T47" s="38"/>
      <c r="U47" s="38"/>
    </row>
    <row r="48" spans="1:21" ht="22.8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105"/>
      <c r="J48" s="155"/>
      <c r="K48" s="40" t="str">
        <f t="shared" si="3"/>
        <v/>
      </c>
      <c r="L48" s="155"/>
      <c r="M48" s="155"/>
      <c r="N48" s="164"/>
      <c r="O48" s="43"/>
      <c r="P48" s="44"/>
      <c r="Q48" s="44"/>
      <c r="R48" s="40" t="str">
        <f t="shared" ca="1" si="0"/>
        <v/>
      </c>
      <c r="S48" s="40" t="str">
        <f t="shared" ca="1" si="1"/>
        <v/>
      </c>
      <c r="T48" s="43"/>
      <c r="U48" s="43"/>
    </row>
    <row r="49" spans="1:21" ht="22.8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106"/>
      <c r="J49" s="156"/>
      <c r="K49" s="156" t="str">
        <f t="shared" si="3"/>
        <v/>
      </c>
      <c r="L49" s="156"/>
      <c r="M49" s="156"/>
      <c r="N49" s="106"/>
      <c r="O49" s="38"/>
      <c r="P49" s="39"/>
      <c r="Q49" s="39"/>
      <c r="R49" s="35" t="str">
        <f t="shared" ca="1" si="0"/>
        <v/>
      </c>
      <c r="S49" s="35" t="str">
        <f t="shared" ca="1" si="1"/>
        <v/>
      </c>
      <c r="T49" s="38"/>
      <c r="U49" s="38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105" t="s">
        <v>629</v>
      </c>
      <c r="J50" s="163" t="s">
        <v>10</v>
      </c>
      <c r="K50" s="40" t="s">
        <v>698</v>
      </c>
      <c r="L50" s="155">
        <v>3</v>
      </c>
      <c r="M50" s="190"/>
      <c r="N50" s="164"/>
      <c r="O50" s="190"/>
      <c r="P50" s="191"/>
      <c r="Q50" s="191"/>
      <c r="R50" s="40" t="str">
        <f t="shared" ca="1" si="0"/>
        <v/>
      </c>
      <c r="S50" s="40" t="str">
        <f t="shared" ca="1" si="1"/>
        <v/>
      </c>
      <c r="T50" s="43"/>
      <c r="U50" s="43"/>
    </row>
    <row r="51" spans="1:21" ht="22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106" t="s">
        <v>629</v>
      </c>
      <c r="J51" s="156" t="s">
        <v>10</v>
      </c>
      <c r="K51" s="156" t="s">
        <v>698</v>
      </c>
      <c r="L51" s="156">
        <v>3</v>
      </c>
      <c r="M51" s="106"/>
      <c r="N51" s="106"/>
      <c r="O51" s="188"/>
      <c r="P51" s="189"/>
      <c r="Q51" s="189"/>
      <c r="R51" s="35" t="str">
        <f t="shared" ca="1" si="0"/>
        <v/>
      </c>
      <c r="S51" s="35" t="str">
        <f t="shared" ca="1" si="1"/>
        <v/>
      </c>
      <c r="T51" s="38"/>
      <c r="U51" s="38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3.5</v>
      </c>
      <c r="E55" s="40" t="str">
        <f t="shared" ref="E55:E61" si="5">IF(D55&lt;=0.5,"⏳ Non audité",IF(D55&gt;=4.5,"🟢 Très Performant",IF(D55&gt;=3.5,"🔵 Performant",IF(D55&gt;=2.5,"🟡 A surveiller",IF(D55&gt;=1.5,"🟠 À Risque",IF(D55&lt;=1.5,"🔴 Critique"))))))</f>
        <v>🔵 Performant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3.5</v>
      </c>
      <c r="E56" s="40" t="str">
        <f t="shared" si="5"/>
        <v>🔵 Performant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2.6666666666666665</v>
      </c>
      <c r="E57" s="40" t="str">
        <f t="shared" si="5"/>
        <v>🟡 A surveiller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2.75</v>
      </c>
      <c r="E58" s="40" t="str">
        <f t="shared" si="5"/>
        <v>🟡 A surveiller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3.2</v>
      </c>
      <c r="E59" s="40" t="str">
        <f t="shared" si="5"/>
        <v>🟡 A surveiller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IFERROR(AVERAGE(L45:L49),0)</f>
        <v>3.6666666666666665</v>
      </c>
      <c r="E60" s="40" t="str">
        <f t="shared" si="5"/>
        <v>🔵 Performant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3</v>
      </c>
      <c r="E61" s="40" t="str">
        <f t="shared" si="5"/>
        <v>🟡 A surveiller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conditionalFormatting sqref="K15">
    <cfRule type="cellIs" dxfId="149" priority="41" operator="equal">
      <formula>4</formula>
    </cfRule>
    <cfRule type="cellIs" dxfId="148" priority="43" operator="equal">
      <formula>2</formula>
    </cfRule>
    <cfRule type="cellIs" dxfId="147" priority="42" operator="equal">
      <formula>3</formula>
    </cfRule>
    <cfRule type="cellIs" dxfId="146" priority="44" operator="equal">
      <formula>1</formula>
    </cfRule>
  </conditionalFormatting>
  <conditionalFormatting sqref="K29">
    <cfRule type="cellIs" dxfId="145" priority="52" operator="equal">
      <formula>1</formula>
    </cfRule>
    <cfRule type="cellIs" dxfId="144" priority="49" operator="equal">
      <formula>4</formula>
    </cfRule>
    <cfRule type="cellIs" dxfId="143" priority="50" operator="equal">
      <formula>3</formula>
    </cfRule>
    <cfRule type="cellIs" dxfId="142" priority="51" operator="equal">
      <formula>2</formula>
    </cfRule>
  </conditionalFormatting>
  <conditionalFormatting sqref="K31">
    <cfRule type="cellIs" dxfId="141" priority="45" operator="equal">
      <formula>4</formula>
    </cfRule>
    <cfRule type="cellIs" dxfId="140" priority="46" operator="equal">
      <formula>3</formula>
    </cfRule>
    <cfRule type="cellIs" dxfId="139" priority="47" operator="equal">
      <formula>2</formula>
    </cfRule>
    <cfRule type="cellIs" dxfId="138" priority="48" operator="equal">
      <formula>1</formula>
    </cfRule>
  </conditionalFormatting>
  <conditionalFormatting sqref="K27:L27">
    <cfRule type="cellIs" dxfId="137" priority="40" operator="equal">
      <formula>1</formula>
    </cfRule>
    <cfRule type="cellIs" dxfId="136" priority="39" operator="equal">
      <formula>2</formula>
    </cfRule>
    <cfRule type="cellIs" dxfId="135" priority="38" operator="equal">
      <formula>3</formula>
    </cfRule>
    <cfRule type="cellIs" dxfId="134" priority="37" operator="equal">
      <formula>4</formula>
    </cfRule>
  </conditionalFormatting>
  <conditionalFormatting sqref="K33:L33">
    <cfRule type="cellIs" dxfId="133" priority="36" operator="equal">
      <formula>1</formula>
    </cfRule>
    <cfRule type="cellIs" dxfId="132" priority="34" operator="equal">
      <formula>3</formula>
    </cfRule>
    <cfRule type="cellIs" dxfId="131" priority="33" operator="equal">
      <formula>4</formula>
    </cfRule>
    <cfRule type="cellIs" dxfId="130" priority="35" operator="equal">
      <formula>2</formula>
    </cfRule>
  </conditionalFormatting>
  <conditionalFormatting sqref="K35:L35">
    <cfRule type="cellIs" dxfId="129" priority="31" operator="equal">
      <formula>2</formula>
    </cfRule>
    <cfRule type="cellIs" dxfId="128" priority="32" operator="equal">
      <formula>1</formula>
    </cfRule>
    <cfRule type="cellIs" dxfId="127" priority="30" operator="equal">
      <formula>3</formula>
    </cfRule>
    <cfRule type="cellIs" dxfId="126" priority="29" operator="equal">
      <formula>4</formula>
    </cfRule>
  </conditionalFormatting>
  <conditionalFormatting sqref="K37:L37">
    <cfRule type="cellIs" dxfId="125" priority="26" operator="equal">
      <formula>3</formula>
    </cfRule>
    <cfRule type="cellIs" dxfId="124" priority="28" operator="equal">
      <formula>1</formula>
    </cfRule>
    <cfRule type="cellIs" dxfId="123" priority="27" operator="equal">
      <formula>2</formula>
    </cfRule>
    <cfRule type="cellIs" dxfId="122" priority="25" operator="equal">
      <formula>4</formula>
    </cfRule>
  </conditionalFormatting>
  <conditionalFormatting sqref="K39:L39">
    <cfRule type="cellIs" dxfId="121" priority="21" operator="equal">
      <formula>4</formula>
    </cfRule>
    <cfRule type="cellIs" dxfId="120" priority="22" operator="equal">
      <formula>3</formula>
    </cfRule>
    <cfRule type="cellIs" dxfId="119" priority="23" operator="equal">
      <formula>2</formula>
    </cfRule>
    <cfRule type="cellIs" dxfId="118" priority="24" operator="equal">
      <formula>1</formula>
    </cfRule>
  </conditionalFormatting>
  <conditionalFormatting sqref="K41:L41">
    <cfRule type="cellIs" dxfId="117" priority="19" operator="equal">
      <formula>2</formula>
    </cfRule>
    <cfRule type="cellIs" dxfId="116" priority="18" operator="equal">
      <formula>3</formula>
    </cfRule>
    <cfRule type="cellIs" dxfId="115" priority="20" operator="equal">
      <formula>1</formula>
    </cfRule>
    <cfRule type="cellIs" dxfId="114" priority="17" operator="equal">
      <formula>4</formula>
    </cfRule>
  </conditionalFormatting>
  <conditionalFormatting sqref="K43:L43">
    <cfRule type="cellIs" dxfId="113" priority="16" operator="equal">
      <formula>1</formula>
    </cfRule>
    <cfRule type="cellIs" dxfId="112" priority="15" operator="equal">
      <formula>2</formula>
    </cfRule>
    <cfRule type="cellIs" dxfId="111" priority="14" operator="equal">
      <formula>3</formula>
    </cfRule>
    <cfRule type="cellIs" dxfId="110" priority="13" operator="equal">
      <formula>4</formula>
    </cfRule>
  </conditionalFormatting>
  <conditionalFormatting sqref="K45:L45">
    <cfRule type="cellIs" dxfId="109" priority="12" operator="equal">
      <formula>1</formula>
    </cfRule>
    <cfRule type="cellIs" dxfId="108" priority="9" operator="equal">
      <formula>4</formula>
    </cfRule>
    <cfRule type="cellIs" dxfId="107" priority="10" operator="equal">
      <formula>3</formula>
    </cfRule>
    <cfRule type="cellIs" dxfId="106" priority="11" operator="equal">
      <formula>2</formula>
    </cfRule>
  </conditionalFormatting>
  <conditionalFormatting sqref="K19:N19">
    <cfRule type="cellIs" dxfId="105" priority="7" operator="equal">
      <formula>2</formula>
    </cfRule>
    <cfRule type="cellIs" dxfId="104" priority="6" operator="equal">
      <formula>3</formula>
    </cfRule>
    <cfRule type="cellIs" dxfId="103" priority="5" operator="equal">
      <formula>4</formula>
    </cfRule>
    <cfRule type="cellIs" dxfId="102" priority="8" operator="equal">
      <formula>1</formula>
    </cfRule>
  </conditionalFormatting>
  <conditionalFormatting sqref="K21:N21">
    <cfRule type="cellIs" dxfId="101" priority="4" operator="equal">
      <formula>1</formula>
    </cfRule>
    <cfRule type="cellIs" dxfId="100" priority="3" operator="equal">
      <formula>2</formula>
    </cfRule>
    <cfRule type="cellIs" dxfId="99" priority="2" operator="equal">
      <formula>3</formula>
    </cfRule>
    <cfRule type="cellIs" dxfId="98" priority="1" operator="equal">
      <formula>4</formula>
    </cfRule>
  </conditionalFormatting>
  <conditionalFormatting sqref="L15:L18 L20 L22 L24 L28:L32 L34 L36 L42">
    <cfRule type="cellIs" dxfId="97" priority="61" operator="equal">
      <formula>4</formula>
    </cfRule>
    <cfRule type="cellIs" dxfId="96" priority="62" operator="equal">
      <formula>3</formula>
    </cfRule>
    <cfRule type="cellIs" dxfId="95" priority="63" operator="equal">
      <formula>2</formula>
    </cfRule>
    <cfRule type="cellIs" dxfId="94" priority="64" operator="equal">
      <formula>1</formula>
    </cfRule>
  </conditionalFormatting>
  <conditionalFormatting sqref="L46">
    <cfRule type="cellIs" dxfId="93" priority="53" operator="equal">
      <formula>4</formula>
    </cfRule>
    <cfRule type="cellIs" dxfId="92" priority="54" operator="equal">
      <formula>3</formula>
    </cfRule>
    <cfRule type="cellIs" dxfId="91" priority="55" operator="equal">
      <formula>2</formula>
    </cfRule>
    <cfRule type="cellIs" dxfId="90" priority="56" operator="equal">
      <formula>1</formula>
    </cfRule>
  </conditionalFormatting>
  <conditionalFormatting sqref="M16:M17 N23:N27 M24:M28 N30 L44 M48:M49">
    <cfRule type="cellIs" dxfId="89" priority="57" operator="equal">
      <formula>4</formula>
    </cfRule>
    <cfRule type="cellIs" dxfId="88" priority="58" operator="equal">
      <formula>3</formula>
    </cfRule>
    <cfRule type="cellIs" dxfId="87" priority="59" operator="equal">
      <formula>2</formula>
    </cfRule>
    <cfRule type="cellIs" dxfId="86" priority="60" operator="equal">
      <formula>1</formula>
    </cfRule>
  </conditionalFormatting>
  <conditionalFormatting sqref="Q15:Q51">
    <cfRule type="cellIs" dxfId="85" priority="65" operator="equal">
      <formula>"Ouvert"</formula>
    </cfRule>
    <cfRule type="cellIs" dxfId="84" priority="66" operator="equal">
      <formula>"En cours"</formula>
    </cfRule>
    <cfRule type="cellIs" dxfId="83" priority="67" operator="equal">
      <formula>"Clôturé"</formula>
    </cfRule>
  </conditionalFormatting>
  <dataValidations count="6">
    <dataValidation type="list" allowBlank="1" sqref="J47:J49 J22 J25:J29 J31:J32 J16:J17 J19" xr:uid="{AEA095E9-B10C-4BB0-91FD-2136B4D728D3}">
      <formula1>"NC Majeure,NC Mineure,Observation,OFI,Bonne Pratique"</formula1>
    </dataValidation>
    <dataValidation type="list" allowBlank="1" sqref="Q15:Q51" xr:uid="{831CCCE2-5CE0-4D93-8199-DEA19BCC8775}">
      <formula1>"Ouvert,En cours,Clôturé,Non applicable"</formula1>
    </dataValidation>
    <dataValidation type="list" allowBlank="1" sqref="F15:F51" xr:uid="{A0C0EAD1-62FC-44F8-B289-68634C139E5D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" xr:uid="{F49899F6-8D55-4696-82A6-72B477F31039}">
      <formula1>1</formula1>
      <formula2>5</formula2>
    </dataValidation>
    <dataValidation type="whole" allowBlank="1" showInputMessage="1" showErrorMessage="1" errorTitle="Score invalide" error="Saisir un score entre 1 et 4" promptTitle="Score Maturité" prompt="1=Non en place_x000a_2=Partiellement_x000a_3=Largement_x000a_4=Totalement en place" sqref="M16:M17 M48:M49 M23:M28 N30 N23:N27 L16:L25 L27:L37 L39 L41:L46 M19:N19 M21:N21" xr:uid="{73E7BBCF-98CA-4293-9F83-EA6F266F40AF}">
      <formula1>1</formula1>
      <formula2>4</formula2>
    </dataValidation>
    <dataValidation type="list" allowBlank="1" sqref="J15 J20:J21 J23:J24 J30 J50:J51 J33:J46 J18" xr:uid="{6FDD0040-5692-4DE8-A3F4-C16F092BBEC1}">
      <formula1>"NC Majeure,NC Mineure,Observation,OFI,Bonne Pratique,NA"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4"/>
  <sheetViews>
    <sheetView showGridLines="0" topLeftCell="H1" workbookViewId="0">
      <selection activeCell="B11" sqref="B11"/>
    </sheetView>
  </sheetViews>
  <sheetFormatPr baseColWidth="10" defaultColWidth="8.6640625" defaultRowHeight="14.4"/>
  <cols>
    <col min="1" max="1" width="17.88671875" customWidth="1"/>
    <col min="2" max="2" width="10" customWidth="1"/>
    <col min="3" max="3" width="35" customWidth="1"/>
    <col min="4" max="4" width="30" customWidth="1"/>
    <col min="5" max="5" width="42" customWidth="1"/>
    <col min="6" max="6" width="14" customWidth="1"/>
    <col min="7" max="7" width="24" customWidth="1"/>
    <col min="8" max="8" width="34" customWidth="1"/>
    <col min="9" max="9" width="28" customWidth="1"/>
    <col min="10" max="10" width="14" customWidth="1"/>
    <col min="11" max="11" width="18" customWidth="1"/>
    <col min="12" max="12" width="10" customWidth="1"/>
    <col min="13" max="13" width="28" customWidth="1"/>
    <col min="14" max="15" width="14" customWidth="1"/>
    <col min="16" max="16" width="10" customWidth="1"/>
    <col min="17" max="17" width="12" customWidth="1"/>
    <col min="18" max="19" width="8" customWidth="1"/>
    <col min="20" max="21" width="20" customWidth="1"/>
  </cols>
  <sheetData>
    <row r="1" spans="1:21" ht="17.399999999999999">
      <c r="A1" s="16" t="s">
        <v>740</v>
      </c>
    </row>
    <row r="2" spans="1:21">
      <c r="A2" s="24" t="s">
        <v>336</v>
      </c>
      <c r="D2" t="str">
        <f>IF(A10="","⏳ Non audité",IF(A10&gt;=4.5,"Très Performant",IF(A10&gt;=3.5,"Performant",IF(A10&gt;=2.5,"A Surveiller",IF(A10&gt;=1.5,"À Risque","Critique")))))</f>
        <v>Critique</v>
      </c>
    </row>
    <row r="4" spans="1:21">
      <c r="A4" s="4" t="s">
        <v>563</v>
      </c>
      <c r="B4" s="6" t="s">
        <v>198</v>
      </c>
      <c r="E4" s="4" t="s">
        <v>564</v>
      </c>
    </row>
    <row r="5" spans="1:21">
      <c r="A5" s="4" t="s">
        <v>565</v>
      </c>
      <c r="E5" s="4" t="s">
        <v>566</v>
      </c>
      <c r="F5" s="6"/>
    </row>
    <row r="6" spans="1:21">
      <c r="A6" s="4" t="s">
        <v>567</v>
      </c>
      <c r="E6" s="4" t="s">
        <v>342</v>
      </c>
    </row>
    <row r="8" spans="1:21">
      <c r="A8" s="17" t="s">
        <v>343</v>
      </c>
    </row>
    <row r="9" spans="1:21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4">
      <c r="A10" s="26">
        <f>IFERROR(AVERAGE(L15:L51),0)</f>
        <v>0</v>
      </c>
      <c r="B10" s="27" t="str">
        <f>IF(A10&lt;=0.5,"⏳ Non audité",IF(A10&gt;=4.5,"Très Performant",IF(A10&gt;=3.5,"Performant",IF(A10&gt;=2.5,"A Surveiller",IF(A10&gt;=1.5,"À Risque",IF(A10&lt;=1.5,"Critique"))))))</f>
        <v>⏳ Non audité</v>
      </c>
      <c r="C10" s="28">
        <f>COUNTIF(J15:J51,"NC Majeure")</f>
        <v>0</v>
      </c>
      <c r="D10" s="29">
        <f>COUNTIF(J15:J51,"NC Mineure")</f>
        <v>0</v>
      </c>
      <c r="E10" s="29">
        <f>COUNTIF(J15:J51,"Observation")</f>
        <v>0</v>
      </c>
      <c r="F10" s="30">
        <f>COUNTIF(J15:J51,"OFI")</f>
        <v>0</v>
      </c>
      <c r="G10" s="31">
        <f>COUNTIF(J15:J51,"Bonne Pratique")</f>
        <v>0</v>
      </c>
      <c r="H10" s="32">
        <f>C10+D10+E10+F10</f>
        <v>0</v>
      </c>
    </row>
    <row r="12" spans="1:21">
      <c r="A12" s="17" t="s">
        <v>348</v>
      </c>
    </row>
    <row r="13" spans="1:21">
      <c r="A13" s="33" t="s">
        <v>349</v>
      </c>
    </row>
    <row r="14" spans="1:21" ht="36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568</v>
      </c>
      <c r="P14" s="34" t="s">
        <v>669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22.8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160</v>
      </c>
      <c r="G15" s="37" t="s">
        <v>370</v>
      </c>
      <c r="H15" s="37" t="s">
        <v>369</v>
      </c>
      <c r="I15" s="38"/>
      <c r="J15" s="39"/>
      <c r="K15" s="39" t="str">
        <f>IF(L15="","",IF(L15=5,"Excellence/Meilleures pratiques",IF(L15=4,"Totalement en place/Proactif",IF(L15=3,"Largement en place/Stable",IF(L15=2,"Partiellement en place/Réactif",IF(L15=1,"Non en place/Elémentaire",""))))))</f>
        <v/>
      </c>
      <c r="L15" s="39"/>
      <c r="M15" s="38"/>
      <c r="N15" s="38"/>
      <c r="O15" s="38"/>
      <c r="P15" s="39"/>
      <c r="Q15" s="39"/>
      <c r="R15" s="35" t="str">
        <f t="shared" ref="R15:R51" ca="1" si="0">IF(OR(O15="",Q15="Clôturé"),"",TODAY()-O15)</f>
        <v/>
      </c>
      <c r="S15" s="35" t="str">
        <f t="shared" ref="S15:S51" ca="1" si="1">IF(R15="","",IF(Q15="Clôturé","✅",IF(R15&lt;=30,"🟢",IF(R15&lt;=60,"🟠","🔴"))))</f>
        <v/>
      </c>
      <c r="T15" s="38"/>
      <c r="U15" s="38"/>
    </row>
    <row r="16" spans="1:21" ht="22.8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I16" s="43"/>
      <c r="J16" s="44"/>
      <c r="K16" s="39" t="str">
        <f t="shared" ref="K16:K51" si="2">IF(L16="","",IF(L16=5,"Excellence/Meilleures pratiques",IF(L16=4,"Totalement en place/Proactif",IF(L16=3,"Largement en place/Stable",IF(L16=2,"Partiellement en place/Réactif",IF(L16=1,"Non en place/Elémentaire",""))))))</f>
        <v/>
      </c>
      <c r="L16" s="39"/>
      <c r="M16" s="43"/>
      <c r="N16" s="43"/>
      <c r="O16" s="43"/>
      <c r="P16" s="44"/>
      <c r="Q16" s="44"/>
      <c r="R16" s="40" t="str">
        <f t="shared" ca="1" si="0"/>
        <v/>
      </c>
      <c r="S16" s="40" t="str">
        <f t="shared" ca="1" si="1"/>
        <v/>
      </c>
      <c r="T16" s="43"/>
      <c r="U16" s="43"/>
    </row>
    <row r="17" spans="1:21" ht="22.8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38"/>
      <c r="J17" s="39"/>
      <c r="K17" s="39" t="str">
        <f t="shared" si="2"/>
        <v/>
      </c>
      <c r="L17" s="39"/>
      <c r="M17" s="38"/>
      <c r="N17" s="38"/>
      <c r="O17" s="38"/>
      <c r="P17" s="39"/>
      <c r="Q17" s="39"/>
      <c r="R17" s="35" t="str">
        <f t="shared" ca="1" si="0"/>
        <v/>
      </c>
      <c r="S17" s="35" t="str">
        <f t="shared" ca="1" si="1"/>
        <v/>
      </c>
      <c r="T17" s="38"/>
      <c r="U17" s="38"/>
    </row>
    <row r="18" spans="1:21" ht="22.8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160</v>
      </c>
      <c r="G18" s="42" t="s">
        <v>383</v>
      </c>
      <c r="H18" s="42" t="s">
        <v>384</v>
      </c>
      <c r="I18" s="43"/>
      <c r="J18" s="44"/>
      <c r="K18" s="39" t="str">
        <f t="shared" si="2"/>
        <v/>
      </c>
      <c r="L18" s="39"/>
      <c r="M18" s="43"/>
      <c r="N18" s="43"/>
      <c r="O18" s="43"/>
      <c r="P18" s="44"/>
      <c r="Q18" s="44"/>
      <c r="R18" s="40" t="str">
        <f t="shared" ca="1" si="0"/>
        <v/>
      </c>
      <c r="S18" s="40" t="str">
        <f t="shared" ca="1" si="1"/>
        <v/>
      </c>
      <c r="T18" s="43"/>
      <c r="U18" s="43"/>
    </row>
    <row r="19" spans="1:21" ht="22.8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38"/>
      <c r="J19" s="39"/>
      <c r="K19" s="39" t="str">
        <f t="shared" si="2"/>
        <v/>
      </c>
      <c r="L19" s="39"/>
      <c r="M19" s="38"/>
      <c r="N19" s="38"/>
      <c r="O19" s="38"/>
      <c r="P19" s="39"/>
      <c r="Q19" s="39"/>
      <c r="R19" s="35" t="str">
        <f t="shared" ca="1" si="0"/>
        <v/>
      </c>
      <c r="S19" s="35" t="str">
        <f t="shared" ca="1" si="1"/>
        <v/>
      </c>
      <c r="T19" s="38"/>
      <c r="U19" s="38"/>
    </row>
    <row r="20" spans="1:21" ht="22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160</v>
      </c>
      <c r="G20" s="42" t="s">
        <v>392</v>
      </c>
      <c r="H20" s="42" t="s">
        <v>393</v>
      </c>
      <c r="I20" s="43"/>
      <c r="J20" s="44"/>
      <c r="K20" s="39" t="str">
        <f t="shared" si="2"/>
        <v/>
      </c>
      <c r="L20" s="39"/>
      <c r="M20" s="43"/>
      <c r="N20" s="43"/>
      <c r="O20" s="43"/>
      <c r="P20" s="44"/>
      <c r="Q20" s="44"/>
      <c r="R20" s="40" t="str">
        <f t="shared" ca="1" si="0"/>
        <v/>
      </c>
      <c r="S20" s="40" t="str">
        <f t="shared" ca="1" si="1"/>
        <v/>
      </c>
      <c r="T20" s="43"/>
      <c r="U20" s="43"/>
    </row>
    <row r="21" spans="1:21" ht="22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38"/>
      <c r="J21" s="39"/>
      <c r="K21" s="39" t="str">
        <f t="shared" si="2"/>
        <v/>
      </c>
      <c r="L21" s="39"/>
      <c r="M21" s="38"/>
      <c r="N21" s="38"/>
      <c r="O21" s="38"/>
      <c r="P21" s="39"/>
      <c r="Q21" s="39"/>
      <c r="R21" s="35" t="str">
        <f t="shared" ca="1" si="0"/>
        <v/>
      </c>
      <c r="S21" s="35" t="str">
        <f t="shared" ca="1" si="1"/>
        <v/>
      </c>
      <c r="T21" s="38"/>
      <c r="U21" s="38"/>
    </row>
    <row r="22" spans="1:21" ht="22.8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3"/>
      <c r="J22" s="44"/>
      <c r="K22" s="39" t="str">
        <f t="shared" si="2"/>
        <v/>
      </c>
      <c r="L22" s="39"/>
      <c r="M22" s="43"/>
      <c r="N22" s="43"/>
      <c r="O22" s="43"/>
      <c r="P22" s="44"/>
      <c r="Q22" s="44"/>
      <c r="R22" s="40" t="str">
        <f t="shared" ca="1" si="0"/>
        <v/>
      </c>
      <c r="S22" s="40" t="str">
        <f t="shared" ca="1" si="1"/>
        <v/>
      </c>
      <c r="T22" s="43"/>
      <c r="U22" s="43"/>
    </row>
    <row r="23" spans="1:21" ht="22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38"/>
      <c r="J23" s="39"/>
      <c r="K23" s="39" t="str">
        <f t="shared" si="2"/>
        <v/>
      </c>
      <c r="L23" s="39"/>
      <c r="M23" s="38"/>
      <c r="N23" s="38"/>
      <c r="O23" s="38"/>
      <c r="P23" s="39"/>
      <c r="Q23" s="39"/>
      <c r="R23" s="35" t="str">
        <f t="shared" ca="1" si="0"/>
        <v/>
      </c>
      <c r="S23" s="35" t="str">
        <f t="shared" ca="1" si="1"/>
        <v/>
      </c>
      <c r="T23" s="38"/>
      <c r="U23" s="38"/>
    </row>
    <row r="24" spans="1:21" ht="22.8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43"/>
      <c r="J24" s="44"/>
      <c r="K24" s="39" t="str">
        <f t="shared" si="2"/>
        <v/>
      </c>
      <c r="L24" s="39"/>
      <c r="M24" s="43"/>
      <c r="N24" s="43"/>
      <c r="O24" s="43"/>
      <c r="P24" s="44"/>
      <c r="Q24" s="44"/>
      <c r="R24" s="40" t="str">
        <f t="shared" ca="1" si="0"/>
        <v/>
      </c>
      <c r="S24" s="40" t="str">
        <f t="shared" ca="1" si="1"/>
        <v/>
      </c>
      <c r="T24" s="43"/>
      <c r="U24" s="43"/>
    </row>
    <row r="25" spans="1:21" ht="22.8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160</v>
      </c>
      <c r="G25" s="37" t="s">
        <v>421</v>
      </c>
      <c r="H25" s="37" t="s">
        <v>422</v>
      </c>
      <c r="I25" s="38"/>
      <c r="J25" s="39"/>
      <c r="K25" s="39" t="str">
        <f t="shared" si="2"/>
        <v/>
      </c>
      <c r="L25" s="39"/>
      <c r="M25" s="38"/>
      <c r="N25" s="38"/>
      <c r="O25" s="38"/>
      <c r="P25" s="39"/>
      <c r="Q25" s="39"/>
      <c r="R25" s="35" t="str">
        <f t="shared" ca="1" si="0"/>
        <v/>
      </c>
      <c r="S25" s="35" t="str">
        <f t="shared" ca="1" si="1"/>
        <v/>
      </c>
      <c r="T25" s="38"/>
      <c r="U25" s="38"/>
    </row>
    <row r="26" spans="1:21" ht="22.8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I26" s="43"/>
      <c r="J26" s="44"/>
      <c r="K26" s="39" t="str">
        <f t="shared" si="2"/>
        <v/>
      </c>
      <c r="L26" s="39"/>
      <c r="M26" s="43"/>
      <c r="N26" s="43"/>
      <c r="O26" s="43"/>
      <c r="P26" s="44"/>
      <c r="Q26" s="44"/>
      <c r="R26" s="40" t="str">
        <f t="shared" ca="1" si="0"/>
        <v/>
      </c>
      <c r="S26" s="40" t="str">
        <f t="shared" ca="1" si="1"/>
        <v/>
      </c>
      <c r="T26" s="43"/>
      <c r="U26" s="43"/>
    </row>
    <row r="27" spans="1:21" ht="22.8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38"/>
      <c r="J27" s="39"/>
      <c r="K27" s="39" t="str">
        <f t="shared" si="2"/>
        <v/>
      </c>
      <c r="L27" s="39"/>
      <c r="M27" s="38"/>
      <c r="N27" s="38"/>
      <c r="O27" s="38"/>
      <c r="P27" s="39"/>
      <c r="Q27" s="39"/>
      <c r="R27" s="35" t="str">
        <f t="shared" ca="1" si="0"/>
        <v/>
      </c>
      <c r="S27" s="35" t="str">
        <f t="shared" ca="1" si="1"/>
        <v/>
      </c>
      <c r="T27" s="38"/>
      <c r="U27" s="38"/>
    </row>
    <row r="28" spans="1:21" ht="22.8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I28" s="43"/>
      <c r="J28" s="44"/>
      <c r="K28" s="39" t="str">
        <f t="shared" si="2"/>
        <v/>
      </c>
      <c r="L28" s="39"/>
      <c r="M28" s="43"/>
      <c r="N28" s="43"/>
      <c r="O28" s="43"/>
      <c r="P28" s="44"/>
      <c r="Q28" s="44"/>
      <c r="R28" s="40" t="str">
        <f t="shared" ca="1" si="0"/>
        <v/>
      </c>
      <c r="S28" s="40" t="str">
        <f t="shared" ca="1" si="1"/>
        <v/>
      </c>
      <c r="T28" s="43"/>
      <c r="U28" s="43"/>
    </row>
    <row r="29" spans="1:21" ht="22.8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38"/>
      <c r="J29" s="39"/>
      <c r="K29" s="39" t="str">
        <f t="shared" si="2"/>
        <v/>
      </c>
      <c r="L29" s="39"/>
      <c r="M29" s="38"/>
      <c r="N29" s="38"/>
      <c r="O29" s="38"/>
      <c r="P29" s="39"/>
      <c r="Q29" s="39"/>
      <c r="R29" s="35" t="str">
        <f t="shared" ca="1" si="0"/>
        <v/>
      </c>
      <c r="S29" s="35" t="str">
        <f t="shared" ca="1" si="1"/>
        <v/>
      </c>
      <c r="T29" s="38"/>
      <c r="U29" s="3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43"/>
      <c r="J30" s="44"/>
      <c r="K30" s="39" t="str">
        <f t="shared" si="2"/>
        <v/>
      </c>
      <c r="L30" s="39"/>
      <c r="M30" s="43"/>
      <c r="N30" s="43"/>
      <c r="O30" s="43"/>
      <c r="P30" s="44"/>
      <c r="Q30" s="44"/>
      <c r="R30" s="40" t="str">
        <f t="shared" ca="1" si="0"/>
        <v/>
      </c>
      <c r="S30" s="40" t="str">
        <f t="shared" ca="1" si="1"/>
        <v/>
      </c>
      <c r="T30" s="43"/>
      <c r="U30" s="43"/>
    </row>
    <row r="31" spans="1:21" ht="22.8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38"/>
      <c r="J31" s="39"/>
      <c r="K31" s="39" t="str">
        <f t="shared" si="2"/>
        <v/>
      </c>
      <c r="L31" s="39"/>
      <c r="M31" s="38"/>
      <c r="N31" s="38"/>
      <c r="O31" s="38"/>
      <c r="P31" s="39"/>
      <c r="Q31" s="39"/>
      <c r="R31" s="35" t="str">
        <f t="shared" ca="1" si="0"/>
        <v/>
      </c>
      <c r="S31" s="35" t="str">
        <f t="shared" ca="1" si="1"/>
        <v/>
      </c>
      <c r="T31" s="38"/>
      <c r="U31" s="38"/>
    </row>
    <row r="32" spans="1:21" ht="22.8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43"/>
      <c r="J32" s="44"/>
      <c r="K32" s="39" t="str">
        <f t="shared" si="2"/>
        <v/>
      </c>
      <c r="L32" s="39"/>
      <c r="M32" s="43"/>
      <c r="N32" s="43"/>
      <c r="O32" s="43"/>
      <c r="P32" s="44"/>
      <c r="Q32" s="44"/>
      <c r="R32" s="40" t="str">
        <f t="shared" ca="1" si="0"/>
        <v/>
      </c>
      <c r="S32" s="40" t="str">
        <f t="shared" ca="1" si="1"/>
        <v/>
      </c>
      <c r="T32" s="43"/>
      <c r="U32" s="43"/>
    </row>
    <row r="33" spans="1:21" ht="22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38"/>
      <c r="J33" s="39"/>
      <c r="K33" s="39" t="str">
        <f t="shared" si="2"/>
        <v/>
      </c>
      <c r="L33" s="39"/>
      <c r="M33" s="38"/>
      <c r="N33" s="38"/>
      <c r="O33" s="38"/>
      <c r="P33" s="39"/>
      <c r="Q33" s="39"/>
      <c r="R33" s="35" t="str">
        <f t="shared" ca="1" si="0"/>
        <v/>
      </c>
      <c r="S33" s="35" t="str">
        <f t="shared" ca="1" si="1"/>
        <v/>
      </c>
      <c r="T33" s="38"/>
      <c r="U33" s="38"/>
    </row>
    <row r="34" spans="1:21" ht="22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43"/>
      <c r="J34" s="44"/>
      <c r="K34" s="39" t="str">
        <f t="shared" si="2"/>
        <v/>
      </c>
      <c r="L34" s="39"/>
      <c r="M34" s="43"/>
      <c r="N34" s="43"/>
      <c r="O34" s="43"/>
      <c r="P34" s="44"/>
      <c r="Q34" s="44"/>
      <c r="R34" s="40" t="str">
        <f t="shared" ca="1" si="0"/>
        <v/>
      </c>
      <c r="S34" s="40" t="str">
        <f t="shared" ca="1" si="1"/>
        <v/>
      </c>
      <c r="T34" s="43"/>
      <c r="U34" s="43"/>
    </row>
    <row r="35" spans="1:21" ht="22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8"/>
      <c r="J35" s="39"/>
      <c r="K35" s="39" t="str">
        <f t="shared" si="2"/>
        <v/>
      </c>
      <c r="L35" s="39"/>
      <c r="M35" s="38"/>
      <c r="N35" s="38"/>
      <c r="O35" s="38"/>
      <c r="P35" s="39"/>
      <c r="Q35" s="39"/>
      <c r="R35" s="35" t="str">
        <f t="shared" ca="1" si="0"/>
        <v/>
      </c>
      <c r="S35" s="35" t="str">
        <f t="shared" ca="1" si="1"/>
        <v/>
      </c>
      <c r="T35" s="38"/>
      <c r="U35" s="38"/>
    </row>
    <row r="36" spans="1:21" ht="22.8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43"/>
      <c r="J36" s="44"/>
      <c r="K36" s="39" t="str">
        <f t="shared" si="2"/>
        <v/>
      </c>
      <c r="L36" s="39"/>
      <c r="M36" s="43"/>
      <c r="N36" s="43"/>
      <c r="O36" s="43"/>
      <c r="P36" s="44"/>
      <c r="Q36" s="44"/>
      <c r="R36" s="40" t="str">
        <f t="shared" ca="1" si="0"/>
        <v/>
      </c>
      <c r="S36" s="40" t="str">
        <f t="shared" ca="1" si="1"/>
        <v/>
      </c>
      <c r="T36" s="43"/>
      <c r="U36" s="43"/>
    </row>
    <row r="37" spans="1:21" ht="22.8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38"/>
      <c r="J37" s="39"/>
      <c r="K37" s="39" t="str">
        <f t="shared" si="2"/>
        <v/>
      </c>
      <c r="L37" s="39"/>
      <c r="M37" s="38"/>
      <c r="N37" s="38"/>
      <c r="O37" s="38"/>
      <c r="P37" s="39"/>
      <c r="Q37" s="39"/>
      <c r="R37" s="35" t="str">
        <f t="shared" ca="1" si="0"/>
        <v/>
      </c>
      <c r="S37" s="35" t="str">
        <f t="shared" ca="1" si="1"/>
        <v/>
      </c>
      <c r="T37" s="38"/>
      <c r="U37" s="38"/>
    </row>
    <row r="38" spans="1:21" ht="22.8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43"/>
      <c r="J38" s="44"/>
      <c r="K38" s="39" t="str">
        <f t="shared" si="2"/>
        <v/>
      </c>
      <c r="L38" s="39"/>
      <c r="M38" s="43"/>
      <c r="N38" s="43"/>
      <c r="O38" s="43"/>
      <c r="P38" s="44"/>
      <c r="Q38" s="44"/>
      <c r="R38" s="40" t="str">
        <f t="shared" ca="1" si="0"/>
        <v/>
      </c>
      <c r="S38" s="40" t="str">
        <f t="shared" ca="1" si="1"/>
        <v/>
      </c>
      <c r="T38" s="43"/>
      <c r="U38" s="43"/>
    </row>
    <row r="39" spans="1:21" ht="22.8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38"/>
      <c r="J39" s="39"/>
      <c r="K39" s="39" t="str">
        <f t="shared" si="2"/>
        <v/>
      </c>
      <c r="L39" s="39"/>
      <c r="M39" s="38"/>
      <c r="N39" s="38"/>
      <c r="O39" s="38"/>
      <c r="P39" s="39"/>
      <c r="Q39" s="39"/>
      <c r="R39" s="35" t="str">
        <f t="shared" ca="1" si="0"/>
        <v/>
      </c>
      <c r="S39" s="35" t="str">
        <f t="shared" ca="1" si="1"/>
        <v/>
      </c>
      <c r="T39" s="38"/>
      <c r="U39" s="38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43"/>
      <c r="J40" s="44"/>
      <c r="K40" s="39" t="str">
        <f t="shared" si="2"/>
        <v/>
      </c>
      <c r="L40" s="39"/>
      <c r="M40" s="43"/>
      <c r="N40" s="43"/>
      <c r="O40" s="43"/>
      <c r="P40" s="44"/>
      <c r="Q40" s="44"/>
      <c r="R40" s="40" t="str">
        <f t="shared" ca="1" si="0"/>
        <v/>
      </c>
      <c r="S40" s="40" t="str">
        <f t="shared" ca="1" si="1"/>
        <v/>
      </c>
      <c r="T40" s="43"/>
      <c r="U40" s="43"/>
    </row>
    <row r="41" spans="1:21" ht="22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38"/>
      <c r="J41" s="39"/>
      <c r="K41" s="39" t="str">
        <f t="shared" si="2"/>
        <v/>
      </c>
      <c r="L41" s="39"/>
      <c r="M41" s="38"/>
      <c r="N41" s="38"/>
      <c r="O41" s="38"/>
      <c r="P41" s="39"/>
      <c r="Q41" s="39"/>
      <c r="R41" s="35" t="str">
        <f t="shared" ca="1" si="0"/>
        <v/>
      </c>
      <c r="S41" s="35" t="str">
        <f t="shared" ca="1" si="1"/>
        <v/>
      </c>
      <c r="T41" s="38"/>
      <c r="U41" s="3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43"/>
      <c r="J42" s="44"/>
      <c r="K42" s="39" t="str">
        <f t="shared" si="2"/>
        <v/>
      </c>
      <c r="L42" s="39"/>
      <c r="M42" s="43"/>
      <c r="N42" s="43"/>
      <c r="O42" s="43"/>
      <c r="P42" s="44"/>
      <c r="Q42" s="44"/>
      <c r="R42" s="40" t="str">
        <f t="shared" ca="1" si="0"/>
        <v/>
      </c>
      <c r="S42" s="40" t="str">
        <f t="shared" ca="1" si="1"/>
        <v/>
      </c>
      <c r="T42" s="43"/>
      <c r="U42" s="43"/>
    </row>
    <row r="43" spans="1:21" ht="22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38"/>
      <c r="J43" s="39"/>
      <c r="K43" s="39" t="str">
        <f t="shared" si="2"/>
        <v/>
      </c>
      <c r="L43" s="39"/>
      <c r="M43" s="38"/>
      <c r="N43" s="38"/>
      <c r="O43" s="38"/>
      <c r="P43" s="39"/>
      <c r="Q43" s="39"/>
      <c r="R43" s="35" t="str">
        <f t="shared" ca="1" si="0"/>
        <v/>
      </c>
      <c r="S43" s="35" t="str">
        <f t="shared" ca="1" si="1"/>
        <v/>
      </c>
      <c r="T43" s="38"/>
      <c r="U43" s="38"/>
    </row>
    <row r="44" spans="1:21" ht="22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43"/>
      <c r="J44" s="44"/>
      <c r="K44" s="39" t="str">
        <f t="shared" si="2"/>
        <v/>
      </c>
      <c r="L44" s="39"/>
      <c r="M44" s="43"/>
      <c r="N44" s="43"/>
      <c r="O44" s="43"/>
      <c r="P44" s="44"/>
      <c r="Q44" s="44"/>
      <c r="R44" s="40" t="str">
        <f t="shared" ca="1" si="0"/>
        <v/>
      </c>
      <c r="S44" s="40" t="str">
        <f t="shared" ca="1" si="1"/>
        <v/>
      </c>
      <c r="T44" s="43"/>
      <c r="U44" s="43"/>
    </row>
    <row r="45" spans="1:21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38"/>
      <c r="J45" s="39"/>
      <c r="K45" s="39" t="str">
        <f t="shared" si="2"/>
        <v/>
      </c>
      <c r="L45" s="39"/>
      <c r="M45" s="38"/>
      <c r="N45" s="38"/>
      <c r="O45" s="38"/>
      <c r="P45" s="39"/>
      <c r="Q45" s="39"/>
      <c r="R45" s="35" t="str">
        <f t="shared" ca="1" si="0"/>
        <v/>
      </c>
      <c r="S45" s="35" t="str">
        <f t="shared" ca="1" si="1"/>
        <v/>
      </c>
      <c r="T45" s="38"/>
      <c r="U45" s="38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43"/>
      <c r="J46" s="44"/>
      <c r="K46" s="39" t="str">
        <f t="shared" si="2"/>
        <v/>
      </c>
      <c r="L46" s="39"/>
      <c r="M46" s="43"/>
      <c r="N46" s="43"/>
      <c r="O46" s="43"/>
      <c r="P46" s="44"/>
      <c r="Q46" s="44"/>
      <c r="R46" s="40" t="str">
        <f t="shared" ca="1" si="0"/>
        <v/>
      </c>
      <c r="S46" s="40" t="str">
        <f t="shared" ca="1" si="1"/>
        <v/>
      </c>
      <c r="T46" s="43"/>
      <c r="U46" s="43"/>
    </row>
    <row r="47" spans="1:21" ht="22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38"/>
      <c r="J47" s="39"/>
      <c r="K47" s="39" t="str">
        <f t="shared" si="2"/>
        <v/>
      </c>
      <c r="L47" s="39"/>
      <c r="M47" s="38"/>
      <c r="N47" s="38"/>
      <c r="O47" s="38"/>
      <c r="P47" s="39"/>
      <c r="Q47" s="39"/>
      <c r="R47" s="35" t="str">
        <f t="shared" ca="1" si="0"/>
        <v/>
      </c>
      <c r="S47" s="35" t="str">
        <f t="shared" ca="1" si="1"/>
        <v/>
      </c>
      <c r="T47" s="38"/>
      <c r="U47" s="38"/>
    </row>
    <row r="48" spans="1:21" ht="22.8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43"/>
      <c r="J48" s="44"/>
      <c r="K48" s="39" t="str">
        <f t="shared" si="2"/>
        <v/>
      </c>
      <c r="L48" s="39"/>
      <c r="M48" s="43"/>
      <c r="N48" s="43"/>
      <c r="O48" s="43"/>
      <c r="P48" s="44"/>
      <c r="Q48" s="44"/>
      <c r="R48" s="40" t="str">
        <f t="shared" ca="1" si="0"/>
        <v/>
      </c>
      <c r="S48" s="40" t="str">
        <f t="shared" ca="1" si="1"/>
        <v/>
      </c>
      <c r="T48" s="43"/>
      <c r="U48" s="43"/>
    </row>
    <row r="49" spans="1:21" ht="22.8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38"/>
      <c r="J49" s="39"/>
      <c r="K49" s="39" t="str">
        <f t="shared" si="2"/>
        <v/>
      </c>
      <c r="L49" s="39"/>
      <c r="M49" s="38"/>
      <c r="N49" s="38"/>
      <c r="O49" s="38"/>
      <c r="P49" s="39"/>
      <c r="Q49" s="39"/>
      <c r="R49" s="35" t="str">
        <f t="shared" ca="1" si="0"/>
        <v/>
      </c>
      <c r="S49" s="35" t="str">
        <f t="shared" ca="1" si="1"/>
        <v/>
      </c>
      <c r="T49" s="38"/>
      <c r="U49" s="38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43"/>
      <c r="J50" s="44"/>
      <c r="K50" s="39" t="str">
        <f t="shared" si="2"/>
        <v/>
      </c>
      <c r="L50" s="39"/>
      <c r="M50" s="43"/>
      <c r="N50" s="43"/>
      <c r="O50" s="43"/>
      <c r="P50" s="44"/>
      <c r="Q50" s="44"/>
      <c r="R50" s="40" t="str">
        <f t="shared" ca="1" si="0"/>
        <v/>
      </c>
      <c r="S50" s="40" t="str">
        <f t="shared" ca="1" si="1"/>
        <v/>
      </c>
      <c r="T50" s="43"/>
      <c r="U50" s="43"/>
    </row>
    <row r="51" spans="1:21" ht="22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38"/>
      <c r="J51" s="39"/>
      <c r="K51" s="39" t="str">
        <f t="shared" si="2"/>
        <v/>
      </c>
      <c r="L51" s="39"/>
      <c r="M51" s="38"/>
      <c r="N51" s="38"/>
      <c r="O51" s="38"/>
      <c r="P51" s="39"/>
      <c r="Q51" s="39"/>
      <c r="R51" s="35" t="str">
        <f t="shared" ca="1" si="0"/>
        <v/>
      </c>
      <c r="S51" s="35" t="str">
        <f t="shared" ca="1" si="1"/>
        <v/>
      </c>
      <c r="T51" s="38"/>
      <c r="U51" s="38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0</v>
      </c>
      <c r="E55" s="40" t="str">
        <f t="shared" ref="E55:E61" si="3">IF(D55&lt;=0.5,"⏳ Non audité",IF(D55&gt;=4.5,"🟢 Très Performant",IF(D55&gt;=3.5,"🔵 Performant",IF(D55&gt;=2.5,"🟡 A surveiller",IF(D55&gt;=1.5,"🟠 À Risque",IF(D55&lt;=1.5,"🔴 Critique"))))))</f>
        <v>⏳ Non audité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0</v>
      </c>
      <c r="E56" s="40" t="str">
        <f t="shared" si="3"/>
        <v>⏳ Non audité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0</v>
      </c>
      <c r="E57" s="40" t="str">
        <f t="shared" si="3"/>
        <v>⏳ Non audité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0</v>
      </c>
      <c r="E58" s="40" t="str">
        <f t="shared" si="3"/>
        <v>⏳ Non audité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0</v>
      </c>
      <c r="E59" s="40" t="str">
        <f t="shared" si="3"/>
        <v>⏳ Non audité</v>
      </c>
    </row>
    <row r="60" spans="1:21" ht="22.8">
      <c r="A60" s="41" t="s">
        <v>559</v>
      </c>
      <c r="B60" s="40" t="s">
        <v>241</v>
      </c>
      <c r="C60" s="40">
        <v>5</v>
      </c>
      <c r="D60" s="45">
        <f>IFERROR(AVERAGE(L45:L49),0)</f>
        <v>0</v>
      </c>
      <c r="E60" s="40" t="str">
        <f t="shared" si="3"/>
        <v>⏳ Non audité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0</v>
      </c>
      <c r="E61" s="40" t="str">
        <f t="shared" si="3"/>
        <v>⏳ Non audité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conditionalFormatting sqref="L15:L51">
    <cfRule type="cellIs" dxfId="82" priority="1" operator="equal">
      <formula>4</formula>
    </cfRule>
    <cfRule type="cellIs" dxfId="81" priority="2" operator="equal">
      <formula>3</formula>
    </cfRule>
    <cfRule type="cellIs" dxfId="80" priority="3" operator="equal">
      <formula>2</formula>
    </cfRule>
    <cfRule type="cellIs" dxfId="79" priority="4" operator="equal">
      <formula>1</formula>
    </cfRule>
  </conditionalFormatting>
  <conditionalFormatting sqref="Q15:Q51">
    <cfRule type="cellIs" dxfId="78" priority="9" operator="equal">
      <formula>"Ouvert"</formula>
    </cfRule>
    <cfRule type="cellIs" dxfId="77" priority="10" operator="equal">
      <formula>"En cours"</formula>
    </cfRule>
    <cfRule type="cellIs" dxfId="76" priority="11" operator="equal">
      <formula>"Clôturé"</formula>
    </cfRule>
  </conditionalFormatting>
  <dataValidations count="4">
    <dataValidation type="list" allowBlank="1" sqref="J15:J51" xr:uid="{00000000-0002-0000-0A00-000001000000}">
      <formula1>"NC Majeure,NC Mineure,Observation,OFI,Bonne Pratique"</formula1>
    </dataValidation>
    <dataValidation type="list" allowBlank="1" sqref="Q15:Q51" xr:uid="{00000000-0002-0000-0A00-000002000000}">
      <formula1>"Ouvert,En cours,Clôturé,Non applicable"</formula1>
    </dataValidation>
    <dataValidation type="list" allowBlank="1" sqref="F15:F51" xr:uid="{00000000-0002-0000-0A00-000003000000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:L51" xr:uid="{5CBC4580-678F-420A-A738-F67FB3118645}">
      <formula1>1</formula1>
      <formula2>5</formula2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64"/>
  <sheetViews>
    <sheetView showGridLines="0" topLeftCell="F6" workbookViewId="0">
      <selection activeCell="B11" sqref="B11"/>
    </sheetView>
  </sheetViews>
  <sheetFormatPr baseColWidth="10" defaultColWidth="8.6640625" defaultRowHeight="14.4"/>
  <cols>
    <col min="1" max="1" width="9.109375" customWidth="1"/>
    <col min="2" max="2" width="14.88671875" customWidth="1"/>
    <col min="3" max="3" width="35" customWidth="1"/>
    <col min="4" max="4" width="30" customWidth="1"/>
    <col min="5" max="5" width="42" customWidth="1"/>
    <col min="6" max="6" width="14" customWidth="1"/>
    <col min="7" max="7" width="24" customWidth="1"/>
    <col min="8" max="8" width="34" customWidth="1"/>
    <col min="9" max="9" width="28" customWidth="1"/>
    <col min="10" max="10" width="14" customWidth="1"/>
    <col min="11" max="11" width="18" customWidth="1"/>
    <col min="12" max="12" width="10" customWidth="1"/>
    <col min="13" max="13" width="28" customWidth="1"/>
    <col min="14" max="15" width="14" customWidth="1"/>
    <col min="16" max="16" width="10" customWidth="1"/>
    <col min="17" max="17" width="12" customWidth="1"/>
    <col min="18" max="19" width="8" customWidth="1"/>
    <col min="20" max="21" width="20" customWidth="1"/>
  </cols>
  <sheetData>
    <row r="1" spans="1:21" ht="17.399999999999999">
      <c r="A1" s="16" t="s">
        <v>741</v>
      </c>
    </row>
    <row r="2" spans="1:21">
      <c r="A2" s="24" t="s">
        <v>336</v>
      </c>
    </row>
    <row r="4" spans="1:21">
      <c r="A4" s="4" t="s">
        <v>563</v>
      </c>
      <c r="B4" s="6" t="s">
        <v>199</v>
      </c>
      <c r="E4" s="4" t="s">
        <v>564</v>
      </c>
    </row>
    <row r="5" spans="1:21">
      <c r="A5" s="4" t="s">
        <v>565</v>
      </c>
      <c r="E5" s="4" t="s">
        <v>566</v>
      </c>
      <c r="F5" s="6"/>
    </row>
    <row r="6" spans="1:21">
      <c r="A6" s="4" t="s">
        <v>567</v>
      </c>
      <c r="E6" s="4" t="s">
        <v>342</v>
      </c>
    </row>
    <row r="8" spans="1:21">
      <c r="A8" s="17" t="s">
        <v>343</v>
      </c>
    </row>
    <row r="9" spans="1:21" ht="20.399999999999999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1">
      <c r="A10" s="26">
        <f>IFERROR(AVERAGE(L15:L51),0)</f>
        <v>0</v>
      </c>
      <c r="B10" s="27" t="str">
        <f>IF(A10&lt;=0.5,"⏳ Non audité",IF(A10&gt;=4.5,"Très Performant",IF(A10&gt;=3.5,"Performant",IF(A10&gt;=2.5,"A Surveiller",IF(A10&gt;=1.5,"À Risque",IF(A10&lt;=1.5,"Critique"))))))</f>
        <v>⏳ Non audité</v>
      </c>
      <c r="C10" s="28">
        <f>COUNTIF(J15:J51,"NC Majeure")</f>
        <v>0</v>
      </c>
      <c r="D10" s="29">
        <f>COUNTIF(J15:J51,"NC Mineure")</f>
        <v>0</v>
      </c>
      <c r="E10" s="29">
        <f>COUNTIF(J15:J51,"Observation")</f>
        <v>0</v>
      </c>
      <c r="F10" s="30">
        <f>COUNTIF(J15:J51,"OFI")</f>
        <v>0</v>
      </c>
      <c r="G10" s="31">
        <f>COUNTIF(J15:J51,"Bonne Pratique")</f>
        <v>0</v>
      </c>
      <c r="H10" s="32">
        <f>C10+D10+E10+F10</f>
        <v>0</v>
      </c>
    </row>
    <row r="12" spans="1:21">
      <c r="A12" s="17" t="s">
        <v>348</v>
      </c>
    </row>
    <row r="13" spans="1:21">
      <c r="A13" s="33" t="s">
        <v>349</v>
      </c>
    </row>
    <row r="14" spans="1:21" ht="36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568</v>
      </c>
      <c r="P14" s="34" t="s">
        <v>669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22.8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160</v>
      </c>
      <c r="G15" s="37" t="s">
        <v>370</v>
      </c>
      <c r="H15" s="37" t="s">
        <v>369</v>
      </c>
      <c r="I15" s="38"/>
      <c r="J15" s="39"/>
      <c r="K15" s="39" t="str">
        <f>IF(L15="","",IF(L15=5,"Excellence/Meilleures pratiques",IF(L15=4,"Totalement en place/Proactif",IF(L15=3,"Largement en place/Stable",IF(L15=2,"Partiellement en place/Réactif",IF(L15=1,"Non en place/Elémentaire",""))))))</f>
        <v/>
      </c>
      <c r="L15" s="39"/>
      <c r="M15" s="38"/>
      <c r="N15" s="38"/>
      <c r="O15" s="38"/>
      <c r="P15" s="39"/>
      <c r="Q15" s="39"/>
      <c r="R15" s="35" t="str">
        <f t="shared" ref="R15:R51" ca="1" si="0">IF(OR(O15="",Q15="Clôturé"),"",TODAY()-O15)</f>
        <v/>
      </c>
      <c r="S15" s="35" t="str">
        <f t="shared" ref="S15:S51" ca="1" si="1">IF(R15="","",IF(Q15="Clôturé","✅",IF(R15&lt;=30,"🟢",IF(R15&lt;=60,"🟠","🔴"))))</f>
        <v/>
      </c>
      <c r="T15" s="38"/>
      <c r="U15" s="38"/>
    </row>
    <row r="16" spans="1:21" ht="22.8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I16" s="43"/>
      <c r="J16" s="44"/>
      <c r="K16" s="39" t="str">
        <f t="shared" ref="K16:K51" si="2">IF(L16="","",IF(L16=5,"Excellence/Meilleures pratiques",IF(L16=4,"Totalement en place/Proactif",IF(L16=3,"Largement en place/Stable",IF(L16=2,"Partiellement en place/Réactif",IF(L16=1,"Non en place/Elémentaire",""))))))</f>
        <v/>
      </c>
      <c r="L16" s="39"/>
      <c r="M16" s="43"/>
      <c r="N16" s="43"/>
      <c r="O16" s="43"/>
      <c r="P16" s="44"/>
      <c r="Q16" s="44"/>
      <c r="R16" s="40" t="str">
        <f t="shared" ca="1" si="0"/>
        <v/>
      </c>
      <c r="S16" s="40" t="str">
        <f t="shared" ca="1" si="1"/>
        <v/>
      </c>
      <c r="T16" s="43"/>
      <c r="U16" s="43"/>
    </row>
    <row r="17" spans="1:21" ht="22.8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38"/>
      <c r="J17" s="39"/>
      <c r="K17" s="39" t="str">
        <f t="shared" si="2"/>
        <v/>
      </c>
      <c r="L17" s="39"/>
      <c r="M17" s="38"/>
      <c r="N17" s="38"/>
      <c r="O17" s="38"/>
      <c r="P17" s="39"/>
      <c r="Q17" s="39"/>
      <c r="R17" s="35" t="str">
        <f t="shared" ca="1" si="0"/>
        <v/>
      </c>
      <c r="S17" s="35" t="str">
        <f t="shared" ca="1" si="1"/>
        <v/>
      </c>
      <c r="T17" s="38"/>
      <c r="U17" s="38"/>
    </row>
    <row r="18" spans="1:21" ht="22.8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160</v>
      </c>
      <c r="G18" s="42" t="s">
        <v>383</v>
      </c>
      <c r="H18" s="42" t="s">
        <v>384</v>
      </c>
      <c r="I18" s="43"/>
      <c r="J18" s="44"/>
      <c r="K18" s="39" t="str">
        <f t="shared" si="2"/>
        <v/>
      </c>
      <c r="L18" s="39"/>
      <c r="M18" s="43"/>
      <c r="N18" s="43"/>
      <c r="O18" s="43"/>
      <c r="P18" s="44"/>
      <c r="Q18" s="44"/>
      <c r="R18" s="40" t="str">
        <f t="shared" ca="1" si="0"/>
        <v/>
      </c>
      <c r="S18" s="40" t="str">
        <f t="shared" ca="1" si="1"/>
        <v/>
      </c>
      <c r="T18" s="43"/>
      <c r="U18" s="43"/>
    </row>
    <row r="19" spans="1:21" ht="22.8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38"/>
      <c r="J19" s="39"/>
      <c r="K19" s="39" t="str">
        <f t="shared" si="2"/>
        <v/>
      </c>
      <c r="L19" s="39"/>
      <c r="M19" s="38"/>
      <c r="N19" s="38"/>
      <c r="O19" s="38"/>
      <c r="P19" s="39"/>
      <c r="Q19" s="39"/>
      <c r="R19" s="35" t="str">
        <f t="shared" ca="1" si="0"/>
        <v/>
      </c>
      <c r="S19" s="35" t="str">
        <f t="shared" ca="1" si="1"/>
        <v/>
      </c>
      <c r="T19" s="38"/>
      <c r="U19" s="38"/>
    </row>
    <row r="20" spans="1:21" ht="22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160</v>
      </c>
      <c r="G20" s="42" t="s">
        <v>392</v>
      </c>
      <c r="H20" s="42" t="s">
        <v>393</v>
      </c>
      <c r="I20" s="43"/>
      <c r="J20" s="44"/>
      <c r="K20" s="39" t="str">
        <f t="shared" si="2"/>
        <v/>
      </c>
      <c r="L20" s="39"/>
      <c r="M20" s="43"/>
      <c r="N20" s="43"/>
      <c r="O20" s="43"/>
      <c r="P20" s="44"/>
      <c r="Q20" s="44"/>
      <c r="R20" s="40" t="str">
        <f t="shared" ca="1" si="0"/>
        <v/>
      </c>
      <c r="S20" s="40" t="str">
        <f t="shared" ca="1" si="1"/>
        <v/>
      </c>
      <c r="T20" s="43"/>
      <c r="U20" s="43"/>
    </row>
    <row r="21" spans="1:21" ht="22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38"/>
      <c r="J21" s="39"/>
      <c r="K21" s="39" t="str">
        <f t="shared" si="2"/>
        <v/>
      </c>
      <c r="L21" s="39"/>
      <c r="M21" s="38"/>
      <c r="N21" s="38"/>
      <c r="O21" s="38"/>
      <c r="P21" s="39"/>
      <c r="Q21" s="39"/>
      <c r="R21" s="35" t="str">
        <f t="shared" ca="1" si="0"/>
        <v/>
      </c>
      <c r="S21" s="35" t="str">
        <f t="shared" ca="1" si="1"/>
        <v/>
      </c>
      <c r="T21" s="38"/>
      <c r="U21" s="38"/>
    </row>
    <row r="22" spans="1:21" ht="22.8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3"/>
      <c r="J22" s="44"/>
      <c r="K22" s="39" t="str">
        <f t="shared" si="2"/>
        <v/>
      </c>
      <c r="L22" s="39"/>
      <c r="M22" s="43"/>
      <c r="N22" s="43"/>
      <c r="O22" s="43"/>
      <c r="P22" s="44"/>
      <c r="Q22" s="44"/>
      <c r="R22" s="40" t="str">
        <f t="shared" ca="1" si="0"/>
        <v/>
      </c>
      <c r="S22" s="40" t="str">
        <f t="shared" ca="1" si="1"/>
        <v/>
      </c>
      <c r="T22" s="43"/>
      <c r="U22" s="43"/>
    </row>
    <row r="23" spans="1:21" ht="22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38"/>
      <c r="J23" s="39"/>
      <c r="K23" s="39" t="str">
        <f t="shared" si="2"/>
        <v/>
      </c>
      <c r="L23" s="39"/>
      <c r="M23" s="38"/>
      <c r="N23" s="38"/>
      <c r="O23" s="38"/>
      <c r="P23" s="39"/>
      <c r="Q23" s="39"/>
      <c r="R23" s="35" t="str">
        <f t="shared" ca="1" si="0"/>
        <v/>
      </c>
      <c r="S23" s="35" t="str">
        <f t="shared" ca="1" si="1"/>
        <v/>
      </c>
      <c r="T23" s="38"/>
      <c r="U23" s="38"/>
    </row>
    <row r="24" spans="1:21" ht="22.8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43"/>
      <c r="J24" s="44"/>
      <c r="K24" s="39" t="str">
        <f t="shared" si="2"/>
        <v/>
      </c>
      <c r="L24" s="39"/>
      <c r="M24" s="43"/>
      <c r="N24" s="43"/>
      <c r="O24" s="43"/>
      <c r="P24" s="44"/>
      <c r="Q24" s="44"/>
      <c r="R24" s="40" t="str">
        <f t="shared" ca="1" si="0"/>
        <v/>
      </c>
      <c r="S24" s="40" t="str">
        <f t="shared" ca="1" si="1"/>
        <v/>
      </c>
      <c r="T24" s="43"/>
      <c r="U24" s="43"/>
    </row>
    <row r="25" spans="1:21" ht="22.8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160</v>
      </c>
      <c r="G25" s="37" t="s">
        <v>421</v>
      </c>
      <c r="H25" s="37" t="s">
        <v>422</v>
      </c>
      <c r="I25" s="38"/>
      <c r="J25" s="39"/>
      <c r="K25" s="39" t="str">
        <f t="shared" si="2"/>
        <v/>
      </c>
      <c r="L25" s="39"/>
      <c r="M25" s="38"/>
      <c r="N25" s="38"/>
      <c r="O25" s="38"/>
      <c r="P25" s="39"/>
      <c r="Q25" s="39"/>
      <c r="R25" s="35" t="str">
        <f t="shared" ca="1" si="0"/>
        <v/>
      </c>
      <c r="S25" s="35" t="str">
        <f t="shared" ca="1" si="1"/>
        <v/>
      </c>
      <c r="T25" s="38"/>
      <c r="U25" s="38"/>
    </row>
    <row r="26" spans="1:21" ht="22.8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I26" s="43"/>
      <c r="J26" s="44"/>
      <c r="K26" s="39" t="str">
        <f t="shared" si="2"/>
        <v/>
      </c>
      <c r="L26" s="39"/>
      <c r="M26" s="43"/>
      <c r="N26" s="43"/>
      <c r="O26" s="43"/>
      <c r="P26" s="44"/>
      <c r="Q26" s="44"/>
      <c r="R26" s="40" t="str">
        <f t="shared" ca="1" si="0"/>
        <v/>
      </c>
      <c r="S26" s="40" t="str">
        <f t="shared" ca="1" si="1"/>
        <v/>
      </c>
      <c r="T26" s="43"/>
      <c r="U26" s="43"/>
    </row>
    <row r="27" spans="1:21" ht="22.8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38"/>
      <c r="J27" s="39"/>
      <c r="K27" s="39" t="str">
        <f t="shared" si="2"/>
        <v/>
      </c>
      <c r="L27" s="39"/>
      <c r="M27" s="38"/>
      <c r="N27" s="38"/>
      <c r="O27" s="38"/>
      <c r="P27" s="39"/>
      <c r="Q27" s="39"/>
      <c r="R27" s="35" t="str">
        <f t="shared" ca="1" si="0"/>
        <v/>
      </c>
      <c r="S27" s="35" t="str">
        <f t="shared" ca="1" si="1"/>
        <v/>
      </c>
      <c r="T27" s="38"/>
      <c r="U27" s="38"/>
    </row>
    <row r="28" spans="1:21" ht="22.8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I28" s="43"/>
      <c r="J28" s="44"/>
      <c r="K28" s="39" t="str">
        <f t="shared" si="2"/>
        <v/>
      </c>
      <c r="L28" s="39"/>
      <c r="M28" s="43"/>
      <c r="N28" s="43"/>
      <c r="O28" s="43"/>
      <c r="P28" s="44"/>
      <c r="Q28" s="44"/>
      <c r="R28" s="40" t="str">
        <f t="shared" ca="1" si="0"/>
        <v/>
      </c>
      <c r="S28" s="40" t="str">
        <f t="shared" ca="1" si="1"/>
        <v/>
      </c>
      <c r="T28" s="43"/>
      <c r="U28" s="43"/>
    </row>
    <row r="29" spans="1:21" ht="22.8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38"/>
      <c r="J29" s="39"/>
      <c r="K29" s="39" t="str">
        <f t="shared" si="2"/>
        <v/>
      </c>
      <c r="L29" s="39"/>
      <c r="M29" s="38"/>
      <c r="N29" s="38"/>
      <c r="O29" s="38"/>
      <c r="P29" s="39"/>
      <c r="Q29" s="39"/>
      <c r="R29" s="35" t="str">
        <f t="shared" ca="1" si="0"/>
        <v/>
      </c>
      <c r="S29" s="35" t="str">
        <f t="shared" ca="1" si="1"/>
        <v/>
      </c>
      <c r="T29" s="38"/>
      <c r="U29" s="3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43"/>
      <c r="J30" s="44"/>
      <c r="K30" s="39" t="str">
        <f t="shared" si="2"/>
        <v/>
      </c>
      <c r="L30" s="39"/>
      <c r="M30" s="43"/>
      <c r="N30" s="43"/>
      <c r="O30" s="43"/>
      <c r="P30" s="44"/>
      <c r="Q30" s="44"/>
      <c r="R30" s="40" t="str">
        <f t="shared" ca="1" si="0"/>
        <v/>
      </c>
      <c r="S30" s="40" t="str">
        <f t="shared" ca="1" si="1"/>
        <v/>
      </c>
      <c r="T30" s="43"/>
      <c r="U30" s="43"/>
    </row>
    <row r="31" spans="1:21" ht="22.8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38"/>
      <c r="J31" s="39"/>
      <c r="K31" s="39" t="str">
        <f t="shared" si="2"/>
        <v/>
      </c>
      <c r="L31" s="39"/>
      <c r="M31" s="38"/>
      <c r="N31" s="38"/>
      <c r="O31" s="38"/>
      <c r="P31" s="39"/>
      <c r="Q31" s="39"/>
      <c r="R31" s="35" t="str">
        <f t="shared" ca="1" si="0"/>
        <v/>
      </c>
      <c r="S31" s="35" t="str">
        <f t="shared" ca="1" si="1"/>
        <v/>
      </c>
      <c r="T31" s="38"/>
      <c r="U31" s="38"/>
    </row>
    <row r="32" spans="1:21" ht="22.8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43"/>
      <c r="J32" s="44"/>
      <c r="K32" s="39" t="str">
        <f t="shared" si="2"/>
        <v/>
      </c>
      <c r="L32" s="39"/>
      <c r="M32" s="43"/>
      <c r="N32" s="43"/>
      <c r="O32" s="43"/>
      <c r="P32" s="44"/>
      <c r="Q32" s="44"/>
      <c r="R32" s="40" t="str">
        <f t="shared" ca="1" si="0"/>
        <v/>
      </c>
      <c r="S32" s="40" t="str">
        <f t="shared" ca="1" si="1"/>
        <v/>
      </c>
      <c r="T32" s="43"/>
      <c r="U32" s="43"/>
    </row>
    <row r="33" spans="1:21" ht="22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38"/>
      <c r="J33" s="39"/>
      <c r="K33" s="39" t="str">
        <f t="shared" si="2"/>
        <v/>
      </c>
      <c r="L33" s="39"/>
      <c r="M33" s="38"/>
      <c r="N33" s="38"/>
      <c r="O33" s="38"/>
      <c r="P33" s="39"/>
      <c r="Q33" s="39"/>
      <c r="R33" s="35" t="str">
        <f t="shared" ca="1" si="0"/>
        <v/>
      </c>
      <c r="S33" s="35" t="str">
        <f t="shared" ca="1" si="1"/>
        <v/>
      </c>
      <c r="T33" s="38"/>
      <c r="U33" s="38"/>
    </row>
    <row r="34" spans="1:21" ht="22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43"/>
      <c r="J34" s="44"/>
      <c r="K34" s="39" t="str">
        <f t="shared" si="2"/>
        <v/>
      </c>
      <c r="L34" s="39"/>
      <c r="M34" s="43"/>
      <c r="N34" s="43"/>
      <c r="O34" s="43"/>
      <c r="P34" s="44"/>
      <c r="Q34" s="44"/>
      <c r="R34" s="40" t="str">
        <f t="shared" ca="1" si="0"/>
        <v/>
      </c>
      <c r="S34" s="40" t="str">
        <f t="shared" ca="1" si="1"/>
        <v/>
      </c>
      <c r="T34" s="43"/>
      <c r="U34" s="43"/>
    </row>
    <row r="35" spans="1:21" ht="22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8"/>
      <c r="J35" s="39"/>
      <c r="K35" s="39" t="str">
        <f t="shared" si="2"/>
        <v/>
      </c>
      <c r="L35" s="39"/>
      <c r="M35" s="38"/>
      <c r="N35" s="38"/>
      <c r="O35" s="38"/>
      <c r="P35" s="39"/>
      <c r="Q35" s="39"/>
      <c r="R35" s="35" t="str">
        <f t="shared" ca="1" si="0"/>
        <v/>
      </c>
      <c r="S35" s="35" t="str">
        <f t="shared" ca="1" si="1"/>
        <v/>
      </c>
      <c r="T35" s="38"/>
      <c r="U35" s="38"/>
    </row>
    <row r="36" spans="1:21" ht="22.8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43"/>
      <c r="J36" s="44"/>
      <c r="K36" s="39" t="str">
        <f t="shared" si="2"/>
        <v/>
      </c>
      <c r="L36" s="39"/>
      <c r="M36" s="43"/>
      <c r="N36" s="43"/>
      <c r="O36" s="43"/>
      <c r="P36" s="44"/>
      <c r="Q36" s="44"/>
      <c r="R36" s="40" t="str">
        <f t="shared" ca="1" si="0"/>
        <v/>
      </c>
      <c r="S36" s="40" t="str">
        <f t="shared" ca="1" si="1"/>
        <v/>
      </c>
      <c r="T36" s="43"/>
      <c r="U36" s="43"/>
    </row>
    <row r="37" spans="1:21" ht="22.8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38"/>
      <c r="J37" s="39"/>
      <c r="K37" s="39" t="str">
        <f t="shared" si="2"/>
        <v/>
      </c>
      <c r="L37" s="39"/>
      <c r="M37" s="38"/>
      <c r="N37" s="38"/>
      <c r="O37" s="38"/>
      <c r="P37" s="39"/>
      <c r="Q37" s="39"/>
      <c r="R37" s="35" t="str">
        <f t="shared" ca="1" si="0"/>
        <v/>
      </c>
      <c r="S37" s="35" t="str">
        <f t="shared" ca="1" si="1"/>
        <v/>
      </c>
      <c r="T37" s="38"/>
      <c r="U37" s="38"/>
    </row>
    <row r="38" spans="1:21" ht="22.8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43"/>
      <c r="J38" s="44"/>
      <c r="K38" s="39" t="str">
        <f t="shared" si="2"/>
        <v/>
      </c>
      <c r="L38" s="39"/>
      <c r="M38" s="43"/>
      <c r="N38" s="43"/>
      <c r="O38" s="43"/>
      <c r="P38" s="44"/>
      <c r="Q38" s="44"/>
      <c r="R38" s="40" t="str">
        <f t="shared" ca="1" si="0"/>
        <v/>
      </c>
      <c r="S38" s="40" t="str">
        <f t="shared" ca="1" si="1"/>
        <v/>
      </c>
      <c r="T38" s="43"/>
      <c r="U38" s="43"/>
    </row>
    <row r="39" spans="1:21" ht="22.8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38"/>
      <c r="J39" s="39"/>
      <c r="K39" s="39" t="str">
        <f t="shared" si="2"/>
        <v/>
      </c>
      <c r="L39" s="39"/>
      <c r="M39" s="38"/>
      <c r="N39" s="38"/>
      <c r="O39" s="38"/>
      <c r="P39" s="39"/>
      <c r="Q39" s="39"/>
      <c r="R39" s="35" t="str">
        <f t="shared" ca="1" si="0"/>
        <v/>
      </c>
      <c r="S39" s="35" t="str">
        <f t="shared" ca="1" si="1"/>
        <v/>
      </c>
      <c r="T39" s="38"/>
      <c r="U39" s="38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43"/>
      <c r="J40" s="44"/>
      <c r="K40" s="39" t="str">
        <f t="shared" si="2"/>
        <v/>
      </c>
      <c r="L40" s="39"/>
      <c r="M40" s="43"/>
      <c r="N40" s="43"/>
      <c r="O40" s="43"/>
      <c r="P40" s="44"/>
      <c r="Q40" s="44"/>
      <c r="R40" s="40" t="str">
        <f t="shared" ca="1" si="0"/>
        <v/>
      </c>
      <c r="S40" s="40" t="str">
        <f t="shared" ca="1" si="1"/>
        <v/>
      </c>
      <c r="T40" s="43"/>
      <c r="U40" s="43"/>
    </row>
    <row r="41" spans="1:21" ht="22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38"/>
      <c r="J41" s="39"/>
      <c r="K41" s="39" t="str">
        <f t="shared" si="2"/>
        <v/>
      </c>
      <c r="L41" s="39"/>
      <c r="M41" s="38"/>
      <c r="N41" s="38"/>
      <c r="O41" s="38"/>
      <c r="P41" s="39"/>
      <c r="Q41" s="39"/>
      <c r="R41" s="35" t="str">
        <f t="shared" ca="1" si="0"/>
        <v/>
      </c>
      <c r="S41" s="35" t="str">
        <f t="shared" ca="1" si="1"/>
        <v/>
      </c>
      <c r="T41" s="38"/>
      <c r="U41" s="3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43"/>
      <c r="J42" s="44"/>
      <c r="K42" s="39" t="str">
        <f t="shared" si="2"/>
        <v/>
      </c>
      <c r="L42" s="39"/>
      <c r="M42" s="43"/>
      <c r="N42" s="43"/>
      <c r="O42" s="43"/>
      <c r="P42" s="44"/>
      <c r="Q42" s="44"/>
      <c r="R42" s="40" t="str">
        <f t="shared" ca="1" si="0"/>
        <v/>
      </c>
      <c r="S42" s="40" t="str">
        <f t="shared" ca="1" si="1"/>
        <v/>
      </c>
      <c r="T42" s="43"/>
      <c r="U42" s="43"/>
    </row>
    <row r="43" spans="1:21" ht="22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38"/>
      <c r="J43" s="39"/>
      <c r="K43" s="39" t="str">
        <f t="shared" si="2"/>
        <v/>
      </c>
      <c r="L43" s="39"/>
      <c r="M43" s="38"/>
      <c r="N43" s="38"/>
      <c r="O43" s="38"/>
      <c r="P43" s="39"/>
      <c r="Q43" s="39"/>
      <c r="R43" s="35" t="str">
        <f t="shared" ca="1" si="0"/>
        <v/>
      </c>
      <c r="S43" s="35" t="str">
        <f t="shared" ca="1" si="1"/>
        <v/>
      </c>
      <c r="T43" s="38"/>
      <c r="U43" s="38"/>
    </row>
    <row r="44" spans="1:21" ht="22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43"/>
      <c r="J44" s="44"/>
      <c r="K44" s="39" t="str">
        <f t="shared" si="2"/>
        <v/>
      </c>
      <c r="L44" s="39"/>
      <c r="M44" s="43"/>
      <c r="N44" s="43"/>
      <c r="O44" s="43"/>
      <c r="P44" s="44"/>
      <c r="Q44" s="44"/>
      <c r="R44" s="40" t="str">
        <f t="shared" ca="1" si="0"/>
        <v/>
      </c>
      <c r="S44" s="40" t="str">
        <f t="shared" ca="1" si="1"/>
        <v/>
      </c>
      <c r="T44" s="43"/>
      <c r="U44" s="43"/>
    </row>
    <row r="45" spans="1:21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38"/>
      <c r="J45" s="39"/>
      <c r="K45" s="39" t="str">
        <f t="shared" si="2"/>
        <v/>
      </c>
      <c r="L45" s="39"/>
      <c r="M45" s="38"/>
      <c r="N45" s="38"/>
      <c r="O45" s="38"/>
      <c r="P45" s="39"/>
      <c r="Q45" s="39"/>
      <c r="R45" s="35" t="str">
        <f t="shared" ca="1" si="0"/>
        <v/>
      </c>
      <c r="S45" s="35" t="str">
        <f t="shared" ca="1" si="1"/>
        <v/>
      </c>
      <c r="T45" s="38"/>
      <c r="U45" s="38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43"/>
      <c r="J46" s="44"/>
      <c r="K46" s="39" t="str">
        <f t="shared" si="2"/>
        <v/>
      </c>
      <c r="L46" s="39"/>
      <c r="M46" s="43"/>
      <c r="N46" s="43"/>
      <c r="O46" s="43"/>
      <c r="P46" s="44"/>
      <c r="Q46" s="44"/>
      <c r="R46" s="40" t="str">
        <f t="shared" ca="1" si="0"/>
        <v/>
      </c>
      <c r="S46" s="40" t="str">
        <f t="shared" ca="1" si="1"/>
        <v/>
      </c>
      <c r="T46" s="43"/>
      <c r="U46" s="43"/>
    </row>
    <row r="47" spans="1:21" ht="22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38"/>
      <c r="J47" s="39"/>
      <c r="K47" s="39" t="str">
        <f t="shared" si="2"/>
        <v/>
      </c>
      <c r="L47" s="39"/>
      <c r="M47" s="38"/>
      <c r="N47" s="38"/>
      <c r="O47" s="38"/>
      <c r="P47" s="39"/>
      <c r="Q47" s="39"/>
      <c r="R47" s="35" t="str">
        <f t="shared" ca="1" si="0"/>
        <v/>
      </c>
      <c r="S47" s="35" t="str">
        <f t="shared" ca="1" si="1"/>
        <v/>
      </c>
      <c r="T47" s="38"/>
      <c r="U47" s="38"/>
    </row>
    <row r="48" spans="1:21" ht="22.8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43"/>
      <c r="J48" s="44"/>
      <c r="K48" s="39" t="str">
        <f t="shared" si="2"/>
        <v/>
      </c>
      <c r="L48" s="39"/>
      <c r="M48" s="43"/>
      <c r="N48" s="43"/>
      <c r="O48" s="43"/>
      <c r="P48" s="44"/>
      <c r="Q48" s="44"/>
      <c r="R48" s="40" t="str">
        <f t="shared" ca="1" si="0"/>
        <v/>
      </c>
      <c r="S48" s="40" t="str">
        <f t="shared" ca="1" si="1"/>
        <v/>
      </c>
      <c r="T48" s="43"/>
      <c r="U48" s="43"/>
    </row>
    <row r="49" spans="1:21" ht="22.8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38"/>
      <c r="J49" s="39"/>
      <c r="K49" s="39" t="str">
        <f t="shared" si="2"/>
        <v/>
      </c>
      <c r="L49" s="39"/>
      <c r="M49" s="38"/>
      <c r="N49" s="38"/>
      <c r="O49" s="38"/>
      <c r="P49" s="39"/>
      <c r="Q49" s="39"/>
      <c r="R49" s="35" t="str">
        <f t="shared" ca="1" si="0"/>
        <v/>
      </c>
      <c r="S49" s="35" t="str">
        <f t="shared" ca="1" si="1"/>
        <v/>
      </c>
      <c r="T49" s="38"/>
      <c r="U49" s="38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43"/>
      <c r="J50" s="44"/>
      <c r="K50" s="39" t="str">
        <f t="shared" si="2"/>
        <v/>
      </c>
      <c r="L50" s="39"/>
      <c r="M50" s="43"/>
      <c r="N50" s="43"/>
      <c r="O50" s="43"/>
      <c r="P50" s="44"/>
      <c r="Q50" s="44"/>
      <c r="R50" s="40" t="str">
        <f t="shared" ca="1" si="0"/>
        <v/>
      </c>
      <c r="S50" s="40" t="str">
        <f t="shared" ca="1" si="1"/>
        <v/>
      </c>
      <c r="T50" s="43"/>
      <c r="U50" s="43"/>
    </row>
    <row r="51" spans="1:21" ht="22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38"/>
      <c r="J51" s="39"/>
      <c r="K51" s="39" t="str">
        <f t="shared" si="2"/>
        <v/>
      </c>
      <c r="L51" s="39"/>
      <c r="M51" s="38"/>
      <c r="N51" s="38"/>
      <c r="O51" s="38"/>
      <c r="P51" s="39"/>
      <c r="Q51" s="39"/>
      <c r="R51" s="35" t="str">
        <f t="shared" ca="1" si="0"/>
        <v/>
      </c>
      <c r="S51" s="35" t="str">
        <f t="shared" ca="1" si="1"/>
        <v/>
      </c>
      <c r="T51" s="38"/>
      <c r="U51" s="38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0</v>
      </c>
      <c r="E55" s="40" t="str">
        <f t="shared" ref="E55:E61" si="3">IF(D55&lt;=0.5,"⏳ Non audité",IF(D55&gt;=4.5,"🟢 Très Performant",IF(D55&gt;=3.5,"🔵 Performant",IF(D55&gt;=2.5,"🟡 A surveiller",IF(D55&gt;=1.5,"🟠 À Risque",IF(D55&lt;=1.5,"🔴 Critique"))))))</f>
        <v>⏳ Non audité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0</v>
      </c>
      <c r="E56" s="40" t="str">
        <f t="shared" si="3"/>
        <v>⏳ Non audité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0</v>
      </c>
      <c r="E57" s="40" t="str">
        <f t="shared" si="3"/>
        <v>⏳ Non audité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0</v>
      </c>
      <c r="E58" s="40" t="str">
        <f t="shared" si="3"/>
        <v>⏳ Non audité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0</v>
      </c>
      <c r="E59" s="40" t="str">
        <f t="shared" si="3"/>
        <v>⏳ Non audité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IFERROR(AVERAGE(L45:L49),0)</f>
        <v>0</v>
      </c>
      <c r="E60" s="40" t="str">
        <f t="shared" si="3"/>
        <v>⏳ Non audité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0</v>
      </c>
      <c r="E61" s="40" t="str">
        <f t="shared" si="3"/>
        <v>⏳ Non audité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conditionalFormatting sqref="L15:L51">
    <cfRule type="cellIs" dxfId="75" priority="1" operator="equal">
      <formula>4</formula>
    </cfRule>
    <cfRule type="cellIs" dxfId="74" priority="2" operator="equal">
      <formula>3</formula>
    </cfRule>
    <cfRule type="cellIs" dxfId="73" priority="3" operator="equal">
      <formula>2</formula>
    </cfRule>
    <cfRule type="cellIs" dxfId="72" priority="4" operator="equal">
      <formula>1</formula>
    </cfRule>
  </conditionalFormatting>
  <conditionalFormatting sqref="Q15:Q51">
    <cfRule type="cellIs" dxfId="71" priority="9" operator="equal">
      <formula>"Ouvert"</formula>
    </cfRule>
    <cfRule type="cellIs" dxfId="70" priority="10" operator="equal">
      <formula>"En cours"</formula>
    </cfRule>
    <cfRule type="cellIs" dxfId="69" priority="11" operator="equal">
      <formula>"Clôturé"</formula>
    </cfRule>
  </conditionalFormatting>
  <dataValidations count="4">
    <dataValidation type="list" allowBlank="1" sqref="J15:J51" xr:uid="{00000000-0002-0000-0B00-000001000000}">
      <formula1>"NC Majeure,NC Mineure,Observation,OFI,Bonne Pratique"</formula1>
    </dataValidation>
    <dataValidation type="list" allowBlank="1" sqref="Q15:Q51" xr:uid="{00000000-0002-0000-0B00-000002000000}">
      <formula1>"Ouvert,En cours,Clôturé,Non applicable"</formula1>
    </dataValidation>
    <dataValidation type="list" allowBlank="1" sqref="F15:F51" xr:uid="{00000000-0002-0000-0B00-000003000000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:L51" xr:uid="{77A40F4C-43B3-4710-91F1-9D191C0822C7}">
      <formula1>1</formula1>
      <formula2>5</formula2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4"/>
  <sheetViews>
    <sheetView showGridLines="0" topLeftCell="F17" workbookViewId="0">
      <selection activeCell="B11" sqref="B11"/>
    </sheetView>
  </sheetViews>
  <sheetFormatPr baseColWidth="10" defaultColWidth="8.6640625" defaultRowHeight="14.4"/>
  <cols>
    <col min="1" max="1" width="10.88671875" customWidth="1"/>
    <col min="2" max="2" width="15.44140625" customWidth="1"/>
    <col min="3" max="3" width="35" customWidth="1"/>
    <col min="4" max="4" width="30" customWidth="1"/>
    <col min="5" max="5" width="42" customWidth="1"/>
    <col min="6" max="6" width="14" customWidth="1"/>
    <col min="7" max="7" width="24" customWidth="1"/>
    <col min="8" max="8" width="34" customWidth="1"/>
    <col min="9" max="9" width="28" customWidth="1"/>
    <col min="10" max="10" width="14" customWidth="1"/>
    <col min="11" max="11" width="18" customWidth="1"/>
    <col min="12" max="12" width="10" customWidth="1"/>
    <col min="13" max="13" width="28" customWidth="1"/>
    <col min="14" max="15" width="14" customWidth="1"/>
    <col min="16" max="16" width="10" customWidth="1"/>
    <col min="17" max="17" width="12" customWidth="1"/>
    <col min="18" max="19" width="8" customWidth="1"/>
    <col min="20" max="21" width="20" customWidth="1"/>
  </cols>
  <sheetData>
    <row r="1" spans="1:21" ht="17.399999999999999">
      <c r="A1" s="16" t="s">
        <v>742</v>
      </c>
    </row>
    <row r="2" spans="1:21">
      <c r="A2" s="24" t="s">
        <v>336</v>
      </c>
    </row>
    <row r="4" spans="1:21">
      <c r="A4" s="4" t="s">
        <v>563</v>
      </c>
      <c r="B4" s="6" t="s">
        <v>200</v>
      </c>
      <c r="E4" s="4" t="s">
        <v>564</v>
      </c>
    </row>
    <row r="5" spans="1:21">
      <c r="A5" s="4" t="s">
        <v>565</v>
      </c>
      <c r="E5" s="4" t="s">
        <v>566</v>
      </c>
      <c r="F5" s="6"/>
    </row>
    <row r="6" spans="1:21">
      <c r="A6" s="4" t="s">
        <v>567</v>
      </c>
      <c r="E6" s="4" t="s">
        <v>342</v>
      </c>
    </row>
    <row r="8" spans="1:21">
      <c r="A8" s="17" t="s">
        <v>343</v>
      </c>
    </row>
    <row r="9" spans="1:21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1">
      <c r="A10" s="26">
        <f>IFERROR(AVERAGE(L15:L51),0)</f>
        <v>0</v>
      </c>
      <c r="B10" s="27" t="str">
        <f>IF(A10&lt;=0.5,"⏳ Non audité",IF(A10&gt;=4.5,"Très Performant",IF(A10&gt;=3.5,"Performant",IF(A10&gt;=2.5,"A Surveiller",IF(A10&gt;=1.5,"À Risque",IF(A10&lt;=1.5,"Critique"))))))</f>
        <v>⏳ Non audité</v>
      </c>
      <c r="C10" s="28">
        <f>COUNTIF(J15:J51,"NC Majeure")</f>
        <v>0</v>
      </c>
      <c r="D10" s="29">
        <f>COUNTIF(J15:J51,"NC Mineure")</f>
        <v>0</v>
      </c>
      <c r="E10" s="29">
        <f>COUNTIF(J15:J51,"Observation")</f>
        <v>0</v>
      </c>
      <c r="F10" s="30">
        <f>COUNTIF(J15:J51,"OFI")</f>
        <v>0</v>
      </c>
      <c r="G10" s="31">
        <f>COUNTIF(J15:J51,"Bonne Pratique")</f>
        <v>0</v>
      </c>
      <c r="H10" s="32">
        <f>C10+D10+E10+F10</f>
        <v>0</v>
      </c>
    </row>
    <row r="12" spans="1:21">
      <c r="A12" s="17" t="s">
        <v>348</v>
      </c>
    </row>
    <row r="13" spans="1:21">
      <c r="A13" s="33" t="s">
        <v>349</v>
      </c>
    </row>
    <row r="14" spans="1:21" ht="36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568</v>
      </c>
      <c r="P14" s="34" t="s">
        <v>669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22.8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160</v>
      </c>
      <c r="G15" s="37" t="s">
        <v>370</v>
      </c>
      <c r="H15" s="37" t="s">
        <v>369</v>
      </c>
      <c r="I15" s="38"/>
      <c r="J15" s="39"/>
      <c r="K15" s="39" t="str">
        <f>IF(L15="","",IF(L15=5,"Excellence/Meilleures pratiques",IF(L15=4,"Totalement en place/Proactif",IF(L15=3,"Largement en place/Stable",IF(L15=2,"Partiellement en place/Réactif",IF(L15=1,"Non en place/Elémentaire",""))))))</f>
        <v/>
      </c>
      <c r="L15" s="39"/>
      <c r="M15" s="38"/>
      <c r="N15" s="38"/>
      <c r="O15" s="38"/>
      <c r="P15" s="39"/>
      <c r="Q15" s="39"/>
      <c r="R15" s="35" t="str">
        <f t="shared" ref="R15:R51" ca="1" si="0">IF(OR(O15="",Q15="Clôturé"),"",TODAY()-O15)</f>
        <v/>
      </c>
      <c r="S15" s="35" t="str">
        <f t="shared" ref="S15:S51" ca="1" si="1">IF(R15="","",IF(Q15="Clôturé","✅",IF(R15&lt;=30,"🟢",IF(R15&lt;=60,"🟠","🔴"))))</f>
        <v/>
      </c>
      <c r="T15" s="38"/>
      <c r="U15" s="38"/>
    </row>
    <row r="16" spans="1:21" ht="22.8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I16" s="43"/>
      <c r="J16" s="44"/>
      <c r="K16" s="39" t="str">
        <f t="shared" ref="K16:K51" si="2">IF(L16="","",IF(L16=5,"Excellence/Meilleures pratiques",IF(L16=4,"Totalement en place/Proactif",IF(L16=3,"Largement en place/Stable",IF(L16=2,"Partiellement en place/Réactif",IF(L16=1,"Non en place/Elémentaire",""))))))</f>
        <v/>
      </c>
      <c r="L16" s="39"/>
      <c r="M16" s="43"/>
      <c r="N16" s="43"/>
      <c r="O16" s="43"/>
      <c r="P16" s="44"/>
      <c r="Q16" s="44"/>
      <c r="R16" s="40" t="str">
        <f t="shared" ca="1" si="0"/>
        <v/>
      </c>
      <c r="S16" s="40" t="str">
        <f t="shared" ca="1" si="1"/>
        <v/>
      </c>
      <c r="T16" s="43"/>
      <c r="U16" s="43"/>
    </row>
    <row r="17" spans="1:21" ht="22.8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38"/>
      <c r="J17" s="39"/>
      <c r="K17" s="39" t="str">
        <f t="shared" si="2"/>
        <v/>
      </c>
      <c r="L17" s="39"/>
      <c r="M17" s="38"/>
      <c r="N17" s="38"/>
      <c r="O17" s="38"/>
      <c r="P17" s="39"/>
      <c r="Q17" s="39"/>
      <c r="R17" s="35" t="str">
        <f t="shared" ca="1" si="0"/>
        <v/>
      </c>
      <c r="S17" s="35" t="str">
        <f t="shared" ca="1" si="1"/>
        <v/>
      </c>
      <c r="T17" s="38"/>
      <c r="U17" s="38"/>
    </row>
    <row r="18" spans="1:21" ht="22.8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160</v>
      </c>
      <c r="G18" s="42" t="s">
        <v>383</v>
      </c>
      <c r="H18" s="42" t="s">
        <v>384</v>
      </c>
      <c r="I18" s="43"/>
      <c r="J18" s="44"/>
      <c r="K18" s="39" t="str">
        <f t="shared" si="2"/>
        <v/>
      </c>
      <c r="L18" s="39"/>
      <c r="M18" s="43"/>
      <c r="N18" s="43"/>
      <c r="O18" s="43"/>
      <c r="P18" s="44"/>
      <c r="Q18" s="44"/>
      <c r="R18" s="40" t="str">
        <f t="shared" ca="1" si="0"/>
        <v/>
      </c>
      <c r="S18" s="40" t="str">
        <f t="shared" ca="1" si="1"/>
        <v/>
      </c>
      <c r="T18" s="43"/>
      <c r="U18" s="43"/>
    </row>
    <row r="19" spans="1:21" ht="22.8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38"/>
      <c r="J19" s="39"/>
      <c r="K19" s="39" t="str">
        <f t="shared" si="2"/>
        <v/>
      </c>
      <c r="L19" s="39"/>
      <c r="M19" s="38"/>
      <c r="N19" s="38"/>
      <c r="O19" s="38"/>
      <c r="P19" s="39"/>
      <c r="Q19" s="39"/>
      <c r="R19" s="35" t="str">
        <f t="shared" ca="1" si="0"/>
        <v/>
      </c>
      <c r="S19" s="35" t="str">
        <f t="shared" ca="1" si="1"/>
        <v/>
      </c>
      <c r="T19" s="38"/>
      <c r="U19" s="38"/>
    </row>
    <row r="20" spans="1:21" ht="22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160</v>
      </c>
      <c r="G20" s="42" t="s">
        <v>392</v>
      </c>
      <c r="H20" s="42" t="s">
        <v>393</v>
      </c>
      <c r="I20" s="43"/>
      <c r="J20" s="44"/>
      <c r="K20" s="39" t="str">
        <f t="shared" si="2"/>
        <v/>
      </c>
      <c r="L20" s="39"/>
      <c r="M20" s="43"/>
      <c r="N20" s="43"/>
      <c r="O20" s="43"/>
      <c r="P20" s="44"/>
      <c r="Q20" s="44"/>
      <c r="R20" s="40" t="str">
        <f t="shared" ca="1" si="0"/>
        <v/>
      </c>
      <c r="S20" s="40" t="str">
        <f t="shared" ca="1" si="1"/>
        <v/>
      </c>
      <c r="T20" s="43"/>
      <c r="U20" s="43"/>
    </row>
    <row r="21" spans="1:21" ht="22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38"/>
      <c r="J21" s="39"/>
      <c r="K21" s="39" t="str">
        <f t="shared" si="2"/>
        <v/>
      </c>
      <c r="L21" s="39"/>
      <c r="M21" s="38"/>
      <c r="N21" s="38"/>
      <c r="O21" s="38"/>
      <c r="P21" s="39"/>
      <c r="Q21" s="39"/>
      <c r="R21" s="35" t="str">
        <f t="shared" ca="1" si="0"/>
        <v/>
      </c>
      <c r="S21" s="35" t="str">
        <f t="shared" ca="1" si="1"/>
        <v/>
      </c>
      <c r="T21" s="38"/>
      <c r="U21" s="38"/>
    </row>
    <row r="22" spans="1:21" ht="22.8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3"/>
      <c r="J22" s="44"/>
      <c r="K22" s="39" t="str">
        <f t="shared" si="2"/>
        <v/>
      </c>
      <c r="L22" s="39"/>
      <c r="M22" s="43"/>
      <c r="N22" s="43"/>
      <c r="O22" s="43"/>
      <c r="P22" s="44"/>
      <c r="Q22" s="44"/>
      <c r="R22" s="40" t="str">
        <f t="shared" ca="1" si="0"/>
        <v/>
      </c>
      <c r="S22" s="40" t="str">
        <f t="shared" ca="1" si="1"/>
        <v/>
      </c>
      <c r="T22" s="43"/>
      <c r="U22" s="43"/>
    </row>
    <row r="23" spans="1:21" ht="22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38"/>
      <c r="J23" s="39"/>
      <c r="K23" s="39" t="str">
        <f t="shared" si="2"/>
        <v/>
      </c>
      <c r="L23" s="39"/>
      <c r="M23" s="38"/>
      <c r="N23" s="38"/>
      <c r="O23" s="38"/>
      <c r="P23" s="39"/>
      <c r="Q23" s="39"/>
      <c r="R23" s="35" t="str">
        <f t="shared" ca="1" si="0"/>
        <v/>
      </c>
      <c r="S23" s="35" t="str">
        <f t="shared" ca="1" si="1"/>
        <v/>
      </c>
      <c r="T23" s="38"/>
      <c r="U23" s="38"/>
    </row>
    <row r="24" spans="1:21" ht="22.8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43"/>
      <c r="J24" s="44"/>
      <c r="K24" s="39" t="str">
        <f t="shared" si="2"/>
        <v/>
      </c>
      <c r="L24" s="39"/>
      <c r="M24" s="43"/>
      <c r="N24" s="43"/>
      <c r="O24" s="43"/>
      <c r="P24" s="44"/>
      <c r="Q24" s="44"/>
      <c r="R24" s="40" t="str">
        <f t="shared" ca="1" si="0"/>
        <v/>
      </c>
      <c r="S24" s="40" t="str">
        <f t="shared" ca="1" si="1"/>
        <v/>
      </c>
      <c r="T24" s="43"/>
      <c r="U24" s="43"/>
    </row>
    <row r="25" spans="1:21" ht="22.8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160</v>
      </c>
      <c r="G25" s="37" t="s">
        <v>421</v>
      </c>
      <c r="H25" s="37" t="s">
        <v>422</v>
      </c>
      <c r="I25" s="38"/>
      <c r="J25" s="39"/>
      <c r="K25" s="39" t="str">
        <f t="shared" si="2"/>
        <v/>
      </c>
      <c r="L25" s="39"/>
      <c r="M25" s="38"/>
      <c r="N25" s="38"/>
      <c r="O25" s="38"/>
      <c r="P25" s="39"/>
      <c r="Q25" s="39"/>
      <c r="R25" s="35" t="str">
        <f t="shared" ca="1" si="0"/>
        <v/>
      </c>
      <c r="S25" s="35" t="str">
        <f t="shared" ca="1" si="1"/>
        <v/>
      </c>
      <c r="T25" s="38"/>
      <c r="U25" s="38"/>
    </row>
    <row r="26" spans="1:21" ht="22.8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I26" s="43"/>
      <c r="J26" s="44"/>
      <c r="K26" s="39" t="str">
        <f t="shared" si="2"/>
        <v/>
      </c>
      <c r="L26" s="39"/>
      <c r="M26" s="43"/>
      <c r="N26" s="43"/>
      <c r="O26" s="43"/>
      <c r="P26" s="44"/>
      <c r="Q26" s="44"/>
      <c r="R26" s="40" t="str">
        <f t="shared" ca="1" si="0"/>
        <v/>
      </c>
      <c r="S26" s="40" t="str">
        <f t="shared" ca="1" si="1"/>
        <v/>
      </c>
      <c r="T26" s="43"/>
      <c r="U26" s="43"/>
    </row>
    <row r="27" spans="1:21" ht="22.8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38"/>
      <c r="J27" s="39"/>
      <c r="K27" s="39" t="str">
        <f t="shared" si="2"/>
        <v/>
      </c>
      <c r="L27" s="39"/>
      <c r="M27" s="38"/>
      <c r="N27" s="38"/>
      <c r="O27" s="38"/>
      <c r="P27" s="39"/>
      <c r="Q27" s="39"/>
      <c r="R27" s="35" t="str">
        <f t="shared" ca="1" si="0"/>
        <v/>
      </c>
      <c r="S27" s="35" t="str">
        <f t="shared" ca="1" si="1"/>
        <v/>
      </c>
      <c r="T27" s="38"/>
      <c r="U27" s="38"/>
    </row>
    <row r="28" spans="1:21" ht="22.8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I28" s="43"/>
      <c r="J28" s="44"/>
      <c r="K28" s="39" t="str">
        <f t="shared" si="2"/>
        <v/>
      </c>
      <c r="L28" s="39"/>
      <c r="M28" s="43"/>
      <c r="N28" s="43"/>
      <c r="O28" s="43"/>
      <c r="P28" s="44"/>
      <c r="Q28" s="44"/>
      <c r="R28" s="40" t="str">
        <f t="shared" ca="1" si="0"/>
        <v/>
      </c>
      <c r="S28" s="40" t="str">
        <f t="shared" ca="1" si="1"/>
        <v/>
      </c>
      <c r="T28" s="43"/>
      <c r="U28" s="43"/>
    </row>
    <row r="29" spans="1:21" ht="22.8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38"/>
      <c r="J29" s="39"/>
      <c r="K29" s="39" t="str">
        <f t="shared" si="2"/>
        <v/>
      </c>
      <c r="L29" s="39"/>
      <c r="M29" s="38"/>
      <c r="N29" s="38"/>
      <c r="O29" s="38"/>
      <c r="P29" s="39"/>
      <c r="Q29" s="39"/>
      <c r="R29" s="35" t="str">
        <f t="shared" ca="1" si="0"/>
        <v/>
      </c>
      <c r="S29" s="35" t="str">
        <f t="shared" ca="1" si="1"/>
        <v/>
      </c>
      <c r="T29" s="38"/>
      <c r="U29" s="3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43"/>
      <c r="J30" s="44"/>
      <c r="K30" s="39" t="str">
        <f t="shared" si="2"/>
        <v/>
      </c>
      <c r="L30" s="39"/>
      <c r="M30" s="43"/>
      <c r="N30" s="43"/>
      <c r="O30" s="43"/>
      <c r="P30" s="44"/>
      <c r="Q30" s="44"/>
      <c r="R30" s="40" t="str">
        <f t="shared" ca="1" si="0"/>
        <v/>
      </c>
      <c r="S30" s="40" t="str">
        <f t="shared" ca="1" si="1"/>
        <v/>
      </c>
      <c r="T30" s="43"/>
      <c r="U30" s="43"/>
    </row>
    <row r="31" spans="1:21" ht="22.8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38"/>
      <c r="J31" s="39"/>
      <c r="K31" s="39" t="str">
        <f t="shared" si="2"/>
        <v/>
      </c>
      <c r="L31" s="39"/>
      <c r="M31" s="38"/>
      <c r="N31" s="38"/>
      <c r="O31" s="38"/>
      <c r="P31" s="39"/>
      <c r="Q31" s="39"/>
      <c r="R31" s="35" t="str">
        <f t="shared" ca="1" si="0"/>
        <v/>
      </c>
      <c r="S31" s="35" t="str">
        <f t="shared" ca="1" si="1"/>
        <v/>
      </c>
      <c r="T31" s="38"/>
      <c r="U31" s="38"/>
    </row>
    <row r="32" spans="1:21" ht="22.8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43"/>
      <c r="J32" s="44"/>
      <c r="K32" s="39" t="str">
        <f t="shared" si="2"/>
        <v/>
      </c>
      <c r="L32" s="39"/>
      <c r="M32" s="43"/>
      <c r="N32" s="43"/>
      <c r="O32" s="43"/>
      <c r="P32" s="44"/>
      <c r="Q32" s="44"/>
      <c r="R32" s="40" t="str">
        <f t="shared" ca="1" si="0"/>
        <v/>
      </c>
      <c r="S32" s="40" t="str">
        <f t="shared" ca="1" si="1"/>
        <v/>
      </c>
      <c r="T32" s="43"/>
      <c r="U32" s="43"/>
    </row>
    <row r="33" spans="1:21" ht="22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38"/>
      <c r="J33" s="39"/>
      <c r="K33" s="39" t="str">
        <f t="shared" si="2"/>
        <v/>
      </c>
      <c r="L33" s="39"/>
      <c r="M33" s="38"/>
      <c r="N33" s="38"/>
      <c r="O33" s="38"/>
      <c r="P33" s="39"/>
      <c r="Q33" s="39"/>
      <c r="R33" s="35" t="str">
        <f t="shared" ca="1" si="0"/>
        <v/>
      </c>
      <c r="S33" s="35" t="str">
        <f t="shared" ca="1" si="1"/>
        <v/>
      </c>
      <c r="T33" s="38"/>
      <c r="U33" s="38"/>
    </row>
    <row r="34" spans="1:21" ht="22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43"/>
      <c r="J34" s="44"/>
      <c r="K34" s="39" t="str">
        <f t="shared" si="2"/>
        <v/>
      </c>
      <c r="L34" s="39"/>
      <c r="M34" s="43"/>
      <c r="N34" s="43"/>
      <c r="O34" s="43"/>
      <c r="P34" s="44"/>
      <c r="Q34" s="44"/>
      <c r="R34" s="40" t="str">
        <f t="shared" ca="1" si="0"/>
        <v/>
      </c>
      <c r="S34" s="40" t="str">
        <f t="shared" ca="1" si="1"/>
        <v/>
      </c>
      <c r="T34" s="43"/>
      <c r="U34" s="43"/>
    </row>
    <row r="35" spans="1:21" ht="22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8"/>
      <c r="J35" s="39"/>
      <c r="K35" s="39" t="str">
        <f t="shared" si="2"/>
        <v/>
      </c>
      <c r="L35" s="39"/>
      <c r="M35" s="38"/>
      <c r="N35" s="38"/>
      <c r="O35" s="38"/>
      <c r="P35" s="39"/>
      <c r="Q35" s="39"/>
      <c r="R35" s="35" t="str">
        <f t="shared" ca="1" si="0"/>
        <v/>
      </c>
      <c r="S35" s="35" t="str">
        <f t="shared" ca="1" si="1"/>
        <v/>
      </c>
      <c r="T35" s="38"/>
      <c r="U35" s="38"/>
    </row>
    <row r="36" spans="1:21" ht="22.8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43"/>
      <c r="J36" s="44"/>
      <c r="K36" s="39" t="str">
        <f t="shared" si="2"/>
        <v/>
      </c>
      <c r="L36" s="39"/>
      <c r="M36" s="43"/>
      <c r="N36" s="43"/>
      <c r="O36" s="43"/>
      <c r="P36" s="44"/>
      <c r="Q36" s="44"/>
      <c r="R36" s="40" t="str">
        <f t="shared" ca="1" si="0"/>
        <v/>
      </c>
      <c r="S36" s="40" t="str">
        <f t="shared" ca="1" si="1"/>
        <v/>
      </c>
      <c r="T36" s="43"/>
      <c r="U36" s="43"/>
    </row>
    <row r="37" spans="1:21" ht="22.8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38"/>
      <c r="J37" s="39"/>
      <c r="K37" s="39" t="str">
        <f t="shared" si="2"/>
        <v/>
      </c>
      <c r="L37" s="39"/>
      <c r="M37" s="38"/>
      <c r="N37" s="38"/>
      <c r="O37" s="38"/>
      <c r="P37" s="39"/>
      <c r="Q37" s="39"/>
      <c r="R37" s="35" t="str">
        <f t="shared" ca="1" si="0"/>
        <v/>
      </c>
      <c r="S37" s="35" t="str">
        <f t="shared" ca="1" si="1"/>
        <v/>
      </c>
      <c r="T37" s="38"/>
      <c r="U37" s="38"/>
    </row>
    <row r="38" spans="1:21" ht="22.8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43"/>
      <c r="J38" s="44"/>
      <c r="K38" s="39" t="str">
        <f t="shared" si="2"/>
        <v/>
      </c>
      <c r="L38" s="39"/>
      <c r="M38" s="43"/>
      <c r="N38" s="43"/>
      <c r="O38" s="43"/>
      <c r="P38" s="44"/>
      <c r="Q38" s="44"/>
      <c r="R38" s="40" t="str">
        <f t="shared" ca="1" si="0"/>
        <v/>
      </c>
      <c r="S38" s="40" t="str">
        <f t="shared" ca="1" si="1"/>
        <v/>
      </c>
      <c r="T38" s="43"/>
      <c r="U38" s="43"/>
    </row>
    <row r="39" spans="1:21" ht="22.8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38"/>
      <c r="J39" s="39"/>
      <c r="K39" s="39" t="str">
        <f t="shared" si="2"/>
        <v/>
      </c>
      <c r="L39" s="39"/>
      <c r="M39" s="38"/>
      <c r="N39" s="38"/>
      <c r="O39" s="38"/>
      <c r="P39" s="39"/>
      <c r="Q39" s="39"/>
      <c r="R39" s="35" t="str">
        <f t="shared" ca="1" si="0"/>
        <v/>
      </c>
      <c r="S39" s="35" t="str">
        <f t="shared" ca="1" si="1"/>
        <v/>
      </c>
      <c r="T39" s="38"/>
      <c r="U39" s="38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43"/>
      <c r="J40" s="44"/>
      <c r="K40" s="39" t="str">
        <f t="shared" si="2"/>
        <v/>
      </c>
      <c r="L40" s="39"/>
      <c r="M40" s="43"/>
      <c r="N40" s="43"/>
      <c r="O40" s="43"/>
      <c r="P40" s="44"/>
      <c r="Q40" s="44"/>
      <c r="R40" s="40" t="str">
        <f t="shared" ca="1" si="0"/>
        <v/>
      </c>
      <c r="S40" s="40" t="str">
        <f t="shared" ca="1" si="1"/>
        <v/>
      </c>
      <c r="T40" s="43"/>
      <c r="U40" s="43"/>
    </row>
    <row r="41" spans="1:21" ht="22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38"/>
      <c r="J41" s="39"/>
      <c r="K41" s="39" t="str">
        <f t="shared" si="2"/>
        <v/>
      </c>
      <c r="L41" s="39"/>
      <c r="M41" s="38"/>
      <c r="N41" s="38"/>
      <c r="O41" s="38"/>
      <c r="P41" s="39"/>
      <c r="Q41" s="39"/>
      <c r="R41" s="35" t="str">
        <f t="shared" ca="1" si="0"/>
        <v/>
      </c>
      <c r="S41" s="35" t="str">
        <f t="shared" ca="1" si="1"/>
        <v/>
      </c>
      <c r="T41" s="38"/>
      <c r="U41" s="3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43"/>
      <c r="J42" s="44"/>
      <c r="K42" s="39" t="str">
        <f t="shared" si="2"/>
        <v/>
      </c>
      <c r="L42" s="39"/>
      <c r="M42" s="43"/>
      <c r="N42" s="43"/>
      <c r="O42" s="43"/>
      <c r="P42" s="44"/>
      <c r="Q42" s="44"/>
      <c r="R42" s="40" t="str">
        <f t="shared" ca="1" si="0"/>
        <v/>
      </c>
      <c r="S42" s="40" t="str">
        <f t="shared" ca="1" si="1"/>
        <v/>
      </c>
      <c r="T42" s="43"/>
      <c r="U42" s="43"/>
    </row>
    <row r="43" spans="1:21" ht="22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38"/>
      <c r="J43" s="39"/>
      <c r="K43" s="39" t="str">
        <f t="shared" si="2"/>
        <v/>
      </c>
      <c r="L43" s="39"/>
      <c r="M43" s="38"/>
      <c r="N43" s="38"/>
      <c r="O43" s="38"/>
      <c r="P43" s="39"/>
      <c r="Q43" s="39"/>
      <c r="R43" s="35" t="str">
        <f t="shared" ca="1" si="0"/>
        <v/>
      </c>
      <c r="S43" s="35" t="str">
        <f t="shared" ca="1" si="1"/>
        <v/>
      </c>
      <c r="T43" s="38"/>
      <c r="U43" s="38"/>
    </row>
    <row r="44" spans="1:21" ht="22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43"/>
      <c r="J44" s="44"/>
      <c r="K44" s="39" t="str">
        <f t="shared" si="2"/>
        <v/>
      </c>
      <c r="L44" s="39"/>
      <c r="M44" s="43"/>
      <c r="N44" s="43"/>
      <c r="O44" s="43"/>
      <c r="P44" s="44"/>
      <c r="Q44" s="44"/>
      <c r="R44" s="40" t="str">
        <f t="shared" ca="1" si="0"/>
        <v/>
      </c>
      <c r="S44" s="40" t="str">
        <f t="shared" ca="1" si="1"/>
        <v/>
      </c>
      <c r="T44" s="43"/>
      <c r="U44" s="43"/>
    </row>
    <row r="45" spans="1:21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38"/>
      <c r="J45" s="39"/>
      <c r="K45" s="39" t="str">
        <f t="shared" si="2"/>
        <v/>
      </c>
      <c r="L45" s="39"/>
      <c r="M45" s="38"/>
      <c r="N45" s="38"/>
      <c r="O45" s="38"/>
      <c r="P45" s="39"/>
      <c r="Q45" s="39"/>
      <c r="R45" s="35" t="str">
        <f t="shared" ca="1" si="0"/>
        <v/>
      </c>
      <c r="S45" s="35" t="str">
        <f t="shared" ca="1" si="1"/>
        <v/>
      </c>
      <c r="T45" s="38"/>
      <c r="U45" s="38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43"/>
      <c r="J46" s="44"/>
      <c r="K46" s="39" t="str">
        <f t="shared" si="2"/>
        <v/>
      </c>
      <c r="L46" s="39"/>
      <c r="M46" s="43"/>
      <c r="N46" s="43"/>
      <c r="O46" s="43"/>
      <c r="P46" s="44"/>
      <c r="Q46" s="44"/>
      <c r="R46" s="40" t="str">
        <f t="shared" ca="1" si="0"/>
        <v/>
      </c>
      <c r="S46" s="40" t="str">
        <f t="shared" ca="1" si="1"/>
        <v/>
      </c>
      <c r="T46" s="43"/>
      <c r="U46" s="43"/>
    </row>
    <row r="47" spans="1:21" ht="22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38"/>
      <c r="J47" s="39"/>
      <c r="K47" s="39" t="str">
        <f t="shared" si="2"/>
        <v/>
      </c>
      <c r="L47" s="39"/>
      <c r="M47" s="38"/>
      <c r="N47" s="38"/>
      <c r="O47" s="38"/>
      <c r="P47" s="39"/>
      <c r="Q47" s="39"/>
      <c r="R47" s="35" t="str">
        <f t="shared" ca="1" si="0"/>
        <v/>
      </c>
      <c r="S47" s="35" t="str">
        <f t="shared" ca="1" si="1"/>
        <v/>
      </c>
      <c r="T47" s="38"/>
      <c r="U47" s="38"/>
    </row>
    <row r="48" spans="1:21" ht="22.8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43"/>
      <c r="J48" s="44"/>
      <c r="K48" s="39" t="str">
        <f t="shared" si="2"/>
        <v/>
      </c>
      <c r="L48" s="39"/>
      <c r="M48" s="43"/>
      <c r="N48" s="43"/>
      <c r="O48" s="43"/>
      <c r="P48" s="44"/>
      <c r="Q48" s="44"/>
      <c r="R48" s="40" t="str">
        <f t="shared" ca="1" si="0"/>
        <v/>
      </c>
      <c r="S48" s="40" t="str">
        <f t="shared" ca="1" si="1"/>
        <v/>
      </c>
      <c r="T48" s="43"/>
      <c r="U48" s="43"/>
    </row>
    <row r="49" spans="1:21" ht="22.8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38"/>
      <c r="J49" s="39"/>
      <c r="K49" s="39" t="str">
        <f t="shared" si="2"/>
        <v/>
      </c>
      <c r="L49" s="39"/>
      <c r="M49" s="38"/>
      <c r="N49" s="38"/>
      <c r="O49" s="38"/>
      <c r="P49" s="39"/>
      <c r="Q49" s="39"/>
      <c r="R49" s="35" t="str">
        <f t="shared" ca="1" si="0"/>
        <v/>
      </c>
      <c r="S49" s="35" t="str">
        <f t="shared" ca="1" si="1"/>
        <v/>
      </c>
      <c r="T49" s="38"/>
      <c r="U49" s="38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43"/>
      <c r="J50" s="44"/>
      <c r="K50" s="39" t="str">
        <f t="shared" si="2"/>
        <v/>
      </c>
      <c r="L50" s="39"/>
      <c r="M50" s="43"/>
      <c r="N50" s="43"/>
      <c r="O50" s="43"/>
      <c r="P50" s="44"/>
      <c r="Q50" s="44"/>
      <c r="R50" s="40" t="str">
        <f t="shared" ca="1" si="0"/>
        <v/>
      </c>
      <c r="S50" s="40" t="str">
        <f t="shared" ca="1" si="1"/>
        <v/>
      </c>
      <c r="T50" s="43"/>
      <c r="U50" s="43"/>
    </row>
    <row r="51" spans="1:21" ht="22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38"/>
      <c r="J51" s="39"/>
      <c r="K51" s="39" t="str">
        <f t="shared" si="2"/>
        <v/>
      </c>
      <c r="L51" s="39"/>
      <c r="M51" s="38"/>
      <c r="N51" s="38"/>
      <c r="O51" s="38"/>
      <c r="P51" s="39"/>
      <c r="Q51" s="39"/>
      <c r="R51" s="35" t="str">
        <f t="shared" ca="1" si="0"/>
        <v/>
      </c>
      <c r="S51" s="35" t="str">
        <f t="shared" ca="1" si="1"/>
        <v/>
      </c>
      <c r="T51" s="38"/>
      <c r="U51" s="38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0</v>
      </c>
      <c r="E55" s="40" t="str">
        <f t="shared" ref="E55:E61" si="3">IF(D55&lt;=0.5,"⏳ Non audité",IF(D55&gt;=4.5,"🟢 Très Performant",IF(D55&gt;=3.5,"🔵 Performant",IF(D55&gt;=2.5,"🟡 A surveiller",IF(D55&gt;=1.5,"🟠 À Risque",IF(D55&lt;=1.5,"🔴 Critique"))))))</f>
        <v>⏳ Non audité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0</v>
      </c>
      <c r="E56" s="40" t="str">
        <f t="shared" si="3"/>
        <v>⏳ Non audité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0</v>
      </c>
      <c r="E57" s="40" t="str">
        <f t="shared" si="3"/>
        <v>⏳ Non audité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0</v>
      </c>
      <c r="E58" s="40" t="str">
        <f t="shared" si="3"/>
        <v>⏳ Non audité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0</v>
      </c>
      <c r="E59" s="40" t="str">
        <f t="shared" si="3"/>
        <v>⏳ Non audité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IFERROR(AVERAGE(L45:L49),0)</f>
        <v>0</v>
      </c>
      <c r="E60" s="40" t="str">
        <f t="shared" si="3"/>
        <v>⏳ Non audité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0</v>
      </c>
      <c r="E61" s="40" t="str">
        <f t="shared" si="3"/>
        <v>⏳ Non audité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conditionalFormatting sqref="L15:L51">
    <cfRule type="cellIs" dxfId="68" priority="1" operator="equal">
      <formula>4</formula>
    </cfRule>
    <cfRule type="cellIs" dxfId="67" priority="2" operator="equal">
      <formula>3</formula>
    </cfRule>
    <cfRule type="cellIs" dxfId="66" priority="3" operator="equal">
      <formula>2</formula>
    </cfRule>
    <cfRule type="cellIs" dxfId="65" priority="4" operator="equal">
      <formula>1</formula>
    </cfRule>
  </conditionalFormatting>
  <conditionalFormatting sqref="Q15:Q51">
    <cfRule type="cellIs" dxfId="64" priority="9" operator="equal">
      <formula>"Ouvert"</formula>
    </cfRule>
    <cfRule type="cellIs" dxfId="63" priority="10" operator="equal">
      <formula>"En cours"</formula>
    </cfRule>
    <cfRule type="cellIs" dxfId="62" priority="11" operator="equal">
      <formula>"Clôturé"</formula>
    </cfRule>
  </conditionalFormatting>
  <dataValidations count="4">
    <dataValidation type="list" allowBlank="1" sqref="J15:J51" xr:uid="{00000000-0002-0000-0C00-000001000000}">
      <formula1>"NC Majeure,NC Mineure,Observation,OFI,Bonne Pratique"</formula1>
    </dataValidation>
    <dataValidation type="list" allowBlank="1" sqref="Q15:Q51" xr:uid="{00000000-0002-0000-0C00-000002000000}">
      <formula1>"Ouvert,En cours,Clôturé,Non applicable"</formula1>
    </dataValidation>
    <dataValidation type="list" allowBlank="1" sqref="F15:F51" xr:uid="{00000000-0002-0000-0C00-000003000000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:L51" xr:uid="{B519CC8C-6477-4D50-B35D-4B360C87C592}">
      <formula1>1</formula1>
      <formula2>5</formula2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64"/>
  <sheetViews>
    <sheetView showGridLines="0" topLeftCell="F6" workbookViewId="0">
      <selection activeCell="B11" sqref="B11"/>
    </sheetView>
  </sheetViews>
  <sheetFormatPr baseColWidth="10" defaultColWidth="8.6640625" defaultRowHeight="14.4"/>
  <cols>
    <col min="1" max="1" width="9.6640625" customWidth="1"/>
    <col min="2" max="2" width="13" customWidth="1"/>
    <col min="3" max="3" width="35" customWidth="1"/>
    <col min="4" max="4" width="30" customWidth="1"/>
    <col min="5" max="5" width="42" customWidth="1"/>
    <col min="6" max="6" width="14" customWidth="1"/>
    <col min="7" max="7" width="24" customWidth="1"/>
    <col min="8" max="8" width="34" customWidth="1"/>
    <col min="9" max="9" width="28" customWidth="1"/>
    <col min="10" max="10" width="14" customWidth="1"/>
    <col min="11" max="11" width="18" customWidth="1"/>
    <col min="12" max="12" width="10" customWidth="1"/>
    <col min="13" max="13" width="28" customWidth="1"/>
    <col min="14" max="15" width="14" customWidth="1"/>
    <col min="16" max="16" width="10" customWidth="1"/>
    <col min="17" max="17" width="12" customWidth="1"/>
    <col min="18" max="19" width="8" customWidth="1"/>
    <col min="20" max="21" width="20" customWidth="1"/>
  </cols>
  <sheetData>
    <row r="1" spans="1:21" ht="17.399999999999999">
      <c r="A1" s="16" t="s">
        <v>743</v>
      </c>
    </row>
    <row r="2" spans="1:21">
      <c r="A2" s="24" t="s">
        <v>336</v>
      </c>
    </row>
    <row r="4" spans="1:21">
      <c r="A4" s="4" t="s">
        <v>563</v>
      </c>
      <c r="B4" s="6" t="s">
        <v>201</v>
      </c>
      <c r="E4" s="4" t="s">
        <v>564</v>
      </c>
    </row>
    <row r="5" spans="1:21">
      <c r="A5" s="4" t="s">
        <v>565</v>
      </c>
      <c r="E5" s="4" t="s">
        <v>566</v>
      </c>
      <c r="F5" s="6"/>
    </row>
    <row r="6" spans="1:21">
      <c r="A6" s="4" t="s">
        <v>567</v>
      </c>
      <c r="E6" s="4" t="s">
        <v>342</v>
      </c>
    </row>
    <row r="8" spans="1:21">
      <c r="A8" s="17" t="s">
        <v>343</v>
      </c>
    </row>
    <row r="9" spans="1:21" ht="20.399999999999999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1">
      <c r="A10" s="26">
        <f>IFERROR(AVERAGE(L15:L51),0)</f>
        <v>0</v>
      </c>
      <c r="B10" s="27" t="str">
        <f>IF(A10&lt;=0.5,"⏳ Non audité",IF(A10&gt;=4.5,"Très Performant",IF(A10&gt;=3.5,"Performant",IF(A10&gt;=2.5,"A Surveiller",IF(A10&gt;=1.5,"À Risque",IF(A10&lt;=1.5,"Critique"))))))</f>
        <v>⏳ Non audité</v>
      </c>
      <c r="C10" s="28">
        <f>COUNTIF(J15:J51,"NC Majeure")</f>
        <v>0</v>
      </c>
      <c r="D10" s="29">
        <f>COUNTIF(J15:J51,"NC Mineure")</f>
        <v>0</v>
      </c>
      <c r="E10" s="29">
        <f>COUNTIF(J15:J51,"Observation")</f>
        <v>0</v>
      </c>
      <c r="F10" s="30">
        <f>COUNTIF(J15:J51,"OFI")</f>
        <v>0</v>
      </c>
      <c r="G10" s="31">
        <f>COUNTIF(J15:J51,"Bonne Pratique")</f>
        <v>0</v>
      </c>
      <c r="H10" s="32">
        <f>C10+D10+E10+F10</f>
        <v>0</v>
      </c>
    </row>
    <row r="12" spans="1:21">
      <c r="A12" s="17" t="s">
        <v>348</v>
      </c>
    </row>
    <row r="13" spans="1:21">
      <c r="A13" s="33" t="s">
        <v>349</v>
      </c>
    </row>
    <row r="14" spans="1:21" ht="36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568</v>
      </c>
      <c r="P14" s="34" t="s">
        <v>669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22.8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160</v>
      </c>
      <c r="G15" s="37" t="s">
        <v>370</v>
      </c>
      <c r="H15" s="37" t="s">
        <v>369</v>
      </c>
      <c r="I15" s="38"/>
      <c r="J15" s="39"/>
      <c r="K15" s="39" t="str">
        <f>IF(A10&lt;=0.5,"⏳ Non audité",IF(A10&gt;=4.5,"Très Performant",IF(A10&gt;=3.5,"Performant",IF(A10&gt;=2.5,"A Surveiller",IF(A10&gt;=1.5,"À Risque",IF(A10&lt;=1.5,"Critique"))))))</f>
        <v>⏳ Non audité</v>
      </c>
      <c r="L15" s="39"/>
      <c r="M15" s="38"/>
      <c r="N15" s="38"/>
      <c r="O15" s="38"/>
      <c r="P15" s="39"/>
      <c r="Q15" s="39"/>
      <c r="R15" s="35" t="str">
        <f t="shared" ref="R15:R51" ca="1" si="0">IF(OR(O15="",Q15="Clôturé"),"",TODAY()-O15)</f>
        <v/>
      </c>
      <c r="S15" s="35" t="str">
        <f t="shared" ref="S15:S51" ca="1" si="1">IF(R15="","",IF(Q15="Clôturé","✅",IF(R15&lt;=30,"🟢",IF(R15&lt;=60,"🟠","🔴"))))</f>
        <v/>
      </c>
      <c r="T15" s="38"/>
      <c r="U15" s="38"/>
    </row>
    <row r="16" spans="1:21" ht="22.8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I16" s="43"/>
      <c r="J16" s="44"/>
      <c r="K16" s="39" t="str">
        <f t="shared" ref="K16:K51" si="2">IF(L16="","",IF(L16=5,"Excellence/Meilleures pratiques",IF(L16=4,"Totalement en place/Proactif",IF(L16=3,"Largement en place/Stable",IF(L16=2,"Partiellement en place/Réactif",IF(L16=1,"Non en place/Elémentaire",""))))))</f>
        <v/>
      </c>
      <c r="L16" s="39"/>
      <c r="M16" s="43"/>
      <c r="N16" s="43"/>
      <c r="O16" s="43"/>
      <c r="P16" s="44"/>
      <c r="Q16" s="44"/>
      <c r="R16" s="40" t="str">
        <f t="shared" ca="1" si="0"/>
        <v/>
      </c>
      <c r="S16" s="40" t="str">
        <f t="shared" ca="1" si="1"/>
        <v/>
      </c>
      <c r="T16" s="43"/>
      <c r="U16" s="43"/>
    </row>
    <row r="17" spans="1:21" ht="22.8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38"/>
      <c r="J17" s="39"/>
      <c r="K17" s="39" t="str">
        <f t="shared" si="2"/>
        <v/>
      </c>
      <c r="L17" s="39"/>
      <c r="M17" s="38"/>
      <c r="N17" s="38"/>
      <c r="O17" s="38"/>
      <c r="P17" s="39"/>
      <c r="Q17" s="39"/>
      <c r="R17" s="35" t="str">
        <f t="shared" ca="1" si="0"/>
        <v/>
      </c>
      <c r="S17" s="35" t="str">
        <f t="shared" ca="1" si="1"/>
        <v/>
      </c>
      <c r="T17" s="38"/>
      <c r="U17" s="38"/>
    </row>
    <row r="18" spans="1:21" ht="22.8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160</v>
      </c>
      <c r="G18" s="42" t="s">
        <v>383</v>
      </c>
      <c r="H18" s="42" t="s">
        <v>384</v>
      </c>
      <c r="I18" s="43"/>
      <c r="J18" s="44"/>
      <c r="K18" s="39" t="str">
        <f t="shared" si="2"/>
        <v/>
      </c>
      <c r="L18" s="39"/>
      <c r="M18" s="43"/>
      <c r="N18" s="43"/>
      <c r="O18" s="43"/>
      <c r="P18" s="44"/>
      <c r="Q18" s="44"/>
      <c r="R18" s="40" t="str">
        <f t="shared" ca="1" si="0"/>
        <v/>
      </c>
      <c r="S18" s="40" t="str">
        <f t="shared" ca="1" si="1"/>
        <v/>
      </c>
      <c r="T18" s="43"/>
      <c r="U18" s="43"/>
    </row>
    <row r="19" spans="1:21" ht="22.8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38"/>
      <c r="J19" s="39"/>
      <c r="K19" s="39" t="str">
        <f t="shared" si="2"/>
        <v/>
      </c>
      <c r="L19" s="39"/>
      <c r="M19" s="38"/>
      <c r="N19" s="38"/>
      <c r="O19" s="38"/>
      <c r="P19" s="39"/>
      <c r="Q19" s="39"/>
      <c r="R19" s="35" t="str">
        <f t="shared" ca="1" si="0"/>
        <v/>
      </c>
      <c r="S19" s="35" t="str">
        <f t="shared" ca="1" si="1"/>
        <v/>
      </c>
      <c r="T19" s="38"/>
      <c r="U19" s="38"/>
    </row>
    <row r="20" spans="1:21" ht="22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160</v>
      </c>
      <c r="G20" s="42" t="s">
        <v>392</v>
      </c>
      <c r="H20" s="42" t="s">
        <v>393</v>
      </c>
      <c r="I20" s="43"/>
      <c r="J20" s="44"/>
      <c r="K20" s="39" t="str">
        <f t="shared" si="2"/>
        <v/>
      </c>
      <c r="L20" s="39"/>
      <c r="M20" s="43"/>
      <c r="N20" s="43"/>
      <c r="O20" s="43"/>
      <c r="P20" s="44"/>
      <c r="Q20" s="44"/>
      <c r="R20" s="40" t="str">
        <f t="shared" ca="1" si="0"/>
        <v/>
      </c>
      <c r="S20" s="40" t="str">
        <f t="shared" ca="1" si="1"/>
        <v/>
      </c>
      <c r="T20" s="43"/>
      <c r="U20" s="43"/>
    </row>
    <row r="21" spans="1:21" ht="22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38"/>
      <c r="J21" s="39"/>
      <c r="K21" s="39" t="str">
        <f t="shared" si="2"/>
        <v/>
      </c>
      <c r="L21" s="39"/>
      <c r="M21" s="38"/>
      <c r="N21" s="38"/>
      <c r="O21" s="38"/>
      <c r="P21" s="39"/>
      <c r="Q21" s="39"/>
      <c r="R21" s="35" t="str">
        <f t="shared" ca="1" si="0"/>
        <v/>
      </c>
      <c r="S21" s="35" t="str">
        <f t="shared" ca="1" si="1"/>
        <v/>
      </c>
      <c r="T21" s="38"/>
      <c r="U21" s="38"/>
    </row>
    <row r="22" spans="1:21" ht="22.8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3"/>
      <c r="J22" s="44"/>
      <c r="K22" s="39" t="str">
        <f t="shared" si="2"/>
        <v/>
      </c>
      <c r="L22" s="39"/>
      <c r="M22" s="43"/>
      <c r="N22" s="43"/>
      <c r="O22" s="43"/>
      <c r="P22" s="44"/>
      <c r="Q22" s="44"/>
      <c r="R22" s="40" t="str">
        <f t="shared" ca="1" si="0"/>
        <v/>
      </c>
      <c r="S22" s="40" t="str">
        <f t="shared" ca="1" si="1"/>
        <v/>
      </c>
      <c r="T22" s="43"/>
      <c r="U22" s="43"/>
    </row>
    <row r="23" spans="1:21" ht="22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38"/>
      <c r="J23" s="39"/>
      <c r="K23" s="39" t="str">
        <f t="shared" si="2"/>
        <v/>
      </c>
      <c r="L23" s="39"/>
      <c r="M23" s="38"/>
      <c r="N23" s="38"/>
      <c r="O23" s="38"/>
      <c r="P23" s="39"/>
      <c r="Q23" s="39"/>
      <c r="R23" s="35" t="str">
        <f t="shared" ca="1" si="0"/>
        <v/>
      </c>
      <c r="S23" s="35" t="str">
        <f t="shared" ca="1" si="1"/>
        <v/>
      </c>
      <c r="T23" s="38"/>
      <c r="U23" s="38"/>
    </row>
    <row r="24" spans="1:21" ht="22.8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43"/>
      <c r="J24" s="44"/>
      <c r="K24" s="39" t="str">
        <f t="shared" si="2"/>
        <v/>
      </c>
      <c r="L24" s="39"/>
      <c r="M24" s="43"/>
      <c r="N24" s="43"/>
      <c r="O24" s="43"/>
      <c r="P24" s="44"/>
      <c r="Q24" s="44"/>
      <c r="R24" s="40" t="str">
        <f t="shared" ca="1" si="0"/>
        <v/>
      </c>
      <c r="S24" s="40" t="str">
        <f t="shared" ca="1" si="1"/>
        <v/>
      </c>
      <c r="T24" s="43"/>
      <c r="U24" s="43"/>
    </row>
    <row r="25" spans="1:21" ht="22.8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160</v>
      </c>
      <c r="G25" s="37" t="s">
        <v>421</v>
      </c>
      <c r="H25" s="37" t="s">
        <v>422</v>
      </c>
      <c r="I25" s="38"/>
      <c r="J25" s="39"/>
      <c r="K25" s="39" t="str">
        <f t="shared" si="2"/>
        <v/>
      </c>
      <c r="L25" s="39"/>
      <c r="M25" s="38"/>
      <c r="N25" s="38"/>
      <c r="O25" s="38"/>
      <c r="P25" s="39"/>
      <c r="Q25" s="39"/>
      <c r="R25" s="35" t="str">
        <f t="shared" ca="1" si="0"/>
        <v/>
      </c>
      <c r="S25" s="35" t="str">
        <f t="shared" ca="1" si="1"/>
        <v/>
      </c>
      <c r="T25" s="38"/>
      <c r="U25" s="38"/>
    </row>
    <row r="26" spans="1:21" ht="22.8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I26" s="43"/>
      <c r="J26" s="44"/>
      <c r="K26" s="39" t="str">
        <f t="shared" si="2"/>
        <v/>
      </c>
      <c r="L26" s="39"/>
      <c r="M26" s="43"/>
      <c r="N26" s="43"/>
      <c r="O26" s="43"/>
      <c r="P26" s="44"/>
      <c r="Q26" s="44"/>
      <c r="R26" s="40" t="str">
        <f t="shared" ca="1" si="0"/>
        <v/>
      </c>
      <c r="S26" s="40" t="str">
        <f t="shared" ca="1" si="1"/>
        <v/>
      </c>
      <c r="T26" s="43"/>
      <c r="U26" s="43"/>
    </row>
    <row r="27" spans="1:21" ht="22.8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38"/>
      <c r="J27" s="39"/>
      <c r="K27" s="39" t="str">
        <f t="shared" si="2"/>
        <v/>
      </c>
      <c r="L27" s="39"/>
      <c r="M27" s="38"/>
      <c r="N27" s="38"/>
      <c r="O27" s="38"/>
      <c r="P27" s="39"/>
      <c r="Q27" s="39"/>
      <c r="R27" s="35" t="str">
        <f t="shared" ca="1" si="0"/>
        <v/>
      </c>
      <c r="S27" s="35" t="str">
        <f t="shared" ca="1" si="1"/>
        <v/>
      </c>
      <c r="T27" s="38"/>
      <c r="U27" s="38"/>
    </row>
    <row r="28" spans="1:21" ht="22.8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I28" s="43"/>
      <c r="J28" s="44"/>
      <c r="K28" s="39" t="str">
        <f t="shared" si="2"/>
        <v/>
      </c>
      <c r="L28" s="39"/>
      <c r="M28" s="43"/>
      <c r="N28" s="43"/>
      <c r="O28" s="43"/>
      <c r="P28" s="44"/>
      <c r="Q28" s="44"/>
      <c r="R28" s="40" t="str">
        <f t="shared" ca="1" si="0"/>
        <v/>
      </c>
      <c r="S28" s="40" t="str">
        <f t="shared" ca="1" si="1"/>
        <v/>
      </c>
      <c r="T28" s="43"/>
      <c r="U28" s="43"/>
    </row>
    <row r="29" spans="1:21" ht="22.8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38"/>
      <c r="J29" s="39"/>
      <c r="K29" s="39" t="str">
        <f t="shared" si="2"/>
        <v/>
      </c>
      <c r="L29" s="39"/>
      <c r="M29" s="38"/>
      <c r="N29" s="38"/>
      <c r="O29" s="38"/>
      <c r="P29" s="39"/>
      <c r="Q29" s="39"/>
      <c r="R29" s="35" t="str">
        <f t="shared" ca="1" si="0"/>
        <v/>
      </c>
      <c r="S29" s="35" t="str">
        <f t="shared" ca="1" si="1"/>
        <v/>
      </c>
      <c r="T29" s="38"/>
      <c r="U29" s="3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43"/>
      <c r="J30" s="44"/>
      <c r="K30" s="39" t="str">
        <f t="shared" si="2"/>
        <v/>
      </c>
      <c r="L30" s="39"/>
      <c r="M30" s="43"/>
      <c r="N30" s="43"/>
      <c r="O30" s="43"/>
      <c r="P30" s="44"/>
      <c r="Q30" s="44"/>
      <c r="R30" s="40" t="str">
        <f t="shared" ca="1" si="0"/>
        <v/>
      </c>
      <c r="S30" s="40" t="str">
        <f t="shared" ca="1" si="1"/>
        <v/>
      </c>
      <c r="T30" s="43"/>
      <c r="U30" s="43"/>
    </row>
    <row r="31" spans="1:21" ht="22.8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38"/>
      <c r="J31" s="39"/>
      <c r="K31" s="39" t="str">
        <f t="shared" si="2"/>
        <v/>
      </c>
      <c r="L31" s="39"/>
      <c r="M31" s="38"/>
      <c r="N31" s="38"/>
      <c r="O31" s="38"/>
      <c r="P31" s="39"/>
      <c r="Q31" s="39"/>
      <c r="R31" s="35" t="str">
        <f t="shared" ca="1" si="0"/>
        <v/>
      </c>
      <c r="S31" s="35" t="str">
        <f t="shared" ca="1" si="1"/>
        <v/>
      </c>
      <c r="T31" s="38"/>
      <c r="U31" s="38"/>
    </row>
    <row r="32" spans="1:21" ht="22.8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43"/>
      <c r="J32" s="44"/>
      <c r="K32" s="39" t="str">
        <f t="shared" si="2"/>
        <v/>
      </c>
      <c r="L32" s="39"/>
      <c r="M32" s="43"/>
      <c r="N32" s="43"/>
      <c r="O32" s="43"/>
      <c r="P32" s="44"/>
      <c r="Q32" s="44"/>
      <c r="R32" s="40" t="str">
        <f t="shared" ca="1" si="0"/>
        <v/>
      </c>
      <c r="S32" s="40" t="str">
        <f t="shared" ca="1" si="1"/>
        <v/>
      </c>
      <c r="T32" s="43"/>
      <c r="U32" s="43"/>
    </row>
    <row r="33" spans="1:21" ht="22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38"/>
      <c r="J33" s="39"/>
      <c r="K33" s="39" t="str">
        <f t="shared" si="2"/>
        <v/>
      </c>
      <c r="L33" s="39"/>
      <c r="M33" s="38"/>
      <c r="N33" s="38"/>
      <c r="O33" s="38"/>
      <c r="P33" s="39"/>
      <c r="Q33" s="39"/>
      <c r="R33" s="35" t="str">
        <f t="shared" ca="1" si="0"/>
        <v/>
      </c>
      <c r="S33" s="35" t="str">
        <f t="shared" ca="1" si="1"/>
        <v/>
      </c>
      <c r="T33" s="38"/>
      <c r="U33" s="38"/>
    </row>
    <row r="34" spans="1:21" ht="22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43"/>
      <c r="J34" s="44"/>
      <c r="K34" s="39" t="str">
        <f t="shared" si="2"/>
        <v/>
      </c>
      <c r="L34" s="39"/>
      <c r="M34" s="43"/>
      <c r="N34" s="43"/>
      <c r="O34" s="43"/>
      <c r="P34" s="44"/>
      <c r="Q34" s="44"/>
      <c r="R34" s="40" t="str">
        <f t="shared" ca="1" si="0"/>
        <v/>
      </c>
      <c r="S34" s="40" t="str">
        <f t="shared" ca="1" si="1"/>
        <v/>
      </c>
      <c r="T34" s="43"/>
      <c r="U34" s="43"/>
    </row>
    <row r="35" spans="1:21" ht="22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8"/>
      <c r="J35" s="39"/>
      <c r="K35" s="39" t="str">
        <f t="shared" si="2"/>
        <v/>
      </c>
      <c r="L35" s="39"/>
      <c r="M35" s="38"/>
      <c r="N35" s="38"/>
      <c r="O35" s="38"/>
      <c r="P35" s="39"/>
      <c r="Q35" s="39"/>
      <c r="R35" s="35" t="str">
        <f t="shared" ca="1" si="0"/>
        <v/>
      </c>
      <c r="S35" s="35" t="str">
        <f t="shared" ca="1" si="1"/>
        <v/>
      </c>
      <c r="T35" s="38"/>
      <c r="U35" s="38"/>
    </row>
    <row r="36" spans="1:21" ht="22.8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43"/>
      <c r="J36" s="44"/>
      <c r="K36" s="39" t="str">
        <f t="shared" si="2"/>
        <v/>
      </c>
      <c r="L36" s="39"/>
      <c r="M36" s="43"/>
      <c r="N36" s="43"/>
      <c r="O36" s="43"/>
      <c r="P36" s="44"/>
      <c r="Q36" s="44"/>
      <c r="R36" s="40" t="str">
        <f t="shared" ca="1" si="0"/>
        <v/>
      </c>
      <c r="S36" s="40" t="str">
        <f t="shared" ca="1" si="1"/>
        <v/>
      </c>
      <c r="T36" s="43"/>
      <c r="U36" s="43"/>
    </row>
    <row r="37" spans="1:21" ht="22.8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38"/>
      <c r="J37" s="39"/>
      <c r="K37" s="39" t="str">
        <f t="shared" si="2"/>
        <v/>
      </c>
      <c r="L37" s="39"/>
      <c r="M37" s="38"/>
      <c r="N37" s="38"/>
      <c r="O37" s="38"/>
      <c r="P37" s="39"/>
      <c r="Q37" s="39"/>
      <c r="R37" s="35" t="str">
        <f t="shared" ca="1" si="0"/>
        <v/>
      </c>
      <c r="S37" s="35" t="str">
        <f t="shared" ca="1" si="1"/>
        <v/>
      </c>
      <c r="T37" s="38"/>
      <c r="U37" s="38"/>
    </row>
    <row r="38" spans="1:21" ht="22.8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43"/>
      <c r="J38" s="44"/>
      <c r="K38" s="39" t="str">
        <f t="shared" si="2"/>
        <v/>
      </c>
      <c r="L38" s="39"/>
      <c r="M38" s="43"/>
      <c r="N38" s="43"/>
      <c r="O38" s="43"/>
      <c r="P38" s="44"/>
      <c r="Q38" s="44"/>
      <c r="R38" s="40" t="str">
        <f t="shared" ca="1" si="0"/>
        <v/>
      </c>
      <c r="S38" s="40" t="str">
        <f t="shared" ca="1" si="1"/>
        <v/>
      </c>
      <c r="T38" s="43"/>
      <c r="U38" s="43"/>
    </row>
    <row r="39" spans="1:21" ht="22.8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38"/>
      <c r="J39" s="39"/>
      <c r="K39" s="39" t="str">
        <f t="shared" si="2"/>
        <v/>
      </c>
      <c r="L39" s="39"/>
      <c r="M39" s="38"/>
      <c r="N39" s="38"/>
      <c r="O39" s="38"/>
      <c r="P39" s="39"/>
      <c r="Q39" s="39"/>
      <c r="R39" s="35" t="str">
        <f t="shared" ca="1" si="0"/>
        <v/>
      </c>
      <c r="S39" s="35" t="str">
        <f t="shared" ca="1" si="1"/>
        <v/>
      </c>
      <c r="T39" s="38"/>
      <c r="U39" s="38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43"/>
      <c r="J40" s="44"/>
      <c r="K40" s="39" t="str">
        <f t="shared" si="2"/>
        <v/>
      </c>
      <c r="L40" s="39"/>
      <c r="M40" s="43"/>
      <c r="N40" s="43"/>
      <c r="O40" s="43"/>
      <c r="P40" s="44"/>
      <c r="Q40" s="44"/>
      <c r="R40" s="40" t="str">
        <f t="shared" ca="1" si="0"/>
        <v/>
      </c>
      <c r="S40" s="40" t="str">
        <f t="shared" ca="1" si="1"/>
        <v/>
      </c>
      <c r="T40" s="43"/>
      <c r="U40" s="43"/>
    </row>
    <row r="41" spans="1:21" ht="22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38"/>
      <c r="J41" s="39"/>
      <c r="K41" s="39" t="str">
        <f t="shared" si="2"/>
        <v/>
      </c>
      <c r="L41" s="39"/>
      <c r="M41" s="38"/>
      <c r="N41" s="38"/>
      <c r="O41" s="38"/>
      <c r="P41" s="39"/>
      <c r="Q41" s="39"/>
      <c r="R41" s="35" t="str">
        <f t="shared" ca="1" si="0"/>
        <v/>
      </c>
      <c r="S41" s="35" t="str">
        <f t="shared" ca="1" si="1"/>
        <v/>
      </c>
      <c r="T41" s="38"/>
      <c r="U41" s="3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43"/>
      <c r="J42" s="44"/>
      <c r="K42" s="39" t="str">
        <f t="shared" si="2"/>
        <v/>
      </c>
      <c r="L42" s="39"/>
      <c r="M42" s="43"/>
      <c r="N42" s="43"/>
      <c r="O42" s="43"/>
      <c r="P42" s="44"/>
      <c r="Q42" s="44"/>
      <c r="R42" s="40" t="str">
        <f t="shared" ca="1" si="0"/>
        <v/>
      </c>
      <c r="S42" s="40" t="str">
        <f t="shared" ca="1" si="1"/>
        <v/>
      </c>
      <c r="T42" s="43"/>
      <c r="U42" s="43"/>
    </row>
    <row r="43" spans="1:21" ht="22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38"/>
      <c r="J43" s="39"/>
      <c r="K43" s="39" t="str">
        <f t="shared" si="2"/>
        <v/>
      </c>
      <c r="L43" s="39"/>
      <c r="M43" s="38"/>
      <c r="N43" s="38"/>
      <c r="O43" s="38"/>
      <c r="P43" s="39"/>
      <c r="Q43" s="39"/>
      <c r="R43" s="35" t="str">
        <f t="shared" ca="1" si="0"/>
        <v/>
      </c>
      <c r="S43" s="35" t="str">
        <f t="shared" ca="1" si="1"/>
        <v/>
      </c>
      <c r="T43" s="38"/>
      <c r="U43" s="38"/>
    </row>
    <row r="44" spans="1:21" ht="22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43"/>
      <c r="J44" s="44"/>
      <c r="K44" s="39" t="str">
        <f t="shared" si="2"/>
        <v/>
      </c>
      <c r="L44" s="39"/>
      <c r="M44" s="43"/>
      <c r="N44" s="43"/>
      <c r="O44" s="43"/>
      <c r="P44" s="44"/>
      <c r="Q44" s="44"/>
      <c r="R44" s="40" t="str">
        <f t="shared" ca="1" si="0"/>
        <v/>
      </c>
      <c r="S44" s="40" t="str">
        <f t="shared" ca="1" si="1"/>
        <v/>
      </c>
      <c r="T44" s="43"/>
      <c r="U44" s="43"/>
    </row>
    <row r="45" spans="1:21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38"/>
      <c r="J45" s="39"/>
      <c r="K45" s="39" t="str">
        <f t="shared" si="2"/>
        <v/>
      </c>
      <c r="L45" s="39"/>
      <c r="M45" s="38"/>
      <c r="N45" s="38"/>
      <c r="O45" s="38"/>
      <c r="P45" s="39"/>
      <c r="Q45" s="39"/>
      <c r="R45" s="35" t="str">
        <f t="shared" ca="1" si="0"/>
        <v/>
      </c>
      <c r="S45" s="35" t="str">
        <f t="shared" ca="1" si="1"/>
        <v/>
      </c>
      <c r="T45" s="38"/>
      <c r="U45" s="38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43"/>
      <c r="J46" s="44"/>
      <c r="K46" s="39" t="str">
        <f t="shared" si="2"/>
        <v/>
      </c>
      <c r="L46" s="39"/>
      <c r="M46" s="43"/>
      <c r="N46" s="43"/>
      <c r="O46" s="43"/>
      <c r="P46" s="44"/>
      <c r="Q46" s="44"/>
      <c r="R46" s="40" t="str">
        <f t="shared" ca="1" si="0"/>
        <v/>
      </c>
      <c r="S46" s="40" t="str">
        <f t="shared" ca="1" si="1"/>
        <v/>
      </c>
      <c r="T46" s="43"/>
      <c r="U46" s="43"/>
    </row>
    <row r="47" spans="1:21" ht="22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38"/>
      <c r="J47" s="39"/>
      <c r="K47" s="39" t="str">
        <f t="shared" si="2"/>
        <v/>
      </c>
      <c r="L47" s="39"/>
      <c r="M47" s="38"/>
      <c r="N47" s="38"/>
      <c r="O47" s="38"/>
      <c r="P47" s="39"/>
      <c r="Q47" s="39"/>
      <c r="R47" s="35" t="str">
        <f t="shared" ca="1" si="0"/>
        <v/>
      </c>
      <c r="S47" s="35" t="str">
        <f t="shared" ca="1" si="1"/>
        <v/>
      </c>
      <c r="T47" s="38"/>
      <c r="U47" s="38"/>
    </row>
    <row r="48" spans="1:21" ht="22.8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43"/>
      <c r="J48" s="44"/>
      <c r="K48" s="39" t="str">
        <f t="shared" si="2"/>
        <v/>
      </c>
      <c r="L48" s="39"/>
      <c r="M48" s="43"/>
      <c r="N48" s="43"/>
      <c r="O48" s="43"/>
      <c r="P48" s="44"/>
      <c r="Q48" s="44"/>
      <c r="R48" s="40" t="str">
        <f t="shared" ca="1" si="0"/>
        <v/>
      </c>
      <c r="S48" s="40" t="str">
        <f t="shared" ca="1" si="1"/>
        <v/>
      </c>
      <c r="T48" s="43"/>
      <c r="U48" s="43"/>
    </row>
    <row r="49" spans="1:21" ht="22.8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38"/>
      <c r="J49" s="39"/>
      <c r="K49" s="39" t="str">
        <f t="shared" si="2"/>
        <v/>
      </c>
      <c r="L49" s="39"/>
      <c r="M49" s="38"/>
      <c r="N49" s="38"/>
      <c r="O49" s="38"/>
      <c r="P49" s="39"/>
      <c r="Q49" s="39"/>
      <c r="R49" s="35" t="str">
        <f t="shared" ca="1" si="0"/>
        <v/>
      </c>
      <c r="S49" s="35" t="str">
        <f t="shared" ca="1" si="1"/>
        <v/>
      </c>
      <c r="T49" s="38"/>
      <c r="U49" s="38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43"/>
      <c r="J50" s="44"/>
      <c r="K50" s="39" t="str">
        <f t="shared" si="2"/>
        <v/>
      </c>
      <c r="L50" s="39"/>
      <c r="M50" s="43"/>
      <c r="N50" s="43"/>
      <c r="O50" s="43"/>
      <c r="P50" s="44"/>
      <c r="Q50" s="44"/>
      <c r="R50" s="40" t="str">
        <f t="shared" ca="1" si="0"/>
        <v/>
      </c>
      <c r="S50" s="40" t="str">
        <f t="shared" ca="1" si="1"/>
        <v/>
      </c>
      <c r="T50" s="43"/>
      <c r="U50" s="43"/>
    </row>
    <row r="51" spans="1:21" ht="22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38"/>
      <c r="J51" s="39"/>
      <c r="K51" s="39" t="str">
        <f t="shared" si="2"/>
        <v/>
      </c>
      <c r="L51" s="39"/>
      <c r="M51" s="38"/>
      <c r="N51" s="38"/>
      <c r="O51" s="38"/>
      <c r="P51" s="39"/>
      <c r="Q51" s="39"/>
      <c r="R51" s="35" t="str">
        <f t="shared" ca="1" si="0"/>
        <v/>
      </c>
      <c r="S51" s="35" t="str">
        <f t="shared" ca="1" si="1"/>
        <v/>
      </c>
      <c r="T51" s="38"/>
      <c r="U51" s="38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0</v>
      </c>
      <c r="E55" s="40" t="str">
        <f t="shared" ref="E55:E61" si="3">IF(D55&lt;=0.5,"⏳ Non audité",IF(D55&gt;=4.5,"🟢 Très Performant",IF(D55&gt;=3.5,"🔵 Performant",IF(D55&gt;=2.5,"🟡 A surveiller",IF(D55&gt;=1.5,"🟠 À Risque",IF(D55&lt;=1.5,"🔴 Critique"))))))</f>
        <v>⏳ Non audité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0</v>
      </c>
      <c r="E56" s="40" t="str">
        <f t="shared" si="3"/>
        <v>⏳ Non audité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0</v>
      </c>
      <c r="E57" s="40" t="str">
        <f t="shared" si="3"/>
        <v>⏳ Non audité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0</v>
      </c>
      <c r="E58" s="40" t="str">
        <f t="shared" si="3"/>
        <v>⏳ Non audité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0</v>
      </c>
      <c r="E59" s="40" t="str">
        <f t="shared" si="3"/>
        <v>⏳ Non audité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IFERROR(AVERAGE(L45:L49),0)</f>
        <v>0</v>
      </c>
      <c r="E60" s="40" t="str">
        <f t="shared" si="3"/>
        <v>⏳ Non audité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0</v>
      </c>
      <c r="E61" s="40" t="str">
        <f t="shared" si="3"/>
        <v>⏳ Non audité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conditionalFormatting sqref="L15:L51">
    <cfRule type="cellIs" dxfId="61" priority="1" operator="equal">
      <formula>4</formula>
    </cfRule>
    <cfRule type="cellIs" dxfId="60" priority="2" operator="equal">
      <formula>3</formula>
    </cfRule>
    <cfRule type="cellIs" dxfId="59" priority="3" operator="equal">
      <formula>2</formula>
    </cfRule>
    <cfRule type="cellIs" dxfId="58" priority="4" operator="equal">
      <formula>1</formula>
    </cfRule>
  </conditionalFormatting>
  <conditionalFormatting sqref="Q15:Q51">
    <cfRule type="cellIs" dxfId="57" priority="9" operator="equal">
      <formula>"Ouvert"</formula>
    </cfRule>
    <cfRule type="cellIs" dxfId="56" priority="10" operator="equal">
      <formula>"En cours"</formula>
    </cfRule>
    <cfRule type="cellIs" dxfId="55" priority="11" operator="equal">
      <formula>"Clôturé"</formula>
    </cfRule>
  </conditionalFormatting>
  <dataValidations count="4">
    <dataValidation type="list" allowBlank="1" sqref="J15:J51" xr:uid="{00000000-0002-0000-0D00-000001000000}">
      <formula1>"NC Majeure,NC Mineure,Observation,OFI,Bonne Pratique"</formula1>
    </dataValidation>
    <dataValidation type="list" allowBlank="1" sqref="Q15:Q51" xr:uid="{00000000-0002-0000-0D00-000002000000}">
      <formula1>"Ouvert,En cours,Clôturé,Non applicable"</formula1>
    </dataValidation>
    <dataValidation type="list" allowBlank="1" sqref="F15:F51" xr:uid="{00000000-0002-0000-0D00-000003000000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:L51" xr:uid="{071F5E66-F1D9-45DD-8267-893E797AB621}">
      <formula1>1</formula1>
      <formula2>5</formula2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4"/>
  <sheetViews>
    <sheetView showGridLines="0" topLeftCell="E6" workbookViewId="0">
      <selection activeCell="C8" sqref="C8"/>
    </sheetView>
  </sheetViews>
  <sheetFormatPr baseColWidth="10" defaultColWidth="8.6640625" defaultRowHeight="14.4"/>
  <cols>
    <col min="1" max="1" width="11.5546875" customWidth="1"/>
    <col min="2" max="2" width="16.44140625" customWidth="1"/>
    <col min="3" max="3" width="35" customWidth="1"/>
    <col min="4" max="4" width="30" customWidth="1"/>
    <col min="5" max="5" width="42" customWidth="1"/>
    <col min="6" max="6" width="14" customWidth="1"/>
    <col min="7" max="7" width="24" customWidth="1"/>
    <col min="8" max="8" width="34" customWidth="1"/>
    <col min="9" max="9" width="28" customWidth="1"/>
    <col min="10" max="10" width="14" customWidth="1"/>
    <col min="11" max="11" width="18" customWidth="1"/>
    <col min="12" max="12" width="10" customWidth="1"/>
    <col min="13" max="13" width="28" customWidth="1"/>
    <col min="14" max="15" width="14" customWidth="1"/>
    <col min="16" max="16" width="10" customWidth="1"/>
    <col min="17" max="17" width="12" customWidth="1"/>
    <col min="18" max="19" width="8" customWidth="1"/>
    <col min="20" max="21" width="20" customWidth="1"/>
  </cols>
  <sheetData>
    <row r="1" spans="1:21" ht="17.399999999999999">
      <c r="A1" s="16" t="s">
        <v>744</v>
      </c>
    </row>
    <row r="2" spans="1:21">
      <c r="A2" s="24" t="s">
        <v>336</v>
      </c>
    </row>
    <row r="4" spans="1:21">
      <c r="A4" s="4" t="s">
        <v>563</v>
      </c>
      <c r="B4" s="6" t="s">
        <v>202</v>
      </c>
      <c r="E4" s="4" t="s">
        <v>564</v>
      </c>
    </row>
    <row r="5" spans="1:21">
      <c r="A5" s="4" t="s">
        <v>565</v>
      </c>
      <c r="E5" s="4" t="s">
        <v>566</v>
      </c>
      <c r="F5" s="6"/>
    </row>
    <row r="6" spans="1:21">
      <c r="A6" s="4" t="s">
        <v>567</v>
      </c>
      <c r="E6" s="4" t="s">
        <v>342</v>
      </c>
    </row>
    <row r="8" spans="1:21">
      <c r="A8" s="17" t="s">
        <v>343</v>
      </c>
    </row>
    <row r="9" spans="1:21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1">
      <c r="A10" s="26">
        <f>IFERROR(AVERAGE(L15:L51),0)</f>
        <v>0</v>
      </c>
      <c r="B10" s="27" t="str">
        <f>IF(A10&lt;=0.5,"⏳ Non audité",IF(A10&gt;=4.5,"Très Performant",IF(A10&gt;=3.5,"Performant",IF(A10&gt;=2.5,"A Surveiller",IF(A10&gt;=1.5,"À Risque",IF(A10&lt;=1.5,"Critique"))))))</f>
        <v>⏳ Non audité</v>
      </c>
      <c r="C10" s="28">
        <f>COUNTIF(J15:J51,"NC Majeure")</f>
        <v>0</v>
      </c>
      <c r="D10" s="29">
        <f>COUNTIF(J15:J51,"NC Mineure")</f>
        <v>0</v>
      </c>
      <c r="E10" s="29">
        <f>COUNTIF(J15:J51,"Observation")</f>
        <v>0</v>
      </c>
      <c r="F10" s="30">
        <f>COUNTIF(J15:J51,"OFI")</f>
        <v>0</v>
      </c>
      <c r="G10" s="31">
        <f>COUNTIF(J15:J51,"Bonne Pratique")</f>
        <v>0</v>
      </c>
      <c r="H10" s="32">
        <f>C10+D10+E10+F10</f>
        <v>0</v>
      </c>
    </row>
    <row r="12" spans="1:21">
      <c r="A12" s="17" t="s">
        <v>348</v>
      </c>
    </row>
    <row r="13" spans="1:21">
      <c r="A13" s="33" t="s">
        <v>349</v>
      </c>
    </row>
    <row r="14" spans="1:21" ht="36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568</v>
      </c>
      <c r="P14" s="34" t="s">
        <v>669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22.8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160</v>
      </c>
      <c r="G15" s="37" t="s">
        <v>370</v>
      </c>
      <c r="H15" s="37" t="s">
        <v>369</v>
      </c>
      <c r="I15" s="38"/>
      <c r="J15" s="39"/>
      <c r="K15" s="39" t="str">
        <f>IF(A10&lt;=0.5,"⏳ Non audité",IF(A10&gt;=4.5,"Très Performant",IF(A10&gt;=3.5,"Performant",IF(A10&gt;=2.5,"A Surveiller",IF(A10&gt;=1.5,"À Risque",IF(A10&lt;=1.5,"Critique"))))))</f>
        <v>⏳ Non audité</v>
      </c>
      <c r="L15" s="39"/>
      <c r="M15" s="38"/>
      <c r="N15" s="38"/>
      <c r="O15" s="38"/>
      <c r="P15" s="39"/>
      <c r="Q15" s="39"/>
      <c r="R15" s="35" t="str">
        <f t="shared" ref="R15:R51" ca="1" si="0">IF(OR(O15="",Q15="Clôturé"),"",TODAY()-O15)</f>
        <v/>
      </c>
      <c r="S15" s="35" t="str">
        <f t="shared" ref="S15:S51" ca="1" si="1">IF(R15="","",IF(Q15="Clôturé","✅",IF(R15&lt;=30,"🟢",IF(R15&lt;=60,"🟠","🔴"))))</f>
        <v/>
      </c>
      <c r="T15" s="38"/>
      <c r="U15" s="38"/>
    </row>
    <row r="16" spans="1:21" ht="22.8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I16" s="43"/>
      <c r="J16" s="44"/>
      <c r="K16" s="39" t="str">
        <f t="shared" ref="K16:K51" si="2">IF(L16="","",IF(L16=5,"Excellence/Meilleures pratiques",IF(L16=4,"Totalement en place/Proactif",IF(L16=3,"Largement en place/Stable",IF(L16=2,"Partiellement en place/Réactif",IF(L16=1,"Non en place/Elémentaire",""))))))</f>
        <v/>
      </c>
      <c r="L16" s="39"/>
      <c r="M16" s="43"/>
      <c r="N16" s="43"/>
      <c r="O16" s="43"/>
      <c r="P16" s="44"/>
      <c r="Q16" s="44"/>
      <c r="R16" s="40" t="str">
        <f t="shared" ca="1" si="0"/>
        <v/>
      </c>
      <c r="S16" s="40" t="str">
        <f t="shared" ca="1" si="1"/>
        <v/>
      </c>
      <c r="T16" s="43"/>
      <c r="U16" s="43"/>
    </row>
    <row r="17" spans="1:21" ht="22.8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38"/>
      <c r="J17" s="39"/>
      <c r="K17" s="39" t="str">
        <f t="shared" si="2"/>
        <v/>
      </c>
      <c r="L17" s="39"/>
      <c r="M17" s="38"/>
      <c r="N17" s="38"/>
      <c r="O17" s="38"/>
      <c r="P17" s="39"/>
      <c r="Q17" s="39"/>
      <c r="R17" s="35" t="str">
        <f t="shared" ca="1" si="0"/>
        <v/>
      </c>
      <c r="S17" s="35" t="str">
        <f t="shared" ca="1" si="1"/>
        <v/>
      </c>
      <c r="T17" s="38"/>
      <c r="U17" s="38"/>
    </row>
    <row r="18" spans="1:21" ht="22.8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160</v>
      </c>
      <c r="G18" s="42" t="s">
        <v>383</v>
      </c>
      <c r="H18" s="42" t="s">
        <v>384</v>
      </c>
      <c r="I18" s="43"/>
      <c r="J18" s="44"/>
      <c r="K18" s="39" t="str">
        <f t="shared" si="2"/>
        <v/>
      </c>
      <c r="L18" s="39"/>
      <c r="M18" s="43"/>
      <c r="N18" s="43"/>
      <c r="O18" s="43"/>
      <c r="P18" s="44"/>
      <c r="Q18" s="44"/>
      <c r="R18" s="40" t="str">
        <f t="shared" ca="1" si="0"/>
        <v/>
      </c>
      <c r="S18" s="40" t="str">
        <f t="shared" ca="1" si="1"/>
        <v/>
      </c>
      <c r="T18" s="43"/>
      <c r="U18" s="43"/>
    </row>
    <row r="19" spans="1:21" ht="22.8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38"/>
      <c r="J19" s="39"/>
      <c r="K19" s="39" t="str">
        <f t="shared" si="2"/>
        <v/>
      </c>
      <c r="L19" s="39"/>
      <c r="M19" s="38"/>
      <c r="N19" s="38"/>
      <c r="O19" s="38"/>
      <c r="P19" s="39"/>
      <c r="Q19" s="39"/>
      <c r="R19" s="35" t="str">
        <f t="shared" ca="1" si="0"/>
        <v/>
      </c>
      <c r="S19" s="35" t="str">
        <f t="shared" ca="1" si="1"/>
        <v/>
      </c>
      <c r="T19" s="38"/>
      <c r="U19" s="38"/>
    </row>
    <row r="20" spans="1:21" ht="22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160</v>
      </c>
      <c r="G20" s="42" t="s">
        <v>392</v>
      </c>
      <c r="H20" s="42" t="s">
        <v>393</v>
      </c>
      <c r="I20" s="43"/>
      <c r="J20" s="44"/>
      <c r="K20" s="39" t="str">
        <f t="shared" si="2"/>
        <v/>
      </c>
      <c r="L20" s="39"/>
      <c r="M20" s="43"/>
      <c r="N20" s="43"/>
      <c r="O20" s="43"/>
      <c r="P20" s="44"/>
      <c r="Q20" s="44"/>
      <c r="R20" s="40" t="str">
        <f t="shared" ca="1" si="0"/>
        <v/>
      </c>
      <c r="S20" s="40" t="str">
        <f t="shared" ca="1" si="1"/>
        <v/>
      </c>
      <c r="T20" s="43"/>
      <c r="U20" s="43"/>
    </row>
    <row r="21" spans="1:21" ht="22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38"/>
      <c r="J21" s="39"/>
      <c r="K21" s="39" t="str">
        <f t="shared" si="2"/>
        <v/>
      </c>
      <c r="L21" s="39"/>
      <c r="M21" s="38"/>
      <c r="N21" s="38"/>
      <c r="O21" s="38"/>
      <c r="P21" s="39"/>
      <c r="Q21" s="39"/>
      <c r="R21" s="35" t="str">
        <f t="shared" ca="1" si="0"/>
        <v/>
      </c>
      <c r="S21" s="35" t="str">
        <f t="shared" ca="1" si="1"/>
        <v/>
      </c>
      <c r="T21" s="38"/>
      <c r="U21" s="38"/>
    </row>
    <row r="22" spans="1:21" ht="22.8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3"/>
      <c r="J22" s="44"/>
      <c r="K22" s="39" t="str">
        <f t="shared" si="2"/>
        <v/>
      </c>
      <c r="L22" s="39"/>
      <c r="M22" s="43"/>
      <c r="N22" s="43"/>
      <c r="O22" s="43"/>
      <c r="P22" s="44"/>
      <c r="Q22" s="44"/>
      <c r="R22" s="40" t="str">
        <f t="shared" ca="1" si="0"/>
        <v/>
      </c>
      <c r="S22" s="40" t="str">
        <f t="shared" ca="1" si="1"/>
        <v/>
      </c>
      <c r="T22" s="43"/>
      <c r="U22" s="43"/>
    </row>
    <row r="23" spans="1:21" ht="22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38"/>
      <c r="J23" s="39"/>
      <c r="K23" s="39" t="str">
        <f t="shared" si="2"/>
        <v/>
      </c>
      <c r="L23" s="39"/>
      <c r="M23" s="38"/>
      <c r="N23" s="38"/>
      <c r="O23" s="38"/>
      <c r="P23" s="39"/>
      <c r="Q23" s="39"/>
      <c r="R23" s="35" t="str">
        <f t="shared" ca="1" si="0"/>
        <v/>
      </c>
      <c r="S23" s="35" t="str">
        <f t="shared" ca="1" si="1"/>
        <v/>
      </c>
      <c r="T23" s="38"/>
      <c r="U23" s="38"/>
    </row>
    <row r="24" spans="1:21" ht="22.8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43"/>
      <c r="J24" s="44"/>
      <c r="K24" s="39" t="str">
        <f t="shared" si="2"/>
        <v/>
      </c>
      <c r="L24" s="39"/>
      <c r="M24" s="43"/>
      <c r="N24" s="43"/>
      <c r="O24" s="43"/>
      <c r="P24" s="44"/>
      <c r="Q24" s="44"/>
      <c r="R24" s="40" t="str">
        <f t="shared" ca="1" si="0"/>
        <v/>
      </c>
      <c r="S24" s="40" t="str">
        <f t="shared" ca="1" si="1"/>
        <v/>
      </c>
      <c r="T24" s="43"/>
      <c r="U24" s="43"/>
    </row>
    <row r="25" spans="1:21" ht="22.8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160</v>
      </c>
      <c r="G25" s="37" t="s">
        <v>421</v>
      </c>
      <c r="H25" s="37" t="s">
        <v>422</v>
      </c>
      <c r="I25" s="38"/>
      <c r="J25" s="39"/>
      <c r="K25" s="39" t="str">
        <f t="shared" si="2"/>
        <v/>
      </c>
      <c r="L25" s="39"/>
      <c r="M25" s="38"/>
      <c r="N25" s="38"/>
      <c r="O25" s="38"/>
      <c r="P25" s="39"/>
      <c r="Q25" s="39"/>
      <c r="R25" s="35" t="str">
        <f t="shared" ca="1" si="0"/>
        <v/>
      </c>
      <c r="S25" s="35" t="str">
        <f t="shared" ca="1" si="1"/>
        <v/>
      </c>
      <c r="T25" s="38"/>
      <c r="U25" s="38"/>
    </row>
    <row r="26" spans="1:21" ht="22.8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I26" s="43"/>
      <c r="J26" s="44"/>
      <c r="K26" s="39" t="str">
        <f t="shared" si="2"/>
        <v/>
      </c>
      <c r="L26" s="39"/>
      <c r="M26" s="43"/>
      <c r="N26" s="43"/>
      <c r="O26" s="43"/>
      <c r="P26" s="44"/>
      <c r="Q26" s="44"/>
      <c r="R26" s="40" t="str">
        <f t="shared" ca="1" si="0"/>
        <v/>
      </c>
      <c r="S26" s="40" t="str">
        <f t="shared" ca="1" si="1"/>
        <v/>
      </c>
      <c r="T26" s="43"/>
      <c r="U26" s="43"/>
    </row>
    <row r="27" spans="1:21" ht="22.8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38"/>
      <c r="J27" s="39"/>
      <c r="K27" s="39" t="str">
        <f t="shared" si="2"/>
        <v/>
      </c>
      <c r="L27" s="39"/>
      <c r="M27" s="38"/>
      <c r="N27" s="38"/>
      <c r="O27" s="38"/>
      <c r="P27" s="39"/>
      <c r="Q27" s="39"/>
      <c r="R27" s="35" t="str">
        <f t="shared" ca="1" si="0"/>
        <v/>
      </c>
      <c r="S27" s="35" t="str">
        <f t="shared" ca="1" si="1"/>
        <v/>
      </c>
      <c r="T27" s="38"/>
      <c r="U27" s="38"/>
    </row>
    <row r="28" spans="1:21" ht="22.8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I28" s="43"/>
      <c r="J28" s="44"/>
      <c r="K28" s="39" t="str">
        <f t="shared" si="2"/>
        <v/>
      </c>
      <c r="L28" s="39"/>
      <c r="M28" s="43"/>
      <c r="N28" s="43"/>
      <c r="O28" s="43"/>
      <c r="P28" s="44"/>
      <c r="Q28" s="44"/>
      <c r="R28" s="40" t="str">
        <f t="shared" ca="1" si="0"/>
        <v/>
      </c>
      <c r="S28" s="40" t="str">
        <f t="shared" ca="1" si="1"/>
        <v/>
      </c>
      <c r="T28" s="43"/>
      <c r="U28" s="43"/>
    </row>
    <row r="29" spans="1:21" ht="22.8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38"/>
      <c r="J29" s="39"/>
      <c r="K29" s="39" t="str">
        <f t="shared" si="2"/>
        <v/>
      </c>
      <c r="L29" s="39"/>
      <c r="M29" s="38"/>
      <c r="N29" s="38"/>
      <c r="O29" s="38"/>
      <c r="P29" s="39"/>
      <c r="Q29" s="39"/>
      <c r="R29" s="35" t="str">
        <f t="shared" ca="1" si="0"/>
        <v/>
      </c>
      <c r="S29" s="35" t="str">
        <f t="shared" ca="1" si="1"/>
        <v/>
      </c>
      <c r="T29" s="38"/>
      <c r="U29" s="3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43"/>
      <c r="J30" s="44"/>
      <c r="K30" s="39" t="str">
        <f t="shared" si="2"/>
        <v/>
      </c>
      <c r="L30" s="39"/>
      <c r="M30" s="43"/>
      <c r="N30" s="43"/>
      <c r="O30" s="43"/>
      <c r="P30" s="44"/>
      <c r="Q30" s="44"/>
      <c r="R30" s="40" t="str">
        <f t="shared" ca="1" si="0"/>
        <v/>
      </c>
      <c r="S30" s="40" t="str">
        <f t="shared" ca="1" si="1"/>
        <v/>
      </c>
      <c r="T30" s="43"/>
      <c r="U30" s="43"/>
    </row>
    <row r="31" spans="1:21" ht="22.8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38"/>
      <c r="J31" s="39"/>
      <c r="K31" s="39" t="str">
        <f t="shared" si="2"/>
        <v/>
      </c>
      <c r="L31" s="39"/>
      <c r="M31" s="38"/>
      <c r="N31" s="38"/>
      <c r="O31" s="38"/>
      <c r="P31" s="39"/>
      <c r="Q31" s="39"/>
      <c r="R31" s="35" t="str">
        <f t="shared" ca="1" si="0"/>
        <v/>
      </c>
      <c r="S31" s="35" t="str">
        <f t="shared" ca="1" si="1"/>
        <v/>
      </c>
      <c r="T31" s="38"/>
      <c r="U31" s="38"/>
    </row>
    <row r="32" spans="1:21" ht="22.8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43"/>
      <c r="J32" s="44"/>
      <c r="K32" s="39" t="str">
        <f t="shared" si="2"/>
        <v/>
      </c>
      <c r="L32" s="39"/>
      <c r="M32" s="43"/>
      <c r="N32" s="43"/>
      <c r="O32" s="43"/>
      <c r="P32" s="44"/>
      <c r="Q32" s="44"/>
      <c r="R32" s="40" t="str">
        <f t="shared" ca="1" si="0"/>
        <v/>
      </c>
      <c r="S32" s="40" t="str">
        <f t="shared" ca="1" si="1"/>
        <v/>
      </c>
      <c r="T32" s="43"/>
      <c r="U32" s="43"/>
    </row>
    <row r="33" spans="1:21" ht="22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38"/>
      <c r="J33" s="39"/>
      <c r="K33" s="39" t="str">
        <f t="shared" si="2"/>
        <v/>
      </c>
      <c r="L33" s="39"/>
      <c r="M33" s="38"/>
      <c r="N33" s="38"/>
      <c r="O33" s="38"/>
      <c r="P33" s="39"/>
      <c r="Q33" s="39"/>
      <c r="R33" s="35" t="str">
        <f t="shared" ca="1" si="0"/>
        <v/>
      </c>
      <c r="S33" s="35" t="str">
        <f t="shared" ca="1" si="1"/>
        <v/>
      </c>
      <c r="T33" s="38"/>
      <c r="U33" s="38"/>
    </row>
    <row r="34" spans="1:21" ht="22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43"/>
      <c r="J34" s="44"/>
      <c r="K34" s="39" t="str">
        <f t="shared" si="2"/>
        <v/>
      </c>
      <c r="L34" s="39"/>
      <c r="M34" s="43"/>
      <c r="N34" s="43"/>
      <c r="O34" s="43"/>
      <c r="P34" s="44"/>
      <c r="Q34" s="44"/>
      <c r="R34" s="40" t="str">
        <f t="shared" ca="1" si="0"/>
        <v/>
      </c>
      <c r="S34" s="40" t="str">
        <f t="shared" ca="1" si="1"/>
        <v/>
      </c>
      <c r="T34" s="43"/>
      <c r="U34" s="43"/>
    </row>
    <row r="35" spans="1:21" ht="22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8"/>
      <c r="J35" s="39"/>
      <c r="K35" s="39" t="str">
        <f t="shared" si="2"/>
        <v/>
      </c>
      <c r="L35" s="39"/>
      <c r="M35" s="38"/>
      <c r="N35" s="38"/>
      <c r="O35" s="38"/>
      <c r="P35" s="39"/>
      <c r="Q35" s="39"/>
      <c r="R35" s="35" t="str">
        <f t="shared" ca="1" si="0"/>
        <v/>
      </c>
      <c r="S35" s="35" t="str">
        <f t="shared" ca="1" si="1"/>
        <v/>
      </c>
      <c r="T35" s="38"/>
      <c r="U35" s="38"/>
    </row>
    <row r="36" spans="1:21" ht="22.8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43"/>
      <c r="J36" s="44"/>
      <c r="K36" s="39" t="str">
        <f t="shared" si="2"/>
        <v/>
      </c>
      <c r="L36" s="39"/>
      <c r="M36" s="43"/>
      <c r="N36" s="43"/>
      <c r="O36" s="43"/>
      <c r="P36" s="44"/>
      <c r="Q36" s="44"/>
      <c r="R36" s="40" t="str">
        <f t="shared" ca="1" si="0"/>
        <v/>
      </c>
      <c r="S36" s="40" t="str">
        <f t="shared" ca="1" si="1"/>
        <v/>
      </c>
      <c r="T36" s="43"/>
      <c r="U36" s="43"/>
    </row>
    <row r="37" spans="1:21" ht="22.8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38"/>
      <c r="J37" s="39"/>
      <c r="K37" s="39" t="str">
        <f t="shared" si="2"/>
        <v/>
      </c>
      <c r="L37" s="39"/>
      <c r="M37" s="38"/>
      <c r="N37" s="38"/>
      <c r="O37" s="38"/>
      <c r="P37" s="39"/>
      <c r="Q37" s="39"/>
      <c r="R37" s="35" t="str">
        <f t="shared" ca="1" si="0"/>
        <v/>
      </c>
      <c r="S37" s="35" t="str">
        <f t="shared" ca="1" si="1"/>
        <v/>
      </c>
      <c r="T37" s="38"/>
      <c r="U37" s="38"/>
    </row>
    <row r="38" spans="1:21" ht="22.8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43"/>
      <c r="J38" s="44"/>
      <c r="K38" s="39" t="str">
        <f t="shared" si="2"/>
        <v/>
      </c>
      <c r="L38" s="39"/>
      <c r="M38" s="43"/>
      <c r="N38" s="43"/>
      <c r="O38" s="43"/>
      <c r="P38" s="44"/>
      <c r="Q38" s="44"/>
      <c r="R38" s="40" t="str">
        <f t="shared" ca="1" si="0"/>
        <v/>
      </c>
      <c r="S38" s="40" t="str">
        <f t="shared" ca="1" si="1"/>
        <v/>
      </c>
      <c r="T38" s="43"/>
      <c r="U38" s="43"/>
    </row>
    <row r="39" spans="1:21" ht="22.8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38"/>
      <c r="J39" s="39"/>
      <c r="K39" s="39" t="str">
        <f t="shared" si="2"/>
        <v/>
      </c>
      <c r="L39" s="39"/>
      <c r="M39" s="38"/>
      <c r="N39" s="38"/>
      <c r="O39" s="38"/>
      <c r="P39" s="39"/>
      <c r="Q39" s="39"/>
      <c r="R39" s="35" t="str">
        <f t="shared" ca="1" si="0"/>
        <v/>
      </c>
      <c r="S39" s="35" t="str">
        <f t="shared" ca="1" si="1"/>
        <v/>
      </c>
      <c r="T39" s="38"/>
      <c r="U39" s="38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43"/>
      <c r="J40" s="44"/>
      <c r="K40" s="39" t="str">
        <f t="shared" si="2"/>
        <v/>
      </c>
      <c r="L40" s="39"/>
      <c r="M40" s="43"/>
      <c r="N40" s="43"/>
      <c r="O40" s="43"/>
      <c r="P40" s="44"/>
      <c r="Q40" s="44"/>
      <c r="R40" s="40" t="str">
        <f t="shared" ca="1" si="0"/>
        <v/>
      </c>
      <c r="S40" s="40" t="str">
        <f t="shared" ca="1" si="1"/>
        <v/>
      </c>
      <c r="T40" s="43"/>
      <c r="U40" s="43"/>
    </row>
    <row r="41" spans="1:21" ht="22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38"/>
      <c r="J41" s="39"/>
      <c r="K41" s="39" t="str">
        <f t="shared" si="2"/>
        <v/>
      </c>
      <c r="L41" s="39"/>
      <c r="M41" s="38"/>
      <c r="N41" s="38"/>
      <c r="O41" s="38"/>
      <c r="P41" s="39"/>
      <c r="Q41" s="39"/>
      <c r="R41" s="35" t="str">
        <f t="shared" ca="1" si="0"/>
        <v/>
      </c>
      <c r="S41" s="35" t="str">
        <f t="shared" ca="1" si="1"/>
        <v/>
      </c>
      <c r="T41" s="38"/>
      <c r="U41" s="3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43"/>
      <c r="J42" s="44"/>
      <c r="K42" s="39" t="str">
        <f t="shared" si="2"/>
        <v/>
      </c>
      <c r="L42" s="39"/>
      <c r="M42" s="43"/>
      <c r="N42" s="43"/>
      <c r="O42" s="43"/>
      <c r="P42" s="44"/>
      <c r="Q42" s="44"/>
      <c r="R42" s="40" t="str">
        <f t="shared" ca="1" si="0"/>
        <v/>
      </c>
      <c r="S42" s="40" t="str">
        <f t="shared" ca="1" si="1"/>
        <v/>
      </c>
      <c r="T42" s="43"/>
      <c r="U42" s="43"/>
    </row>
    <row r="43" spans="1:21" ht="22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38"/>
      <c r="J43" s="39"/>
      <c r="K43" s="39" t="str">
        <f t="shared" si="2"/>
        <v/>
      </c>
      <c r="L43" s="39"/>
      <c r="M43" s="38"/>
      <c r="N43" s="38"/>
      <c r="O43" s="38"/>
      <c r="P43" s="39"/>
      <c r="Q43" s="39"/>
      <c r="R43" s="35" t="str">
        <f t="shared" ca="1" si="0"/>
        <v/>
      </c>
      <c r="S43" s="35" t="str">
        <f t="shared" ca="1" si="1"/>
        <v/>
      </c>
      <c r="T43" s="38"/>
      <c r="U43" s="38"/>
    </row>
    <row r="44" spans="1:21" ht="22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43"/>
      <c r="J44" s="44"/>
      <c r="K44" s="39" t="str">
        <f t="shared" si="2"/>
        <v/>
      </c>
      <c r="L44" s="39"/>
      <c r="M44" s="43"/>
      <c r="N44" s="43"/>
      <c r="O44" s="43"/>
      <c r="P44" s="44"/>
      <c r="Q44" s="44"/>
      <c r="R44" s="40" t="str">
        <f t="shared" ca="1" si="0"/>
        <v/>
      </c>
      <c r="S44" s="40" t="str">
        <f t="shared" ca="1" si="1"/>
        <v/>
      </c>
      <c r="T44" s="43"/>
      <c r="U44" s="43"/>
    </row>
    <row r="45" spans="1:21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38"/>
      <c r="J45" s="39"/>
      <c r="K45" s="39" t="str">
        <f t="shared" si="2"/>
        <v/>
      </c>
      <c r="L45" s="39"/>
      <c r="M45" s="38"/>
      <c r="N45" s="38"/>
      <c r="O45" s="38"/>
      <c r="P45" s="39"/>
      <c r="Q45" s="39"/>
      <c r="R45" s="35" t="str">
        <f t="shared" ca="1" si="0"/>
        <v/>
      </c>
      <c r="S45" s="35" t="str">
        <f t="shared" ca="1" si="1"/>
        <v/>
      </c>
      <c r="T45" s="38"/>
      <c r="U45" s="38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43"/>
      <c r="J46" s="44"/>
      <c r="K46" s="39" t="str">
        <f t="shared" si="2"/>
        <v/>
      </c>
      <c r="L46" s="39"/>
      <c r="M46" s="43"/>
      <c r="N46" s="43"/>
      <c r="O46" s="43"/>
      <c r="P46" s="44"/>
      <c r="Q46" s="44"/>
      <c r="R46" s="40" t="str">
        <f t="shared" ca="1" si="0"/>
        <v/>
      </c>
      <c r="S46" s="40" t="str">
        <f t="shared" ca="1" si="1"/>
        <v/>
      </c>
      <c r="T46" s="43"/>
      <c r="U46" s="43"/>
    </row>
    <row r="47" spans="1:21" ht="22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38"/>
      <c r="J47" s="39"/>
      <c r="K47" s="39" t="str">
        <f t="shared" si="2"/>
        <v/>
      </c>
      <c r="L47" s="39"/>
      <c r="M47" s="38"/>
      <c r="N47" s="38"/>
      <c r="O47" s="38"/>
      <c r="P47" s="39"/>
      <c r="Q47" s="39"/>
      <c r="R47" s="35" t="str">
        <f t="shared" ca="1" si="0"/>
        <v/>
      </c>
      <c r="S47" s="35" t="str">
        <f t="shared" ca="1" si="1"/>
        <v/>
      </c>
      <c r="T47" s="38"/>
      <c r="U47" s="38"/>
    </row>
    <row r="48" spans="1:21" ht="22.8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43"/>
      <c r="J48" s="44"/>
      <c r="K48" s="39" t="str">
        <f t="shared" si="2"/>
        <v/>
      </c>
      <c r="L48" s="39"/>
      <c r="M48" s="43"/>
      <c r="N48" s="43"/>
      <c r="O48" s="43"/>
      <c r="P48" s="44"/>
      <c r="Q48" s="44"/>
      <c r="R48" s="40" t="str">
        <f t="shared" ca="1" si="0"/>
        <v/>
      </c>
      <c r="S48" s="40" t="str">
        <f t="shared" ca="1" si="1"/>
        <v/>
      </c>
      <c r="T48" s="43"/>
      <c r="U48" s="43"/>
    </row>
    <row r="49" spans="1:21" ht="22.8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38"/>
      <c r="J49" s="39"/>
      <c r="K49" s="39" t="str">
        <f t="shared" si="2"/>
        <v/>
      </c>
      <c r="L49" s="39"/>
      <c r="M49" s="38"/>
      <c r="N49" s="38"/>
      <c r="O49" s="38"/>
      <c r="P49" s="39"/>
      <c r="Q49" s="39"/>
      <c r="R49" s="35" t="str">
        <f t="shared" ca="1" si="0"/>
        <v/>
      </c>
      <c r="S49" s="35" t="str">
        <f t="shared" ca="1" si="1"/>
        <v/>
      </c>
      <c r="T49" s="38"/>
      <c r="U49" s="38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43"/>
      <c r="J50" s="44"/>
      <c r="K50" s="39" t="str">
        <f t="shared" si="2"/>
        <v/>
      </c>
      <c r="L50" s="39"/>
      <c r="M50" s="43"/>
      <c r="N50" s="43"/>
      <c r="O50" s="43"/>
      <c r="P50" s="44"/>
      <c r="Q50" s="44"/>
      <c r="R50" s="40" t="str">
        <f t="shared" ca="1" si="0"/>
        <v/>
      </c>
      <c r="S50" s="40" t="str">
        <f t="shared" ca="1" si="1"/>
        <v/>
      </c>
      <c r="T50" s="43"/>
      <c r="U50" s="43"/>
    </row>
    <row r="51" spans="1:21" ht="22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38"/>
      <c r="J51" s="39"/>
      <c r="K51" s="39" t="str">
        <f t="shared" si="2"/>
        <v/>
      </c>
      <c r="L51" s="39"/>
      <c r="M51" s="38"/>
      <c r="N51" s="38"/>
      <c r="O51" s="38"/>
      <c r="P51" s="39"/>
      <c r="Q51" s="39"/>
      <c r="R51" s="35" t="str">
        <f t="shared" ca="1" si="0"/>
        <v/>
      </c>
      <c r="S51" s="35" t="str">
        <f t="shared" ca="1" si="1"/>
        <v/>
      </c>
      <c r="T51" s="38"/>
      <c r="U51" s="38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0</v>
      </c>
      <c r="E55" s="40" t="str">
        <f t="shared" ref="E55:E61" si="3">IF(D55&lt;=0.5,"⏳ Non audité",IF(D55&gt;=4.5,"🟢 Très Performant",IF(D55&gt;=3.5,"🔵 Performant",IF(D55&gt;=2.5,"🟡 A surveiller",IF(D55&gt;=1.5,"🟠 À Risque",IF(D55&lt;=1.5,"🔴 Critique"))))))</f>
        <v>⏳ Non audité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0</v>
      </c>
      <c r="E56" s="40" t="str">
        <f t="shared" si="3"/>
        <v>⏳ Non audité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0</v>
      </c>
      <c r="E57" s="40" t="str">
        <f t="shared" si="3"/>
        <v>⏳ Non audité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0</v>
      </c>
      <c r="E58" s="40" t="str">
        <f t="shared" si="3"/>
        <v>⏳ Non audité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0</v>
      </c>
      <c r="E59" s="40" t="str">
        <f t="shared" si="3"/>
        <v>⏳ Non audité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IFERROR(AVERAGE(L45:L49),0)</f>
        <v>0</v>
      </c>
      <c r="E60" s="40" t="str">
        <f t="shared" si="3"/>
        <v>⏳ Non audité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0</v>
      </c>
      <c r="E61" s="40" t="str">
        <f t="shared" si="3"/>
        <v>⏳ Non audité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conditionalFormatting sqref="L15:L51">
    <cfRule type="cellIs" dxfId="54" priority="1" operator="equal">
      <formula>4</formula>
    </cfRule>
    <cfRule type="cellIs" dxfId="53" priority="2" operator="equal">
      <formula>3</formula>
    </cfRule>
    <cfRule type="cellIs" dxfId="52" priority="3" operator="equal">
      <formula>2</formula>
    </cfRule>
    <cfRule type="cellIs" dxfId="51" priority="4" operator="equal">
      <formula>1</formula>
    </cfRule>
  </conditionalFormatting>
  <conditionalFormatting sqref="Q15:Q51">
    <cfRule type="cellIs" dxfId="50" priority="9" operator="equal">
      <formula>"Ouvert"</formula>
    </cfRule>
    <cfRule type="cellIs" dxfId="49" priority="10" operator="equal">
      <formula>"En cours"</formula>
    </cfRule>
    <cfRule type="cellIs" dxfId="48" priority="11" operator="equal">
      <formula>"Clôturé"</formula>
    </cfRule>
  </conditionalFormatting>
  <dataValidations count="4">
    <dataValidation type="list" allowBlank="1" sqref="J15:J51" xr:uid="{00000000-0002-0000-0E00-000001000000}">
      <formula1>"NC Majeure,NC Mineure,Observation,OFI,Bonne Pratique"</formula1>
    </dataValidation>
    <dataValidation type="list" allowBlank="1" sqref="Q15:Q51" xr:uid="{00000000-0002-0000-0E00-000002000000}">
      <formula1>"Ouvert,En cours,Clôturé,Non applicable"</formula1>
    </dataValidation>
    <dataValidation type="list" allowBlank="1" sqref="F15:F51" xr:uid="{00000000-0002-0000-0E00-000003000000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:L51" xr:uid="{B137CD82-EB1D-4303-B8B4-B7D93697FF00}">
      <formula1>1</formula1>
      <formula2>5</formula2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64"/>
  <sheetViews>
    <sheetView showGridLines="0" workbookViewId="0">
      <selection activeCell="B11" sqref="B11"/>
    </sheetView>
  </sheetViews>
  <sheetFormatPr baseColWidth="10" defaultColWidth="8.6640625" defaultRowHeight="14.4"/>
  <cols>
    <col min="1" max="1" width="12.44140625" customWidth="1"/>
    <col min="2" max="2" width="16" customWidth="1"/>
    <col min="3" max="3" width="35" customWidth="1"/>
    <col min="4" max="4" width="30" customWidth="1"/>
    <col min="5" max="5" width="42" customWidth="1"/>
    <col min="6" max="6" width="14" customWidth="1"/>
    <col min="7" max="7" width="24" customWidth="1"/>
    <col min="8" max="8" width="34" customWidth="1"/>
    <col min="9" max="9" width="28" customWidth="1"/>
    <col min="10" max="10" width="14" customWidth="1"/>
    <col min="11" max="11" width="18" customWidth="1"/>
    <col min="12" max="12" width="10" customWidth="1"/>
    <col min="13" max="13" width="28" customWidth="1"/>
    <col min="14" max="15" width="14" customWidth="1"/>
    <col min="16" max="16" width="10" customWidth="1"/>
    <col min="17" max="17" width="12" customWidth="1"/>
    <col min="18" max="19" width="8" customWidth="1"/>
    <col min="20" max="21" width="20" customWidth="1"/>
  </cols>
  <sheetData>
    <row r="1" spans="1:21" ht="17.399999999999999">
      <c r="A1" s="16" t="s">
        <v>745</v>
      </c>
    </row>
    <row r="2" spans="1:21">
      <c r="A2" s="24" t="s">
        <v>336</v>
      </c>
    </row>
    <row r="4" spans="1:21">
      <c r="A4" s="4" t="s">
        <v>563</v>
      </c>
      <c r="B4" s="6" t="s">
        <v>203</v>
      </c>
      <c r="E4" s="4" t="s">
        <v>564</v>
      </c>
    </row>
    <row r="5" spans="1:21">
      <c r="A5" s="4" t="s">
        <v>565</v>
      </c>
      <c r="E5" s="4" t="s">
        <v>566</v>
      </c>
      <c r="F5" s="6"/>
    </row>
    <row r="6" spans="1:21">
      <c r="A6" s="4" t="s">
        <v>567</v>
      </c>
      <c r="E6" s="4" t="s">
        <v>342</v>
      </c>
    </row>
    <row r="8" spans="1:21">
      <c r="A8" s="17" t="s">
        <v>343</v>
      </c>
    </row>
    <row r="9" spans="1:21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1">
      <c r="A10" s="26">
        <f>IFERROR(AVERAGE(L15:L51),0)</f>
        <v>0</v>
      </c>
      <c r="B10" s="27" t="str">
        <f>IF(A10&lt;=0.5,"⏳ Non audité",IF(A10&gt;=4.5,"Très Performant",IF(A10&gt;=3.5,"Performant",IF(A10&gt;=2.5,"A Surveiller",IF(A10&gt;=1.5,"À Risque",IF(A10&lt;=1.5,"Critique"))))))</f>
        <v>⏳ Non audité</v>
      </c>
      <c r="C10" s="28">
        <f>COUNTIF(J15:J51,"NC Majeure")</f>
        <v>0</v>
      </c>
      <c r="D10" s="29">
        <f>COUNTIF(J15:J51,"NC Mineure")</f>
        <v>0</v>
      </c>
      <c r="E10" s="29">
        <f>COUNTIF(J15:J51,"Observation")</f>
        <v>0</v>
      </c>
      <c r="F10" s="30">
        <f>COUNTIF(J15:J51,"OFI")</f>
        <v>0</v>
      </c>
      <c r="G10" s="31">
        <f>COUNTIF(J15:J51,"Bonne Pratique")</f>
        <v>0</v>
      </c>
      <c r="H10" s="32">
        <f>C10+D10+E10+F10</f>
        <v>0</v>
      </c>
    </row>
    <row r="12" spans="1:21">
      <c r="A12" s="17" t="s">
        <v>348</v>
      </c>
    </row>
    <row r="13" spans="1:21">
      <c r="A13" s="33" t="s">
        <v>349</v>
      </c>
    </row>
    <row r="14" spans="1:21" ht="36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568</v>
      </c>
      <c r="P14" s="34" t="s">
        <v>669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22.8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160</v>
      </c>
      <c r="G15" s="37" t="s">
        <v>370</v>
      </c>
      <c r="H15" s="37" t="s">
        <v>369</v>
      </c>
      <c r="I15" s="38"/>
      <c r="J15" s="39"/>
      <c r="K15" s="39" t="str">
        <f>IF(L15="","",IF(L15=5,"Excellence/Meilleures pratiques",IF(L15=4,"Totalement en place/Proactif",IF(L15=3,"Largement en place/Stable",IF(L15=2,"Partiellement en place/Réactif",IF(L15=1,"Non en place/Elémentaire",""))))))</f>
        <v/>
      </c>
      <c r="L15" s="39"/>
      <c r="M15" s="38"/>
      <c r="N15" s="38"/>
      <c r="O15" s="38"/>
      <c r="P15" s="39"/>
      <c r="Q15" s="39"/>
      <c r="R15" s="35" t="str">
        <f t="shared" ref="R15:R51" ca="1" si="0">IF(OR(O15="",Q15="Clôturé"),"",TODAY()-O15)</f>
        <v/>
      </c>
      <c r="S15" s="35" t="str">
        <f t="shared" ref="S15:S51" ca="1" si="1">IF(R15="","",IF(Q15="Clôturé","✅",IF(R15&lt;=30,"🟢",IF(R15&lt;=60,"🟠","🔴"))))</f>
        <v/>
      </c>
      <c r="T15" s="38"/>
      <c r="U15" s="38"/>
    </row>
    <row r="16" spans="1:21" ht="22.8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I16" s="43"/>
      <c r="J16" s="44"/>
      <c r="K16" s="39" t="str">
        <f t="shared" ref="K16:K51" si="2">IF(L16="","",IF(L16=5,"Excellence/Meilleures pratiques",IF(L16=4,"Totalement en place/Proactif",IF(L16=3,"Largement en place/Stable",IF(L16=2,"Partiellement en place/Réactif",IF(L16=1,"Non en place/Elémentaire",""))))))</f>
        <v/>
      </c>
      <c r="L16" s="39"/>
      <c r="M16" s="43"/>
      <c r="N16" s="43"/>
      <c r="O16" s="43"/>
      <c r="P16" s="44"/>
      <c r="Q16" s="44"/>
      <c r="R16" s="40" t="str">
        <f t="shared" ca="1" si="0"/>
        <v/>
      </c>
      <c r="S16" s="40" t="str">
        <f t="shared" ca="1" si="1"/>
        <v/>
      </c>
      <c r="T16" s="43"/>
      <c r="U16" s="43"/>
    </row>
    <row r="17" spans="1:21" ht="22.8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38"/>
      <c r="J17" s="39"/>
      <c r="K17" s="39" t="str">
        <f t="shared" si="2"/>
        <v/>
      </c>
      <c r="L17" s="39"/>
      <c r="M17" s="38"/>
      <c r="N17" s="38"/>
      <c r="O17" s="38"/>
      <c r="P17" s="39"/>
      <c r="Q17" s="39"/>
      <c r="R17" s="35" t="str">
        <f t="shared" ca="1" si="0"/>
        <v/>
      </c>
      <c r="S17" s="35" t="str">
        <f t="shared" ca="1" si="1"/>
        <v/>
      </c>
      <c r="T17" s="38"/>
      <c r="U17" s="38"/>
    </row>
    <row r="18" spans="1:21" ht="22.8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160</v>
      </c>
      <c r="G18" s="42" t="s">
        <v>383</v>
      </c>
      <c r="H18" s="42" t="s">
        <v>384</v>
      </c>
      <c r="I18" s="43"/>
      <c r="J18" s="44"/>
      <c r="K18" s="39" t="str">
        <f t="shared" si="2"/>
        <v/>
      </c>
      <c r="L18" s="39"/>
      <c r="M18" s="43"/>
      <c r="N18" s="43"/>
      <c r="O18" s="43"/>
      <c r="P18" s="44"/>
      <c r="Q18" s="44"/>
      <c r="R18" s="40" t="str">
        <f t="shared" ca="1" si="0"/>
        <v/>
      </c>
      <c r="S18" s="40" t="str">
        <f t="shared" ca="1" si="1"/>
        <v/>
      </c>
      <c r="T18" s="43"/>
      <c r="U18" s="43"/>
    </row>
    <row r="19" spans="1:21" ht="22.8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38"/>
      <c r="J19" s="39"/>
      <c r="K19" s="39" t="str">
        <f t="shared" si="2"/>
        <v/>
      </c>
      <c r="L19" s="39"/>
      <c r="M19" s="38"/>
      <c r="N19" s="38"/>
      <c r="O19" s="38"/>
      <c r="P19" s="39"/>
      <c r="Q19" s="39"/>
      <c r="R19" s="35" t="str">
        <f t="shared" ca="1" si="0"/>
        <v/>
      </c>
      <c r="S19" s="35" t="str">
        <f t="shared" ca="1" si="1"/>
        <v/>
      </c>
      <c r="T19" s="38"/>
      <c r="U19" s="38"/>
    </row>
    <row r="20" spans="1:21" ht="22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160</v>
      </c>
      <c r="G20" s="42" t="s">
        <v>392</v>
      </c>
      <c r="H20" s="42" t="s">
        <v>393</v>
      </c>
      <c r="I20" s="43"/>
      <c r="J20" s="44"/>
      <c r="K20" s="39" t="str">
        <f t="shared" si="2"/>
        <v/>
      </c>
      <c r="L20" s="39"/>
      <c r="M20" s="43"/>
      <c r="N20" s="43"/>
      <c r="O20" s="43"/>
      <c r="P20" s="44"/>
      <c r="Q20" s="44"/>
      <c r="R20" s="40" t="str">
        <f t="shared" ca="1" si="0"/>
        <v/>
      </c>
      <c r="S20" s="40" t="str">
        <f t="shared" ca="1" si="1"/>
        <v/>
      </c>
      <c r="T20" s="43"/>
      <c r="U20" s="43"/>
    </row>
    <row r="21" spans="1:21" ht="22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38"/>
      <c r="J21" s="39"/>
      <c r="K21" s="39" t="str">
        <f t="shared" si="2"/>
        <v/>
      </c>
      <c r="L21" s="39"/>
      <c r="M21" s="38"/>
      <c r="N21" s="38"/>
      <c r="O21" s="38"/>
      <c r="P21" s="39"/>
      <c r="Q21" s="39"/>
      <c r="R21" s="35" t="str">
        <f t="shared" ca="1" si="0"/>
        <v/>
      </c>
      <c r="S21" s="35" t="str">
        <f t="shared" ca="1" si="1"/>
        <v/>
      </c>
      <c r="T21" s="38"/>
      <c r="U21" s="38"/>
    </row>
    <row r="22" spans="1:21" ht="22.8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3"/>
      <c r="J22" s="44"/>
      <c r="K22" s="39" t="str">
        <f t="shared" si="2"/>
        <v/>
      </c>
      <c r="L22" s="39"/>
      <c r="M22" s="43"/>
      <c r="N22" s="43"/>
      <c r="O22" s="43"/>
      <c r="P22" s="44"/>
      <c r="Q22" s="44"/>
      <c r="R22" s="40" t="str">
        <f t="shared" ca="1" si="0"/>
        <v/>
      </c>
      <c r="S22" s="40" t="str">
        <f t="shared" ca="1" si="1"/>
        <v/>
      </c>
      <c r="T22" s="43"/>
      <c r="U22" s="43"/>
    </row>
    <row r="23" spans="1:21" ht="22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38"/>
      <c r="J23" s="39"/>
      <c r="K23" s="39" t="str">
        <f t="shared" si="2"/>
        <v/>
      </c>
      <c r="L23" s="39"/>
      <c r="M23" s="38"/>
      <c r="N23" s="38"/>
      <c r="O23" s="38"/>
      <c r="P23" s="39"/>
      <c r="Q23" s="39"/>
      <c r="R23" s="35" t="str">
        <f t="shared" ca="1" si="0"/>
        <v/>
      </c>
      <c r="S23" s="35" t="str">
        <f t="shared" ca="1" si="1"/>
        <v/>
      </c>
      <c r="T23" s="38"/>
      <c r="U23" s="38"/>
    </row>
    <row r="24" spans="1:21" ht="22.8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43"/>
      <c r="J24" s="44"/>
      <c r="K24" s="39" t="str">
        <f t="shared" si="2"/>
        <v/>
      </c>
      <c r="L24" s="39"/>
      <c r="M24" s="43"/>
      <c r="N24" s="43"/>
      <c r="O24" s="43"/>
      <c r="P24" s="44"/>
      <c r="Q24" s="44"/>
      <c r="R24" s="40" t="str">
        <f t="shared" ca="1" si="0"/>
        <v/>
      </c>
      <c r="S24" s="40" t="str">
        <f t="shared" ca="1" si="1"/>
        <v/>
      </c>
      <c r="T24" s="43"/>
      <c r="U24" s="43"/>
    </row>
    <row r="25" spans="1:21" ht="22.8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160</v>
      </c>
      <c r="G25" s="37" t="s">
        <v>421</v>
      </c>
      <c r="H25" s="37" t="s">
        <v>422</v>
      </c>
      <c r="I25" s="38"/>
      <c r="J25" s="39"/>
      <c r="K25" s="39" t="str">
        <f t="shared" si="2"/>
        <v/>
      </c>
      <c r="L25" s="39"/>
      <c r="M25" s="38"/>
      <c r="N25" s="38"/>
      <c r="O25" s="38"/>
      <c r="P25" s="39"/>
      <c r="Q25" s="39"/>
      <c r="R25" s="35" t="str">
        <f t="shared" ca="1" si="0"/>
        <v/>
      </c>
      <c r="S25" s="35" t="str">
        <f t="shared" ca="1" si="1"/>
        <v/>
      </c>
      <c r="T25" s="38"/>
      <c r="U25" s="38"/>
    </row>
    <row r="26" spans="1:21" ht="22.8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I26" s="43"/>
      <c r="J26" s="44"/>
      <c r="K26" s="39" t="str">
        <f t="shared" si="2"/>
        <v/>
      </c>
      <c r="L26" s="39"/>
      <c r="M26" s="43"/>
      <c r="N26" s="43"/>
      <c r="O26" s="43"/>
      <c r="P26" s="44"/>
      <c r="Q26" s="44"/>
      <c r="R26" s="40" t="str">
        <f t="shared" ca="1" si="0"/>
        <v/>
      </c>
      <c r="S26" s="40" t="str">
        <f t="shared" ca="1" si="1"/>
        <v/>
      </c>
      <c r="T26" s="43"/>
      <c r="U26" s="43"/>
    </row>
    <row r="27" spans="1:21" ht="22.8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38"/>
      <c r="J27" s="39"/>
      <c r="K27" s="39" t="str">
        <f t="shared" si="2"/>
        <v/>
      </c>
      <c r="L27" s="39"/>
      <c r="M27" s="38"/>
      <c r="N27" s="38"/>
      <c r="O27" s="38"/>
      <c r="P27" s="39"/>
      <c r="Q27" s="39"/>
      <c r="R27" s="35" t="str">
        <f t="shared" ca="1" si="0"/>
        <v/>
      </c>
      <c r="S27" s="35" t="str">
        <f t="shared" ca="1" si="1"/>
        <v/>
      </c>
      <c r="T27" s="38"/>
      <c r="U27" s="38"/>
    </row>
    <row r="28" spans="1:21" ht="22.8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I28" s="43"/>
      <c r="J28" s="44"/>
      <c r="K28" s="39" t="str">
        <f t="shared" si="2"/>
        <v/>
      </c>
      <c r="L28" s="39"/>
      <c r="M28" s="43"/>
      <c r="N28" s="43"/>
      <c r="O28" s="43"/>
      <c r="P28" s="44"/>
      <c r="Q28" s="44"/>
      <c r="R28" s="40" t="str">
        <f t="shared" ca="1" si="0"/>
        <v/>
      </c>
      <c r="S28" s="40" t="str">
        <f t="shared" ca="1" si="1"/>
        <v/>
      </c>
      <c r="T28" s="43"/>
      <c r="U28" s="43"/>
    </row>
    <row r="29" spans="1:21" ht="22.8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38"/>
      <c r="J29" s="39"/>
      <c r="K29" s="39" t="str">
        <f t="shared" si="2"/>
        <v/>
      </c>
      <c r="L29" s="39"/>
      <c r="M29" s="38"/>
      <c r="N29" s="38"/>
      <c r="O29" s="38"/>
      <c r="P29" s="39"/>
      <c r="Q29" s="39"/>
      <c r="R29" s="35" t="str">
        <f t="shared" ca="1" si="0"/>
        <v/>
      </c>
      <c r="S29" s="35" t="str">
        <f t="shared" ca="1" si="1"/>
        <v/>
      </c>
      <c r="T29" s="38"/>
      <c r="U29" s="3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43"/>
      <c r="J30" s="44"/>
      <c r="K30" s="39" t="str">
        <f t="shared" si="2"/>
        <v/>
      </c>
      <c r="L30" s="39"/>
      <c r="M30" s="43"/>
      <c r="N30" s="43"/>
      <c r="O30" s="43"/>
      <c r="P30" s="44"/>
      <c r="Q30" s="44"/>
      <c r="R30" s="40" t="str">
        <f t="shared" ca="1" si="0"/>
        <v/>
      </c>
      <c r="S30" s="40" t="str">
        <f t="shared" ca="1" si="1"/>
        <v/>
      </c>
      <c r="T30" s="43"/>
      <c r="U30" s="43"/>
    </row>
    <row r="31" spans="1:21" ht="22.8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38"/>
      <c r="J31" s="39"/>
      <c r="K31" s="39" t="str">
        <f t="shared" si="2"/>
        <v/>
      </c>
      <c r="L31" s="39"/>
      <c r="M31" s="38"/>
      <c r="N31" s="38"/>
      <c r="O31" s="38"/>
      <c r="P31" s="39"/>
      <c r="Q31" s="39"/>
      <c r="R31" s="35" t="str">
        <f t="shared" ca="1" si="0"/>
        <v/>
      </c>
      <c r="S31" s="35" t="str">
        <f t="shared" ca="1" si="1"/>
        <v/>
      </c>
      <c r="T31" s="38"/>
      <c r="U31" s="38"/>
    </row>
    <row r="32" spans="1:21" ht="22.8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43"/>
      <c r="J32" s="44"/>
      <c r="K32" s="39" t="str">
        <f t="shared" si="2"/>
        <v/>
      </c>
      <c r="L32" s="39"/>
      <c r="M32" s="43"/>
      <c r="N32" s="43"/>
      <c r="O32" s="43"/>
      <c r="P32" s="44"/>
      <c r="Q32" s="44"/>
      <c r="R32" s="40" t="str">
        <f t="shared" ca="1" si="0"/>
        <v/>
      </c>
      <c r="S32" s="40" t="str">
        <f t="shared" ca="1" si="1"/>
        <v/>
      </c>
      <c r="T32" s="43"/>
      <c r="U32" s="43"/>
    </row>
    <row r="33" spans="1:21" ht="22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38"/>
      <c r="J33" s="39"/>
      <c r="K33" s="39" t="str">
        <f t="shared" si="2"/>
        <v/>
      </c>
      <c r="L33" s="39"/>
      <c r="M33" s="38"/>
      <c r="N33" s="38"/>
      <c r="O33" s="38"/>
      <c r="P33" s="39"/>
      <c r="Q33" s="39"/>
      <c r="R33" s="35" t="str">
        <f t="shared" ca="1" si="0"/>
        <v/>
      </c>
      <c r="S33" s="35" t="str">
        <f t="shared" ca="1" si="1"/>
        <v/>
      </c>
      <c r="T33" s="38"/>
      <c r="U33" s="38"/>
    </row>
    <row r="34" spans="1:21" ht="22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43"/>
      <c r="J34" s="44"/>
      <c r="K34" s="39" t="str">
        <f t="shared" si="2"/>
        <v/>
      </c>
      <c r="L34" s="39"/>
      <c r="M34" s="43"/>
      <c r="N34" s="43"/>
      <c r="O34" s="43"/>
      <c r="P34" s="44"/>
      <c r="Q34" s="44"/>
      <c r="R34" s="40" t="str">
        <f t="shared" ca="1" si="0"/>
        <v/>
      </c>
      <c r="S34" s="40" t="str">
        <f t="shared" ca="1" si="1"/>
        <v/>
      </c>
      <c r="T34" s="43"/>
      <c r="U34" s="43"/>
    </row>
    <row r="35" spans="1:21" ht="22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8"/>
      <c r="J35" s="39"/>
      <c r="K35" s="39" t="str">
        <f t="shared" si="2"/>
        <v/>
      </c>
      <c r="L35" s="39"/>
      <c r="M35" s="38"/>
      <c r="N35" s="38"/>
      <c r="O35" s="38"/>
      <c r="P35" s="39"/>
      <c r="Q35" s="39"/>
      <c r="R35" s="35" t="str">
        <f t="shared" ca="1" si="0"/>
        <v/>
      </c>
      <c r="S35" s="35" t="str">
        <f t="shared" ca="1" si="1"/>
        <v/>
      </c>
      <c r="T35" s="38"/>
      <c r="U35" s="38"/>
    </row>
    <row r="36" spans="1:21" ht="22.8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43"/>
      <c r="J36" s="44"/>
      <c r="K36" s="39" t="str">
        <f t="shared" si="2"/>
        <v/>
      </c>
      <c r="L36" s="39"/>
      <c r="M36" s="43"/>
      <c r="N36" s="43"/>
      <c r="O36" s="43"/>
      <c r="P36" s="44"/>
      <c r="Q36" s="44"/>
      <c r="R36" s="40" t="str">
        <f t="shared" ca="1" si="0"/>
        <v/>
      </c>
      <c r="S36" s="40" t="str">
        <f t="shared" ca="1" si="1"/>
        <v/>
      </c>
      <c r="T36" s="43"/>
      <c r="U36" s="43"/>
    </row>
    <row r="37" spans="1:21" ht="22.8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38"/>
      <c r="J37" s="39"/>
      <c r="K37" s="39" t="str">
        <f t="shared" si="2"/>
        <v/>
      </c>
      <c r="L37" s="39"/>
      <c r="M37" s="38"/>
      <c r="N37" s="38"/>
      <c r="O37" s="38"/>
      <c r="P37" s="39"/>
      <c r="Q37" s="39"/>
      <c r="R37" s="35" t="str">
        <f t="shared" ca="1" si="0"/>
        <v/>
      </c>
      <c r="S37" s="35" t="str">
        <f t="shared" ca="1" si="1"/>
        <v/>
      </c>
      <c r="T37" s="38"/>
      <c r="U37" s="38"/>
    </row>
    <row r="38" spans="1:21" ht="22.8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43"/>
      <c r="J38" s="44"/>
      <c r="K38" s="39" t="str">
        <f t="shared" si="2"/>
        <v/>
      </c>
      <c r="L38" s="39"/>
      <c r="M38" s="43"/>
      <c r="N38" s="43"/>
      <c r="O38" s="43"/>
      <c r="P38" s="44"/>
      <c r="Q38" s="44"/>
      <c r="R38" s="40" t="str">
        <f t="shared" ca="1" si="0"/>
        <v/>
      </c>
      <c r="S38" s="40" t="str">
        <f t="shared" ca="1" si="1"/>
        <v/>
      </c>
      <c r="T38" s="43"/>
      <c r="U38" s="43"/>
    </row>
    <row r="39" spans="1:21" ht="22.8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38"/>
      <c r="J39" s="39"/>
      <c r="K39" s="39" t="str">
        <f t="shared" si="2"/>
        <v/>
      </c>
      <c r="L39" s="39"/>
      <c r="M39" s="38"/>
      <c r="N39" s="38"/>
      <c r="O39" s="38"/>
      <c r="P39" s="39"/>
      <c r="Q39" s="39"/>
      <c r="R39" s="35" t="str">
        <f t="shared" ca="1" si="0"/>
        <v/>
      </c>
      <c r="S39" s="35" t="str">
        <f t="shared" ca="1" si="1"/>
        <v/>
      </c>
      <c r="T39" s="38"/>
      <c r="U39" s="38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43"/>
      <c r="J40" s="44"/>
      <c r="K40" s="39" t="str">
        <f t="shared" si="2"/>
        <v/>
      </c>
      <c r="L40" s="39"/>
      <c r="M40" s="43"/>
      <c r="N40" s="43"/>
      <c r="O40" s="43"/>
      <c r="P40" s="44"/>
      <c r="Q40" s="44"/>
      <c r="R40" s="40" t="str">
        <f t="shared" ca="1" si="0"/>
        <v/>
      </c>
      <c r="S40" s="40" t="str">
        <f t="shared" ca="1" si="1"/>
        <v/>
      </c>
      <c r="T40" s="43"/>
      <c r="U40" s="43"/>
    </row>
    <row r="41" spans="1:21" ht="22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38"/>
      <c r="J41" s="39"/>
      <c r="K41" s="39" t="str">
        <f t="shared" si="2"/>
        <v/>
      </c>
      <c r="L41" s="39"/>
      <c r="M41" s="38"/>
      <c r="N41" s="38"/>
      <c r="O41" s="38"/>
      <c r="P41" s="39"/>
      <c r="Q41" s="39"/>
      <c r="R41" s="35" t="str">
        <f t="shared" ca="1" si="0"/>
        <v/>
      </c>
      <c r="S41" s="35" t="str">
        <f t="shared" ca="1" si="1"/>
        <v/>
      </c>
      <c r="T41" s="38"/>
      <c r="U41" s="3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43"/>
      <c r="J42" s="44"/>
      <c r="K42" s="39" t="str">
        <f t="shared" si="2"/>
        <v/>
      </c>
      <c r="L42" s="39"/>
      <c r="M42" s="43"/>
      <c r="N42" s="43"/>
      <c r="O42" s="43"/>
      <c r="P42" s="44"/>
      <c r="Q42" s="44"/>
      <c r="R42" s="40" t="str">
        <f t="shared" ca="1" si="0"/>
        <v/>
      </c>
      <c r="S42" s="40" t="str">
        <f t="shared" ca="1" si="1"/>
        <v/>
      </c>
      <c r="T42" s="43"/>
      <c r="U42" s="43"/>
    </row>
    <row r="43" spans="1:21" ht="22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38"/>
      <c r="J43" s="39"/>
      <c r="K43" s="39" t="str">
        <f t="shared" si="2"/>
        <v/>
      </c>
      <c r="L43" s="39"/>
      <c r="M43" s="38"/>
      <c r="N43" s="38"/>
      <c r="O43" s="38"/>
      <c r="P43" s="39"/>
      <c r="Q43" s="39"/>
      <c r="R43" s="35" t="str">
        <f t="shared" ca="1" si="0"/>
        <v/>
      </c>
      <c r="S43" s="35" t="str">
        <f t="shared" ca="1" si="1"/>
        <v/>
      </c>
      <c r="T43" s="38"/>
      <c r="U43" s="38"/>
    </row>
    <row r="44" spans="1:21" ht="22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43"/>
      <c r="J44" s="44"/>
      <c r="K44" s="39" t="str">
        <f t="shared" si="2"/>
        <v/>
      </c>
      <c r="L44" s="39"/>
      <c r="M44" s="43"/>
      <c r="N44" s="43"/>
      <c r="O44" s="43"/>
      <c r="P44" s="44"/>
      <c r="Q44" s="44"/>
      <c r="R44" s="40" t="str">
        <f t="shared" ca="1" si="0"/>
        <v/>
      </c>
      <c r="S44" s="40" t="str">
        <f t="shared" ca="1" si="1"/>
        <v/>
      </c>
      <c r="T44" s="43"/>
      <c r="U44" s="43"/>
    </row>
    <row r="45" spans="1:21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38"/>
      <c r="J45" s="39"/>
      <c r="K45" s="39" t="str">
        <f t="shared" si="2"/>
        <v/>
      </c>
      <c r="L45" s="39"/>
      <c r="M45" s="38"/>
      <c r="N45" s="38"/>
      <c r="O45" s="38"/>
      <c r="P45" s="39"/>
      <c r="Q45" s="39"/>
      <c r="R45" s="35" t="str">
        <f t="shared" ca="1" si="0"/>
        <v/>
      </c>
      <c r="S45" s="35" t="str">
        <f t="shared" ca="1" si="1"/>
        <v/>
      </c>
      <c r="T45" s="38"/>
      <c r="U45" s="38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43"/>
      <c r="J46" s="44"/>
      <c r="K46" s="39" t="str">
        <f t="shared" si="2"/>
        <v/>
      </c>
      <c r="L46" s="39"/>
      <c r="M46" s="43"/>
      <c r="N46" s="43"/>
      <c r="O46" s="43"/>
      <c r="P46" s="44"/>
      <c r="Q46" s="44"/>
      <c r="R46" s="40" t="str">
        <f t="shared" ca="1" si="0"/>
        <v/>
      </c>
      <c r="S46" s="40" t="str">
        <f t="shared" ca="1" si="1"/>
        <v/>
      </c>
      <c r="T46" s="43"/>
      <c r="U46" s="43"/>
    </row>
    <row r="47" spans="1:21" ht="22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38"/>
      <c r="J47" s="39"/>
      <c r="K47" s="39" t="str">
        <f t="shared" si="2"/>
        <v/>
      </c>
      <c r="L47" s="39"/>
      <c r="M47" s="38"/>
      <c r="N47" s="38"/>
      <c r="O47" s="38"/>
      <c r="P47" s="39"/>
      <c r="Q47" s="39"/>
      <c r="R47" s="35" t="str">
        <f t="shared" ca="1" si="0"/>
        <v/>
      </c>
      <c r="S47" s="35" t="str">
        <f t="shared" ca="1" si="1"/>
        <v/>
      </c>
      <c r="T47" s="38"/>
      <c r="U47" s="38"/>
    </row>
    <row r="48" spans="1:21" ht="22.8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43"/>
      <c r="J48" s="44"/>
      <c r="K48" s="39" t="str">
        <f t="shared" si="2"/>
        <v/>
      </c>
      <c r="L48" s="39"/>
      <c r="M48" s="43"/>
      <c r="N48" s="43"/>
      <c r="O48" s="43"/>
      <c r="P48" s="44"/>
      <c r="Q48" s="44"/>
      <c r="R48" s="40" t="str">
        <f t="shared" ca="1" si="0"/>
        <v/>
      </c>
      <c r="S48" s="40" t="str">
        <f t="shared" ca="1" si="1"/>
        <v/>
      </c>
      <c r="T48" s="43"/>
      <c r="U48" s="43"/>
    </row>
    <row r="49" spans="1:21" ht="22.8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38"/>
      <c r="J49" s="39"/>
      <c r="K49" s="39" t="str">
        <f t="shared" si="2"/>
        <v/>
      </c>
      <c r="L49" s="39"/>
      <c r="M49" s="38"/>
      <c r="N49" s="38"/>
      <c r="O49" s="38"/>
      <c r="P49" s="39"/>
      <c r="Q49" s="39"/>
      <c r="R49" s="35" t="str">
        <f t="shared" ca="1" si="0"/>
        <v/>
      </c>
      <c r="S49" s="35" t="str">
        <f t="shared" ca="1" si="1"/>
        <v/>
      </c>
      <c r="T49" s="38"/>
      <c r="U49" s="38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43"/>
      <c r="J50" s="44"/>
      <c r="K50" s="39" t="str">
        <f t="shared" si="2"/>
        <v/>
      </c>
      <c r="L50" s="39"/>
      <c r="M50" s="43"/>
      <c r="N50" s="43"/>
      <c r="O50" s="43"/>
      <c r="P50" s="44"/>
      <c r="Q50" s="44"/>
      <c r="R50" s="40" t="str">
        <f t="shared" ca="1" si="0"/>
        <v/>
      </c>
      <c r="S50" s="40" t="str">
        <f t="shared" ca="1" si="1"/>
        <v/>
      </c>
      <c r="T50" s="43"/>
      <c r="U50" s="43"/>
    </row>
    <row r="51" spans="1:21" ht="22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38"/>
      <c r="J51" s="39"/>
      <c r="K51" s="39" t="str">
        <f t="shared" si="2"/>
        <v/>
      </c>
      <c r="L51" s="39"/>
      <c r="M51" s="38"/>
      <c r="N51" s="38"/>
      <c r="O51" s="38"/>
      <c r="P51" s="39"/>
      <c r="Q51" s="39"/>
      <c r="R51" s="35" t="str">
        <f t="shared" ca="1" si="0"/>
        <v/>
      </c>
      <c r="S51" s="35" t="str">
        <f t="shared" ca="1" si="1"/>
        <v/>
      </c>
      <c r="T51" s="38"/>
      <c r="U51" s="38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0</v>
      </c>
      <c r="E55" s="40" t="str">
        <f t="shared" ref="E55:E61" si="3">IF(D55&lt;=0.5,"⏳ Non audité",IF(D55&gt;=4.5,"🟢 Très Performant",IF(D55&gt;=3.5,"🔵 Performant",IF(D55&gt;=2.5,"🟡 A surveiller",IF(D55&gt;=1.5,"🟠 À Risque",IF(D55&lt;=1.5,"🔴 Critique"))))))</f>
        <v>⏳ Non audité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0</v>
      </c>
      <c r="E56" s="40" t="str">
        <f t="shared" si="3"/>
        <v>⏳ Non audité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0</v>
      </c>
      <c r="E57" s="40" t="str">
        <f t="shared" si="3"/>
        <v>⏳ Non audité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0</v>
      </c>
      <c r="E58" s="40" t="str">
        <f t="shared" si="3"/>
        <v>⏳ Non audité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0</v>
      </c>
      <c r="E59" s="40" t="str">
        <f t="shared" si="3"/>
        <v>⏳ Non audité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IFERROR(AVERAGE(L45:L49),0)</f>
        <v>0</v>
      </c>
      <c r="E60" s="40" t="str">
        <f t="shared" si="3"/>
        <v>⏳ Non audité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0</v>
      </c>
      <c r="E61" s="40" t="str">
        <f t="shared" si="3"/>
        <v>⏳ Non audité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conditionalFormatting sqref="L15:L51">
    <cfRule type="cellIs" dxfId="47" priority="1" operator="equal">
      <formula>4</formula>
    </cfRule>
    <cfRule type="cellIs" dxfId="46" priority="2" operator="equal">
      <formula>3</formula>
    </cfRule>
    <cfRule type="cellIs" dxfId="45" priority="3" operator="equal">
      <formula>2</formula>
    </cfRule>
    <cfRule type="cellIs" dxfId="44" priority="4" operator="equal">
      <formula>1</formula>
    </cfRule>
  </conditionalFormatting>
  <conditionalFormatting sqref="Q15:Q51">
    <cfRule type="cellIs" dxfId="43" priority="9" operator="equal">
      <formula>"Ouvert"</formula>
    </cfRule>
    <cfRule type="cellIs" dxfId="42" priority="10" operator="equal">
      <formula>"En cours"</formula>
    </cfRule>
    <cfRule type="cellIs" dxfId="41" priority="11" operator="equal">
      <formula>"Clôturé"</formula>
    </cfRule>
  </conditionalFormatting>
  <dataValidations count="4">
    <dataValidation type="list" allowBlank="1" sqref="J15:J51" xr:uid="{00000000-0002-0000-0F00-000001000000}">
      <formula1>"NC Majeure,NC Mineure,Observation,OFI,Bonne Pratique"</formula1>
    </dataValidation>
    <dataValidation type="list" allowBlank="1" sqref="Q15:Q51" xr:uid="{00000000-0002-0000-0F00-000002000000}">
      <formula1>"Ouvert,En cours,Clôturé,Non applicable"</formula1>
    </dataValidation>
    <dataValidation type="list" allowBlank="1" sqref="F15:F51" xr:uid="{00000000-0002-0000-0F00-000003000000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:L51" xr:uid="{96D16862-3445-4D13-B3E7-87F9F67EC29A}">
      <formula1>1</formula1>
      <formula2>5</formula2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4"/>
  <sheetViews>
    <sheetView showGridLines="0" workbookViewId="0">
      <selection activeCell="B11" sqref="B11"/>
    </sheetView>
  </sheetViews>
  <sheetFormatPr baseColWidth="10" defaultColWidth="8.6640625" defaultRowHeight="14.4"/>
  <cols>
    <col min="1" max="1" width="9.88671875" customWidth="1"/>
    <col min="2" max="2" width="12" customWidth="1"/>
    <col min="3" max="3" width="35" customWidth="1"/>
    <col min="4" max="4" width="30" customWidth="1"/>
    <col min="5" max="5" width="42" customWidth="1"/>
    <col min="6" max="6" width="14" customWidth="1"/>
    <col min="7" max="7" width="24" customWidth="1"/>
    <col min="8" max="8" width="34" customWidth="1"/>
    <col min="9" max="9" width="28" customWidth="1"/>
    <col min="10" max="10" width="14" customWidth="1"/>
    <col min="11" max="11" width="18" customWidth="1"/>
    <col min="12" max="12" width="10" customWidth="1"/>
    <col min="13" max="13" width="28" customWidth="1"/>
    <col min="14" max="15" width="14" customWidth="1"/>
    <col min="16" max="16" width="10" customWidth="1"/>
    <col min="17" max="17" width="12" customWidth="1"/>
    <col min="18" max="18" width="8" customWidth="1"/>
    <col min="19" max="19" width="12.33203125" customWidth="1"/>
    <col min="20" max="21" width="20" customWidth="1"/>
  </cols>
  <sheetData>
    <row r="1" spans="1:21" ht="17.399999999999999">
      <c r="A1" s="16" t="s">
        <v>746</v>
      </c>
    </row>
    <row r="2" spans="1:21">
      <c r="A2" s="24" t="s">
        <v>336</v>
      </c>
    </row>
    <row r="4" spans="1:21">
      <c r="A4" s="4" t="s">
        <v>563</v>
      </c>
      <c r="B4" s="6" t="s">
        <v>205</v>
      </c>
      <c r="E4" s="4" t="s">
        <v>564</v>
      </c>
    </row>
    <row r="5" spans="1:21">
      <c r="A5" s="4" t="s">
        <v>565</v>
      </c>
      <c r="E5" s="4" t="s">
        <v>566</v>
      </c>
      <c r="F5" s="6"/>
    </row>
    <row r="6" spans="1:21">
      <c r="A6" s="4" t="s">
        <v>567</v>
      </c>
      <c r="E6" s="4" t="s">
        <v>342</v>
      </c>
    </row>
    <row r="8" spans="1:21">
      <c r="A8" s="17" t="s">
        <v>343</v>
      </c>
    </row>
    <row r="9" spans="1:21" ht="20.399999999999999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1">
      <c r="A10" s="26">
        <f>IFERROR(AVERAGE(L15:L51),0)</f>
        <v>0</v>
      </c>
      <c r="B10" s="27" t="str">
        <f>IF(A10&lt;=0.5,"⏳ Non audité",IF(A10&gt;=4.5,"Très Performant",IF(A10&gt;=3.5,"Performant",IF(A10&gt;=2.5,"A Surveiller",IF(A10&gt;=1.5,"À Risque",IF(A10&lt;=1.5,"Critique"))))))</f>
        <v>⏳ Non audité</v>
      </c>
      <c r="C10" s="28">
        <f>COUNTIF(J15:J51,"NC Majeure")</f>
        <v>0</v>
      </c>
      <c r="D10" s="29">
        <f>COUNTIF(J15:J51,"NC Mineure")</f>
        <v>0</v>
      </c>
      <c r="E10" s="29">
        <f>COUNTIF(J15:J51,"Observation")</f>
        <v>0</v>
      </c>
      <c r="F10" s="30">
        <f>COUNTIF(J15:J51,"OFI")</f>
        <v>0</v>
      </c>
      <c r="G10" s="31">
        <f>COUNTIF(J15:J51,"Bonne Pratique")</f>
        <v>0</v>
      </c>
      <c r="H10" s="32">
        <f>C10+D10+E10+F10</f>
        <v>0</v>
      </c>
    </row>
    <row r="12" spans="1:21">
      <c r="A12" s="17" t="s">
        <v>348</v>
      </c>
    </row>
    <row r="13" spans="1:21">
      <c r="A13" s="33" t="s">
        <v>349</v>
      </c>
    </row>
    <row r="14" spans="1:21" ht="36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568</v>
      </c>
      <c r="P14" s="34" t="s">
        <v>669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22.8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160</v>
      </c>
      <c r="G15" s="37" t="s">
        <v>370</v>
      </c>
      <c r="H15" s="37" t="s">
        <v>369</v>
      </c>
      <c r="I15" s="38"/>
      <c r="J15" s="39"/>
      <c r="K15" s="39" t="str">
        <f>IF(L15="","",IF(L15=5,"Excellence/Meilleures pratiques",IF(L15=4,"Totalement en place/Proactif",IF(L15=3,"Largement en place/Stable",IF(L15=2,"Partiellement en place/Réactif",IF(L15=1,"Non en place/Elémentaire",""))))))</f>
        <v/>
      </c>
      <c r="L15" s="39"/>
      <c r="M15" s="38"/>
      <c r="N15" s="38"/>
      <c r="O15" s="38"/>
      <c r="P15" s="39"/>
      <c r="Q15" s="39"/>
      <c r="R15" s="35" t="str">
        <f t="shared" ref="R15:R51" ca="1" si="0">IF(OR(O15="",Q15="Clôturé"),"",TODAY()-O15)</f>
        <v/>
      </c>
      <c r="S15" s="35" t="str">
        <f t="shared" ref="S15:S51" ca="1" si="1">IF(R15="","",IF(Q15="Clôturé","✅",IF(R15&lt;=30,"🟢",IF(R15&lt;=60,"🟠","🔴"))))</f>
        <v/>
      </c>
      <c r="T15" s="38"/>
      <c r="U15" s="38"/>
    </row>
    <row r="16" spans="1:21" ht="22.8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I16" s="43"/>
      <c r="J16" s="44"/>
      <c r="K16" s="39" t="str">
        <f t="shared" ref="K16:K51" si="2">IF(L16="","",IF(L16=5,"Excellence/Meilleures pratiques",IF(L16=4,"Totalement en place/Proactif",IF(L16=3,"Largement en place/Stable",IF(L16=2,"Partiellement en place/Réactif",IF(L16=1,"Non en place/Elémentaire",""))))))</f>
        <v/>
      </c>
      <c r="L16" s="39"/>
      <c r="M16" s="43"/>
      <c r="N16" s="43"/>
      <c r="O16" s="43"/>
      <c r="P16" s="44"/>
      <c r="Q16" s="44"/>
      <c r="R16" s="40" t="str">
        <f t="shared" ca="1" si="0"/>
        <v/>
      </c>
      <c r="S16" s="40" t="str">
        <f t="shared" ca="1" si="1"/>
        <v/>
      </c>
      <c r="T16" s="43"/>
      <c r="U16" s="43"/>
    </row>
    <row r="17" spans="1:21" ht="22.8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38"/>
      <c r="J17" s="39"/>
      <c r="K17" s="39" t="str">
        <f t="shared" si="2"/>
        <v/>
      </c>
      <c r="L17" s="39"/>
      <c r="M17" s="38"/>
      <c r="N17" s="38"/>
      <c r="O17" s="38"/>
      <c r="P17" s="39"/>
      <c r="Q17" s="39"/>
      <c r="R17" s="35" t="str">
        <f t="shared" ca="1" si="0"/>
        <v/>
      </c>
      <c r="S17" s="35" t="str">
        <f t="shared" ca="1" si="1"/>
        <v/>
      </c>
      <c r="T17" s="38"/>
      <c r="U17" s="38"/>
    </row>
    <row r="18" spans="1:21" ht="22.8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160</v>
      </c>
      <c r="G18" s="42" t="s">
        <v>383</v>
      </c>
      <c r="H18" s="42" t="s">
        <v>384</v>
      </c>
      <c r="I18" s="43"/>
      <c r="J18" s="44"/>
      <c r="K18" s="39" t="str">
        <f t="shared" si="2"/>
        <v/>
      </c>
      <c r="L18" s="39"/>
      <c r="M18" s="43"/>
      <c r="N18" s="43"/>
      <c r="O18" s="43"/>
      <c r="P18" s="44"/>
      <c r="Q18" s="44"/>
      <c r="R18" s="40" t="str">
        <f t="shared" ca="1" si="0"/>
        <v/>
      </c>
      <c r="S18" s="40" t="str">
        <f t="shared" ca="1" si="1"/>
        <v/>
      </c>
      <c r="T18" s="43"/>
      <c r="U18" s="43"/>
    </row>
    <row r="19" spans="1:21" ht="22.8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38"/>
      <c r="J19" s="39"/>
      <c r="K19" s="39" t="str">
        <f t="shared" si="2"/>
        <v/>
      </c>
      <c r="L19" s="39"/>
      <c r="M19" s="38"/>
      <c r="N19" s="38"/>
      <c r="O19" s="38"/>
      <c r="P19" s="39"/>
      <c r="Q19" s="39"/>
      <c r="R19" s="35" t="str">
        <f t="shared" ca="1" si="0"/>
        <v/>
      </c>
      <c r="S19" s="35" t="str">
        <f t="shared" ca="1" si="1"/>
        <v/>
      </c>
      <c r="T19" s="38"/>
      <c r="U19" s="38"/>
    </row>
    <row r="20" spans="1:21" ht="22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160</v>
      </c>
      <c r="G20" s="42" t="s">
        <v>392</v>
      </c>
      <c r="H20" s="42" t="s">
        <v>393</v>
      </c>
      <c r="I20" s="43"/>
      <c r="J20" s="44"/>
      <c r="K20" s="39" t="str">
        <f t="shared" si="2"/>
        <v/>
      </c>
      <c r="L20" s="39"/>
      <c r="M20" s="43"/>
      <c r="N20" s="43"/>
      <c r="O20" s="43"/>
      <c r="P20" s="44"/>
      <c r="Q20" s="44"/>
      <c r="R20" s="40" t="str">
        <f t="shared" ca="1" si="0"/>
        <v/>
      </c>
      <c r="S20" s="40" t="str">
        <f t="shared" ca="1" si="1"/>
        <v/>
      </c>
      <c r="T20" s="43"/>
      <c r="U20" s="43"/>
    </row>
    <row r="21" spans="1:21" ht="22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38"/>
      <c r="J21" s="39"/>
      <c r="K21" s="39" t="str">
        <f t="shared" si="2"/>
        <v/>
      </c>
      <c r="L21" s="39"/>
      <c r="M21" s="38"/>
      <c r="N21" s="38"/>
      <c r="O21" s="38"/>
      <c r="P21" s="39"/>
      <c r="Q21" s="39"/>
      <c r="R21" s="35" t="str">
        <f t="shared" ca="1" si="0"/>
        <v/>
      </c>
      <c r="S21" s="35" t="str">
        <f t="shared" ca="1" si="1"/>
        <v/>
      </c>
      <c r="T21" s="38"/>
      <c r="U21" s="38"/>
    </row>
    <row r="22" spans="1:21" ht="22.8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3"/>
      <c r="J22" s="44"/>
      <c r="K22" s="39" t="str">
        <f t="shared" si="2"/>
        <v/>
      </c>
      <c r="L22" s="39"/>
      <c r="M22" s="43"/>
      <c r="N22" s="43"/>
      <c r="O22" s="43"/>
      <c r="P22" s="44"/>
      <c r="Q22" s="44"/>
      <c r="R22" s="40" t="str">
        <f t="shared" ca="1" si="0"/>
        <v/>
      </c>
      <c r="S22" s="40" t="str">
        <f t="shared" ca="1" si="1"/>
        <v/>
      </c>
      <c r="T22" s="43"/>
      <c r="U22" s="43"/>
    </row>
    <row r="23" spans="1:21" ht="22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38"/>
      <c r="J23" s="39"/>
      <c r="K23" s="39" t="str">
        <f t="shared" si="2"/>
        <v/>
      </c>
      <c r="L23" s="39"/>
      <c r="M23" s="38"/>
      <c r="N23" s="38"/>
      <c r="O23" s="38"/>
      <c r="P23" s="39"/>
      <c r="Q23" s="39"/>
      <c r="R23" s="35" t="str">
        <f t="shared" ca="1" si="0"/>
        <v/>
      </c>
      <c r="S23" s="35" t="str">
        <f t="shared" ca="1" si="1"/>
        <v/>
      </c>
      <c r="T23" s="38"/>
      <c r="U23" s="38"/>
    </row>
    <row r="24" spans="1:21" ht="22.8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43"/>
      <c r="J24" s="44"/>
      <c r="K24" s="39" t="str">
        <f t="shared" si="2"/>
        <v/>
      </c>
      <c r="L24" s="39"/>
      <c r="M24" s="43"/>
      <c r="N24" s="43"/>
      <c r="O24" s="43"/>
      <c r="P24" s="44"/>
      <c r="Q24" s="44"/>
      <c r="R24" s="40" t="str">
        <f t="shared" ca="1" si="0"/>
        <v/>
      </c>
      <c r="S24" s="40" t="str">
        <f t="shared" ca="1" si="1"/>
        <v/>
      </c>
      <c r="T24" s="43"/>
      <c r="U24" s="43"/>
    </row>
    <row r="25" spans="1:21" ht="22.8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160</v>
      </c>
      <c r="G25" s="37" t="s">
        <v>421</v>
      </c>
      <c r="H25" s="37" t="s">
        <v>422</v>
      </c>
      <c r="I25" s="38"/>
      <c r="J25" s="39"/>
      <c r="K25" s="39" t="str">
        <f t="shared" si="2"/>
        <v/>
      </c>
      <c r="L25" s="39"/>
      <c r="M25" s="38"/>
      <c r="N25" s="38"/>
      <c r="O25" s="38"/>
      <c r="P25" s="39"/>
      <c r="Q25" s="39"/>
      <c r="R25" s="35" t="str">
        <f t="shared" ca="1" si="0"/>
        <v/>
      </c>
      <c r="S25" s="35" t="str">
        <f t="shared" ca="1" si="1"/>
        <v/>
      </c>
      <c r="T25" s="38"/>
      <c r="U25" s="38"/>
    </row>
    <row r="26" spans="1:21" ht="22.8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I26" s="43"/>
      <c r="J26" s="44"/>
      <c r="K26" s="39" t="str">
        <f t="shared" si="2"/>
        <v/>
      </c>
      <c r="L26" s="39"/>
      <c r="M26" s="43"/>
      <c r="N26" s="43"/>
      <c r="O26" s="43"/>
      <c r="P26" s="44"/>
      <c r="Q26" s="44"/>
      <c r="R26" s="40" t="str">
        <f t="shared" ca="1" si="0"/>
        <v/>
      </c>
      <c r="S26" s="40" t="str">
        <f t="shared" ca="1" si="1"/>
        <v/>
      </c>
      <c r="T26" s="43"/>
      <c r="U26" s="43"/>
    </row>
    <row r="27" spans="1:21" ht="22.8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38"/>
      <c r="J27" s="39"/>
      <c r="K27" s="39" t="str">
        <f t="shared" si="2"/>
        <v/>
      </c>
      <c r="L27" s="39"/>
      <c r="M27" s="38"/>
      <c r="N27" s="38"/>
      <c r="O27" s="38"/>
      <c r="P27" s="39"/>
      <c r="Q27" s="39"/>
      <c r="R27" s="35" t="str">
        <f t="shared" ca="1" si="0"/>
        <v/>
      </c>
      <c r="S27" s="35" t="str">
        <f t="shared" ca="1" si="1"/>
        <v/>
      </c>
      <c r="T27" s="38"/>
      <c r="U27" s="38"/>
    </row>
    <row r="28" spans="1:21" ht="22.8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I28" s="43"/>
      <c r="J28" s="44"/>
      <c r="K28" s="39" t="str">
        <f t="shared" si="2"/>
        <v/>
      </c>
      <c r="L28" s="39"/>
      <c r="M28" s="43"/>
      <c r="N28" s="43"/>
      <c r="O28" s="43"/>
      <c r="P28" s="44"/>
      <c r="Q28" s="44"/>
      <c r="R28" s="40" t="str">
        <f t="shared" ca="1" si="0"/>
        <v/>
      </c>
      <c r="S28" s="40" t="str">
        <f t="shared" ca="1" si="1"/>
        <v/>
      </c>
      <c r="T28" s="43"/>
      <c r="U28" s="43"/>
    </row>
    <row r="29" spans="1:21" ht="22.8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38"/>
      <c r="J29" s="39"/>
      <c r="K29" s="39" t="str">
        <f t="shared" si="2"/>
        <v/>
      </c>
      <c r="L29" s="39"/>
      <c r="M29" s="38"/>
      <c r="N29" s="38"/>
      <c r="O29" s="38"/>
      <c r="P29" s="39"/>
      <c r="Q29" s="39"/>
      <c r="R29" s="35" t="str">
        <f t="shared" ca="1" si="0"/>
        <v/>
      </c>
      <c r="S29" s="35" t="str">
        <f t="shared" ca="1" si="1"/>
        <v/>
      </c>
      <c r="T29" s="38"/>
      <c r="U29" s="3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43"/>
      <c r="J30" s="44"/>
      <c r="K30" s="39" t="str">
        <f t="shared" si="2"/>
        <v/>
      </c>
      <c r="L30" s="39"/>
      <c r="M30" s="43"/>
      <c r="N30" s="43"/>
      <c r="O30" s="43"/>
      <c r="P30" s="44"/>
      <c r="Q30" s="44"/>
      <c r="R30" s="40" t="str">
        <f t="shared" ca="1" si="0"/>
        <v/>
      </c>
      <c r="S30" s="40" t="str">
        <f t="shared" ca="1" si="1"/>
        <v/>
      </c>
      <c r="T30" s="43"/>
      <c r="U30" s="43"/>
    </row>
    <row r="31" spans="1:21" ht="22.8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38"/>
      <c r="J31" s="39"/>
      <c r="K31" s="39" t="str">
        <f t="shared" si="2"/>
        <v/>
      </c>
      <c r="L31" s="39"/>
      <c r="M31" s="38"/>
      <c r="N31" s="38"/>
      <c r="O31" s="38"/>
      <c r="P31" s="39"/>
      <c r="Q31" s="39"/>
      <c r="R31" s="35" t="str">
        <f t="shared" ca="1" si="0"/>
        <v/>
      </c>
      <c r="S31" s="35" t="str">
        <f t="shared" ca="1" si="1"/>
        <v/>
      </c>
      <c r="T31" s="38"/>
      <c r="U31" s="38"/>
    </row>
    <row r="32" spans="1:21" ht="22.8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43"/>
      <c r="J32" s="44"/>
      <c r="K32" s="39" t="str">
        <f t="shared" si="2"/>
        <v/>
      </c>
      <c r="L32" s="39"/>
      <c r="M32" s="43"/>
      <c r="N32" s="43"/>
      <c r="O32" s="43"/>
      <c r="P32" s="44"/>
      <c r="Q32" s="44"/>
      <c r="R32" s="40" t="str">
        <f t="shared" ca="1" si="0"/>
        <v/>
      </c>
      <c r="S32" s="40" t="str">
        <f t="shared" ca="1" si="1"/>
        <v/>
      </c>
      <c r="T32" s="43"/>
      <c r="U32" s="43"/>
    </row>
    <row r="33" spans="1:21" ht="22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38"/>
      <c r="J33" s="39"/>
      <c r="K33" s="39" t="str">
        <f t="shared" si="2"/>
        <v/>
      </c>
      <c r="L33" s="39"/>
      <c r="M33" s="38"/>
      <c r="N33" s="38"/>
      <c r="O33" s="38"/>
      <c r="P33" s="39"/>
      <c r="Q33" s="39"/>
      <c r="R33" s="35" t="str">
        <f t="shared" ca="1" si="0"/>
        <v/>
      </c>
      <c r="S33" s="35" t="str">
        <f t="shared" ca="1" si="1"/>
        <v/>
      </c>
      <c r="T33" s="38"/>
      <c r="U33" s="38"/>
    </row>
    <row r="34" spans="1:21" ht="22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43"/>
      <c r="J34" s="44"/>
      <c r="K34" s="39" t="str">
        <f t="shared" si="2"/>
        <v/>
      </c>
      <c r="L34" s="39"/>
      <c r="M34" s="43"/>
      <c r="N34" s="43"/>
      <c r="O34" s="43"/>
      <c r="P34" s="44"/>
      <c r="Q34" s="44"/>
      <c r="R34" s="40" t="str">
        <f t="shared" ca="1" si="0"/>
        <v/>
      </c>
      <c r="S34" s="40" t="str">
        <f t="shared" ca="1" si="1"/>
        <v/>
      </c>
      <c r="T34" s="43"/>
      <c r="U34" s="43"/>
    </row>
    <row r="35" spans="1:21" ht="22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8"/>
      <c r="J35" s="39"/>
      <c r="K35" s="39" t="str">
        <f t="shared" si="2"/>
        <v/>
      </c>
      <c r="L35" s="39"/>
      <c r="M35" s="38"/>
      <c r="N35" s="38"/>
      <c r="O35" s="38"/>
      <c r="P35" s="39"/>
      <c r="Q35" s="39"/>
      <c r="R35" s="35" t="str">
        <f t="shared" ca="1" si="0"/>
        <v/>
      </c>
      <c r="S35" s="35" t="str">
        <f t="shared" ca="1" si="1"/>
        <v/>
      </c>
      <c r="T35" s="38"/>
      <c r="U35" s="38"/>
    </row>
    <row r="36" spans="1:21" ht="22.8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43"/>
      <c r="J36" s="44"/>
      <c r="K36" s="39" t="str">
        <f t="shared" si="2"/>
        <v/>
      </c>
      <c r="L36" s="39"/>
      <c r="M36" s="43"/>
      <c r="N36" s="43"/>
      <c r="O36" s="43"/>
      <c r="P36" s="44"/>
      <c r="Q36" s="44"/>
      <c r="R36" s="40" t="str">
        <f t="shared" ca="1" si="0"/>
        <v/>
      </c>
      <c r="S36" s="40" t="str">
        <f t="shared" ca="1" si="1"/>
        <v/>
      </c>
      <c r="T36" s="43"/>
      <c r="U36" s="43"/>
    </row>
    <row r="37" spans="1:21" ht="22.8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38"/>
      <c r="J37" s="39"/>
      <c r="K37" s="39" t="str">
        <f t="shared" si="2"/>
        <v/>
      </c>
      <c r="L37" s="39"/>
      <c r="M37" s="38"/>
      <c r="N37" s="38"/>
      <c r="O37" s="38"/>
      <c r="P37" s="39"/>
      <c r="Q37" s="39"/>
      <c r="R37" s="35" t="str">
        <f t="shared" ca="1" si="0"/>
        <v/>
      </c>
      <c r="S37" s="35" t="str">
        <f t="shared" ca="1" si="1"/>
        <v/>
      </c>
      <c r="T37" s="38"/>
      <c r="U37" s="38"/>
    </row>
    <row r="38" spans="1:21" ht="22.8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43"/>
      <c r="J38" s="44"/>
      <c r="K38" s="39" t="str">
        <f t="shared" si="2"/>
        <v/>
      </c>
      <c r="L38" s="39"/>
      <c r="M38" s="43"/>
      <c r="N38" s="43"/>
      <c r="O38" s="43"/>
      <c r="P38" s="44"/>
      <c r="Q38" s="44"/>
      <c r="R38" s="40" t="str">
        <f t="shared" ca="1" si="0"/>
        <v/>
      </c>
      <c r="S38" s="40" t="str">
        <f t="shared" ca="1" si="1"/>
        <v/>
      </c>
      <c r="T38" s="43"/>
      <c r="U38" s="43"/>
    </row>
    <row r="39" spans="1:21" ht="22.8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38"/>
      <c r="J39" s="39"/>
      <c r="K39" s="39" t="str">
        <f t="shared" si="2"/>
        <v/>
      </c>
      <c r="L39" s="39"/>
      <c r="M39" s="38"/>
      <c r="N39" s="38"/>
      <c r="O39" s="38"/>
      <c r="P39" s="39"/>
      <c r="Q39" s="39"/>
      <c r="R39" s="35" t="str">
        <f t="shared" ca="1" si="0"/>
        <v/>
      </c>
      <c r="S39" s="35" t="str">
        <f t="shared" ca="1" si="1"/>
        <v/>
      </c>
      <c r="T39" s="38"/>
      <c r="U39" s="38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43"/>
      <c r="J40" s="44"/>
      <c r="K40" s="39" t="str">
        <f t="shared" si="2"/>
        <v/>
      </c>
      <c r="L40" s="39"/>
      <c r="M40" s="43"/>
      <c r="N40" s="43"/>
      <c r="O40" s="43"/>
      <c r="P40" s="44"/>
      <c r="Q40" s="44"/>
      <c r="R40" s="40" t="str">
        <f t="shared" ca="1" si="0"/>
        <v/>
      </c>
      <c r="S40" s="40" t="str">
        <f t="shared" ca="1" si="1"/>
        <v/>
      </c>
      <c r="T40" s="43"/>
      <c r="U40" s="43"/>
    </row>
    <row r="41" spans="1:21" ht="22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38"/>
      <c r="J41" s="39"/>
      <c r="K41" s="39" t="str">
        <f t="shared" si="2"/>
        <v/>
      </c>
      <c r="L41" s="39"/>
      <c r="M41" s="38"/>
      <c r="N41" s="38"/>
      <c r="O41" s="38"/>
      <c r="P41" s="39"/>
      <c r="Q41" s="39"/>
      <c r="R41" s="35" t="str">
        <f t="shared" ca="1" si="0"/>
        <v/>
      </c>
      <c r="S41" s="35" t="str">
        <f t="shared" ca="1" si="1"/>
        <v/>
      </c>
      <c r="T41" s="38"/>
      <c r="U41" s="3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43"/>
      <c r="J42" s="44"/>
      <c r="K42" s="39" t="str">
        <f t="shared" si="2"/>
        <v/>
      </c>
      <c r="L42" s="39"/>
      <c r="M42" s="43"/>
      <c r="N42" s="43"/>
      <c r="O42" s="43"/>
      <c r="P42" s="44"/>
      <c r="Q42" s="44"/>
      <c r="R42" s="40" t="str">
        <f t="shared" ca="1" si="0"/>
        <v/>
      </c>
      <c r="S42" s="40" t="str">
        <f t="shared" ca="1" si="1"/>
        <v/>
      </c>
      <c r="T42" s="43"/>
      <c r="U42" s="43"/>
    </row>
    <row r="43" spans="1:21" ht="22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38"/>
      <c r="J43" s="39"/>
      <c r="K43" s="39" t="str">
        <f t="shared" si="2"/>
        <v/>
      </c>
      <c r="L43" s="39"/>
      <c r="M43" s="38"/>
      <c r="N43" s="38"/>
      <c r="O43" s="38"/>
      <c r="P43" s="39"/>
      <c r="Q43" s="39"/>
      <c r="R43" s="35" t="str">
        <f t="shared" ca="1" si="0"/>
        <v/>
      </c>
      <c r="S43" s="35" t="str">
        <f t="shared" ca="1" si="1"/>
        <v/>
      </c>
      <c r="T43" s="38"/>
      <c r="U43" s="38"/>
    </row>
    <row r="44" spans="1:21" ht="22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43"/>
      <c r="J44" s="44"/>
      <c r="K44" s="39" t="str">
        <f t="shared" si="2"/>
        <v/>
      </c>
      <c r="L44" s="39"/>
      <c r="M44" s="43"/>
      <c r="N44" s="43"/>
      <c r="O44" s="43"/>
      <c r="P44" s="44"/>
      <c r="Q44" s="44"/>
      <c r="R44" s="40" t="str">
        <f t="shared" ca="1" si="0"/>
        <v/>
      </c>
      <c r="S44" s="40" t="str">
        <f t="shared" ca="1" si="1"/>
        <v/>
      </c>
      <c r="T44" s="43"/>
      <c r="U44" s="43"/>
    </row>
    <row r="45" spans="1:21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38"/>
      <c r="J45" s="39"/>
      <c r="K45" s="39" t="str">
        <f t="shared" si="2"/>
        <v/>
      </c>
      <c r="L45" s="39"/>
      <c r="M45" s="38"/>
      <c r="N45" s="38"/>
      <c r="O45" s="38"/>
      <c r="P45" s="39"/>
      <c r="Q45" s="39"/>
      <c r="R45" s="35" t="str">
        <f t="shared" ca="1" si="0"/>
        <v/>
      </c>
      <c r="S45" s="35" t="str">
        <f t="shared" ca="1" si="1"/>
        <v/>
      </c>
      <c r="T45" s="38"/>
      <c r="U45" s="38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43"/>
      <c r="J46" s="44"/>
      <c r="K46" s="39" t="str">
        <f t="shared" si="2"/>
        <v/>
      </c>
      <c r="L46" s="39"/>
      <c r="M46" s="43"/>
      <c r="N46" s="43"/>
      <c r="O46" s="43"/>
      <c r="P46" s="44"/>
      <c r="Q46" s="44"/>
      <c r="R46" s="40" t="str">
        <f t="shared" ca="1" si="0"/>
        <v/>
      </c>
      <c r="S46" s="40" t="str">
        <f t="shared" ca="1" si="1"/>
        <v/>
      </c>
      <c r="T46" s="43"/>
      <c r="U46" s="43"/>
    </row>
    <row r="47" spans="1:21" ht="22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38"/>
      <c r="J47" s="39"/>
      <c r="K47" s="39" t="str">
        <f t="shared" si="2"/>
        <v/>
      </c>
      <c r="L47" s="39"/>
      <c r="M47" s="38"/>
      <c r="N47" s="38"/>
      <c r="O47" s="38"/>
      <c r="P47" s="39"/>
      <c r="Q47" s="39"/>
      <c r="R47" s="35" t="str">
        <f t="shared" ca="1" si="0"/>
        <v/>
      </c>
      <c r="S47" s="35" t="str">
        <f t="shared" ca="1" si="1"/>
        <v/>
      </c>
      <c r="T47" s="38"/>
      <c r="U47" s="38"/>
    </row>
    <row r="48" spans="1:21" ht="22.8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43"/>
      <c r="J48" s="44"/>
      <c r="K48" s="39" t="str">
        <f t="shared" si="2"/>
        <v/>
      </c>
      <c r="L48" s="39"/>
      <c r="M48" s="43"/>
      <c r="N48" s="43"/>
      <c r="O48" s="43"/>
      <c r="P48" s="44"/>
      <c r="Q48" s="44"/>
      <c r="R48" s="40" t="str">
        <f t="shared" ca="1" si="0"/>
        <v/>
      </c>
      <c r="S48" s="40" t="str">
        <f t="shared" ca="1" si="1"/>
        <v/>
      </c>
      <c r="T48" s="43"/>
      <c r="U48" s="43"/>
    </row>
    <row r="49" spans="1:21" ht="22.8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38"/>
      <c r="J49" s="39"/>
      <c r="K49" s="39" t="str">
        <f t="shared" si="2"/>
        <v/>
      </c>
      <c r="L49" s="39"/>
      <c r="M49" s="38"/>
      <c r="N49" s="38"/>
      <c r="O49" s="38"/>
      <c r="P49" s="39"/>
      <c r="Q49" s="39"/>
      <c r="R49" s="35" t="str">
        <f t="shared" ca="1" si="0"/>
        <v/>
      </c>
      <c r="S49" s="35" t="str">
        <f t="shared" ca="1" si="1"/>
        <v/>
      </c>
      <c r="T49" s="38"/>
      <c r="U49" s="38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43"/>
      <c r="J50" s="44"/>
      <c r="K50" s="39" t="str">
        <f t="shared" si="2"/>
        <v/>
      </c>
      <c r="L50" s="39"/>
      <c r="M50" s="43"/>
      <c r="N50" s="43"/>
      <c r="O50" s="43"/>
      <c r="P50" s="44"/>
      <c r="Q50" s="44"/>
      <c r="R50" s="40" t="str">
        <f t="shared" ca="1" si="0"/>
        <v/>
      </c>
      <c r="S50" s="40" t="str">
        <f t="shared" ca="1" si="1"/>
        <v/>
      </c>
      <c r="T50" s="43"/>
      <c r="U50" s="43"/>
    </row>
    <row r="51" spans="1:21" ht="22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38"/>
      <c r="J51" s="39"/>
      <c r="K51" s="39" t="str">
        <f t="shared" si="2"/>
        <v/>
      </c>
      <c r="L51" s="39"/>
      <c r="M51" s="38"/>
      <c r="N51" s="38"/>
      <c r="O51" s="38"/>
      <c r="P51" s="39"/>
      <c r="Q51" s="39"/>
      <c r="R51" s="35" t="str">
        <f t="shared" ca="1" si="0"/>
        <v/>
      </c>
      <c r="S51" s="35" t="str">
        <f t="shared" ca="1" si="1"/>
        <v/>
      </c>
      <c r="T51" s="38"/>
      <c r="U51" s="38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0</v>
      </c>
      <c r="E55" s="40" t="str">
        <f t="shared" ref="E55:E61" si="3">IF(D55&lt;=0.5,"⏳ Non audité",IF(D55&gt;=4.5,"🟢 Très Performant",IF(D55&gt;=3.5,"🔵 Performant",IF(D55&gt;=2.5,"🟡 A surveiller",IF(D55&gt;=1.5,"🟠 À Risque",IF(D55&lt;=1.5,"🔴 Critique"))))))</f>
        <v>⏳ Non audité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0</v>
      </c>
      <c r="E56" s="40" t="str">
        <f t="shared" si="3"/>
        <v>⏳ Non audité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0</v>
      </c>
      <c r="E57" s="40" t="str">
        <f t="shared" si="3"/>
        <v>⏳ Non audité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0</v>
      </c>
      <c r="E58" s="40" t="str">
        <f t="shared" si="3"/>
        <v>⏳ Non audité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0</v>
      </c>
      <c r="E59" s="40" t="str">
        <f t="shared" si="3"/>
        <v>⏳ Non audité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IFERROR(AVERAGE(L45:L49),0)</f>
        <v>0</v>
      </c>
      <c r="E60" s="40" t="str">
        <f t="shared" si="3"/>
        <v>⏳ Non audité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0</v>
      </c>
      <c r="E61" s="40" t="str">
        <f t="shared" si="3"/>
        <v>⏳ Non audité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conditionalFormatting sqref="L15:L51">
    <cfRule type="cellIs" dxfId="40" priority="1" operator="equal">
      <formula>4</formula>
    </cfRule>
    <cfRule type="cellIs" dxfId="39" priority="2" operator="equal">
      <formula>3</formula>
    </cfRule>
    <cfRule type="cellIs" dxfId="38" priority="3" operator="equal">
      <formula>2</formula>
    </cfRule>
    <cfRule type="cellIs" dxfId="37" priority="4" operator="equal">
      <formula>1</formula>
    </cfRule>
  </conditionalFormatting>
  <conditionalFormatting sqref="Q15:Q51">
    <cfRule type="cellIs" dxfId="36" priority="9" operator="equal">
      <formula>"Ouvert"</formula>
    </cfRule>
    <cfRule type="cellIs" dxfId="35" priority="10" operator="equal">
      <formula>"En cours"</formula>
    </cfRule>
    <cfRule type="cellIs" dxfId="34" priority="11" operator="equal">
      <formula>"Clôturé"</formula>
    </cfRule>
  </conditionalFormatting>
  <dataValidations count="4">
    <dataValidation type="list" allowBlank="1" sqref="J15:J51" xr:uid="{00000000-0002-0000-1100-000001000000}">
      <formula1>"NC Majeure,NC Mineure,Observation,OFI,Bonne Pratique"</formula1>
    </dataValidation>
    <dataValidation type="list" allowBlank="1" sqref="Q15:Q51" xr:uid="{00000000-0002-0000-1100-000002000000}">
      <formula1>"Ouvert,En cours,Clôturé,Non applicable"</formula1>
    </dataValidation>
    <dataValidation type="list" allowBlank="1" sqref="F15:F51" xr:uid="{00000000-0002-0000-1100-000003000000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:L51" xr:uid="{1EDCEC79-6002-4797-A6D9-0744FEDD89B7}">
      <formula1>1</formula1>
      <formula2>5</formula2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64"/>
  <sheetViews>
    <sheetView showGridLines="0" workbookViewId="0">
      <selection activeCell="B11" sqref="B11"/>
    </sheetView>
  </sheetViews>
  <sheetFormatPr baseColWidth="10" defaultColWidth="8.6640625" defaultRowHeight="14.4"/>
  <cols>
    <col min="1" max="1" width="10.88671875" customWidth="1"/>
    <col min="2" max="2" width="12" customWidth="1"/>
    <col min="3" max="3" width="35" customWidth="1"/>
    <col min="4" max="4" width="30" customWidth="1"/>
    <col min="5" max="5" width="42" customWidth="1"/>
    <col min="6" max="6" width="14" customWidth="1"/>
    <col min="7" max="7" width="24" customWidth="1"/>
    <col min="8" max="8" width="34" customWidth="1"/>
    <col min="9" max="9" width="28" customWidth="1"/>
    <col min="10" max="10" width="14" customWidth="1"/>
    <col min="11" max="11" width="18" customWidth="1"/>
    <col min="12" max="12" width="10" customWidth="1"/>
    <col min="13" max="13" width="28" customWidth="1"/>
    <col min="14" max="15" width="14" customWidth="1"/>
    <col min="16" max="16" width="10" customWidth="1"/>
    <col min="17" max="17" width="12" customWidth="1"/>
    <col min="18" max="19" width="8" customWidth="1"/>
    <col min="20" max="21" width="20" customWidth="1"/>
  </cols>
  <sheetData>
    <row r="1" spans="1:21" ht="17.399999999999999">
      <c r="A1" s="16" t="s">
        <v>747</v>
      </c>
    </row>
    <row r="2" spans="1:21">
      <c r="A2" s="24" t="s">
        <v>336</v>
      </c>
    </row>
    <row r="4" spans="1:21">
      <c r="A4" s="4" t="s">
        <v>563</v>
      </c>
      <c r="B4" s="6" t="s">
        <v>207</v>
      </c>
      <c r="E4" s="4" t="s">
        <v>564</v>
      </c>
    </row>
    <row r="5" spans="1:21">
      <c r="A5" s="4" t="s">
        <v>565</v>
      </c>
      <c r="E5" s="4" t="s">
        <v>566</v>
      </c>
      <c r="F5" s="6"/>
    </row>
    <row r="6" spans="1:21">
      <c r="A6" s="4" t="s">
        <v>567</v>
      </c>
      <c r="E6" s="4" t="s">
        <v>342</v>
      </c>
    </row>
    <row r="8" spans="1:21">
      <c r="A8" s="17" t="s">
        <v>343</v>
      </c>
    </row>
    <row r="9" spans="1:21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1">
      <c r="A10" s="26">
        <f>IFERROR(AVERAGE(L15:L51),0)</f>
        <v>0</v>
      </c>
      <c r="B10" s="27" t="str">
        <f>IF(A10&lt;=0.5,"⏳ Non audité",IF(A10&gt;=4.5,"Très Performant",IF(A10&gt;=3.5,"Performant",IF(A10&gt;=2.5,"A Surveiller",IF(A10&gt;=1.5,"À Risque",IF(A10&lt;=1.5,"Critique"))))))</f>
        <v>⏳ Non audité</v>
      </c>
      <c r="C10" s="28">
        <f>COUNTIF(J15:J51,"NC Majeure")</f>
        <v>0</v>
      </c>
      <c r="D10" s="29">
        <f>COUNTIF(J15:J51,"NC Mineure")</f>
        <v>0</v>
      </c>
      <c r="E10" s="29">
        <f>COUNTIF(J15:J51,"Observation")</f>
        <v>0</v>
      </c>
      <c r="F10" s="30">
        <f>COUNTIF(J15:J51,"OFI")</f>
        <v>0</v>
      </c>
      <c r="G10" s="31">
        <f>COUNTIF(J15:J51,"Bonne Pratique")</f>
        <v>0</v>
      </c>
      <c r="H10" s="32">
        <f>C10+D10+E10+F10</f>
        <v>0</v>
      </c>
    </row>
    <row r="12" spans="1:21">
      <c r="A12" s="17" t="s">
        <v>348</v>
      </c>
    </row>
    <row r="13" spans="1:21">
      <c r="A13" s="33" t="s">
        <v>349</v>
      </c>
    </row>
    <row r="14" spans="1:21" ht="36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748</v>
      </c>
      <c r="M14" s="34" t="s">
        <v>360</v>
      </c>
      <c r="N14" s="34" t="s">
        <v>361</v>
      </c>
      <c r="O14" s="34" t="s">
        <v>568</v>
      </c>
      <c r="P14" s="34" t="s">
        <v>669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22.8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160</v>
      </c>
      <c r="G15" s="37" t="s">
        <v>370</v>
      </c>
      <c r="H15" s="37" t="s">
        <v>369</v>
      </c>
      <c r="I15" s="38"/>
      <c r="J15" s="39"/>
      <c r="K15" s="39" t="str">
        <f>IF(L15="","",IF(L15=5,"Excellence/Meilleures pratiques",IF(L15=4,"Totalement en place/Proactif",IF(L15=3,"Largement en place/Stable",IF(L15=2,"Partiellement en place/Réactif",IF(L15=1,"Non en place/Elémentaire",""))))))</f>
        <v/>
      </c>
      <c r="L15" s="39"/>
      <c r="M15" s="38"/>
      <c r="N15" s="38"/>
      <c r="O15" s="38"/>
      <c r="P15" s="39"/>
      <c r="Q15" s="39"/>
      <c r="R15" s="35" t="str">
        <f t="shared" ref="R15:R51" ca="1" si="0">IF(OR(O15="",Q15="Clôturé"),"",TODAY()-O15)</f>
        <v/>
      </c>
      <c r="S15" s="35" t="str">
        <f t="shared" ref="S15:S51" ca="1" si="1">IF(R15="","",IF(Q15="Clôturé","✅",IF(R15&lt;=30,"🟢",IF(R15&lt;=60,"🟠","🔴"))))</f>
        <v/>
      </c>
      <c r="T15" s="38"/>
      <c r="U15" s="38"/>
    </row>
    <row r="16" spans="1:21" ht="22.8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I16" s="43"/>
      <c r="J16" s="44"/>
      <c r="K16" s="39" t="str">
        <f t="shared" ref="K16:K51" si="2">IF(L16="","",IF(L16=5,"Excellence/Meilleures pratiques",IF(L16=4,"Totalement en place/Proactif",IF(L16=3,"Largement en place/Stable",IF(L16=2,"Partiellement en place/Réactif",IF(L16=1,"Non en place/Elémentaire",""))))))</f>
        <v/>
      </c>
      <c r="L16" s="39"/>
      <c r="M16" s="43"/>
      <c r="N16" s="43"/>
      <c r="O16" s="43"/>
      <c r="P16" s="44"/>
      <c r="Q16" s="44"/>
      <c r="R16" s="40" t="str">
        <f t="shared" ca="1" si="0"/>
        <v/>
      </c>
      <c r="S16" s="40" t="str">
        <f t="shared" ca="1" si="1"/>
        <v/>
      </c>
      <c r="T16" s="43"/>
      <c r="U16" s="43"/>
    </row>
    <row r="17" spans="1:21" ht="22.8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38"/>
      <c r="J17" s="39"/>
      <c r="K17" s="39" t="str">
        <f t="shared" si="2"/>
        <v/>
      </c>
      <c r="L17" s="39"/>
      <c r="M17" s="38"/>
      <c r="N17" s="38"/>
      <c r="O17" s="38"/>
      <c r="P17" s="39"/>
      <c r="Q17" s="39"/>
      <c r="R17" s="35" t="str">
        <f t="shared" ca="1" si="0"/>
        <v/>
      </c>
      <c r="S17" s="35" t="str">
        <f t="shared" ca="1" si="1"/>
        <v/>
      </c>
      <c r="T17" s="38"/>
      <c r="U17" s="38"/>
    </row>
    <row r="18" spans="1:21" ht="22.8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160</v>
      </c>
      <c r="G18" s="42" t="s">
        <v>383</v>
      </c>
      <c r="H18" s="42" t="s">
        <v>384</v>
      </c>
      <c r="I18" s="43"/>
      <c r="J18" s="44"/>
      <c r="K18" s="39" t="str">
        <f t="shared" si="2"/>
        <v/>
      </c>
      <c r="L18" s="39"/>
      <c r="M18" s="43"/>
      <c r="N18" s="43"/>
      <c r="O18" s="43"/>
      <c r="P18" s="44"/>
      <c r="Q18" s="44"/>
      <c r="R18" s="40" t="str">
        <f t="shared" ca="1" si="0"/>
        <v/>
      </c>
      <c r="S18" s="40" t="str">
        <f t="shared" ca="1" si="1"/>
        <v/>
      </c>
      <c r="T18" s="43"/>
      <c r="U18" s="43"/>
    </row>
    <row r="19" spans="1:21" ht="22.8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38"/>
      <c r="J19" s="39"/>
      <c r="K19" s="39" t="str">
        <f t="shared" si="2"/>
        <v/>
      </c>
      <c r="L19" s="39"/>
      <c r="M19" s="38"/>
      <c r="N19" s="38"/>
      <c r="O19" s="38"/>
      <c r="P19" s="39"/>
      <c r="Q19" s="39"/>
      <c r="R19" s="35" t="str">
        <f t="shared" ca="1" si="0"/>
        <v/>
      </c>
      <c r="S19" s="35" t="str">
        <f t="shared" ca="1" si="1"/>
        <v/>
      </c>
      <c r="T19" s="38"/>
      <c r="U19" s="38"/>
    </row>
    <row r="20" spans="1:21" ht="22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160</v>
      </c>
      <c r="G20" s="42" t="s">
        <v>392</v>
      </c>
      <c r="H20" s="42" t="s">
        <v>393</v>
      </c>
      <c r="I20" s="43"/>
      <c r="J20" s="44"/>
      <c r="K20" s="39" t="str">
        <f t="shared" si="2"/>
        <v/>
      </c>
      <c r="L20" s="39"/>
      <c r="M20" s="43"/>
      <c r="N20" s="43"/>
      <c r="O20" s="43"/>
      <c r="P20" s="44"/>
      <c r="Q20" s="44"/>
      <c r="R20" s="40" t="str">
        <f t="shared" ca="1" si="0"/>
        <v/>
      </c>
      <c r="S20" s="40" t="str">
        <f t="shared" ca="1" si="1"/>
        <v/>
      </c>
      <c r="T20" s="43"/>
      <c r="U20" s="43"/>
    </row>
    <row r="21" spans="1:21" ht="22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38"/>
      <c r="J21" s="39"/>
      <c r="K21" s="39" t="str">
        <f t="shared" si="2"/>
        <v/>
      </c>
      <c r="L21" s="39"/>
      <c r="M21" s="38"/>
      <c r="N21" s="38"/>
      <c r="O21" s="38"/>
      <c r="P21" s="39"/>
      <c r="Q21" s="39"/>
      <c r="R21" s="35" t="str">
        <f t="shared" ca="1" si="0"/>
        <v/>
      </c>
      <c r="S21" s="35" t="str">
        <f t="shared" ca="1" si="1"/>
        <v/>
      </c>
      <c r="T21" s="38"/>
      <c r="U21" s="38"/>
    </row>
    <row r="22" spans="1:21" ht="22.8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3"/>
      <c r="J22" s="44"/>
      <c r="K22" s="39" t="str">
        <f t="shared" si="2"/>
        <v/>
      </c>
      <c r="L22" s="39"/>
      <c r="M22" s="43"/>
      <c r="N22" s="43"/>
      <c r="O22" s="43"/>
      <c r="P22" s="44"/>
      <c r="Q22" s="44"/>
      <c r="R22" s="40" t="str">
        <f t="shared" ca="1" si="0"/>
        <v/>
      </c>
      <c r="S22" s="40" t="str">
        <f t="shared" ca="1" si="1"/>
        <v/>
      </c>
      <c r="T22" s="43"/>
      <c r="U22" s="43"/>
    </row>
    <row r="23" spans="1:21" ht="22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38"/>
      <c r="J23" s="39"/>
      <c r="K23" s="39" t="str">
        <f t="shared" si="2"/>
        <v/>
      </c>
      <c r="L23" s="39"/>
      <c r="M23" s="38"/>
      <c r="N23" s="38"/>
      <c r="O23" s="38"/>
      <c r="P23" s="39"/>
      <c r="Q23" s="39"/>
      <c r="R23" s="35" t="str">
        <f t="shared" ca="1" si="0"/>
        <v/>
      </c>
      <c r="S23" s="35" t="str">
        <f t="shared" ca="1" si="1"/>
        <v/>
      </c>
      <c r="T23" s="38"/>
      <c r="U23" s="38"/>
    </row>
    <row r="24" spans="1:21" ht="22.8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43"/>
      <c r="J24" s="44"/>
      <c r="K24" s="39" t="str">
        <f t="shared" si="2"/>
        <v/>
      </c>
      <c r="L24" s="39"/>
      <c r="M24" s="43"/>
      <c r="N24" s="43"/>
      <c r="O24" s="43"/>
      <c r="P24" s="44"/>
      <c r="Q24" s="44"/>
      <c r="R24" s="40" t="str">
        <f t="shared" ca="1" si="0"/>
        <v/>
      </c>
      <c r="S24" s="40" t="str">
        <f t="shared" ca="1" si="1"/>
        <v/>
      </c>
      <c r="T24" s="43"/>
      <c r="U24" s="43"/>
    </row>
    <row r="25" spans="1:21" ht="22.8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160</v>
      </c>
      <c r="G25" s="37" t="s">
        <v>421</v>
      </c>
      <c r="H25" s="37" t="s">
        <v>422</v>
      </c>
      <c r="I25" s="38"/>
      <c r="J25" s="39"/>
      <c r="K25" s="39" t="str">
        <f t="shared" si="2"/>
        <v/>
      </c>
      <c r="L25" s="39"/>
      <c r="M25" s="38"/>
      <c r="N25" s="38"/>
      <c r="O25" s="38"/>
      <c r="P25" s="39"/>
      <c r="Q25" s="39"/>
      <c r="R25" s="35" t="str">
        <f t="shared" ca="1" si="0"/>
        <v/>
      </c>
      <c r="S25" s="35" t="str">
        <f t="shared" ca="1" si="1"/>
        <v/>
      </c>
      <c r="T25" s="38"/>
      <c r="U25" s="38"/>
    </row>
    <row r="26" spans="1:21" ht="22.8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I26" s="43"/>
      <c r="J26" s="44"/>
      <c r="K26" s="39" t="str">
        <f t="shared" si="2"/>
        <v/>
      </c>
      <c r="L26" s="39"/>
      <c r="M26" s="43"/>
      <c r="N26" s="43"/>
      <c r="O26" s="43"/>
      <c r="P26" s="44"/>
      <c r="Q26" s="44"/>
      <c r="R26" s="40" t="str">
        <f t="shared" ca="1" si="0"/>
        <v/>
      </c>
      <c r="S26" s="40" t="str">
        <f t="shared" ca="1" si="1"/>
        <v/>
      </c>
      <c r="T26" s="43"/>
      <c r="U26" s="43"/>
    </row>
    <row r="27" spans="1:21" ht="22.8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38"/>
      <c r="J27" s="39"/>
      <c r="K27" s="39" t="str">
        <f t="shared" si="2"/>
        <v/>
      </c>
      <c r="L27" s="39"/>
      <c r="M27" s="38"/>
      <c r="N27" s="38"/>
      <c r="O27" s="38"/>
      <c r="P27" s="39"/>
      <c r="Q27" s="39"/>
      <c r="R27" s="35" t="str">
        <f t="shared" ca="1" si="0"/>
        <v/>
      </c>
      <c r="S27" s="35" t="str">
        <f t="shared" ca="1" si="1"/>
        <v/>
      </c>
      <c r="T27" s="38"/>
      <c r="U27" s="38"/>
    </row>
    <row r="28" spans="1:21" ht="22.8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I28" s="43"/>
      <c r="J28" s="44"/>
      <c r="K28" s="39" t="str">
        <f t="shared" si="2"/>
        <v/>
      </c>
      <c r="L28" s="39"/>
      <c r="M28" s="43"/>
      <c r="N28" s="43"/>
      <c r="O28" s="43"/>
      <c r="P28" s="44"/>
      <c r="Q28" s="44"/>
      <c r="R28" s="40" t="str">
        <f t="shared" ca="1" si="0"/>
        <v/>
      </c>
      <c r="S28" s="40" t="str">
        <f t="shared" ca="1" si="1"/>
        <v/>
      </c>
      <c r="T28" s="43"/>
      <c r="U28" s="43"/>
    </row>
    <row r="29" spans="1:21" ht="22.8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38"/>
      <c r="J29" s="39"/>
      <c r="K29" s="39" t="str">
        <f t="shared" si="2"/>
        <v/>
      </c>
      <c r="L29" s="39"/>
      <c r="M29" s="38"/>
      <c r="N29" s="38"/>
      <c r="O29" s="38"/>
      <c r="P29" s="39"/>
      <c r="Q29" s="39"/>
      <c r="R29" s="35" t="str">
        <f t="shared" ca="1" si="0"/>
        <v/>
      </c>
      <c r="S29" s="35" t="str">
        <f t="shared" ca="1" si="1"/>
        <v/>
      </c>
      <c r="T29" s="38"/>
      <c r="U29" s="3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43"/>
      <c r="J30" s="44"/>
      <c r="K30" s="39" t="str">
        <f t="shared" si="2"/>
        <v/>
      </c>
      <c r="L30" s="39"/>
      <c r="M30" s="43"/>
      <c r="N30" s="43"/>
      <c r="O30" s="43"/>
      <c r="P30" s="44"/>
      <c r="Q30" s="44"/>
      <c r="R30" s="40" t="str">
        <f t="shared" ca="1" si="0"/>
        <v/>
      </c>
      <c r="S30" s="40" t="str">
        <f t="shared" ca="1" si="1"/>
        <v/>
      </c>
      <c r="T30" s="43"/>
      <c r="U30" s="43"/>
    </row>
    <row r="31" spans="1:21" ht="22.8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38"/>
      <c r="J31" s="39"/>
      <c r="K31" s="39" t="str">
        <f t="shared" si="2"/>
        <v/>
      </c>
      <c r="L31" s="39"/>
      <c r="M31" s="38"/>
      <c r="N31" s="38"/>
      <c r="O31" s="38"/>
      <c r="P31" s="39"/>
      <c r="Q31" s="39"/>
      <c r="R31" s="35" t="str">
        <f t="shared" ca="1" si="0"/>
        <v/>
      </c>
      <c r="S31" s="35" t="str">
        <f t="shared" ca="1" si="1"/>
        <v/>
      </c>
      <c r="T31" s="38"/>
      <c r="U31" s="38"/>
    </row>
    <row r="32" spans="1:21" ht="22.8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43"/>
      <c r="J32" s="44"/>
      <c r="K32" s="39" t="str">
        <f t="shared" si="2"/>
        <v/>
      </c>
      <c r="L32" s="39"/>
      <c r="M32" s="43"/>
      <c r="N32" s="43"/>
      <c r="O32" s="43"/>
      <c r="P32" s="44"/>
      <c r="Q32" s="44"/>
      <c r="R32" s="40" t="str">
        <f t="shared" ca="1" si="0"/>
        <v/>
      </c>
      <c r="S32" s="40" t="str">
        <f t="shared" ca="1" si="1"/>
        <v/>
      </c>
      <c r="T32" s="43"/>
      <c r="U32" s="43"/>
    </row>
    <row r="33" spans="1:21" ht="22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38"/>
      <c r="J33" s="39"/>
      <c r="K33" s="39" t="str">
        <f t="shared" si="2"/>
        <v/>
      </c>
      <c r="L33" s="39"/>
      <c r="M33" s="38"/>
      <c r="N33" s="38"/>
      <c r="O33" s="38"/>
      <c r="P33" s="39"/>
      <c r="Q33" s="39"/>
      <c r="R33" s="35" t="str">
        <f t="shared" ca="1" si="0"/>
        <v/>
      </c>
      <c r="S33" s="35" t="str">
        <f t="shared" ca="1" si="1"/>
        <v/>
      </c>
      <c r="T33" s="38"/>
      <c r="U33" s="38"/>
    </row>
    <row r="34" spans="1:21" ht="22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43"/>
      <c r="J34" s="44"/>
      <c r="K34" s="39" t="str">
        <f t="shared" si="2"/>
        <v/>
      </c>
      <c r="L34" s="39"/>
      <c r="M34" s="43"/>
      <c r="N34" s="43"/>
      <c r="O34" s="43"/>
      <c r="P34" s="44"/>
      <c r="Q34" s="44"/>
      <c r="R34" s="40" t="str">
        <f t="shared" ca="1" si="0"/>
        <v/>
      </c>
      <c r="S34" s="40" t="str">
        <f t="shared" ca="1" si="1"/>
        <v/>
      </c>
      <c r="T34" s="43"/>
      <c r="U34" s="43"/>
    </row>
    <row r="35" spans="1:21" ht="22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8"/>
      <c r="J35" s="39"/>
      <c r="K35" s="39" t="str">
        <f t="shared" si="2"/>
        <v/>
      </c>
      <c r="L35" s="39"/>
      <c r="M35" s="38"/>
      <c r="N35" s="38"/>
      <c r="O35" s="38"/>
      <c r="P35" s="39"/>
      <c r="Q35" s="39"/>
      <c r="R35" s="35" t="str">
        <f t="shared" ca="1" si="0"/>
        <v/>
      </c>
      <c r="S35" s="35" t="str">
        <f t="shared" ca="1" si="1"/>
        <v/>
      </c>
      <c r="T35" s="38"/>
      <c r="U35" s="38"/>
    </row>
    <row r="36" spans="1:21" ht="22.8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43"/>
      <c r="J36" s="44"/>
      <c r="K36" s="39" t="str">
        <f t="shared" si="2"/>
        <v/>
      </c>
      <c r="L36" s="39"/>
      <c r="M36" s="43"/>
      <c r="N36" s="43"/>
      <c r="O36" s="43"/>
      <c r="P36" s="44"/>
      <c r="Q36" s="44"/>
      <c r="R36" s="40" t="str">
        <f t="shared" ca="1" si="0"/>
        <v/>
      </c>
      <c r="S36" s="40" t="str">
        <f t="shared" ca="1" si="1"/>
        <v/>
      </c>
      <c r="T36" s="43"/>
      <c r="U36" s="43"/>
    </row>
    <row r="37" spans="1:21" ht="22.8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38"/>
      <c r="J37" s="39"/>
      <c r="K37" s="39" t="str">
        <f t="shared" si="2"/>
        <v/>
      </c>
      <c r="L37" s="39"/>
      <c r="M37" s="38"/>
      <c r="N37" s="38"/>
      <c r="O37" s="38"/>
      <c r="P37" s="39"/>
      <c r="Q37" s="39"/>
      <c r="R37" s="35" t="str">
        <f t="shared" ca="1" si="0"/>
        <v/>
      </c>
      <c r="S37" s="35" t="str">
        <f t="shared" ca="1" si="1"/>
        <v/>
      </c>
      <c r="T37" s="38"/>
      <c r="U37" s="38"/>
    </row>
    <row r="38" spans="1:21" ht="22.8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43"/>
      <c r="J38" s="44"/>
      <c r="K38" s="39" t="str">
        <f t="shared" si="2"/>
        <v/>
      </c>
      <c r="L38" s="39"/>
      <c r="M38" s="43"/>
      <c r="N38" s="43"/>
      <c r="O38" s="43"/>
      <c r="P38" s="44"/>
      <c r="Q38" s="44"/>
      <c r="R38" s="40" t="str">
        <f t="shared" ca="1" si="0"/>
        <v/>
      </c>
      <c r="S38" s="40" t="str">
        <f t="shared" ca="1" si="1"/>
        <v/>
      </c>
      <c r="T38" s="43"/>
      <c r="U38" s="43"/>
    </row>
    <row r="39" spans="1:21" ht="22.8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38"/>
      <c r="J39" s="39"/>
      <c r="K39" s="39" t="str">
        <f t="shared" si="2"/>
        <v/>
      </c>
      <c r="L39" s="39"/>
      <c r="M39" s="38"/>
      <c r="N39" s="38"/>
      <c r="O39" s="38"/>
      <c r="P39" s="39"/>
      <c r="Q39" s="39"/>
      <c r="R39" s="35" t="str">
        <f t="shared" ca="1" si="0"/>
        <v/>
      </c>
      <c r="S39" s="35" t="str">
        <f t="shared" ca="1" si="1"/>
        <v/>
      </c>
      <c r="T39" s="38"/>
      <c r="U39" s="38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43"/>
      <c r="J40" s="44"/>
      <c r="K40" s="39" t="str">
        <f t="shared" si="2"/>
        <v/>
      </c>
      <c r="L40" s="39"/>
      <c r="M40" s="43"/>
      <c r="N40" s="43"/>
      <c r="O40" s="43"/>
      <c r="P40" s="44"/>
      <c r="Q40" s="44"/>
      <c r="R40" s="40" t="str">
        <f t="shared" ca="1" si="0"/>
        <v/>
      </c>
      <c r="S40" s="40" t="str">
        <f t="shared" ca="1" si="1"/>
        <v/>
      </c>
      <c r="T40" s="43"/>
      <c r="U40" s="43"/>
    </row>
    <row r="41" spans="1:21" ht="22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38"/>
      <c r="J41" s="39"/>
      <c r="K41" s="39" t="str">
        <f t="shared" si="2"/>
        <v/>
      </c>
      <c r="L41" s="39"/>
      <c r="M41" s="38"/>
      <c r="N41" s="38"/>
      <c r="O41" s="38"/>
      <c r="P41" s="39"/>
      <c r="Q41" s="39"/>
      <c r="R41" s="35" t="str">
        <f t="shared" ca="1" si="0"/>
        <v/>
      </c>
      <c r="S41" s="35" t="str">
        <f t="shared" ca="1" si="1"/>
        <v/>
      </c>
      <c r="T41" s="38"/>
      <c r="U41" s="3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43"/>
      <c r="J42" s="44"/>
      <c r="K42" s="39" t="str">
        <f t="shared" si="2"/>
        <v/>
      </c>
      <c r="L42" s="39"/>
      <c r="M42" s="43"/>
      <c r="N42" s="43"/>
      <c r="O42" s="43"/>
      <c r="P42" s="44"/>
      <c r="Q42" s="44"/>
      <c r="R42" s="40" t="str">
        <f t="shared" ca="1" si="0"/>
        <v/>
      </c>
      <c r="S42" s="40" t="str">
        <f t="shared" ca="1" si="1"/>
        <v/>
      </c>
      <c r="T42" s="43"/>
      <c r="U42" s="43"/>
    </row>
    <row r="43" spans="1:21" ht="22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38"/>
      <c r="J43" s="39"/>
      <c r="K43" s="39" t="str">
        <f t="shared" si="2"/>
        <v/>
      </c>
      <c r="L43" s="39"/>
      <c r="M43" s="38"/>
      <c r="N43" s="38"/>
      <c r="O43" s="38"/>
      <c r="P43" s="39"/>
      <c r="Q43" s="39"/>
      <c r="R43" s="35" t="str">
        <f t="shared" ca="1" si="0"/>
        <v/>
      </c>
      <c r="S43" s="35" t="str">
        <f t="shared" ca="1" si="1"/>
        <v/>
      </c>
      <c r="T43" s="38"/>
      <c r="U43" s="38"/>
    </row>
    <row r="44" spans="1:21" ht="22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43"/>
      <c r="J44" s="44"/>
      <c r="K44" s="39" t="str">
        <f t="shared" si="2"/>
        <v/>
      </c>
      <c r="L44" s="39"/>
      <c r="M44" s="43"/>
      <c r="N44" s="43"/>
      <c r="O44" s="43"/>
      <c r="P44" s="44"/>
      <c r="Q44" s="44"/>
      <c r="R44" s="40" t="str">
        <f t="shared" ca="1" si="0"/>
        <v/>
      </c>
      <c r="S44" s="40" t="str">
        <f t="shared" ca="1" si="1"/>
        <v/>
      </c>
      <c r="T44" s="43"/>
      <c r="U44" s="43"/>
    </row>
    <row r="45" spans="1:21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38"/>
      <c r="J45" s="39"/>
      <c r="K45" s="39" t="str">
        <f t="shared" si="2"/>
        <v/>
      </c>
      <c r="L45" s="39"/>
      <c r="M45" s="38"/>
      <c r="N45" s="38"/>
      <c r="O45" s="38"/>
      <c r="P45" s="39"/>
      <c r="Q45" s="39"/>
      <c r="R45" s="35" t="str">
        <f t="shared" ca="1" si="0"/>
        <v/>
      </c>
      <c r="S45" s="35" t="str">
        <f t="shared" ca="1" si="1"/>
        <v/>
      </c>
      <c r="T45" s="38"/>
      <c r="U45" s="38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43"/>
      <c r="J46" s="44"/>
      <c r="K46" s="39" t="str">
        <f t="shared" si="2"/>
        <v/>
      </c>
      <c r="L46" s="39"/>
      <c r="M46" s="43"/>
      <c r="N46" s="43"/>
      <c r="O46" s="43"/>
      <c r="P46" s="44"/>
      <c r="Q46" s="44"/>
      <c r="R46" s="40" t="str">
        <f t="shared" ca="1" si="0"/>
        <v/>
      </c>
      <c r="S46" s="40" t="str">
        <f t="shared" ca="1" si="1"/>
        <v/>
      </c>
      <c r="T46" s="43"/>
      <c r="U46" s="43"/>
    </row>
    <row r="47" spans="1:21" ht="22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38"/>
      <c r="J47" s="39"/>
      <c r="K47" s="39" t="str">
        <f t="shared" si="2"/>
        <v/>
      </c>
      <c r="L47" s="39"/>
      <c r="M47" s="38"/>
      <c r="N47" s="38"/>
      <c r="O47" s="38"/>
      <c r="P47" s="39"/>
      <c r="Q47" s="39"/>
      <c r="R47" s="35" t="str">
        <f t="shared" ca="1" si="0"/>
        <v/>
      </c>
      <c r="S47" s="35" t="str">
        <f t="shared" ca="1" si="1"/>
        <v/>
      </c>
      <c r="T47" s="38"/>
      <c r="U47" s="38"/>
    </row>
    <row r="48" spans="1:21" ht="22.8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43"/>
      <c r="J48" s="44"/>
      <c r="K48" s="39" t="str">
        <f t="shared" si="2"/>
        <v/>
      </c>
      <c r="L48" s="39"/>
      <c r="M48" s="43"/>
      <c r="N48" s="43"/>
      <c r="O48" s="43"/>
      <c r="P48" s="44"/>
      <c r="Q48" s="44"/>
      <c r="R48" s="40" t="str">
        <f t="shared" ca="1" si="0"/>
        <v/>
      </c>
      <c r="S48" s="40" t="str">
        <f t="shared" ca="1" si="1"/>
        <v/>
      </c>
      <c r="T48" s="43"/>
      <c r="U48" s="43"/>
    </row>
    <row r="49" spans="1:21" ht="22.8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38"/>
      <c r="J49" s="39"/>
      <c r="K49" s="39" t="str">
        <f t="shared" si="2"/>
        <v/>
      </c>
      <c r="L49" s="39"/>
      <c r="M49" s="38"/>
      <c r="N49" s="38"/>
      <c r="O49" s="38"/>
      <c r="P49" s="39"/>
      <c r="Q49" s="39"/>
      <c r="R49" s="35" t="str">
        <f t="shared" ca="1" si="0"/>
        <v/>
      </c>
      <c r="S49" s="35" t="str">
        <f t="shared" ca="1" si="1"/>
        <v/>
      </c>
      <c r="T49" s="38"/>
      <c r="U49" s="38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43"/>
      <c r="J50" s="44"/>
      <c r="K50" s="39" t="str">
        <f t="shared" si="2"/>
        <v/>
      </c>
      <c r="L50" s="39"/>
      <c r="M50" s="43"/>
      <c r="N50" s="43"/>
      <c r="O50" s="43"/>
      <c r="P50" s="44"/>
      <c r="Q50" s="44"/>
      <c r="R50" s="40" t="str">
        <f t="shared" ca="1" si="0"/>
        <v/>
      </c>
      <c r="S50" s="40" t="str">
        <f t="shared" ca="1" si="1"/>
        <v/>
      </c>
      <c r="T50" s="43"/>
      <c r="U50" s="43"/>
    </row>
    <row r="51" spans="1:21" ht="22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38"/>
      <c r="J51" s="39"/>
      <c r="K51" s="39" t="str">
        <f t="shared" si="2"/>
        <v/>
      </c>
      <c r="L51" s="39"/>
      <c r="M51" s="38"/>
      <c r="N51" s="38"/>
      <c r="O51" s="38"/>
      <c r="P51" s="39"/>
      <c r="Q51" s="39"/>
      <c r="R51" s="35" t="str">
        <f t="shared" ca="1" si="0"/>
        <v/>
      </c>
      <c r="S51" s="35" t="str">
        <f t="shared" ca="1" si="1"/>
        <v/>
      </c>
      <c r="T51" s="38"/>
      <c r="U51" s="38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0</v>
      </c>
      <c r="E55" s="40" t="str">
        <f t="shared" ref="E55:E61" si="3">IF(D55&lt;=0.5,"⏳ Non audité",IF(D55&gt;=4.5,"🟢 Très Performant",IF(D55&gt;=3.5,"🔵 Performant",IF(D55&gt;=2.5,"🟡 A surveiller",IF(D55&gt;=1.5,"🟠 À Risque",IF(D55&lt;=1.5,"🔴 Critique"))))))</f>
        <v>⏳ Non audité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0</v>
      </c>
      <c r="E56" s="40" t="str">
        <f t="shared" si="3"/>
        <v>⏳ Non audité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0</v>
      </c>
      <c r="E57" s="40" t="str">
        <f t="shared" si="3"/>
        <v>⏳ Non audité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0</v>
      </c>
      <c r="E58" s="40" t="str">
        <f t="shared" si="3"/>
        <v>⏳ Non audité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0</v>
      </c>
      <c r="E59" s="40" t="str">
        <f t="shared" si="3"/>
        <v>⏳ Non audité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IFERROR(AVERAGE(L45:L49),0)</f>
        <v>0</v>
      </c>
      <c r="E60" s="40" t="str">
        <f t="shared" si="3"/>
        <v>⏳ Non audité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0</v>
      </c>
      <c r="E61" s="40" t="str">
        <f t="shared" si="3"/>
        <v>⏳ Non audité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conditionalFormatting sqref="L15:L51">
    <cfRule type="cellIs" dxfId="33" priority="1" operator="equal">
      <formula>4</formula>
    </cfRule>
    <cfRule type="cellIs" dxfId="32" priority="2" operator="equal">
      <formula>3</formula>
    </cfRule>
    <cfRule type="cellIs" dxfId="31" priority="3" operator="equal">
      <formula>2</formula>
    </cfRule>
    <cfRule type="cellIs" dxfId="30" priority="4" operator="equal">
      <formula>1</formula>
    </cfRule>
  </conditionalFormatting>
  <conditionalFormatting sqref="Q15:Q51">
    <cfRule type="cellIs" dxfId="29" priority="9" operator="equal">
      <formula>"Ouvert"</formula>
    </cfRule>
    <cfRule type="cellIs" dxfId="28" priority="10" operator="equal">
      <formula>"En cours"</formula>
    </cfRule>
    <cfRule type="cellIs" dxfId="27" priority="11" operator="equal">
      <formula>"Clôturé"</formula>
    </cfRule>
  </conditionalFormatting>
  <dataValidations count="4">
    <dataValidation type="list" allowBlank="1" sqref="J15:J51" xr:uid="{00000000-0002-0000-1300-000001000000}">
      <formula1>"NC Majeure,NC Mineure,Observation,OFI,Bonne Pratique"</formula1>
    </dataValidation>
    <dataValidation type="list" allowBlank="1" sqref="Q15:Q51" xr:uid="{00000000-0002-0000-1300-000002000000}">
      <formula1>"Ouvert,En cours,Clôturé,Non applicable"</formula1>
    </dataValidation>
    <dataValidation type="list" allowBlank="1" sqref="F15:F51" xr:uid="{00000000-0002-0000-1300-000003000000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:L51" xr:uid="{F15DE90C-95CF-4F09-937E-E954C6452C83}">
      <formula1>1</formula1>
      <formula2>5</formula2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64"/>
  <sheetViews>
    <sheetView showGridLines="0" topLeftCell="A5" workbookViewId="0">
      <selection activeCell="B11" sqref="B11"/>
    </sheetView>
  </sheetViews>
  <sheetFormatPr baseColWidth="10" defaultColWidth="8.6640625" defaultRowHeight="14.4"/>
  <cols>
    <col min="1" max="1" width="11.6640625" customWidth="1"/>
    <col min="2" max="2" width="15.88671875" customWidth="1"/>
    <col min="3" max="3" width="35" customWidth="1"/>
    <col min="4" max="4" width="30" customWidth="1"/>
    <col min="5" max="5" width="42" customWidth="1"/>
    <col min="6" max="6" width="14" customWidth="1"/>
    <col min="7" max="7" width="24" customWidth="1"/>
    <col min="8" max="8" width="34" customWidth="1"/>
    <col min="9" max="9" width="28" customWidth="1"/>
    <col min="10" max="10" width="14" customWidth="1"/>
    <col min="11" max="11" width="18" customWidth="1"/>
    <col min="12" max="12" width="10" customWidth="1"/>
    <col min="13" max="13" width="28" customWidth="1"/>
    <col min="14" max="15" width="14" customWidth="1"/>
    <col min="16" max="16" width="10" customWidth="1"/>
    <col min="17" max="17" width="12" customWidth="1"/>
    <col min="18" max="19" width="8" customWidth="1"/>
    <col min="20" max="21" width="20" customWidth="1"/>
  </cols>
  <sheetData>
    <row r="1" spans="1:21" ht="17.399999999999999">
      <c r="A1" s="16" t="s">
        <v>749</v>
      </c>
    </row>
    <row r="2" spans="1:21">
      <c r="A2" s="24" t="s">
        <v>336</v>
      </c>
    </row>
    <row r="4" spans="1:21">
      <c r="A4" s="4" t="s">
        <v>563</v>
      </c>
      <c r="B4" s="6" t="s">
        <v>206</v>
      </c>
      <c r="E4" s="4" t="s">
        <v>564</v>
      </c>
    </row>
    <row r="5" spans="1:21">
      <c r="A5" s="4" t="s">
        <v>565</v>
      </c>
      <c r="E5" s="4" t="s">
        <v>566</v>
      </c>
      <c r="F5" s="6"/>
    </row>
    <row r="6" spans="1:21">
      <c r="A6" s="4" t="s">
        <v>567</v>
      </c>
      <c r="E6" s="4" t="s">
        <v>342</v>
      </c>
    </row>
    <row r="8" spans="1:21">
      <c r="A8" s="17" t="s">
        <v>343</v>
      </c>
    </row>
    <row r="9" spans="1:21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1">
      <c r="A10" s="26">
        <f>IFERROR(AVERAGE(L15:L51),0)</f>
        <v>0</v>
      </c>
      <c r="B10" s="27" t="str">
        <f>IF(A10&lt;=0.5,"⏳ Non audité",IF(A10&gt;=4.5,"Très Performant",IF(A10&gt;=3.5,"Performant",IF(A10&gt;=2.5,"A Surveiller",IF(A10&gt;=1.5,"À Risque",IF(A10&lt;=1.5,"Critique"))))))</f>
        <v>⏳ Non audité</v>
      </c>
      <c r="C10" s="28">
        <f>COUNTIF(J15:J51,"NC Majeure")</f>
        <v>0</v>
      </c>
      <c r="D10" s="29">
        <f>COUNTIF(J15:J51,"NC Mineure")</f>
        <v>0</v>
      </c>
      <c r="E10" s="29">
        <f>COUNTIF(J15:J51,"Observation")</f>
        <v>0</v>
      </c>
      <c r="F10" s="30">
        <f>COUNTIF(J15:J51,"OFI")</f>
        <v>0</v>
      </c>
      <c r="G10" s="31">
        <f>COUNTIF(J15:J51,"Bonne Pratique")</f>
        <v>0</v>
      </c>
      <c r="H10" s="32">
        <f>C10+D10+E10+F10</f>
        <v>0</v>
      </c>
    </row>
    <row r="12" spans="1:21">
      <c r="A12" s="17" t="s">
        <v>348</v>
      </c>
    </row>
    <row r="13" spans="1:21">
      <c r="A13" s="33" t="s">
        <v>349</v>
      </c>
    </row>
    <row r="14" spans="1:21" ht="36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568</v>
      </c>
      <c r="P14" s="34" t="s">
        <v>669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22.8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160</v>
      </c>
      <c r="G15" s="37" t="s">
        <v>370</v>
      </c>
      <c r="H15" s="37" t="s">
        <v>369</v>
      </c>
      <c r="I15" s="38"/>
      <c r="J15" s="39"/>
      <c r="K15" s="39" t="str">
        <f>IF(L15="","",IF(L15=5,"Excellence/Meilleures pratiques",IF(L15=4,"Totalement en place/Proactif",IF(L15=3,"Largement en place/Stable",IF(L15=2,"Partiellement en place/Réactif",IF(L15=1,"Non en place/Elémentaire",""))))))</f>
        <v/>
      </c>
      <c r="L15" s="39"/>
      <c r="M15" s="38"/>
      <c r="N15" s="38"/>
      <c r="O15" s="38"/>
      <c r="P15" s="39"/>
      <c r="Q15" s="39"/>
      <c r="R15" s="35" t="str">
        <f t="shared" ref="R15:R51" ca="1" si="0">IF(OR(O15="",Q15="Clôturé"),"",TODAY()-O15)</f>
        <v/>
      </c>
      <c r="S15" s="35" t="str">
        <f t="shared" ref="S15:S51" ca="1" si="1">IF(R15="","",IF(Q15="Clôturé","✅",IF(R15&lt;=30,"🟢",IF(R15&lt;=60,"🟠","🔴"))))</f>
        <v/>
      </c>
      <c r="T15" s="38"/>
      <c r="U15" s="38"/>
    </row>
    <row r="16" spans="1:21" ht="22.8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I16" s="43"/>
      <c r="J16" s="44"/>
      <c r="K16" s="39" t="str">
        <f t="shared" ref="K16:K51" si="2">IF(L16="","",IF(L16=5,"Excellence/Meilleures pratiques",IF(L16=4,"Totalement en place/Proactif",IF(L16=3,"Largement en place/Stable",IF(L16=2,"Partiellement en place/Réactif",IF(L16=1,"Non en place/Elémentaire",""))))))</f>
        <v/>
      </c>
      <c r="L16" s="39"/>
      <c r="M16" s="43"/>
      <c r="N16" s="43"/>
      <c r="O16" s="43"/>
      <c r="P16" s="44"/>
      <c r="Q16" s="44"/>
      <c r="R16" s="40" t="str">
        <f t="shared" ca="1" si="0"/>
        <v/>
      </c>
      <c r="S16" s="40" t="str">
        <f t="shared" ca="1" si="1"/>
        <v/>
      </c>
      <c r="T16" s="43"/>
      <c r="U16" s="43"/>
    </row>
    <row r="17" spans="1:21" ht="22.8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38"/>
      <c r="J17" s="39"/>
      <c r="K17" s="39" t="str">
        <f t="shared" si="2"/>
        <v/>
      </c>
      <c r="L17" s="39"/>
      <c r="M17" s="38"/>
      <c r="N17" s="38"/>
      <c r="O17" s="38"/>
      <c r="P17" s="39"/>
      <c r="Q17" s="39"/>
      <c r="R17" s="35" t="str">
        <f t="shared" ca="1" si="0"/>
        <v/>
      </c>
      <c r="S17" s="35" t="str">
        <f t="shared" ca="1" si="1"/>
        <v/>
      </c>
      <c r="T17" s="38"/>
      <c r="U17" s="38"/>
    </row>
    <row r="18" spans="1:21" ht="22.8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160</v>
      </c>
      <c r="G18" s="42" t="s">
        <v>383</v>
      </c>
      <c r="H18" s="42" t="s">
        <v>384</v>
      </c>
      <c r="I18" s="43"/>
      <c r="J18" s="44"/>
      <c r="K18" s="39" t="str">
        <f t="shared" si="2"/>
        <v/>
      </c>
      <c r="L18" s="39"/>
      <c r="M18" s="43"/>
      <c r="N18" s="43"/>
      <c r="O18" s="43"/>
      <c r="P18" s="44"/>
      <c r="Q18" s="44"/>
      <c r="R18" s="40" t="str">
        <f t="shared" ca="1" si="0"/>
        <v/>
      </c>
      <c r="S18" s="40" t="str">
        <f t="shared" ca="1" si="1"/>
        <v/>
      </c>
      <c r="T18" s="43"/>
      <c r="U18" s="43"/>
    </row>
    <row r="19" spans="1:21" ht="22.8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38"/>
      <c r="J19" s="39"/>
      <c r="K19" s="39" t="str">
        <f t="shared" si="2"/>
        <v/>
      </c>
      <c r="L19" s="39"/>
      <c r="M19" s="38"/>
      <c r="N19" s="38"/>
      <c r="O19" s="38"/>
      <c r="P19" s="39"/>
      <c r="Q19" s="39"/>
      <c r="R19" s="35" t="str">
        <f t="shared" ca="1" si="0"/>
        <v/>
      </c>
      <c r="S19" s="35" t="str">
        <f t="shared" ca="1" si="1"/>
        <v/>
      </c>
      <c r="T19" s="38"/>
      <c r="U19" s="38"/>
    </row>
    <row r="20" spans="1:21" ht="22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160</v>
      </c>
      <c r="G20" s="42" t="s">
        <v>392</v>
      </c>
      <c r="H20" s="42" t="s">
        <v>393</v>
      </c>
      <c r="I20" s="43"/>
      <c r="J20" s="44"/>
      <c r="K20" s="39" t="str">
        <f t="shared" si="2"/>
        <v/>
      </c>
      <c r="L20" s="39"/>
      <c r="M20" s="43"/>
      <c r="N20" s="43"/>
      <c r="O20" s="43"/>
      <c r="P20" s="44"/>
      <c r="Q20" s="44"/>
      <c r="R20" s="40" t="str">
        <f t="shared" ca="1" si="0"/>
        <v/>
      </c>
      <c r="S20" s="40" t="str">
        <f t="shared" ca="1" si="1"/>
        <v/>
      </c>
      <c r="T20" s="43"/>
      <c r="U20" s="43"/>
    </row>
    <row r="21" spans="1:21" ht="22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38"/>
      <c r="J21" s="39"/>
      <c r="K21" s="39" t="str">
        <f t="shared" si="2"/>
        <v/>
      </c>
      <c r="L21" s="39"/>
      <c r="M21" s="38"/>
      <c r="N21" s="38"/>
      <c r="O21" s="38"/>
      <c r="P21" s="39"/>
      <c r="Q21" s="39"/>
      <c r="R21" s="35" t="str">
        <f t="shared" ca="1" si="0"/>
        <v/>
      </c>
      <c r="S21" s="35" t="str">
        <f t="shared" ca="1" si="1"/>
        <v/>
      </c>
      <c r="T21" s="38"/>
      <c r="U21" s="38"/>
    </row>
    <row r="22" spans="1:21" ht="22.8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3"/>
      <c r="J22" s="44"/>
      <c r="K22" s="39" t="str">
        <f t="shared" si="2"/>
        <v/>
      </c>
      <c r="L22" s="39"/>
      <c r="M22" s="43"/>
      <c r="N22" s="43"/>
      <c r="O22" s="43"/>
      <c r="P22" s="44"/>
      <c r="Q22" s="44"/>
      <c r="R22" s="40" t="str">
        <f t="shared" ca="1" si="0"/>
        <v/>
      </c>
      <c r="S22" s="40" t="str">
        <f t="shared" ca="1" si="1"/>
        <v/>
      </c>
      <c r="T22" s="43"/>
      <c r="U22" s="43"/>
    </row>
    <row r="23" spans="1:21" ht="22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38"/>
      <c r="J23" s="39"/>
      <c r="K23" s="39" t="str">
        <f t="shared" si="2"/>
        <v/>
      </c>
      <c r="L23" s="39"/>
      <c r="M23" s="38"/>
      <c r="N23" s="38"/>
      <c r="O23" s="38"/>
      <c r="P23" s="39"/>
      <c r="Q23" s="39"/>
      <c r="R23" s="35" t="str">
        <f t="shared" ca="1" si="0"/>
        <v/>
      </c>
      <c r="S23" s="35" t="str">
        <f t="shared" ca="1" si="1"/>
        <v/>
      </c>
      <c r="T23" s="38"/>
      <c r="U23" s="38"/>
    </row>
    <row r="24" spans="1:21" ht="22.8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43"/>
      <c r="J24" s="44"/>
      <c r="K24" s="39" t="str">
        <f t="shared" si="2"/>
        <v/>
      </c>
      <c r="L24" s="39"/>
      <c r="M24" s="43"/>
      <c r="N24" s="43"/>
      <c r="O24" s="43"/>
      <c r="P24" s="44"/>
      <c r="Q24" s="44"/>
      <c r="R24" s="40" t="str">
        <f t="shared" ca="1" si="0"/>
        <v/>
      </c>
      <c r="S24" s="40" t="str">
        <f t="shared" ca="1" si="1"/>
        <v/>
      </c>
      <c r="T24" s="43"/>
      <c r="U24" s="43"/>
    </row>
    <row r="25" spans="1:21" ht="22.8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160</v>
      </c>
      <c r="G25" s="37" t="s">
        <v>421</v>
      </c>
      <c r="H25" s="37" t="s">
        <v>422</v>
      </c>
      <c r="I25" s="38"/>
      <c r="J25" s="39"/>
      <c r="K25" s="39" t="str">
        <f t="shared" si="2"/>
        <v/>
      </c>
      <c r="L25" s="39"/>
      <c r="M25" s="38"/>
      <c r="N25" s="38"/>
      <c r="O25" s="38"/>
      <c r="P25" s="39"/>
      <c r="Q25" s="39"/>
      <c r="R25" s="35" t="str">
        <f t="shared" ca="1" si="0"/>
        <v/>
      </c>
      <c r="S25" s="35" t="str">
        <f t="shared" ca="1" si="1"/>
        <v/>
      </c>
      <c r="T25" s="38"/>
      <c r="U25" s="38"/>
    </row>
    <row r="26" spans="1:21" ht="22.8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I26" s="43"/>
      <c r="J26" s="44"/>
      <c r="K26" s="39" t="str">
        <f t="shared" si="2"/>
        <v/>
      </c>
      <c r="L26" s="39"/>
      <c r="M26" s="43"/>
      <c r="N26" s="43"/>
      <c r="O26" s="43"/>
      <c r="P26" s="44"/>
      <c r="Q26" s="44"/>
      <c r="R26" s="40" t="str">
        <f t="shared" ca="1" si="0"/>
        <v/>
      </c>
      <c r="S26" s="40" t="str">
        <f t="shared" ca="1" si="1"/>
        <v/>
      </c>
      <c r="T26" s="43"/>
      <c r="U26" s="43"/>
    </row>
    <row r="27" spans="1:21" ht="22.8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38"/>
      <c r="J27" s="39"/>
      <c r="K27" s="39" t="str">
        <f t="shared" si="2"/>
        <v/>
      </c>
      <c r="L27" s="39"/>
      <c r="M27" s="38"/>
      <c r="N27" s="38"/>
      <c r="O27" s="38"/>
      <c r="P27" s="39"/>
      <c r="Q27" s="39"/>
      <c r="R27" s="35" t="str">
        <f t="shared" ca="1" si="0"/>
        <v/>
      </c>
      <c r="S27" s="35" t="str">
        <f t="shared" ca="1" si="1"/>
        <v/>
      </c>
      <c r="T27" s="38"/>
      <c r="U27" s="38"/>
    </row>
    <row r="28" spans="1:21" ht="22.8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I28" s="43"/>
      <c r="J28" s="44"/>
      <c r="K28" s="39" t="str">
        <f t="shared" si="2"/>
        <v/>
      </c>
      <c r="L28" s="39"/>
      <c r="M28" s="43"/>
      <c r="N28" s="43"/>
      <c r="O28" s="43"/>
      <c r="P28" s="44"/>
      <c r="Q28" s="44"/>
      <c r="R28" s="40" t="str">
        <f t="shared" ca="1" si="0"/>
        <v/>
      </c>
      <c r="S28" s="40" t="str">
        <f t="shared" ca="1" si="1"/>
        <v/>
      </c>
      <c r="T28" s="43"/>
      <c r="U28" s="43"/>
    </row>
    <row r="29" spans="1:21" ht="22.8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38"/>
      <c r="J29" s="39"/>
      <c r="K29" s="39" t="str">
        <f t="shared" si="2"/>
        <v/>
      </c>
      <c r="L29" s="39"/>
      <c r="M29" s="38"/>
      <c r="N29" s="38"/>
      <c r="O29" s="38"/>
      <c r="P29" s="39"/>
      <c r="Q29" s="39"/>
      <c r="R29" s="35" t="str">
        <f t="shared" ca="1" si="0"/>
        <v/>
      </c>
      <c r="S29" s="35" t="str">
        <f t="shared" ca="1" si="1"/>
        <v/>
      </c>
      <c r="T29" s="38"/>
      <c r="U29" s="3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43"/>
      <c r="J30" s="44"/>
      <c r="K30" s="39" t="str">
        <f t="shared" si="2"/>
        <v/>
      </c>
      <c r="L30" s="39"/>
      <c r="M30" s="43"/>
      <c r="N30" s="43"/>
      <c r="O30" s="43"/>
      <c r="P30" s="44"/>
      <c r="Q30" s="44"/>
      <c r="R30" s="40" t="str">
        <f t="shared" ca="1" si="0"/>
        <v/>
      </c>
      <c r="S30" s="40" t="str">
        <f t="shared" ca="1" si="1"/>
        <v/>
      </c>
      <c r="T30" s="43"/>
      <c r="U30" s="43"/>
    </row>
    <row r="31" spans="1:21" ht="22.8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38"/>
      <c r="J31" s="39"/>
      <c r="K31" s="39" t="str">
        <f t="shared" si="2"/>
        <v/>
      </c>
      <c r="L31" s="39"/>
      <c r="M31" s="38"/>
      <c r="N31" s="38"/>
      <c r="O31" s="38"/>
      <c r="P31" s="39"/>
      <c r="Q31" s="39"/>
      <c r="R31" s="35" t="str">
        <f t="shared" ca="1" si="0"/>
        <v/>
      </c>
      <c r="S31" s="35" t="str">
        <f t="shared" ca="1" si="1"/>
        <v/>
      </c>
      <c r="T31" s="38"/>
      <c r="U31" s="38"/>
    </row>
    <row r="32" spans="1:21" ht="22.8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43"/>
      <c r="J32" s="44"/>
      <c r="K32" s="39" t="str">
        <f t="shared" si="2"/>
        <v/>
      </c>
      <c r="L32" s="39"/>
      <c r="M32" s="43"/>
      <c r="N32" s="43"/>
      <c r="O32" s="43"/>
      <c r="P32" s="44"/>
      <c r="Q32" s="44"/>
      <c r="R32" s="40" t="str">
        <f t="shared" ca="1" si="0"/>
        <v/>
      </c>
      <c r="S32" s="40" t="str">
        <f t="shared" ca="1" si="1"/>
        <v/>
      </c>
      <c r="T32" s="43"/>
      <c r="U32" s="43"/>
    </row>
    <row r="33" spans="1:21" ht="22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38"/>
      <c r="J33" s="39"/>
      <c r="K33" s="39" t="str">
        <f t="shared" si="2"/>
        <v/>
      </c>
      <c r="L33" s="39"/>
      <c r="M33" s="38"/>
      <c r="N33" s="38"/>
      <c r="O33" s="38"/>
      <c r="P33" s="39"/>
      <c r="Q33" s="39"/>
      <c r="R33" s="35" t="str">
        <f t="shared" ca="1" si="0"/>
        <v/>
      </c>
      <c r="S33" s="35" t="str">
        <f t="shared" ca="1" si="1"/>
        <v/>
      </c>
      <c r="T33" s="38"/>
      <c r="U33" s="38"/>
    </row>
    <row r="34" spans="1:21" ht="22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43"/>
      <c r="J34" s="44"/>
      <c r="K34" s="39" t="str">
        <f t="shared" si="2"/>
        <v/>
      </c>
      <c r="L34" s="39"/>
      <c r="M34" s="43"/>
      <c r="N34" s="43"/>
      <c r="O34" s="43"/>
      <c r="P34" s="44"/>
      <c r="Q34" s="44"/>
      <c r="R34" s="40" t="str">
        <f t="shared" ca="1" si="0"/>
        <v/>
      </c>
      <c r="S34" s="40" t="str">
        <f t="shared" ca="1" si="1"/>
        <v/>
      </c>
      <c r="T34" s="43"/>
      <c r="U34" s="43"/>
    </row>
    <row r="35" spans="1:21" ht="22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8"/>
      <c r="J35" s="39"/>
      <c r="K35" s="39" t="str">
        <f t="shared" si="2"/>
        <v/>
      </c>
      <c r="L35" s="39"/>
      <c r="M35" s="38"/>
      <c r="N35" s="38"/>
      <c r="O35" s="38"/>
      <c r="P35" s="39"/>
      <c r="Q35" s="39"/>
      <c r="R35" s="35" t="str">
        <f t="shared" ca="1" si="0"/>
        <v/>
      </c>
      <c r="S35" s="35" t="str">
        <f t="shared" ca="1" si="1"/>
        <v/>
      </c>
      <c r="T35" s="38"/>
      <c r="U35" s="38"/>
    </row>
    <row r="36" spans="1:21" ht="22.8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43"/>
      <c r="J36" s="44"/>
      <c r="K36" s="39" t="str">
        <f t="shared" si="2"/>
        <v/>
      </c>
      <c r="L36" s="39"/>
      <c r="M36" s="43"/>
      <c r="N36" s="43"/>
      <c r="O36" s="43"/>
      <c r="P36" s="44"/>
      <c r="Q36" s="44"/>
      <c r="R36" s="40" t="str">
        <f t="shared" ca="1" si="0"/>
        <v/>
      </c>
      <c r="S36" s="40" t="str">
        <f t="shared" ca="1" si="1"/>
        <v/>
      </c>
      <c r="T36" s="43"/>
      <c r="U36" s="43"/>
    </row>
    <row r="37" spans="1:21" ht="22.8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38"/>
      <c r="J37" s="39"/>
      <c r="K37" s="39" t="str">
        <f t="shared" si="2"/>
        <v/>
      </c>
      <c r="L37" s="39"/>
      <c r="M37" s="38"/>
      <c r="N37" s="38"/>
      <c r="O37" s="38"/>
      <c r="P37" s="39"/>
      <c r="Q37" s="39"/>
      <c r="R37" s="35" t="str">
        <f t="shared" ca="1" si="0"/>
        <v/>
      </c>
      <c r="S37" s="35" t="str">
        <f t="shared" ca="1" si="1"/>
        <v/>
      </c>
      <c r="T37" s="38"/>
      <c r="U37" s="38"/>
    </row>
    <row r="38" spans="1:21" ht="22.8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43"/>
      <c r="J38" s="44"/>
      <c r="K38" s="39" t="str">
        <f t="shared" si="2"/>
        <v/>
      </c>
      <c r="L38" s="39"/>
      <c r="M38" s="43"/>
      <c r="N38" s="43"/>
      <c r="O38" s="43"/>
      <c r="P38" s="44"/>
      <c r="Q38" s="44"/>
      <c r="R38" s="40" t="str">
        <f t="shared" ca="1" si="0"/>
        <v/>
      </c>
      <c r="S38" s="40" t="str">
        <f t="shared" ca="1" si="1"/>
        <v/>
      </c>
      <c r="T38" s="43"/>
      <c r="U38" s="43"/>
    </row>
    <row r="39" spans="1:21" ht="22.8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38"/>
      <c r="J39" s="39"/>
      <c r="K39" s="39" t="str">
        <f t="shared" si="2"/>
        <v/>
      </c>
      <c r="L39" s="39"/>
      <c r="M39" s="38"/>
      <c r="N39" s="38"/>
      <c r="O39" s="38"/>
      <c r="P39" s="39"/>
      <c r="Q39" s="39"/>
      <c r="R39" s="35" t="str">
        <f t="shared" ca="1" si="0"/>
        <v/>
      </c>
      <c r="S39" s="35" t="str">
        <f t="shared" ca="1" si="1"/>
        <v/>
      </c>
      <c r="T39" s="38"/>
      <c r="U39" s="38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43"/>
      <c r="J40" s="44"/>
      <c r="K40" s="39" t="str">
        <f t="shared" si="2"/>
        <v/>
      </c>
      <c r="L40" s="39"/>
      <c r="M40" s="43"/>
      <c r="N40" s="43"/>
      <c r="O40" s="43"/>
      <c r="P40" s="44"/>
      <c r="Q40" s="44"/>
      <c r="R40" s="40" t="str">
        <f t="shared" ca="1" si="0"/>
        <v/>
      </c>
      <c r="S40" s="40" t="str">
        <f t="shared" ca="1" si="1"/>
        <v/>
      </c>
      <c r="T40" s="43"/>
      <c r="U40" s="43"/>
    </row>
    <row r="41" spans="1:21" ht="22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38"/>
      <c r="J41" s="39"/>
      <c r="K41" s="39" t="str">
        <f t="shared" si="2"/>
        <v/>
      </c>
      <c r="L41" s="39"/>
      <c r="M41" s="38"/>
      <c r="N41" s="38"/>
      <c r="O41" s="38"/>
      <c r="P41" s="39"/>
      <c r="Q41" s="39"/>
      <c r="R41" s="35" t="str">
        <f t="shared" ca="1" si="0"/>
        <v/>
      </c>
      <c r="S41" s="35" t="str">
        <f t="shared" ca="1" si="1"/>
        <v/>
      </c>
      <c r="T41" s="38"/>
      <c r="U41" s="3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43"/>
      <c r="J42" s="44"/>
      <c r="K42" s="39" t="str">
        <f t="shared" si="2"/>
        <v/>
      </c>
      <c r="L42" s="39"/>
      <c r="M42" s="43"/>
      <c r="N42" s="43"/>
      <c r="O42" s="43"/>
      <c r="P42" s="44"/>
      <c r="Q42" s="44"/>
      <c r="R42" s="40" t="str">
        <f t="shared" ca="1" si="0"/>
        <v/>
      </c>
      <c r="S42" s="40" t="str">
        <f t="shared" ca="1" si="1"/>
        <v/>
      </c>
      <c r="T42" s="43"/>
      <c r="U42" s="43"/>
    </row>
    <row r="43" spans="1:21" ht="22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38"/>
      <c r="J43" s="39"/>
      <c r="K43" s="39" t="str">
        <f t="shared" si="2"/>
        <v/>
      </c>
      <c r="L43" s="39"/>
      <c r="M43" s="38"/>
      <c r="N43" s="38"/>
      <c r="O43" s="38"/>
      <c r="P43" s="39"/>
      <c r="Q43" s="39"/>
      <c r="R43" s="35" t="str">
        <f t="shared" ca="1" si="0"/>
        <v/>
      </c>
      <c r="S43" s="35" t="str">
        <f t="shared" ca="1" si="1"/>
        <v/>
      </c>
      <c r="T43" s="38"/>
      <c r="U43" s="38"/>
    </row>
    <row r="44" spans="1:21" ht="22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43"/>
      <c r="J44" s="44"/>
      <c r="K44" s="39" t="str">
        <f t="shared" si="2"/>
        <v/>
      </c>
      <c r="L44" s="39"/>
      <c r="M44" s="43"/>
      <c r="N44" s="43"/>
      <c r="O44" s="43"/>
      <c r="P44" s="44"/>
      <c r="Q44" s="44"/>
      <c r="R44" s="40" t="str">
        <f t="shared" ca="1" si="0"/>
        <v/>
      </c>
      <c r="S44" s="40" t="str">
        <f t="shared" ca="1" si="1"/>
        <v/>
      </c>
      <c r="T44" s="43"/>
      <c r="U44" s="43"/>
    </row>
    <row r="45" spans="1:21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38"/>
      <c r="J45" s="39"/>
      <c r="K45" s="39" t="str">
        <f t="shared" si="2"/>
        <v/>
      </c>
      <c r="L45" s="39"/>
      <c r="M45" s="38"/>
      <c r="N45" s="38"/>
      <c r="O45" s="38"/>
      <c r="P45" s="39"/>
      <c r="Q45" s="39"/>
      <c r="R45" s="35" t="str">
        <f t="shared" ca="1" si="0"/>
        <v/>
      </c>
      <c r="S45" s="35" t="str">
        <f t="shared" ca="1" si="1"/>
        <v/>
      </c>
      <c r="T45" s="38"/>
      <c r="U45" s="38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43"/>
      <c r="J46" s="44"/>
      <c r="K46" s="39" t="str">
        <f t="shared" si="2"/>
        <v/>
      </c>
      <c r="L46" s="39"/>
      <c r="M46" s="43"/>
      <c r="N46" s="43"/>
      <c r="O46" s="43"/>
      <c r="P46" s="44"/>
      <c r="Q46" s="44"/>
      <c r="R46" s="40" t="str">
        <f t="shared" ca="1" si="0"/>
        <v/>
      </c>
      <c r="S46" s="40" t="str">
        <f t="shared" ca="1" si="1"/>
        <v/>
      </c>
      <c r="T46" s="43"/>
      <c r="U46" s="43"/>
    </row>
    <row r="47" spans="1:21" ht="22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38"/>
      <c r="J47" s="39"/>
      <c r="K47" s="39" t="str">
        <f t="shared" si="2"/>
        <v/>
      </c>
      <c r="L47" s="39"/>
      <c r="M47" s="38"/>
      <c r="N47" s="38"/>
      <c r="O47" s="38"/>
      <c r="P47" s="39"/>
      <c r="Q47" s="39"/>
      <c r="R47" s="35" t="str">
        <f t="shared" ca="1" si="0"/>
        <v/>
      </c>
      <c r="S47" s="35" t="str">
        <f t="shared" ca="1" si="1"/>
        <v/>
      </c>
      <c r="T47" s="38"/>
      <c r="U47" s="38"/>
    </row>
    <row r="48" spans="1:21" ht="22.8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43"/>
      <c r="J48" s="44"/>
      <c r="K48" s="39" t="str">
        <f t="shared" si="2"/>
        <v/>
      </c>
      <c r="L48" s="39"/>
      <c r="M48" s="43"/>
      <c r="N48" s="43"/>
      <c r="O48" s="43"/>
      <c r="P48" s="44"/>
      <c r="Q48" s="44"/>
      <c r="R48" s="40" t="str">
        <f t="shared" ca="1" si="0"/>
        <v/>
      </c>
      <c r="S48" s="40" t="str">
        <f t="shared" ca="1" si="1"/>
        <v/>
      </c>
      <c r="T48" s="43"/>
      <c r="U48" s="43"/>
    </row>
    <row r="49" spans="1:21" ht="22.8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38"/>
      <c r="J49" s="39"/>
      <c r="K49" s="39" t="str">
        <f t="shared" si="2"/>
        <v/>
      </c>
      <c r="L49" s="39"/>
      <c r="M49" s="38"/>
      <c r="N49" s="38"/>
      <c r="O49" s="38"/>
      <c r="P49" s="39"/>
      <c r="Q49" s="39"/>
      <c r="R49" s="35" t="str">
        <f t="shared" ca="1" si="0"/>
        <v/>
      </c>
      <c r="S49" s="35" t="str">
        <f t="shared" ca="1" si="1"/>
        <v/>
      </c>
      <c r="T49" s="38"/>
      <c r="U49" s="38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43"/>
      <c r="J50" s="44"/>
      <c r="K50" s="39" t="str">
        <f t="shared" si="2"/>
        <v/>
      </c>
      <c r="L50" s="39"/>
      <c r="M50" s="43"/>
      <c r="N50" s="43"/>
      <c r="O50" s="43"/>
      <c r="P50" s="44"/>
      <c r="Q50" s="44"/>
      <c r="R50" s="40" t="str">
        <f t="shared" ca="1" si="0"/>
        <v/>
      </c>
      <c r="S50" s="40" t="str">
        <f t="shared" ca="1" si="1"/>
        <v/>
      </c>
      <c r="T50" s="43"/>
      <c r="U50" s="43"/>
    </row>
    <row r="51" spans="1:21" ht="22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38"/>
      <c r="J51" s="39"/>
      <c r="K51" s="39" t="str">
        <f t="shared" si="2"/>
        <v/>
      </c>
      <c r="L51" s="39"/>
      <c r="M51" s="38"/>
      <c r="N51" s="38"/>
      <c r="O51" s="38"/>
      <c r="P51" s="39"/>
      <c r="Q51" s="39"/>
      <c r="R51" s="35" t="str">
        <f t="shared" ca="1" si="0"/>
        <v/>
      </c>
      <c r="S51" s="35" t="str">
        <f t="shared" ca="1" si="1"/>
        <v/>
      </c>
      <c r="T51" s="38"/>
      <c r="U51" s="38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0</v>
      </c>
      <c r="E55" s="40" t="str">
        <f t="shared" ref="E55:E61" si="3">IF(D55&lt;=0.5,"⏳ Non audité",IF(D55&gt;=4.5,"🟢 Très Performant",IF(D55&gt;=3.5,"🔵 Performant",IF(D55&gt;=2.5,"🟡 A surveiller",IF(D55&gt;=1.5,"🟠 À Risque",IF(D55&lt;=1.5,"🔴 Critique"))))))</f>
        <v>⏳ Non audité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0</v>
      </c>
      <c r="E56" s="40" t="str">
        <f t="shared" si="3"/>
        <v>⏳ Non audité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0</v>
      </c>
      <c r="E57" s="40" t="str">
        <f t="shared" si="3"/>
        <v>⏳ Non audité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0</v>
      </c>
      <c r="E58" s="40" t="str">
        <f t="shared" si="3"/>
        <v>⏳ Non audité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0</v>
      </c>
      <c r="E59" s="40" t="str">
        <f t="shared" si="3"/>
        <v>⏳ Non audité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IFERROR(AVERAGE(L45:L49),0)</f>
        <v>0</v>
      </c>
      <c r="E60" s="40" t="str">
        <f t="shared" si="3"/>
        <v>⏳ Non audité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0</v>
      </c>
      <c r="E61" s="40" t="str">
        <f t="shared" si="3"/>
        <v>⏳ Non audité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conditionalFormatting sqref="L15:L51">
    <cfRule type="cellIs" dxfId="26" priority="1" operator="equal">
      <formula>4</formula>
    </cfRule>
    <cfRule type="cellIs" dxfId="25" priority="2" operator="equal">
      <formula>3</formula>
    </cfRule>
    <cfRule type="cellIs" dxfId="24" priority="3" operator="equal">
      <formula>2</formula>
    </cfRule>
    <cfRule type="cellIs" dxfId="23" priority="4" operator="equal">
      <formula>1</formula>
    </cfRule>
  </conditionalFormatting>
  <conditionalFormatting sqref="Q15:Q51">
    <cfRule type="cellIs" dxfId="22" priority="9" operator="equal">
      <formula>"Ouvert"</formula>
    </cfRule>
    <cfRule type="cellIs" dxfId="21" priority="10" operator="equal">
      <formula>"En cours"</formula>
    </cfRule>
    <cfRule type="cellIs" dxfId="20" priority="11" operator="equal">
      <formula>"Clôturé"</formula>
    </cfRule>
  </conditionalFormatting>
  <dataValidations count="4">
    <dataValidation type="list" allowBlank="1" sqref="J15:J51" xr:uid="{00000000-0002-0000-1200-000001000000}">
      <formula1>"NC Majeure,NC Mineure,Observation,OFI,Bonne Pratique"</formula1>
    </dataValidation>
    <dataValidation type="list" allowBlank="1" sqref="Q15:Q51" xr:uid="{00000000-0002-0000-1200-000002000000}">
      <formula1>"Ouvert,En cours,Clôturé,Non applicable"</formula1>
    </dataValidation>
    <dataValidation type="list" allowBlank="1" sqref="F15:F51" xr:uid="{00000000-0002-0000-1200-000003000000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:L51" xr:uid="{2F1A7A51-85EA-452D-9EF2-5247FC640B4F}">
      <formula1>1</formula1>
      <formula2>5</formula2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64"/>
  <sheetViews>
    <sheetView showGridLines="0" workbookViewId="0">
      <selection activeCell="B11" sqref="B11"/>
    </sheetView>
  </sheetViews>
  <sheetFormatPr baseColWidth="10" defaultColWidth="8.6640625" defaultRowHeight="14.4"/>
  <cols>
    <col min="1" max="1" width="20.88671875" customWidth="1"/>
    <col min="2" max="2" width="22" customWidth="1"/>
    <col min="3" max="3" width="35" customWidth="1"/>
    <col min="4" max="4" width="30" customWidth="1"/>
    <col min="5" max="5" width="42" customWidth="1"/>
    <col min="6" max="6" width="14" customWidth="1"/>
    <col min="7" max="7" width="24" customWidth="1"/>
    <col min="8" max="8" width="34" customWidth="1"/>
    <col min="9" max="9" width="28" customWidth="1"/>
    <col min="10" max="10" width="14" customWidth="1"/>
    <col min="11" max="11" width="18" customWidth="1"/>
    <col min="12" max="12" width="10" customWidth="1"/>
    <col min="13" max="13" width="28" customWidth="1"/>
    <col min="14" max="15" width="14" customWidth="1"/>
    <col min="16" max="16" width="10" customWidth="1"/>
    <col min="17" max="17" width="12" customWidth="1"/>
    <col min="18" max="19" width="8" customWidth="1"/>
    <col min="20" max="21" width="20" customWidth="1"/>
  </cols>
  <sheetData>
    <row r="1" spans="1:21" ht="17.399999999999999">
      <c r="A1" s="16" t="s">
        <v>750</v>
      </c>
    </row>
    <row r="2" spans="1:21">
      <c r="A2" s="24" t="s">
        <v>336</v>
      </c>
    </row>
    <row r="4" spans="1:21">
      <c r="A4" s="4" t="s">
        <v>563</v>
      </c>
      <c r="B4" s="6" t="s">
        <v>208</v>
      </c>
      <c r="E4" s="4" t="s">
        <v>564</v>
      </c>
    </row>
    <row r="5" spans="1:21">
      <c r="A5" s="4" t="s">
        <v>565</v>
      </c>
      <c r="E5" s="4" t="s">
        <v>566</v>
      </c>
      <c r="F5" s="6"/>
    </row>
    <row r="6" spans="1:21">
      <c r="A6" s="4" t="s">
        <v>567</v>
      </c>
      <c r="E6" s="4" t="s">
        <v>342</v>
      </c>
    </row>
    <row r="8" spans="1:21">
      <c r="A8" s="17" t="s">
        <v>343</v>
      </c>
    </row>
    <row r="9" spans="1:21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1">
      <c r="A10" s="26">
        <f>IFERROR(AVERAGE(L15:L51),0)</f>
        <v>0</v>
      </c>
      <c r="B10" s="27" t="str">
        <f>IF(A10&lt;=0.5,"⏳ Non audité",IF(A10&gt;=4.5,"Très Performant",IF(A10&gt;=3.5,"Performant",IF(A10&gt;=2.5,"A Surveiller",IF(A10&gt;=1.5,"À Risque",IF(A10&lt;=1.5,"Critique"))))))</f>
        <v>⏳ Non audité</v>
      </c>
      <c r="C10" s="28">
        <f>COUNTIF(J15:J51,"NC Majeure")</f>
        <v>0</v>
      </c>
      <c r="D10" s="29">
        <f>COUNTIF(J15:J51,"NC Mineure")</f>
        <v>0</v>
      </c>
      <c r="E10" s="29">
        <f>COUNTIF(J15:J51,"Observation")</f>
        <v>0</v>
      </c>
      <c r="F10" s="30">
        <f>COUNTIF(J15:J51,"OFI")</f>
        <v>0</v>
      </c>
      <c r="G10" s="31">
        <f>COUNTIF(J15:J51,"Bonne Pratique")</f>
        <v>0</v>
      </c>
      <c r="H10" s="32">
        <f>C10+D10+E10+F10</f>
        <v>0</v>
      </c>
    </row>
    <row r="12" spans="1:21">
      <c r="A12" s="17" t="s">
        <v>348</v>
      </c>
    </row>
    <row r="13" spans="1:21">
      <c r="A13" s="33" t="s">
        <v>349</v>
      </c>
    </row>
    <row r="14" spans="1:21" ht="36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568</v>
      </c>
      <c r="P14" s="34" t="s">
        <v>669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22.8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160</v>
      </c>
      <c r="G15" s="37" t="s">
        <v>370</v>
      </c>
      <c r="H15" s="37" t="s">
        <v>369</v>
      </c>
      <c r="I15" s="38"/>
      <c r="J15" s="39"/>
      <c r="K15" s="39" t="str">
        <f>IF(L15="","",IF(L15=5,"Excellence/Meilleures pratiques",IF(L15=4,"Totalement en place/Proactif",IF(L15=3,"Largement en place/Stable",IF(L15=2,"Partiellement en place/Réactif",IF(L15=1,"Non en place/Elémentaire",""))))))</f>
        <v/>
      </c>
      <c r="L15" s="39"/>
      <c r="M15" s="38"/>
      <c r="N15" s="38"/>
      <c r="O15" s="38"/>
      <c r="P15" s="39"/>
      <c r="Q15" s="39"/>
      <c r="R15" s="35" t="str">
        <f t="shared" ref="R15:R51" ca="1" si="0">IF(OR(O15="",Q15="Clôturé"),"",TODAY()-O15)</f>
        <v/>
      </c>
      <c r="S15" s="35" t="str">
        <f t="shared" ref="S15:S51" ca="1" si="1">IF(R15="","",IF(Q15="Clôturé","✅",IF(R15&lt;=30,"🟢",IF(R15&lt;=60,"🟠","🔴"))))</f>
        <v/>
      </c>
      <c r="T15" s="38"/>
      <c r="U15" s="38"/>
    </row>
    <row r="16" spans="1:21" ht="22.8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I16" s="43"/>
      <c r="J16" s="44"/>
      <c r="K16" s="39" t="str">
        <f t="shared" ref="K16:K51" si="2">IF(L16="","",IF(L16=5,"Excellence/Meilleures pratiques",IF(L16=4,"Totalement en place/Proactif",IF(L16=3,"Largement en place/Stable",IF(L16=2,"Partiellement en place/Réactif",IF(L16=1,"Non en place/Elémentaire",""))))))</f>
        <v/>
      </c>
      <c r="L16" s="39"/>
      <c r="M16" s="43"/>
      <c r="N16" s="43"/>
      <c r="O16" s="43"/>
      <c r="P16" s="44"/>
      <c r="Q16" s="44"/>
      <c r="R16" s="40" t="str">
        <f t="shared" ca="1" si="0"/>
        <v/>
      </c>
      <c r="S16" s="40" t="str">
        <f t="shared" ca="1" si="1"/>
        <v/>
      </c>
      <c r="T16" s="43"/>
      <c r="U16" s="43"/>
    </row>
    <row r="17" spans="1:21" ht="22.8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38"/>
      <c r="J17" s="39"/>
      <c r="K17" s="39" t="str">
        <f t="shared" si="2"/>
        <v/>
      </c>
      <c r="L17" s="39"/>
      <c r="M17" s="38"/>
      <c r="N17" s="38"/>
      <c r="O17" s="38"/>
      <c r="P17" s="39"/>
      <c r="Q17" s="39"/>
      <c r="R17" s="35" t="str">
        <f t="shared" ca="1" si="0"/>
        <v/>
      </c>
      <c r="S17" s="35" t="str">
        <f t="shared" ca="1" si="1"/>
        <v/>
      </c>
      <c r="T17" s="38"/>
      <c r="U17" s="38"/>
    </row>
    <row r="18" spans="1:21" ht="22.8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160</v>
      </c>
      <c r="G18" s="42" t="s">
        <v>383</v>
      </c>
      <c r="H18" s="42" t="s">
        <v>384</v>
      </c>
      <c r="I18" s="43"/>
      <c r="J18" s="44"/>
      <c r="K18" s="39" t="str">
        <f t="shared" si="2"/>
        <v/>
      </c>
      <c r="L18" s="39"/>
      <c r="M18" s="43"/>
      <c r="N18" s="43"/>
      <c r="O18" s="43"/>
      <c r="P18" s="44"/>
      <c r="Q18" s="44"/>
      <c r="R18" s="40" t="str">
        <f t="shared" ca="1" si="0"/>
        <v/>
      </c>
      <c r="S18" s="40" t="str">
        <f t="shared" ca="1" si="1"/>
        <v/>
      </c>
      <c r="T18" s="43"/>
      <c r="U18" s="43"/>
    </row>
    <row r="19" spans="1:21" ht="22.8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38"/>
      <c r="J19" s="39"/>
      <c r="K19" s="39" t="str">
        <f t="shared" si="2"/>
        <v/>
      </c>
      <c r="L19" s="39"/>
      <c r="M19" s="38"/>
      <c r="N19" s="38"/>
      <c r="O19" s="38"/>
      <c r="P19" s="39"/>
      <c r="Q19" s="39"/>
      <c r="R19" s="35" t="str">
        <f t="shared" ca="1" si="0"/>
        <v/>
      </c>
      <c r="S19" s="35" t="str">
        <f t="shared" ca="1" si="1"/>
        <v/>
      </c>
      <c r="T19" s="38"/>
      <c r="U19" s="38"/>
    </row>
    <row r="20" spans="1:21" ht="22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160</v>
      </c>
      <c r="G20" s="42" t="s">
        <v>392</v>
      </c>
      <c r="H20" s="42" t="s">
        <v>393</v>
      </c>
      <c r="I20" s="43"/>
      <c r="J20" s="44"/>
      <c r="K20" s="39" t="str">
        <f t="shared" si="2"/>
        <v/>
      </c>
      <c r="L20" s="39"/>
      <c r="M20" s="43"/>
      <c r="N20" s="43"/>
      <c r="O20" s="43"/>
      <c r="P20" s="44"/>
      <c r="Q20" s="44"/>
      <c r="R20" s="40" t="str">
        <f t="shared" ca="1" si="0"/>
        <v/>
      </c>
      <c r="S20" s="40" t="str">
        <f t="shared" ca="1" si="1"/>
        <v/>
      </c>
      <c r="T20" s="43"/>
      <c r="U20" s="43"/>
    </row>
    <row r="21" spans="1:21" ht="22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38"/>
      <c r="J21" s="39"/>
      <c r="K21" s="39" t="str">
        <f t="shared" si="2"/>
        <v/>
      </c>
      <c r="L21" s="39"/>
      <c r="M21" s="38"/>
      <c r="N21" s="38"/>
      <c r="O21" s="38"/>
      <c r="P21" s="39"/>
      <c r="Q21" s="39"/>
      <c r="R21" s="35" t="str">
        <f t="shared" ca="1" si="0"/>
        <v/>
      </c>
      <c r="S21" s="35" t="str">
        <f t="shared" ca="1" si="1"/>
        <v/>
      </c>
      <c r="T21" s="38"/>
      <c r="U21" s="38"/>
    </row>
    <row r="22" spans="1:21" ht="22.8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3"/>
      <c r="J22" s="44"/>
      <c r="K22" s="39" t="str">
        <f t="shared" si="2"/>
        <v/>
      </c>
      <c r="L22" s="39"/>
      <c r="M22" s="43"/>
      <c r="N22" s="43"/>
      <c r="O22" s="43"/>
      <c r="P22" s="44"/>
      <c r="Q22" s="44"/>
      <c r="R22" s="40" t="str">
        <f t="shared" ca="1" si="0"/>
        <v/>
      </c>
      <c r="S22" s="40" t="str">
        <f t="shared" ca="1" si="1"/>
        <v/>
      </c>
      <c r="T22" s="43"/>
      <c r="U22" s="43"/>
    </row>
    <row r="23" spans="1:21" ht="22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38"/>
      <c r="J23" s="39"/>
      <c r="K23" s="39" t="str">
        <f t="shared" si="2"/>
        <v/>
      </c>
      <c r="L23" s="39"/>
      <c r="M23" s="38"/>
      <c r="N23" s="38"/>
      <c r="O23" s="38"/>
      <c r="P23" s="39"/>
      <c r="Q23" s="39"/>
      <c r="R23" s="35" t="str">
        <f t="shared" ca="1" si="0"/>
        <v/>
      </c>
      <c r="S23" s="35" t="str">
        <f t="shared" ca="1" si="1"/>
        <v/>
      </c>
      <c r="T23" s="38"/>
      <c r="U23" s="38"/>
    </row>
    <row r="24" spans="1:21" ht="22.8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43"/>
      <c r="J24" s="44"/>
      <c r="K24" s="39" t="str">
        <f t="shared" si="2"/>
        <v/>
      </c>
      <c r="L24" s="39"/>
      <c r="M24" s="43"/>
      <c r="N24" s="43"/>
      <c r="O24" s="43"/>
      <c r="P24" s="44"/>
      <c r="Q24" s="44"/>
      <c r="R24" s="40" t="str">
        <f t="shared" ca="1" si="0"/>
        <v/>
      </c>
      <c r="S24" s="40" t="str">
        <f t="shared" ca="1" si="1"/>
        <v/>
      </c>
      <c r="T24" s="43"/>
      <c r="U24" s="43"/>
    </row>
    <row r="25" spans="1:21" ht="22.8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160</v>
      </c>
      <c r="G25" s="37" t="s">
        <v>421</v>
      </c>
      <c r="H25" s="37" t="s">
        <v>422</v>
      </c>
      <c r="I25" s="38"/>
      <c r="J25" s="39"/>
      <c r="K25" s="39" t="str">
        <f t="shared" si="2"/>
        <v/>
      </c>
      <c r="L25" s="39"/>
      <c r="M25" s="38"/>
      <c r="N25" s="38"/>
      <c r="O25" s="38"/>
      <c r="P25" s="39"/>
      <c r="Q25" s="39"/>
      <c r="R25" s="35" t="str">
        <f t="shared" ca="1" si="0"/>
        <v/>
      </c>
      <c r="S25" s="35" t="str">
        <f t="shared" ca="1" si="1"/>
        <v/>
      </c>
      <c r="T25" s="38"/>
      <c r="U25" s="38"/>
    </row>
    <row r="26" spans="1:21" ht="22.8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I26" s="43"/>
      <c r="J26" s="44"/>
      <c r="K26" s="39" t="str">
        <f t="shared" si="2"/>
        <v/>
      </c>
      <c r="L26" s="39"/>
      <c r="M26" s="43"/>
      <c r="N26" s="43"/>
      <c r="O26" s="43"/>
      <c r="P26" s="44"/>
      <c r="Q26" s="44"/>
      <c r="R26" s="40" t="str">
        <f t="shared" ca="1" si="0"/>
        <v/>
      </c>
      <c r="S26" s="40" t="str">
        <f t="shared" ca="1" si="1"/>
        <v/>
      </c>
      <c r="T26" s="43"/>
      <c r="U26" s="43"/>
    </row>
    <row r="27" spans="1:21" ht="22.8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38"/>
      <c r="J27" s="39"/>
      <c r="K27" s="39" t="str">
        <f t="shared" si="2"/>
        <v/>
      </c>
      <c r="L27" s="39"/>
      <c r="M27" s="38"/>
      <c r="N27" s="38"/>
      <c r="O27" s="38"/>
      <c r="P27" s="39"/>
      <c r="Q27" s="39"/>
      <c r="R27" s="35" t="str">
        <f t="shared" ca="1" si="0"/>
        <v/>
      </c>
      <c r="S27" s="35" t="str">
        <f t="shared" ca="1" si="1"/>
        <v/>
      </c>
      <c r="T27" s="38"/>
      <c r="U27" s="38"/>
    </row>
    <row r="28" spans="1:21" ht="22.8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I28" s="43"/>
      <c r="J28" s="44"/>
      <c r="K28" s="39" t="str">
        <f t="shared" si="2"/>
        <v/>
      </c>
      <c r="L28" s="39"/>
      <c r="M28" s="43"/>
      <c r="N28" s="43"/>
      <c r="O28" s="43"/>
      <c r="P28" s="44"/>
      <c r="Q28" s="44"/>
      <c r="R28" s="40" t="str">
        <f t="shared" ca="1" si="0"/>
        <v/>
      </c>
      <c r="S28" s="40" t="str">
        <f t="shared" ca="1" si="1"/>
        <v/>
      </c>
      <c r="T28" s="43"/>
      <c r="U28" s="43"/>
    </row>
    <row r="29" spans="1:21" ht="22.8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38"/>
      <c r="J29" s="39"/>
      <c r="K29" s="39" t="str">
        <f t="shared" si="2"/>
        <v/>
      </c>
      <c r="L29" s="39"/>
      <c r="M29" s="38"/>
      <c r="N29" s="38"/>
      <c r="O29" s="38"/>
      <c r="P29" s="39"/>
      <c r="Q29" s="39"/>
      <c r="R29" s="35" t="str">
        <f t="shared" ca="1" si="0"/>
        <v/>
      </c>
      <c r="S29" s="35" t="str">
        <f t="shared" ca="1" si="1"/>
        <v/>
      </c>
      <c r="T29" s="38"/>
      <c r="U29" s="3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43"/>
      <c r="J30" s="44"/>
      <c r="K30" s="39" t="str">
        <f t="shared" si="2"/>
        <v/>
      </c>
      <c r="L30" s="39"/>
      <c r="M30" s="43"/>
      <c r="N30" s="43"/>
      <c r="O30" s="43"/>
      <c r="P30" s="44"/>
      <c r="Q30" s="44"/>
      <c r="R30" s="40" t="str">
        <f t="shared" ca="1" si="0"/>
        <v/>
      </c>
      <c r="S30" s="40" t="str">
        <f t="shared" ca="1" si="1"/>
        <v/>
      </c>
      <c r="T30" s="43"/>
      <c r="U30" s="43"/>
    </row>
    <row r="31" spans="1:21" ht="22.8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38"/>
      <c r="J31" s="39"/>
      <c r="K31" s="39" t="str">
        <f t="shared" si="2"/>
        <v/>
      </c>
      <c r="L31" s="39"/>
      <c r="M31" s="38"/>
      <c r="N31" s="38"/>
      <c r="O31" s="38"/>
      <c r="P31" s="39"/>
      <c r="Q31" s="39"/>
      <c r="R31" s="35" t="str">
        <f t="shared" ca="1" si="0"/>
        <v/>
      </c>
      <c r="S31" s="35" t="str">
        <f t="shared" ca="1" si="1"/>
        <v/>
      </c>
      <c r="T31" s="38"/>
      <c r="U31" s="38"/>
    </row>
    <row r="32" spans="1:21" ht="22.8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43"/>
      <c r="J32" s="44"/>
      <c r="K32" s="39" t="str">
        <f t="shared" si="2"/>
        <v/>
      </c>
      <c r="L32" s="39"/>
      <c r="M32" s="43"/>
      <c r="N32" s="43"/>
      <c r="O32" s="43"/>
      <c r="P32" s="44"/>
      <c r="Q32" s="44"/>
      <c r="R32" s="40" t="str">
        <f t="shared" ca="1" si="0"/>
        <v/>
      </c>
      <c r="S32" s="40" t="str">
        <f t="shared" ca="1" si="1"/>
        <v/>
      </c>
      <c r="T32" s="43"/>
      <c r="U32" s="43"/>
    </row>
    <row r="33" spans="1:21" ht="22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38"/>
      <c r="J33" s="39"/>
      <c r="K33" s="39" t="str">
        <f t="shared" si="2"/>
        <v/>
      </c>
      <c r="L33" s="39"/>
      <c r="M33" s="38"/>
      <c r="N33" s="38"/>
      <c r="O33" s="38"/>
      <c r="P33" s="39"/>
      <c r="Q33" s="39"/>
      <c r="R33" s="35" t="str">
        <f t="shared" ca="1" si="0"/>
        <v/>
      </c>
      <c r="S33" s="35" t="str">
        <f t="shared" ca="1" si="1"/>
        <v/>
      </c>
      <c r="T33" s="38"/>
      <c r="U33" s="38"/>
    </row>
    <row r="34" spans="1:21" ht="22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43"/>
      <c r="J34" s="44"/>
      <c r="K34" s="39" t="str">
        <f t="shared" si="2"/>
        <v/>
      </c>
      <c r="L34" s="39"/>
      <c r="M34" s="43"/>
      <c r="N34" s="43"/>
      <c r="O34" s="43"/>
      <c r="P34" s="44"/>
      <c r="Q34" s="44"/>
      <c r="R34" s="40" t="str">
        <f t="shared" ca="1" si="0"/>
        <v/>
      </c>
      <c r="S34" s="40" t="str">
        <f t="shared" ca="1" si="1"/>
        <v/>
      </c>
      <c r="T34" s="43"/>
      <c r="U34" s="43"/>
    </row>
    <row r="35" spans="1:21" ht="22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8"/>
      <c r="J35" s="39"/>
      <c r="K35" s="39" t="str">
        <f t="shared" si="2"/>
        <v/>
      </c>
      <c r="L35" s="39"/>
      <c r="M35" s="38"/>
      <c r="N35" s="38"/>
      <c r="O35" s="38"/>
      <c r="P35" s="39"/>
      <c r="Q35" s="39"/>
      <c r="R35" s="35" t="str">
        <f t="shared" ca="1" si="0"/>
        <v/>
      </c>
      <c r="S35" s="35" t="str">
        <f t="shared" ca="1" si="1"/>
        <v/>
      </c>
      <c r="T35" s="38"/>
      <c r="U35" s="38"/>
    </row>
    <row r="36" spans="1:21" ht="22.8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43"/>
      <c r="J36" s="44"/>
      <c r="K36" s="39" t="str">
        <f t="shared" si="2"/>
        <v/>
      </c>
      <c r="L36" s="39"/>
      <c r="M36" s="43"/>
      <c r="N36" s="43"/>
      <c r="O36" s="43"/>
      <c r="P36" s="44"/>
      <c r="Q36" s="44"/>
      <c r="R36" s="40" t="str">
        <f t="shared" ca="1" si="0"/>
        <v/>
      </c>
      <c r="S36" s="40" t="str">
        <f t="shared" ca="1" si="1"/>
        <v/>
      </c>
      <c r="T36" s="43"/>
      <c r="U36" s="43"/>
    </row>
    <row r="37" spans="1:21" ht="22.8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38"/>
      <c r="J37" s="39"/>
      <c r="K37" s="39" t="str">
        <f t="shared" si="2"/>
        <v/>
      </c>
      <c r="L37" s="39"/>
      <c r="M37" s="38"/>
      <c r="N37" s="38"/>
      <c r="O37" s="38"/>
      <c r="P37" s="39"/>
      <c r="Q37" s="39"/>
      <c r="R37" s="35" t="str">
        <f t="shared" ca="1" si="0"/>
        <v/>
      </c>
      <c r="S37" s="35" t="str">
        <f t="shared" ca="1" si="1"/>
        <v/>
      </c>
      <c r="T37" s="38"/>
      <c r="U37" s="38"/>
    </row>
    <row r="38" spans="1:21" ht="22.8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43"/>
      <c r="J38" s="44"/>
      <c r="K38" s="39" t="str">
        <f t="shared" si="2"/>
        <v/>
      </c>
      <c r="L38" s="39"/>
      <c r="M38" s="43"/>
      <c r="N38" s="43"/>
      <c r="O38" s="43"/>
      <c r="P38" s="44"/>
      <c r="Q38" s="44"/>
      <c r="R38" s="40" t="str">
        <f t="shared" ca="1" si="0"/>
        <v/>
      </c>
      <c r="S38" s="40" t="str">
        <f t="shared" ca="1" si="1"/>
        <v/>
      </c>
      <c r="T38" s="43"/>
      <c r="U38" s="43"/>
    </row>
    <row r="39" spans="1:21" ht="22.8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38"/>
      <c r="J39" s="39"/>
      <c r="K39" s="39" t="str">
        <f t="shared" si="2"/>
        <v/>
      </c>
      <c r="L39" s="39"/>
      <c r="M39" s="38"/>
      <c r="N39" s="38"/>
      <c r="O39" s="38"/>
      <c r="P39" s="39"/>
      <c r="Q39" s="39"/>
      <c r="R39" s="35" t="str">
        <f t="shared" ca="1" si="0"/>
        <v/>
      </c>
      <c r="S39" s="35" t="str">
        <f t="shared" ca="1" si="1"/>
        <v/>
      </c>
      <c r="T39" s="38"/>
      <c r="U39" s="38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43"/>
      <c r="J40" s="44"/>
      <c r="K40" s="39" t="str">
        <f t="shared" si="2"/>
        <v/>
      </c>
      <c r="L40" s="39"/>
      <c r="M40" s="43"/>
      <c r="N40" s="43"/>
      <c r="O40" s="43"/>
      <c r="P40" s="44"/>
      <c r="Q40" s="44"/>
      <c r="R40" s="40" t="str">
        <f t="shared" ca="1" si="0"/>
        <v/>
      </c>
      <c r="S40" s="40" t="str">
        <f t="shared" ca="1" si="1"/>
        <v/>
      </c>
      <c r="T40" s="43"/>
      <c r="U40" s="43"/>
    </row>
    <row r="41" spans="1:21" ht="22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38"/>
      <c r="J41" s="39"/>
      <c r="K41" s="39" t="str">
        <f t="shared" si="2"/>
        <v/>
      </c>
      <c r="L41" s="39"/>
      <c r="M41" s="38"/>
      <c r="N41" s="38"/>
      <c r="O41" s="38"/>
      <c r="P41" s="39"/>
      <c r="Q41" s="39"/>
      <c r="R41" s="35" t="str">
        <f t="shared" ca="1" si="0"/>
        <v/>
      </c>
      <c r="S41" s="35" t="str">
        <f t="shared" ca="1" si="1"/>
        <v/>
      </c>
      <c r="T41" s="38"/>
      <c r="U41" s="3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43"/>
      <c r="J42" s="44"/>
      <c r="K42" s="39" t="str">
        <f t="shared" si="2"/>
        <v/>
      </c>
      <c r="L42" s="39"/>
      <c r="M42" s="43"/>
      <c r="N42" s="43"/>
      <c r="O42" s="43"/>
      <c r="P42" s="44"/>
      <c r="Q42" s="44"/>
      <c r="R42" s="40" t="str">
        <f t="shared" ca="1" si="0"/>
        <v/>
      </c>
      <c r="S42" s="40" t="str">
        <f t="shared" ca="1" si="1"/>
        <v/>
      </c>
      <c r="T42" s="43"/>
      <c r="U42" s="43"/>
    </row>
    <row r="43" spans="1:21" ht="22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38"/>
      <c r="J43" s="39"/>
      <c r="K43" s="39" t="str">
        <f t="shared" si="2"/>
        <v/>
      </c>
      <c r="L43" s="39"/>
      <c r="M43" s="38"/>
      <c r="N43" s="38"/>
      <c r="O43" s="38"/>
      <c r="P43" s="39"/>
      <c r="Q43" s="39"/>
      <c r="R43" s="35" t="str">
        <f t="shared" ca="1" si="0"/>
        <v/>
      </c>
      <c r="S43" s="35" t="str">
        <f t="shared" ca="1" si="1"/>
        <v/>
      </c>
      <c r="T43" s="38"/>
      <c r="U43" s="38"/>
    </row>
    <row r="44" spans="1:21" ht="22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43"/>
      <c r="J44" s="44"/>
      <c r="K44" s="39" t="str">
        <f t="shared" si="2"/>
        <v/>
      </c>
      <c r="L44" s="39"/>
      <c r="M44" s="43"/>
      <c r="N44" s="43"/>
      <c r="O44" s="43"/>
      <c r="P44" s="44"/>
      <c r="Q44" s="44"/>
      <c r="R44" s="40" t="str">
        <f t="shared" ca="1" si="0"/>
        <v/>
      </c>
      <c r="S44" s="40" t="str">
        <f t="shared" ca="1" si="1"/>
        <v/>
      </c>
      <c r="T44" s="43"/>
      <c r="U44" s="43"/>
    </row>
    <row r="45" spans="1:21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38"/>
      <c r="J45" s="39"/>
      <c r="K45" s="39" t="str">
        <f t="shared" si="2"/>
        <v/>
      </c>
      <c r="L45" s="39"/>
      <c r="M45" s="38"/>
      <c r="N45" s="38"/>
      <c r="O45" s="38"/>
      <c r="P45" s="39"/>
      <c r="Q45" s="39"/>
      <c r="R45" s="35" t="str">
        <f t="shared" ca="1" si="0"/>
        <v/>
      </c>
      <c r="S45" s="35" t="str">
        <f t="shared" ca="1" si="1"/>
        <v/>
      </c>
      <c r="T45" s="38"/>
      <c r="U45" s="38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43"/>
      <c r="J46" s="44"/>
      <c r="K46" s="39" t="str">
        <f t="shared" si="2"/>
        <v/>
      </c>
      <c r="L46" s="39"/>
      <c r="M46" s="43"/>
      <c r="N46" s="43"/>
      <c r="O46" s="43"/>
      <c r="P46" s="44"/>
      <c r="Q46" s="44"/>
      <c r="R46" s="40" t="str">
        <f t="shared" ca="1" si="0"/>
        <v/>
      </c>
      <c r="S46" s="40" t="str">
        <f t="shared" ca="1" si="1"/>
        <v/>
      </c>
      <c r="T46" s="43"/>
      <c r="U46" s="43"/>
    </row>
    <row r="47" spans="1:21" ht="22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38"/>
      <c r="J47" s="39"/>
      <c r="K47" s="39" t="str">
        <f t="shared" si="2"/>
        <v/>
      </c>
      <c r="L47" s="39"/>
      <c r="M47" s="38"/>
      <c r="N47" s="38"/>
      <c r="O47" s="38"/>
      <c r="P47" s="39"/>
      <c r="Q47" s="39"/>
      <c r="R47" s="35" t="str">
        <f t="shared" ca="1" si="0"/>
        <v/>
      </c>
      <c r="S47" s="35" t="str">
        <f t="shared" ca="1" si="1"/>
        <v/>
      </c>
      <c r="T47" s="38"/>
      <c r="U47" s="38"/>
    </row>
    <row r="48" spans="1:21" ht="22.8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43"/>
      <c r="J48" s="44"/>
      <c r="K48" s="39" t="str">
        <f t="shared" si="2"/>
        <v/>
      </c>
      <c r="L48" s="39"/>
      <c r="M48" s="43"/>
      <c r="N48" s="43"/>
      <c r="O48" s="43"/>
      <c r="P48" s="44"/>
      <c r="Q48" s="44"/>
      <c r="R48" s="40" t="str">
        <f t="shared" ca="1" si="0"/>
        <v/>
      </c>
      <c r="S48" s="40" t="str">
        <f t="shared" ca="1" si="1"/>
        <v/>
      </c>
      <c r="T48" s="43"/>
      <c r="U48" s="43"/>
    </row>
    <row r="49" spans="1:21" ht="22.8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38"/>
      <c r="J49" s="39"/>
      <c r="K49" s="39" t="str">
        <f t="shared" si="2"/>
        <v/>
      </c>
      <c r="L49" s="39"/>
      <c r="M49" s="38"/>
      <c r="N49" s="38"/>
      <c r="O49" s="38"/>
      <c r="P49" s="39"/>
      <c r="Q49" s="39"/>
      <c r="R49" s="35" t="str">
        <f t="shared" ca="1" si="0"/>
        <v/>
      </c>
      <c r="S49" s="35" t="str">
        <f t="shared" ca="1" si="1"/>
        <v/>
      </c>
      <c r="T49" s="38"/>
      <c r="U49" s="38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43"/>
      <c r="J50" s="44"/>
      <c r="K50" s="39" t="str">
        <f t="shared" si="2"/>
        <v/>
      </c>
      <c r="L50" s="39"/>
      <c r="M50" s="43"/>
      <c r="N50" s="43"/>
      <c r="O50" s="43"/>
      <c r="P50" s="44"/>
      <c r="Q50" s="44"/>
      <c r="R50" s="40" t="str">
        <f t="shared" ca="1" si="0"/>
        <v/>
      </c>
      <c r="S50" s="40" t="str">
        <f t="shared" ca="1" si="1"/>
        <v/>
      </c>
      <c r="T50" s="43"/>
      <c r="U50" s="43"/>
    </row>
    <row r="51" spans="1:21" ht="22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38"/>
      <c r="J51" s="39"/>
      <c r="K51" s="39" t="str">
        <f t="shared" si="2"/>
        <v/>
      </c>
      <c r="L51" s="39"/>
      <c r="M51" s="38"/>
      <c r="N51" s="38"/>
      <c r="O51" s="38"/>
      <c r="P51" s="39"/>
      <c r="Q51" s="39"/>
      <c r="R51" s="35" t="str">
        <f t="shared" ca="1" si="0"/>
        <v/>
      </c>
      <c r="S51" s="35" t="str">
        <f t="shared" ca="1" si="1"/>
        <v/>
      </c>
      <c r="T51" s="38"/>
      <c r="U51" s="38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0</v>
      </c>
      <c r="E55" s="40" t="str">
        <f t="shared" ref="E55:E61" si="3">IF(D55&lt;=0.5,"⏳ Non audité",IF(D55&gt;=4.5,"🟢 Très Performant",IF(D55&gt;=3.5,"🔵 Performant",IF(D55&gt;=2.5,"🟡 A surveiller",IF(D55&gt;=1.5,"🟠 À Risque",IF(D55&lt;=1.5,"🔴 Critique"))))))</f>
        <v>⏳ Non audité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0</v>
      </c>
      <c r="E56" s="40" t="str">
        <f t="shared" si="3"/>
        <v>⏳ Non audité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0</v>
      </c>
      <c r="E57" s="40" t="str">
        <f t="shared" si="3"/>
        <v>⏳ Non audité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0</v>
      </c>
      <c r="E58" s="40" t="str">
        <f t="shared" si="3"/>
        <v>⏳ Non audité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0</v>
      </c>
      <c r="E59" s="40" t="str">
        <f t="shared" si="3"/>
        <v>⏳ Non audité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IFERROR(AVERAGE(L45:L49),0)</f>
        <v>0</v>
      </c>
      <c r="E60" s="40" t="str">
        <f t="shared" si="3"/>
        <v>⏳ Non audité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0</v>
      </c>
      <c r="E61" s="40" t="str">
        <f t="shared" si="3"/>
        <v>⏳ Non audité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conditionalFormatting sqref="L15:L51">
    <cfRule type="cellIs" dxfId="19" priority="1" operator="equal">
      <formula>4</formula>
    </cfRule>
    <cfRule type="cellIs" dxfId="18" priority="2" operator="equal">
      <formula>3</formula>
    </cfRule>
    <cfRule type="cellIs" dxfId="17" priority="3" operator="equal">
      <formula>2</formula>
    </cfRule>
    <cfRule type="cellIs" dxfId="16" priority="4" operator="equal">
      <formula>1</formula>
    </cfRule>
  </conditionalFormatting>
  <conditionalFormatting sqref="Q15:Q51">
    <cfRule type="cellIs" dxfId="15" priority="9" operator="equal">
      <formula>"Ouvert"</formula>
    </cfRule>
    <cfRule type="cellIs" dxfId="14" priority="10" operator="equal">
      <formula>"En cours"</formula>
    </cfRule>
    <cfRule type="cellIs" dxfId="13" priority="11" operator="equal">
      <formula>"Clôturé"</formula>
    </cfRule>
  </conditionalFormatting>
  <dataValidations count="4">
    <dataValidation type="list" allowBlank="1" sqref="J15:J51" xr:uid="{00000000-0002-0000-1400-000001000000}">
      <formula1>"NC Majeure,NC Mineure,Observation,OFI,Bonne Pratique"</formula1>
    </dataValidation>
    <dataValidation type="list" allowBlank="1" sqref="Q15:Q51" xr:uid="{00000000-0002-0000-1400-000002000000}">
      <formula1>"Ouvert,En cours,Clôturé,Non applicable"</formula1>
    </dataValidation>
    <dataValidation type="list" allowBlank="1" sqref="F15:F51" xr:uid="{00000000-0002-0000-1400-000003000000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:L51" xr:uid="{3F545ED9-5E87-4708-81AA-01071F3264AB}">
      <formula1>1</formula1>
      <formula2>5</formula2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64"/>
  <sheetViews>
    <sheetView showGridLines="0" topLeftCell="A42" workbookViewId="0">
      <selection activeCell="K21" sqref="K21"/>
    </sheetView>
  </sheetViews>
  <sheetFormatPr baseColWidth="10" defaultColWidth="8.6640625" defaultRowHeight="14.4"/>
  <cols>
    <col min="1" max="1" width="21.5546875" customWidth="1"/>
    <col min="2" max="2" width="19" customWidth="1"/>
    <col min="3" max="3" width="35" customWidth="1"/>
    <col min="4" max="4" width="30" customWidth="1"/>
    <col min="5" max="5" width="42" customWidth="1"/>
    <col min="6" max="6" width="14" customWidth="1"/>
    <col min="7" max="7" width="24" customWidth="1"/>
    <col min="8" max="8" width="34" customWidth="1"/>
    <col min="9" max="9" width="28" customWidth="1"/>
    <col min="10" max="10" width="14" customWidth="1"/>
    <col min="11" max="11" width="18" customWidth="1"/>
    <col min="12" max="12" width="10" customWidth="1"/>
    <col min="13" max="13" width="28" customWidth="1"/>
    <col min="14" max="15" width="14" customWidth="1"/>
    <col min="16" max="16" width="10" customWidth="1"/>
    <col min="17" max="17" width="12" customWidth="1"/>
    <col min="18" max="19" width="8" customWidth="1"/>
    <col min="20" max="21" width="20" customWidth="1"/>
  </cols>
  <sheetData>
    <row r="1" spans="1:21" ht="17.399999999999999">
      <c r="A1" s="16" t="s">
        <v>751</v>
      </c>
    </row>
    <row r="2" spans="1:21">
      <c r="A2" s="24" t="s">
        <v>336</v>
      </c>
    </row>
    <row r="4" spans="1:21">
      <c r="A4" s="4" t="s">
        <v>563</v>
      </c>
      <c r="B4" s="6" t="s">
        <v>194</v>
      </c>
      <c r="E4" s="4" t="s">
        <v>564</v>
      </c>
    </row>
    <row r="5" spans="1:21">
      <c r="A5" s="4" t="s">
        <v>565</v>
      </c>
      <c r="E5" s="4" t="s">
        <v>566</v>
      </c>
      <c r="F5" s="6"/>
    </row>
    <row r="6" spans="1:21">
      <c r="A6" s="4" t="s">
        <v>567</v>
      </c>
      <c r="E6" s="4" t="s">
        <v>342</v>
      </c>
    </row>
    <row r="8" spans="1:21">
      <c r="A8" s="17" t="s">
        <v>343</v>
      </c>
    </row>
    <row r="9" spans="1:21">
      <c r="A9" s="25" t="s">
        <v>344</v>
      </c>
      <c r="B9" s="25" t="s">
        <v>79</v>
      </c>
      <c r="C9" s="25" t="s">
        <v>345</v>
      </c>
      <c r="D9" s="25" t="s">
        <v>346</v>
      </c>
      <c r="E9" s="25" t="s">
        <v>347</v>
      </c>
      <c r="F9" s="25" t="s">
        <v>125</v>
      </c>
      <c r="G9" s="25" t="s">
        <v>180</v>
      </c>
      <c r="H9" s="25" t="s">
        <v>181</v>
      </c>
    </row>
    <row r="10" spans="1:21" ht="21">
      <c r="A10" s="26">
        <f>IFERROR(AVERAGE(L15:L51),0)</f>
        <v>0</v>
      </c>
      <c r="B10" s="27" t="str">
        <f>IF(A10&lt;=0.5,"⏳ Non audité",IF(A10&gt;=4.5,"Très Performant",IF(A10&gt;=3.5,"Performant",IF(A10&gt;=2.5,"A Surveiller",IF(A10&gt;=1.5,"À Risque",IF(A10&lt;=1.5,"Critique"))))))</f>
        <v>⏳ Non audité</v>
      </c>
      <c r="C10" s="28">
        <f>COUNTIF(J15:J51,"NC Majeure")</f>
        <v>0</v>
      </c>
      <c r="D10" s="29">
        <f>COUNTIF(J15:J51,"NC Mineure")</f>
        <v>0</v>
      </c>
      <c r="E10" s="29">
        <f>COUNTIF(J15:J51,"Observation")</f>
        <v>0</v>
      </c>
      <c r="F10" s="30">
        <f>COUNTIF(J15:J51,"OFI")</f>
        <v>0</v>
      </c>
      <c r="G10" s="31">
        <f>COUNTIF(J15:J51,"Bonne Pratique")</f>
        <v>0</v>
      </c>
      <c r="H10" s="32">
        <f>C10+D10+E10+F10</f>
        <v>0</v>
      </c>
    </row>
    <row r="12" spans="1:21">
      <c r="A12" s="17" t="s">
        <v>348</v>
      </c>
    </row>
    <row r="13" spans="1:21">
      <c r="A13" s="33" t="s">
        <v>349</v>
      </c>
    </row>
    <row r="14" spans="1:21" ht="36">
      <c r="A14" s="34" t="s">
        <v>182</v>
      </c>
      <c r="B14" s="34" t="s">
        <v>350</v>
      </c>
      <c r="C14" s="34" t="s">
        <v>351</v>
      </c>
      <c r="D14" s="34" t="s">
        <v>247</v>
      </c>
      <c r="E14" s="34" t="s">
        <v>352</v>
      </c>
      <c r="F14" s="34" t="s">
        <v>353</v>
      </c>
      <c r="G14" s="34" t="s">
        <v>354</v>
      </c>
      <c r="H14" s="34" t="s">
        <v>355</v>
      </c>
      <c r="I14" s="34" t="s">
        <v>356</v>
      </c>
      <c r="J14" s="34" t="s">
        <v>357</v>
      </c>
      <c r="K14" s="34" t="s">
        <v>358</v>
      </c>
      <c r="L14" s="34" t="s">
        <v>359</v>
      </c>
      <c r="M14" s="34" t="s">
        <v>360</v>
      </c>
      <c r="N14" s="34" t="s">
        <v>361</v>
      </c>
      <c r="O14" s="34" t="s">
        <v>568</v>
      </c>
      <c r="P14" s="34" t="s">
        <v>669</v>
      </c>
      <c r="Q14" s="34" t="s">
        <v>133</v>
      </c>
      <c r="R14" s="34" t="s">
        <v>364</v>
      </c>
      <c r="S14" s="34" t="s">
        <v>365</v>
      </c>
      <c r="T14" s="34" t="s">
        <v>366</v>
      </c>
      <c r="U14" s="34" t="s">
        <v>367</v>
      </c>
    </row>
    <row r="15" spans="1:21" ht="22.8">
      <c r="A15" s="35">
        <v>1</v>
      </c>
      <c r="B15" s="36" t="s">
        <v>250</v>
      </c>
      <c r="C15" s="37" t="s">
        <v>368</v>
      </c>
      <c r="D15" s="37" t="s">
        <v>251</v>
      </c>
      <c r="E15" s="37" t="s">
        <v>369</v>
      </c>
      <c r="F15" s="35" t="s">
        <v>160</v>
      </c>
      <c r="G15" s="37" t="s">
        <v>370</v>
      </c>
      <c r="H15" s="37" t="s">
        <v>369</v>
      </c>
      <c r="I15" s="38"/>
      <c r="J15" s="39"/>
      <c r="K15" s="39" t="str">
        <f>IF(L15="","",IF(L15=5,"Excellence/Meilleures pratiques",IF(L15=4,"Totalement en place/Proactif",IF(L15=3,"Largement en place/Stable",IF(L15=2,"Partiellement en place/Réactif",IF(L15=1,"Non en place/Elémentaire",""))))))</f>
        <v/>
      </c>
      <c r="L15" s="39"/>
      <c r="M15" s="38"/>
      <c r="N15" s="38"/>
      <c r="O15" s="38"/>
      <c r="P15" s="39"/>
      <c r="Q15" s="39"/>
      <c r="R15" s="35" t="str">
        <f t="shared" ref="R15:R51" ca="1" si="0">IF(OR(O15="",Q15="Clôturé"),"",TODAY()-O15)</f>
        <v/>
      </c>
      <c r="S15" s="35" t="str">
        <f t="shared" ref="S15:S51" ca="1" si="1">IF(R15="","",IF(Q15="Clôturé","✅",IF(R15&lt;=30,"🟢",IF(R15&lt;=60,"🟠","🔴"))))</f>
        <v/>
      </c>
      <c r="T15" s="38"/>
      <c r="U15" s="38"/>
    </row>
    <row r="16" spans="1:21" ht="22.8">
      <c r="A16" s="40">
        <v>2</v>
      </c>
      <c r="B16" s="41" t="s">
        <v>252</v>
      </c>
      <c r="C16" s="42" t="s">
        <v>375</v>
      </c>
      <c r="D16" s="42" t="s">
        <v>253</v>
      </c>
      <c r="E16" s="42" t="s">
        <v>376</v>
      </c>
      <c r="F16" s="40" t="s">
        <v>160</v>
      </c>
      <c r="G16" s="42" t="s">
        <v>377</v>
      </c>
      <c r="H16" s="42" t="s">
        <v>376</v>
      </c>
      <c r="I16" s="43"/>
      <c r="J16" s="44"/>
      <c r="K16" s="39"/>
      <c r="L16" s="39"/>
      <c r="M16" s="43"/>
      <c r="N16" s="43"/>
      <c r="O16" s="43"/>
      <c r="P16" s="44"/>
      <c r="Q16" s="44"/>
      <c r="R16" s="40" t="str">
        <f t="shared" ca="1" si="0"/>
        <v/>
      </c>
      <c r="S16" s="40" t="str">
        <f t="shared" ca="1" si="1"/>
        <v/>
      </c>
      <c r="T16" s="43"/>
      <c r="U16" s="43"/>
    </row>
    <row r="17" spans="1:21" ht="22.8">
      <c r="A17" s="35">
        <v>3</v>
      </c>
      <c r="B17" s="36" t="s">
        <v>254</v>
      </c>
      <c r="C17" s="37" t="s">
        <v>378</v>
      </c>
      <c r="D17" s="37" t="s">
        <v>255</v>
      </c>
      <c r="E17" s="37" t="s">
        <v>379</v>
      </c>
      <c r="F17" s="35" t="s">
        <v>160</v>
      </c>
      <c r="G17" s="37" t="s">
        <v>380</v>
      </c>
      <c r="H17" s="37" t="s">
        <v>379</v>
      </c>
      <c r="I17" s="38"/>
      <c r="J17" s="39"/>
      <c r="K17" s="39"/>
      <c r="L17" s="39"/>
      <c r="M17" s="38"/>
      <c r="N17" s="38"/>
      <c r="O17" s="38"/>
      <c r="P17" s="39"/>
      <c r="Q17" s="39"/>
      <c r="R17" s="35" t="str">
        <f t="shared" ca="1" si="0"/>
        <v/>
      </c>
      <c r="S17" s="35" t="str">
        <f t="shared" ca="1" si="1"/>
        <v/>
      </c>
      <c r="T17" s="38"/>
      <c r="U17" s="38"/>
    </row>
    <row r="18" spans="1:21" ht="22.8">
      <c r="A18" s="40">
        <v>4</v>
      </c>
      <c r="B18" s="41" t="s">
        <v>256</v>
      </c>
      <c r="C18" s="42" t="s">
        <v>381</v>
      </c>
      <c r="D18" s="42" t="s">
        <v>257</v>
      </c>
      <c r="E18" s="42" t="s">
        <v>382</v>
      </c>
      <c r="F18" s="40" t="s">
        <v>160</v>
      </c>
      <c r="G18" s="42" t="s">
        <v>383</v>
      </c>
      <c r="H18" s="42" t="s">
        <v>384</v>
      </c>
      <c r="I18" s="43"/>
      <c r="J18" s="44"/>
      <c r="K18" s="39"/>
      <c r="L18" s="39"/>
      <c r="M18" s="43"/>
      <c r="N18" s="43"/>
      <c r="O18" s="43"/>
      <c r="P18" s="44"/>
      <c r="Q18" s="44"/>
      <c r="R18" s="40" t="str">
        <f t="shared" ca="1" si="0"/>
        <v/>
      </c>
      <c r="S18" s="40" t="str">
        <f t="shared" ca="1" si="1"/>
        <v/>
      </c>
      <c r="T18" s="43"/>
      <c r="U18" s="43"/>
    </row>
    <row r="19" spans="1:21" ht="22.8">
      <c r="A19" s="35">
        <v>5</v>
      </c>
      <c r="B19" s="36" t="s">
        <v>258</v>
      </c>
      <c r="C19" s="37" t="s">
        <v>386</v>
      </c>
      <c r="D19" s="37" t="s">
        <v>259</v>
      </c>
      <c r="E19" s="37" t="s">
        <v>387</v>
      </c>
      <c r="F19" s="35" t="s">
        <v>160</v>
      </c>
      <c r="G19" s="37" t="s">
        <v>388</v>
      </c>
      <c r="H19" s="37" t="s">
        <v>389</v>
      </c>
      <c r="I19" s="38"/>
      <c r="J19" s="39"/>
      <c r="K19" s="39"/>
      <c r="L19" s="39"/>
      <c r="M19" s="38"/>
      <c r="N19" s="38"/>
      <c r="O19" s="38"/>
      <c r="P19" s="39"/>
      <c r="Q19" s="39"/>
      <c r="R19" s="35" t="str">
        <f t="shared" ca="1" si="0"/>
        <v/>
      </c>
      <c r="S19" s="35" t="str">
        <f t="shared" ca="1" si="1"/>
        <v/>
      </c>
      <c r="T19" s="38"/>
      <c r="U19" s="38"/>
    </row>
    <row r="20" spans="1:21" ht="22.8">
      <c r="A20" s="40">
        <v>6</v>
      </c>
      <c r="B20" s="41" t="s">
        <v>260</v>
      </c>
      <c r="C20" s="42" t="s">
        <v>390</v>
      </c>
      <c r="D20" s="42" t="s">
        <v>261</v>
      </c>
      <c r="E20" s="42" t="s">
        <v>391</v>
      </c>
      <c r="F20" s="40" t="s">
        <v>160</v>
      </c>
      <c r="G20" s="42" t="s">
        <v>392</v>
      </c>
      <c r="H20" s="42" t="s">
        <v>393</v>
      </c>
      <c r="I20" s="43"/>
      <c r="J20" s="44"/>
      <c r="K20" s="39"/>
      <c r="L20" s="39"/>
      <c r="M20" s="43"/>
      <c r="N20" s="43"/>
      <c r="O20" s="43"/>
      <c r="P20" s="44"/>
      <c r="Q20" s="44"/>
      <c r="R20" s="40" t="str">
        <f t="shared" ca="1" si="0"/>
        <v/>
      </c>
      <c r="S20" s="40" t="str">
        <f t="shared" ca="1" si="1"/>
        <v/>
      </c>
      <c r="T20" s="43"/>
      <c r="U20" s="43"/>
    </row>
    <row r="21" spans="1:21" ht="22.8">
      <c r="A21" s="35">
        <v>7</v>
      </c>
      <c r="B21" s="36" t="s">
        <v>262</v>
      </c>
      <c r="C21" s="37" t="s">
        <v>394</v>
      </c>
      <c r="D21" s="37" t="s">
        <v>263</v>
      </c>
      <c r="E21" s="37" t="s">
        <v>395</v>
      </c>
      <c r="F21" s="35" t="s">
        <v>163</v>
      </c>
      <c r="G21" s="37" t="s">
        <v>396</v>
      </c>
      <c r="H21" s="37" t="s">
        <v>397</v>
      </c>
      <c r="I21" s="38"/>
      <c r="J21" s="39"/>
      <c r="K21" s="39"/>
      <c r="L21" s="39"/>
      <c r="M21" s="38"/>
      <c r="N21" s="38"/>
      <c r="O21" s="38"/>
      <c r="P21" s="39"/>
      <c r="Q21" s="39"/>
      <c r="R21" s="35" t="str">
        <f t="shared" ca="1" si="0"/>
        <v/>
      </c>
      <c r="S21" s="35" t="str">
        <f t="shared" ca="1" si="1"/>
        <v/>
      </c>
      <c r="T21" s="38"/>
      <c r="U21" s="38"/>
    </row>
    <row r="22" spans="1:21" ht="22.8">
      <c r="A22" s="40">
        <v>8</v>
      </c>
      <c r="B22" s="41" t="s">
        <v>264</v>
      </c>
      <c r="C22" s="42" t="s">
        <v>400</v>
      </c>
      <c r="D22" s="42" t="s">
        <v>265</v>
      </c>
      <c r="E22" s="42" t="s">
        <v>401</v>
      </c>
      <c r="F22" s="40" t="s">
        <v>163</v>
      </c>
      <c r="G22" s="42" t="s">
        <v>402</v>
      </c>
      <c r="H22" s="42" t="s">
        <v>403</v>
      </c>
      <c r="I22" s="43"/>
      <c r="J22" s="44"/>
      <c r="K22" s="39"/>
      <c r="L22" s="39"/>
      <c r="M22" s="43"/>
      <c r="N22" s="43"/>
      <c r="O22" s="43"/>
      <c r="P22" s="44"/>
      <c r="Q22" s="44"/>
      <c r="R22" s="40" t="str">
        <f t="shared" ca="1" si="0"/>
        <v/>
      </c>
      <c r="S22" s="40" t="str">
        <f t="shared" ca="1" si="1"/>
        <v/>
      </c>
      <c r="T22" s="43"/>
      <c r="U22" s="43"/>
    </row>
    <row r="23" spans="1:21" ht="22.8">
      <c r="A23" s="35">
        <v>9</v>
      </c>
      <c r="B23" s="36" t="s">
        <v>266</v>
      </c>
      <c r="C23" s="37" t="s">
        <v>406</v>
      </c>
      <c r="D23" s="37" t="s">
        <v>267</v>
      </c>
      <c r="E23" s="37" t="s">
        <v>407</v>
      </c>
      <c r="F23" s="35" t="s">
        <v>163</v>
      </c>
      <c r="G23" s="37" t="s">
        <v>408</v>
      </c>
      <c r="H23" s="37" t="s">
        <v>409</v>
      </c>
      <c r="I23" s="38"/>
      <c r="J23" s="39"/>
      <c r="K23" s="39"/>
      <c r="L23" s="39"/>
      <c r="M23" s="38"/>
      <c r="N23" s="38"/>
      <c r="O23" s="38"/>
      <c r="P23" s="39"/>
      <c r="Q23" s="39"/>
      <c r="R23" s="35" t="str">
        <f t="shared" ca="1" si="0"/>
        <v/>
      </c>
      <c r="S23" s="35" t="str">
        <f t="shared" ca="1" si="1"/>
        <v/>
      </c>
      <c r="T23" s="38"/>
      <c r="U23" s="38"/>
    </row>
    <row r="24" spans="1:21" ht="22.8">
      <c r="A24" s="40">
        <v>10</v>
      </c>
      <c r="B24" s="41" t="s">
        <v>268</v>
      </c>
      <c r="C24" s="42" t="s">
        <v>413</v>
      </c>
      <c r="D24" s="42" t="s">
        <v>269</v>
      </c>
      <c r="E24" s="42" t="s">
        <v>414</v>
      </c>
      <c r="F24" s="40" t="s">
        <v>163</v>
      </c>
      <c r="G24" s="42" t="s">
        <v>415</v>
      </c>
      <c r="H24" s="42" t="s">
        <v>416</v>
      </c>
      <c r="I24" s="43"/>
      <c r="J24" s="44"/>
      <c r="K24" s="39"/>
      <c r="L24" s="39"/>
      <c r="M24" s="43"/>
      <c r="N24" s="43"/>
      <c r="O24" s="43"/>
      <c r="P24" s="44"/>
      <c r="Q24" s="44"/>
      <c r="R24" s="40" t="str">
        <f t="shared" ca="1" si="0"/>
        <v/>
      </c>
      <c r="S24" s="40" t="str">
        <f t="shared" ca="1" si="1"/>
        <v/>
      </c>
      <c r="T24" s="43"/>
      <c r="U24" s="43"/>
    </row>
    <row r="25" spans="1:21" ht="22.8">
      <c r="A25" s="35">
        <v>11</v>
      </c>
      <c r="B25" s="36" t="s">
        <v>270</v>
      </c>
      <c r="C25" s="37" t="s">
        <v>419</v>
      </c>
      <c r="D25" s="37" t="s">
        <v>271</v>
      </c>
      <c r="E25" s="37" t="s">
        <v>420</v>
      </c>
      <c r="F25" s="35" t="s">
        <v>160</v>
      </c>
      <c r="G25" s="37" t="s">
        <v>421</v>
      </c>
      <c r="H25" s="37" t="s">
        <v>422</v>
      </c>
      <c r="I25" s="38"/>
      <c r="J25" s="39"/>
      <c r="K25" s="39"/>
      <c r="L25" s="39"/>
      <c r="M25" s="38"/>
      <c r="N25" s="38"/>
      <c r="O25" s="38"/>
      <c r="P25" s="39"/>
      <c r="Q25" s="39"/>
      <c r="R25" s="35" t="str">
        <f t="shared" ca="1" si="0"/>
        <v/>
      </c>
      <c r="S25" s="35" t="str">
        <f t="shared" ca="1" si="1"/>
        <v/>
      </c>
      <c r="T25" s="38"/>
      <c r="U25" s="38"/>
    </row>
    <row r="26" spans="1:21" ht="22.8">
      <c r="A26" s="40">
        <v>12</v>
      </c>
      <c r="B26" s="41" t="s">
        <v>272</v>
      </c>
      <c r="C26" s="42" t="s">
        <v>423</v>
      </c>
      <c r="D26" s="42" t="s">
        <v>273</v>
      </c>
      <c r="E26" s="42" t="s">
        <v>424</v>
      </c>
      <c r="F26" s="40" t="s">
        <v>160</v>
      </c>
      <c r="G26" s="42" t="s">
        <v>425</v>
      </c>
      <c r="H26" s="42" t="s">
        <v>426</v>
      </c>
      <c r="I26" s="43"/>
      <c r="J26" s="44"/>
      <c r="K26" s="39"/>
      <c r="L26" s="39"/>
      <c r="M26" s="43"/>
      <c r="N26" s="43"/>
      <c r="O26" s="43"/>
      <c r="P26" s="44"/>
      <c r="Q26" s="44"/>
      <c r="R26" s="40" t="str">
        <f t="shared" ca="1" si="0"/>
        <v/>
      </c>
      <c r="S26" s="40" t="str">
        <f t="shared" ca="1" si="1"/>
        <v/>
      </c>
      <c r="T26" s="43"/>
      <c r="U26" s="43"/>
    </row>
    <row r="27" spans="1:21" ht="22.8">
      <c r="A27" s="35">
        <v>13</v>
      </c>
      <c r="B27" s="36" t="s">
        <v>274</v>
      </c>
      <c r="C27" s="37" t="s">
        <v>427</v>
      </c>
      <c r="D27" s="37" t="s">
        <v>275</v>
      </c>
      <c r="E27" s="37" t="s">
        <v>428</v>
      </c>
      <c r="F27" s="35" t="s">
        <v>160</v>
      </c>
      <c r="G27" s="37" t="s">
        <v>429</v>
      </c>
      <c r="H27" s="37" t="s">
        <v>430</v>
      </c>
      <c r="I27" s="38"/>
      <c r="J27" s="39"/>
      <c r="K27" s="39"/>
      <c r="L27" s="39"/>
      <c r="M27" s="38"/>
      <c r="N27" s="38"/>
      <c r="O27" s="38"/>
      <c r="P27" s="39"/>
      <c r="Q27" s="39"/>
      <c r="R27" s="35" t="str">
        <f t="shared" ca="1" si="0"/>
        <v/>
      </c>
      <c r="S27" s="35" t="str">
        <f t="shared" ca="1" si="1"/>
        <v/>
      </c>
      <c r="T27" s="38"/>
      <c r="U27" s="38"/>
    </row>
    <row r="28" spans="1:21" ht="22.8">
      <c r="A28" s="40">
        <v>14</v>
      </c>
      <c r="B28" s="41" t="s">
        <v>276</v>
      </c>
      <c r="C28" s="42" t="s">
        <v>431</v>
      </c>
      <c r="D28" s="42" t="s">
        <v>277</v>
      </c>
      <c r="E28" s="42" t="s">
        <v>432</v>
      </c>
      <c r="F28" s="40" t="s">
        <v>160</v>
      </c>
      <c r="G28" s="42" t="s">
        <v>433</v>
      </c>
      <c r="H28" s="42" t="s">
        <v>434</v>
      </c>
      <c r="I28" s="43"/>
      <c r="J28" s="44"/>
      <c r="K28" s="39"/>
      <c r="L28" s="39"/>
      <c r="M28" s="43"/>
      <c r="N28" s="43"/>
      <c r="O28" s="43"/>
      <c r="P28" s="44"/>
      <c r="Q28" s="44"/>
      <c r="R28" s="40" t="str">
        <f t="shared" ca="1" si="0"/>
        <v/>
      </c>
      <c r="S28" s="40" t="str">
        <f t="shared" ca="1" si="1"/>
        <v/>
      </c>
      <c r="T28" s="43"/>
      <c r="U28" s="43"/>
    </row>
    <row r="29" spans="1:21" ht="22.8">
      <c r="A29" s="35">
        <v>15</v>
      </c>
      <c r="B29" s="36" t="s">
        <v>278</v>
      </c>
      <c r="C29" s="37" t="s">
        <v>435</v>
      </c>
      <c r="D29" s="37" t="s">
        <v>279</v>
      </c>
      <c r="E29" s="37" t="s">
        <v>436</v>
      </c>
      <c r="F29" s="35" t="s">
        <v>166</v>
      </c>
      <c r="G29" s="37" t="s">
        <v>437</v>
      </c>
      <c r="H29" s="37" t="s">
        <v>438</v>
      </c>
      <c r="I29" s="38"/>
      <c r="J29" s="39"/>
      <c r="K29" s="39"/>
      <c r="L29" s="39"/>
      <c r="M29" s="38"/>
      <c r="N29" s="38"/>
      <c r="O29" s="38"/>
      <c r="P29" s="39"/>
      <c r="Q29" s="39"/>
      <c r="R29" s="35" t="str">
        <f t="shared" ca="1" si="0"/>
        <v/>
      </c>
      <c r="S29" s="35" t="str">
        <f t="shared" ca="1" si="1"/>
        <v/>
      </c>
      <c r="T29" s="38"/>
      <c r="U29" s="38"/>
    </row>
    <row r="30" spans="1:21" ht="22.8">
      <c r="A30" s="40">
        <v>16</v>
      </c>
      <c r="B30" s="41" t="s">
        <v>280</v>
      </c>
      <c r="C30" s="42" t="s">
        <v>442</v>
      </c>
      <c r="D30" s="42" t="s">
        <v>281</v>
      </c>
      <c r="E30" s="42" t="s">
        <v>443</v>
      </c>
      <c r="F30" s="40" t="s">
        <v>166</v>
      </c>
      <c r="G30" s="42" t="s">
        <v>444</v>
      </c>
      <c r="H30" s="42" t="s">
        <v>445</v>
      </c>
      <c r="I30" s="43"/>
      <c r="J30" s="44"/>
      <c r="K30" s="39"/>
      <c r="L30" s="39"/>
      <c r="M30" s="43"/>
      <c r="N30" s="43"/>
      <c r="O30" s="43"/>
      <c r="P30" s="44"/>
      <c r="Q30" s="44"/>
      <c r="R30" s="40" t="str">
        <f t="shared" ca="1" si="0"/>
        <v/>
      </c>
      <c r="S30" s="40" t="str">
        <f t="shared" ca="1" si="1"/>
        <v/>
      </c>
      <c r="T30" s="43"/>
      <c r="U30" s="43"/>
    </row>
    <row r="31" spans="1:21" ht="22.8">
      <c r="A31" s="35">
        <v>17</v>
      </c>
      <c r="B31" s="36" t="s">
        <v>282</v>
      </c>
      <c r="C31" s="37" t="s">
        <v>446</v>
      </c>
      <c r="D31" s="37" t="s">
        <v>283</v>
      </c>
      <c r="E31" s="37" t="s">
        <v>447</v>
      </c>
      <c r="F31" s="35" t="s">
        <v>163</v>
      </c>
      <c r="G31" s="37" t="s">
        <v>448</v>
      </c>
      <c r="H31" s="37" t="s">
        <v>449</v>
      </c>
      <c r="I31" s="38"/>
      <c r="J31" s="39"/>
      <c r="K31" s="39"/>
      <c r="L31" s="39"/>
      <c r="M31" s="38"/>
      <c r="N31" s="38"/>
      <c r="O31" s="38"/>
      <c r="P31" s="39"/>
      <c r="Q31" s="39"/>
      <c r="R31" s="35" t="str">
        <f t="shared" ca="1" si="0"/>
        <v/>
      </c>
      <c r="S31" s="35" t="str">
        <f t="shared" ca="1" si="1"/>
        <v/>
      </c>
      <c r="T31" s="38"/>
      <c r="U31" s="38"/>
    </row>
    <row r="32" spans="1:21" ht="22.8">
      <c r="A32" s="40">
        <v>18</v>
      </c>
      <c r="B32" s="41" t="s">
        <v>284</v>
      </c>
      <c r="C32" s="42" t="s">
        <v>453</v>
      </c>
      <c r="D32" s="42" t="s">
        <v>285</v>
      </c>
      <c r="E32" s="42" t="s">
        <v>454</v>
      </c>
      <c r="F32" s="40" t="s">
        <v>163</v>
      </c>
      <c r="G32" s="42" t="s">
        <v>455</v>
      </c>
      <c r="H32" s="42" t="s">
        <v>456</v>
      </c>
      <c r="I32" s="43"/>
      <c r="J32" s="44"/>
      <c r="K32" s="39"/>
      <c r="L32" s="39"/>
      <c r="M32" s="43"/>
      <c r="N32" s="43"/>
      <c r="O32" s="43"/>
      <c r="P32" s="44"/>
      <c r="Q32" s="44"/>
      <c r="R32" s="40" t="str">
        <f t="shared" ca="1" si="0"/>
        <v/>
      </c>
      <c r="S32" s="40" t="str">
        <f t="shared" ca="1" si="1"/>
        <v/>
      </c>
      <c r="T32" s="43"/>
      <c r="U32" s="43"/>
    </row>
    <row r="33" spans="1:21" ht="22.8">
      <c r="A33" s="35">
        <v>19</v>
      </c>
      <c r="B33" s="36" t="s">
        <v>286</v>
      </c>
      <c r="C33" s="37" t="s">
        <v>459</v>
      </c>
      <c r="D33" s="37" t="s">
        <v>287</v>
      </c>
      <c r="E33" s="37" t="s">
        <v>460</v>
      </c>
      <c r="F33" s="35" t="s">
        <v>166</v>
      </c>
      <c r="G33" s="37" t="s">
        <v>461</v>
      </c>
      <c r="H33" s="37" t="s">
        <v>462</v>
      </c>
      <c r="I33" s="38"/>
      <c r="J33" s="39"/>
      <c r="K33" s="39"/>
      <c r="L33" s="39"/>
      <c r="M33" s="38"/>
      <c r="N33" s="38"/>
      <c r="O33" s="38"/>
      <c r="P33" s="39"/>
      <c r="Q33" s="39"/>
      <c r="R33" s="35" t="str">
        <f t="shared" ca="1" si="0"/>
        <v/>
      </c>
      <c r="S33" s="35" t="str">
        <f t="shared" ca="1" si="1"/>
        <v/>
      </c>
      <c r="T33" s="38"/>
      <c r="U33" s="38"/>
    </row>
    <row r="34" spans="1:21" ht="22.8">
      <c r="A34" s="40">
        <v>20</v>
      </c>
      <c r="B34" s="41" t="s">
        <v>288</v>
      </c>
      <c r="C34" s="42" t="s">
        <v>465</v>
      </c>
      <c r="D34" s="42" t="s">
        <v>289</v>
      </c>
      <c r="E34" s="42" t="s">
        <v>466</v>
      </c>
      <c r="F34" s="40" t="s">
        <v>166</v>
      </c>
      <c r="G34" s="42" t="s">
        <v>467</v>
      </c>
      <c r="H34" s="42" t="s">
        <v>468</v>
      </c>
      <c r="I34" s="43"/>
      <c r="J34" s="44"/>
      <c r="K34" s="39"/>
      <c r="L34" s="39"/>
      <c r="M34" s="43"/>
      <c r="N34" s="43"/>
      <c r="O34" s="43"/>
      <c r="P34" s="44"/>
      <c r="Q34" s="44"/>
      <c r="R34" s="40" t="str">
        <f t="shared" ca="1" si="0"/>
        <v/>
      </c>
      <c r="S34" s="40" t="str">
        <f t="shared" ca="1" si="1"/>
        <v/>
      </c>
      <c r="T34" s="43"/>
      <c r="U34" s="43"/>
    </row>
    <row r="35" spans="1:21" ht="22.8">
      <c r="A35" s="35">
        <v>21</v>
      </c>
      <c r="B35" s="36" t="s">
        <v>290</v>
      </c>
      <c r="C35" s="37" t="s">
        <v>470</v>
      </c>
      <c r="D35" s="37" t="s">
        <v>291</v>
      </c>
      <c r="E35" s="37" t="s">
        <v>471</v>
      </c>
      <c r="F35" s="35" t="s">
        <v>166</v>
      </c>
      <c r="G35" s="37" t="s">
        <v>472</v>
      </c>
      <c r="H35" s="37" t="s">
        <v>473</v>
      </c>
      <c r="I35" s="38"/>
      <c r="J35" s="39"/>
      <c r="K35" s="39"/>
      <c r="L35" s="39"/>
      <c r="M35" s="38"/>
      <c r="N35" s="38"/>
      <c r="O35" s="38"/>
      <c r="P35" s="39"/>
      <c r="Q35" s="39"/>
      <c r="R35" s="35" t="str">
        <f t="shared" ca="1" si="0"/>
        <v/>
      </c>
      <c r="S35" s="35" t="str">
        <f t="shared" ca="1" si="1"/>
        <v/>
      </c>
      <c r="T35" s="38"/>
      <c r="U35" s="38"/>
    </row>
    <row r="36" spans="1:21" ht="22.8">
      <c r="A36" s="40">
        <v>22</v>
      </c>
      <c r="B36" s="41" t="s">
        <v>292</v>
      </c>
      <c r="C36" s="42" t="s">
        <v>476</v>
      </c>
      <c r="D36" s="42" t="s">
        <v>293</v>
      </c>
      <c r="E36" s="42" t="s">
        <v>477</v>
      </c>
      <c r="F36" s="40" t="s">
        <v>166</v>
      </c>
      <c r="G36" s="42" t="s">
        <v>478</v>
      </c>
      <c r="H36" s="42" t="s">
        <v>479</v>
      </c>
      <c r="I36" s="43"/>
      <c r="J36" s="44"/>
      <c r="K36" s="39"/>
      <c r="L36" s="39"/>
      <c r="M36" s="43"/>
      <c r="N36" s="43"/>
      <c r="O36" s="43"/>
      <c r="P36" s="44"/>
      <c r="Q36" s="44"/>
      <c r="R36" s="40" t="str">
        <f t="shared" ca="1" si="0"/>
        <v/>
      </c>
      <c r="S36" s="40" t="str">
        <f t="shared" ca="1" si="1"/>
        <v/>
      </c>
      <c r="T36" s="43"/>
      <c r="U36" s="43"/>
    </row>
    <row r="37" spans="1:21" ht="22.8">
      <c r="A37" s="35">
        <v>23</v>
      </c>
      <c r="B37" s="36" t="s">
        <v>294</v>
      </c>
      <c r="C37" s="37" t="s">
        <v>481</v>
      </c>
      <c r="D37" s="37" t="s">
        <v>295</v>
      </c>
      <c r="E37" s="37" t="s">
        <v>482</v>
      </c>
      <c r="F37" s="35" t="s">
        <v>166</v>
      </c>
      <c r="G37" s="37" t="s">
        <v>483</v>
      </c>
      <c r="H37" s="37" t="s">
        <v>484</v>
      </c>
      <c r="I37" s="38"/>
      <c r="J37" s="39"/>
      <c r="K37" s="39"/>
      <c r="L37" s="39"/>
      <c r="M37" s="38"/>
      <c r="N37" s="38"/>
      <c r="O37" s="38"/>
      <c r="P37" s="39"/>
      <c r="Q37" s="39"/>
      <c r="R37" s="35" t="str">
        <f t="shared" ca="1" si="0"/>
        <v/>
      </c>
      <c r="S37" s="35" t="str">
        <f t="shared" ca="1" si="1"/>
        <v/>
      </c>
      <c r="T37" s="38"/>
      <c r="U37" s="38"/>
    </row>
    <row r="38" spans="1:21" ht="22.8">
      <c r="A38" s="40">
        <v>24</v>
      </c>
      <c r="B38" s="41" t="s">
        <v>296</v>
      </c>
      <c r="C38" s="42" t="s">
        <v>485</v>
      </c>
      <c r="D38" s="42" t="s">
        <v>297</v>
      </c>
      <c r="E38" s="42" t="s">
        <v>486</v>
      </c>
      <c r="F38" s="40" t="s">
        <v>166</v>
      </c>
      <c r="G38" s="42" t="s">
        <v>487</v>
      </c>
      <c r="H38" s="42" t="s">
        <v>488</v>
      </c>
      <c r="I38" s="43"/>
      <c r="J38" s="44"/>
      <c r="K38" s="39"/>
      <c r="L38" s="39"/>
      <c r="M38" s="43"/>
      <c r="N38" s="43"/>
      <c r="O38" s="43"/>
      <c r="P38" s="44"/>
      <c r="Q38" s="44"/>
      <c r="R38" s="40" t="str">
        <f t="shared" ca="1" si="0"/>
        <v/>
      </c>
      <c r="S38" s="40" t="str">
        <f t="shared" ca="1" si="1"/>
        <v/>
      </c>
      <c r="T38" s="43"/>
      <c r="U38" s="43"/>
    </row>
    <row r="39" spans="1:21" ht="22.8">
      <c r="A39" s="35">
        <v>25</v>
      </c>
      <c r="B39" s="36" t="s">
        <v>298</v>
      </c>
      <c r="C39" s="37" t="s">
        <v>489</v>
      </c>
      <c r="D39" s="37" t="s">
        <v>299</v>
      </c>
      <c r="E39" s="37" t="s">
        <v>490</v>
      </c>
      <c r="F39" s="35" t="s">
        <v>166</v>
      </c>
      <c r="G39" s="37" t="s">
        <v>491</v>
      </c>
      <c r="H39" s="37" t="s">
        <v>492</v>
      </c>
      <c r="I39" s="38"/>
      <c r="J39" s="39"/>
      <c r="K39" s="39"/>
      <c r="L39" s="39"/>
      <c r="M39" s="38"/>
      <c r="N39" s="38"/>
      <c r="O39" s="38"/>
      <c r="P39" s="39"/>
      <c r="Q39" s="39"/>
      <c r="R39" s="35" t="str">
        <f t="shared" ca="1" si="0"/>
        <v/>
      </c>
      <c r="S39" s="35" t="str">
        <f t="shared" ca="1" si="1"/>
        <v/>
      </c>
      <c r="T39" s="38"/>
      <c r="U39" s="38"/>
    </row>
    <row r="40" spans="1:21" ht="22.8">
      <c r="A40" s="40">
        <v>26</v>
      </c>
      <c r="B40" s="41" t="s">
        <v>300</v>
      </c>
      <c r="C40" s="42" t="s">
        <v>301</v>
      </c>
      <c r="D40" s="42" t="s">
        <v>301</v>
      </c>
      <c r="E40" s="42" t="s">
        <v>495</v>
      </c>
      <c r="F40" s="40" t="s">
        <v>166</v>
      </c>
      <c r="G40" s="42" t="s">
        <v>496</v>
      </c>
      <c r="H40" s="42" t="s">
        <v>497</v>
      </c>
      <c r="I40" s="43"/>
      <c r="J40" s="44"/>
      <c r="K40" s="39"/>
      <c r="L40" s="39"/>
      <c r="M40" s="43"/>
      <c r="N40" s="43"/>
      <c r="O40" s="43"/>
      <c r="P40" s="44"/>
      <c r="Q40" s="44"/>
      <c r="R40" s="40" t="str">
        <f t="shared" ca="1" si="0"/>
        <v/>
      </c>
      <c r="S40" s="40" t="str">
        <f t="shared" ca="1" si="1"/>
        <v/>
      </c>
      <c r="T40" s="43"/>
      <c r="U40" s="43"/>
    </row>
    <row r="41" spans="1:21" ht="22.8">
      <c r="A41" s="35">
        <v>27</v>
      </c>
      <c r="B41" s="36" t="s">
        <v>302</v>
      </c>
      <c r="C41" s="37" t="s">
        <v>500</v>
      </c>
      <c r="D41" s="37" t="s">
        <v>303</v>
      </c>
      <c r="E41" s="37" t="s">
        <v>501</v>
      </c>
      <c r="F41" s="35" t="s">
        <v>166</v>
      </c>
      <c r="G41" s="37" t="s">
        <v>502</v>
      </c>
      <c r="H41" s="37" t="s">
        <v>503</v>
      </c>
      <c r="I41" s="38"/>
      <c r="J41" s="39"/>
      <c r="K41" s="39"/>
      <c r="L41" s="39"/>
      <c r="M41" s="38"/>
      <c r="N41" s="38"/>
      <c r="O41" s="38"/>
      <c r="P41" s="39"/>
      <c r="Q41" s="39"/>
      <c r="R41" s="35" t="str">
        <f t="shared" ca="1" si="0"/>
        <v/>
      </c>
      <c r="S41" s="35" t="str">
        <f t="shared" ca="1" si="1"/>
        <v/>
      </c>
      <c r="T41" s="38"/>
      <c r="U41" s="38"/>
    </row>
    <row r="42" spans="1:21" ht="22.8">
      <c r="A42" s="40">
        <v>28</v>
      </c>
      <c r="B42" s="41" t="s">
        <v>304</v>
      </c>
      <c r="C42" s="42" t="s">
        <v>505</v>
      </c>
      <c r="D42" s="42" t="s">
        <v>305</v>
      </c>
      <c r="E42" s="42" t="s">
        <v>506</v>
      </c>
      <c r="F42" s="40" t="s">
        <v>166</v>
      </c>
      <c r="G42" s="42" t="s">
        <v>507</v>
      </c>
      <c r="H42" s="42" t="s">
        <v>508</v>
      </c>
      <c r="I42" s="43"/>
      <c r="J42" s="44"/>
      <c r="K42" s="39"/>
      <c r="L42" s="39"/>
      <c r="M42" s="43"/>
      <c r="N42" s="43"/>
      <c r="O42" s="43"/>
      <c r="P42" s="44"/>
      <c r="Q42" s="44"/>
      <c r="R42" s="40" t="str">
        <f t="shared" ca="1" si="0"/>
        <v/>
      </c>
      <c r="S42" s="40" t="str">
        <f t="shared" ca="1" si="1"/>
        <v/>
      </c>
      <c r="T42" s="43"/>
      <c r="U42" s="43"/>
    </row>
    <row r="43" spans="1:21" ht="22.8">
      <c r="A43" s="35">
        <v>29</v>
      </c>
      <c r="B43" s="36" t="s">
        <v>306</v>
      </c>
      <c r="C43" s="37" t="s">
        <v>509</v>
      </c>
      <c r="D43" s="37" t="s">
        <v>307</v>
      </c>
      <c r="E43" s="37" t="s">
        <v>510</v>
      </c>
      <c r="F43" s="35" t="s">
        <v>166</v>
      </c>
      <c r="G43" s="37" t="s">
        <v>511</v>
      </c>
      <c r="H43" s="37" t="s">
        <v>512</v>
      </c>
      <c r="I43" s="38"/>
      <c r="J43" s="39"/>
      <c r="K43" s="39"/>
      <c r="L43" s="39"/>
      <c r="M43" s="38"/>
      <c r="N43" s="38"/>
      <c r="O43" s="38"/>
      <c r="P43" s="39"/>
      <c r="Q43" s="39"/>
      <c r="R43" s="35" t="str">
        <f t="shared" ca="1" si="0"/>
        <v/>
      </c>
      <c r="S43" s="35" t="str">
        <f t="shared" ca="1" si="1"/>
        <v/>
      </c>
      <c r="T43" s="38"/>
      <c r="U43" s="38"/>
    </row>
    <row r="44" spans="1:21" ht="22.8">
      <c r="A44" s="40">
        <v>30</v>
      </c>
      <c r="B44" s="41" t="s">
        <v>308</v>
      </c>
      <c r="C44" s="42" t="s">
        <v>513</v>
      </c>
      <c r="D44" s="42" t="s">
        <v>309</v>
      </c>
      <c r="E44" s="42" t="s">
        <v>514</v>
      </c>
      <c r="F44" s="40" t="s">
        <v>166</v>
      </c>
      <c r="G44" s="42" t="s">
        <v>515</v>
      </c>
      <c r="H44" s="42" t="s">
        <v>516</v>
      </c>
      <c r="I44" s="43"/>
      <c r="J44" s="44"/>
      <c r="K44" s="39"/>
      <c r="L44" s="39"/>
      <c r="M44" s="43"/>
      <c r="N44" s="43"/>
      <c r="O44" s="43"/>
      <c r="P44" s="44"/>
      <c r="Q44" s="44"/>
      <c r="R44" s="40" t="str">
        <f t="shared" ca="1" si="0"/>
        <v/>
      </c>
      <c r="S44" s="40" t="str">
        <f t="shared" ca="1" si="1"/>
        <v/>
      </c>
      <c r="T44" s="43"/>
      <c r="U44" s="43"/>
    </row>
    <row r="45" spans="1:21">
      <c r="A45" s="35">
        <v>31</v>
      </c>
      <c r="B45" s="36" t="s">
        <v>310</v>
      </c>
      <c r="C45" s="37" t="s">
        <v>519</v>
      </c>
      <c r="D45" s="37" t="s">
        <v>311</v>
      </c>
      <c r="E45" s="37" t="s">
        <v>520</v>
      </c>
      <c r="F45" s="35" t="s">
        <v>163</v>
      </c>
      <c r="G45" s="37" t="s">
        <v>521</v>
      </c>
      <c r="H45" s="37" t="s">
        <v>522</v>
      </c>
      <c r="I45" s="38"/>
      <c r="J45" s="39"/>
      <c r="K45" s="39"/>
      <c r="L45" s="39"/>
      <c r="M45" s="38"/>
      <c r="N45" s="38"/>
      <c r="O45" s="38"/>
      <c r="P45" s="39"/>
      <c r="Q45" s="39"/>
      <c r="R45" s="35" t="str">
        <f t="shared" ca="1" si="0"/>
        <v/>
      </c>
      <c r="S45" s="35" t="str">
        <f t="shared" ca="1" si="1"/>
        <v/>
      </c>
      <c r="T45" s="38"/>
      <c r="U45" s="38"/>
    </row>
    <row r="46" spans="1:21" ht="22.8">
      <c r="A46" s="40">
        <v>32</v>
      </c>
      <c r="B46" s="41" t="s">
        <v>312</v>
      </c>
      <c r="C46" s="42" t="s">
        <v>525</v>
      </c>
      <c r="D46" s="42" t="s">
        <v>313</v>
      </c>
      <c r="E46" s="42" t="s">
        <v>526</v>
      </c>
      <c r="F46" s="40" t="s">
        <v>166</v>
      </c>
      <c r="G46" s="42" t="s">
        <v>527</v>
      </c>
      <c r="H46" s="42" t="s">
        <v>528</v>
      </c>
      <c r="I46" s="43"/>
      <c r="J46" s="44"/>
      <c r="K46" s="39"/>
      <c r="L46" s="39"/>
      <c r="M46" s="43"/>
      <c r="N46" s="43"/>
      <c r="O46" s="43"/>
      <c r="P46" s="44"/>
      <c r="Q46" s="44"/>
      <c r="R46" s="40" t="str">
        <f t="shared" ca="1" si="0"/>
        <v/>
      </c>
      <c r="S46" s="40" t="str">
        <f t="shared" ca="1" si="1"/>
        <v/>
      </c>
      <c r="T46" s="43"/>
      <c r="U46" s="43"/>
    </row>
    <row r="47" spans="1:21" ht="22.8">
      <c r="A47" s="35">
        <v>33</v>
      </c>
      <c r="B47" s="36" t="s">
        <v>314</v>
      </c>
      <c r="C47" s="37" t="s">
        <v>530</v>
      </c>
      <c r="D47" s="37" t="s">
        <v>315</v>
      </c>
      <c r="E47" s="37" t="s">
        <v>531</v>
      </c>
      <c r="F47" s="35" t="s">
        <v>163</v>
      </c>
      <c r="G47" s="37" t="s">
        <v>532</v>
      </c>
      <c r="H47" s="37" t="s">
        <v>533</v>
      </c>
      <c r="I47" s="38"/>
      <c r="J47" s="39"/>
      <c r="K47" s="39"/>
      <c r="L47" s="39"/>
      <c r="M47" s="38"/>
      <c r="N47" s="38"/>
      <c r="O47" s="38"/>
      <c r="P47" s="39"/>
      <c r="Q47" s="39"/>
      <c r="R47" s="35" t="str">
        <f t="shared" ca="1" si="0"/>
        <v/>
      </c>
      <c r="S47" s="35" t="str">
        <f t="shared" ca="1" si="1"/>
        <v/>
      </c>
      <c r="T47" s="38"/>
      <c r="U47" s="38"/>
    </row>
    <row r="48" spans="1:21" ht="22.8">
      <c r="A48" s="40">
        <v>34</v>
      </c>
      <c r="B48" s="41" t="s">
        <v>316</v>
      </c>
      <c r="C48" s="42" t="s">
        <v>534</v>
      </c>
      <c r="D48" s="42" t="s">
        <v>317</v>
      </c>
      <c r="E48" s="42" t="s">
        <v>535</v>
      </c>
      <c r="F48" s="40" t="s">
        <v>160</v>
      </c>
      <c r="G48" s="42" t="s">
        <v>536</v>
      </c>
      <c r="H48" s="42" t="s">
        <v>537</v>
      </c>
      <c r="I48" s="43"/>
      <c r="J48" s="44"/>
      <c r="K48" s="39"/>
      <c r="L48" s="39"/>
      <c r="M48" s="43"/>
      <c r="N48" s="43"/>
      <c r="O48" s="43"/>
      <c r="P48" s="44"/>
      <c r="Q48" s="44"/>
      <c r="R48" s="40" t="str">
        <f t="shared" ca="1" si="0"/>
        <v/>
      </c>
      <c r="S48" s="40" t="str">
        <f t="shared" ca="1" si="1"/>
        <v/>
      </c>
      <c r="T48" s="43"/>
      <c r="U48" s="43"/>
    </row>
    <row r="49" spans="1:21" ht="22.8">
      <c r="A49" s="35">
        <v>35</v>
      </c>
      <c r="B49" s="36" t="s">
        <v>318</v>
      </c>
      <c r="C49" s="37" t="s">
        <v>319</v>
      </c>
      <c r="D49" s="37" t="s">
        <v>319</v>
      </c>
      <c r="E49" s="37" t="s">
        <v>538</v>
      </c>
      <c r="F49" s="35" t="s">
        <v>160</v>
      </c>
      <c r="G49" s="37" t="s">
        <v>539</v>
      </c>
      <c r="H49" s="37" t="s">
        <v>540</v>
      </c>
      <c r="I49" s="38"/>
      <c r="J49" s="39"/>
      <c r="K49" s="39"/>
      <c r="L49" s="39"/>
      <c r="M49" s="38"/>
      <c r="N49" s="38"/>
      <c r="O49" s="38"/>
      <c r="P49" s="39"/>
      <c r="Q49" s="39"/>
      <c r="R49" s="35" t="str">
        <f t="shared" ca="1" si="0"/>
        <v/>
      </c>
      <c r="S49" s="35" t="str">
        <f t="shared" ca="1" si="1"/>
        <v/>
      </c>
      <c r="T49" s="38"/>
      <c r="U49" s="38"/>
    </row>
    <row r="50" spans="1:21" ht="22.8">
      <c r="A50" s="40">
        <v>36</v>
      </c>
      <c r="B50" s="41" t="s">
        <v>320</v>
      </c>
      <c r="C50" s="42" t="s">
        <v>93</v>
      </c>
      <c r="D50" s="42" t="s">
        <v>93</v>
      </c>
      <c r="E50" s="42" t="s">
        <v>541</v>
      </c>
      <c r="F50" s="40" t="s">
        <v>163</v>
      </c>
      <c r="G50" s="42" t="s">
        <v>542</v>
      </c>
      <c r="H50" s="42" t="s">
        <v>543</v>
      </c>
      <c r="I50" s="43"/>
      <c r="J50" s="44"/>
      <c r="K50" s="39" t="str">
        <f t="shared" ref="K50:K51" si="2">IF(L50="","",IF(L50=5,"Excellence/Meilleures pratiques",IF(L50=4,"Totalement en place/Proactif",IF(L50=3,"Largement en place/Stable",IF(L50=2,"Partiellement en place/Réactif",IF(L50=1,"Non en place/Elémentaire",""))))))</f>
        <v/>
      </c>
      <c r="L50" s="39"/>
      <c r="M50" s="43"/>
      <c r="N50" s="43"/>
      <c r="O50" s="43"/>
      <c r="P50" s="44"/>
      <c r="Q50" s="44"/>
      <c r="R50" s="40" t="str">
        <f t="shared" ca="1" si="0"/>
        <v/>
      </c>
      <c r="S50" s="40" t="str">
        <f t="shared" ca="1" si="1"/>
        <v/>
      </c>
      <c r="T50" s="43"/>
      <c r="U50" s="43"/>
    </row>
    <row r="51" spans="1:21" ht="22.8">
      <c r="A51" s="35">
        <v>37</v>
      </c>
      <c r="B51" s="36" t="s">
        <v>321</v>
      </c>
      <c r="C51" s="37" t="s">
        <v>546</v>
      </c>
      <c r="D51" s="37" t="s">
        <v>322</v>
      </c>
      <c r="E51" s="37" t="s">
        <v>547</v>
      </c>
      <c r="F51" s="35" t="s">
        <v>163</v>
      </c>
      <c r="G51" s="37" t="s">
        <v>548</v>
      </c>
      <c r="H51" s="37" t="s">
        <v>549</v>
      </c>
      <c r="I51" s="38"/>
      <c r="J51" s="39"/>
      <c r="K51" s="39" t="str">
        <f t="shared" si="2"/>
        <v/>
      </c>
      <c r="L51" s="39"/>
      <c r="M51" s="38"/>
      <c r="N51" s="38"/>
      <c r="O51" s="38"/>
      <c r="P51" s="39"/>
      <c r="Q51" s="39"/>
      <c r="R51" s="35" t="str">
        <f t="shared" ca="1" si="0"/>
        <v/>
      </c>
      <c r="S51" s="35" t="str">
        <f t="shared" ca="1" si="1"/>
        <v/>
      </c>
      <c r="T51" s="38"/>
      <c r="U51" s="38"/>
    </row>
    <row r="53" spans="1:21">
      <c r="A53" s="17" t="s">
        <v>551</v>
      </c>
    </row>
    <row r="54" spans="1:21">
      <c r="A54" s="18" t="s">
        <v>552</v>
      </c>
      <c r="B54" s="18" t="s">
        <v>219</v>
      </c>
      <c r="C54" s="18" t="s">
        <v>553</v>
      </c>
      <c r="D54" s="18" t="s">
        <v>212</v>
      </c>
      <c r="E54" s="18" t="s">
        <v>79</v>
      </c>
    </row>
    <row r="55" spans="1:21">
      <c r="A55" s="41" t="s">
        <v>554</v>
      </c>
      <c r="B55" s="40" t="s">
        <v>231</v>
      </c>
      <c r="C55" s="40">
        <v>4</v>
      </c>
      <c r="D55" s="45">
        <f>IFERROR(AVERAGE(L15:L18),0)</f>
        <v>0</v>
      </c>
      <c r="E55" s="40" t="str">
        <f t="shared" ref="E55:E61" si="3">IF(D55&lt;=0.5,"⏳ Non audité",IF(D55&gt;=4.5,"🟢 Très Performant",IF(D55&gt;=3.5,"🔵 Performant",IF(D55&gt;=2.5,"🟡 A surveiller",IF(D55&gt;=1.5,"🟠 À Risque",IF(D55&lt;=1.5,"🔴 Critique"))))))</f>
        <v>⏳ Non audité</v>
      </c>
    </row>
    <row r="56" spans="1:21">
      <c r="A56" s="41" t="s">
        <v>555</v>
      </c>
      <c r="B56" s="40" t="s">
        <v>233</v>
      </c>
      <c r="C56" s="40">
        <v>3</v>
      </c>
      <c r="D56" s="45">
        <f>IFERROR(AVERAGE(L19:L21),0)</f>
        <v>0</v>
      </c>
      <c r="E56" s="40" t="str">
        <f t="shared" si="3"/>
        <v>⏳ Non audité</v>
      </c>
    </row>
    <row r="57" spans="1:21">
      <c r="A57" s="41" t="s">
        <v>556</v>
      </c>
      <c r="B57" s="40" t="s">
        <v>235</v>
      </c>
      <c r="C57" s="40">
        <v>3</v>
      </c>
      <c r="D57" s="45">
        <f>IFERROR(AVERAGE(L22:L24),0)</f>
        <v>0</v>
      </c>
      <c r="E57" s="40" t="str">
        <f t="shared" si="3"/>
        <v>⏳ Non audité</v>
      </c>
    </row>
    <row r="58" spans="1:21">
      <c r="A58" s="41" t="s">
        <v>557</v>
      </c>
      <c r="B58" s="40" t="s">
        <v>237</v>
      </c>
      <c r="C58" s="40">
        <v>8</v>
      </c>
      <c r="D58" s="45">
        <f>IFERROR(AVERAGE(L25:L32),0)</f>
        <v>0</v>
      </c>
      <c r="E58" s="40" t="str">
        <f t="shared" si="3"/>
        <v>⏳ Non audité</v>
      </c>
    </row>
    <row r="59" spans="1:21">
      <c r="A59" s="41" t="s">
        <v>558</v>
      </c>
      <c r="B59" s="40" t="s">
        <v>239</v>
      </c>
      <c r="C59" s="40">
        <v>12</v>
      </c>
      <c r="D59" s="45">
        <f>IFERROR(AVERAGE(L33:L44),0)</f>
        <v>0</v>
      </c>
      <c r="E59" s="40" t="str">
        <f t="shared" si="3"/>
        <v>⏳ Non audité</v>
      </c>
    </row>
    <row r="60" spans="1:21">
      <c r="A60" s="41" t="s">
        <v>559</v>
      </c>
      <c r="B60" s="40" t="s">
        <v>241</v>
      </c>
      <c r="C60" s="40">
        <v>5</v>
      </c>
      <c r="D60" s="45">
        <f>IFERROR(AVERAGE(L45:L49),0)</f>
        <v>0</v>
      </c>
      <c r="E60" s="40" t="str">
        <f t="shared" si="3"/>
        <v>⏳ Non audité</v>
      </c>
    </row>
    <row r="61" spans="1:21">
      <c r="A61" s="41" t="s">
        <v>560</v>
      </c>
      <c r="B61" s="40" t="s">
        <v>243</v>
      </c>
      <c r="C61" s="40">
        <v>2</v>
      </c>
      <c r="D61" s="45">
        <f>IFERROR(AVERAGE(L50:L51),0)</f>
        <v>0</v>
      </c>
      <c r="E61" s="40" t="str">
        <f t="shared" si="3"/>
        <v>⏳ Non audité</v>
      </c>
    </row>
    <row r="63" spans="1:21">
      <c r="A63" s="17" t="s">
        <v>561</v>
      </c>
    </row>
    <row r="64" spans="1:21">
      <c r="A64" s="4" t="str">
        <f>IF(C10&gt;0,"⚠️ NC MAJEURE — Action immédiate requise","✅ AUCUNE NC MAJEURE")</f>
        <v>✅ AUCUNE NC MAJEURE</v>
      </c>
    </row>
  </sheetData>
  <conditionalFormatting sqref="L15:L51">
    <cfRule type="cellIs" dxfId="12" priority="1" operator="equal">
      <formula>4</formula>
    </cfRule>
    <cfRule type="cellIs" dxfId="11" priority="2" operator="equal">
      <formula>3</formula>
    </cfRule>
    <cfRule type="cellIs" dxfId="10" priority="3" operator="equal">
      <formula>2</formula>
    </cfRule>
    <cfRule type="cellIs" dxfId="9" priority="4" operator="equal">
      <formula>1</formula>
    </cfRule>
  </conditionalFormatting>
  <conditionalFormatting sqref="Q15:Q51">
    <cfRule type="cellIs" dxfId="8" priority="9" operator="equal">
      <formula>"Ouvert"</formula>
    </cfRule>
    <cfRule type="cellIs" dxfId="7" priority="10" operator="equal">
      <formula>"En cours"</formula>
    </cfRule>
    <cfRule type="cellIs" dxfId="6" priority="11" operator="equal">
      <formula>"Clôturé"</formula>
    </cfRule>
  </conditionalFormatting>
  <dataValidations count="4">
    <dataValidation type="list" allowBlank="1" sqref="J15:J51" xr:uid="{00000000-0002-0000-0700-000001000000}">
      <formula1>"NC Majeure,NC Mineure,Observation,OFI,Bonne Pratique"</formula1>
    </dataValidation>
    <dataValidation type="list" allowBlank="1" sqref="Q15:Q51" xr:uid="{00000000-0002-0000-0700-000002000000}">
      <formula1>"Ouvert,En cours,Clôturé,Non applicable"</formula1>
    </dataValidation>
    <dataValidation type="list" allowBlank="1" sqref="F15:F51" xr:uid="{00000000-0002-0000-0700-000003000000}">
      <formula1>"Entité,Entité et Compte,Compte"</formula1>
    </dataValidation>
    <dataValidation type="whole" allowBlank="1" showInputMessage="1" showErrorMessage="1" errorTitle="Score invalide" error="Saisir un score entre 1 et 4" promptTitle="Score Maturité" prompt="1=Non en place/Elémentaire_x000a_2=Partiellement en place/Réactif_x000a_3=Largement en place/Stable_x000a_4=Totalement en place/Proactif_x000a_5= Excellence/Meilleures Pratiques" sqref="L15:L51" xr:uid="{C70EA39E-9471-4C90-9C60-DC52AD9D153F}">
      <formula1>1</formula1>
      <formula2>5</formula2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745"/>
  <sheetViews>
    <sheetView showGridLines="0" topLeftCell="C27" workbookViewId="0">
      <selection activeCell="F7" sqref="F7"/>
    </sheetView>
  </sheetViews>
  <sheetFormatPr baseColWidth="10" defaultColWidth="8.6640625" defaultRowHeight="14.4"/>
  <cols>
    <col min="1" max="1" width="5" customWidth="1"/>
    <col min="2" max="2" width="16" customWidth="1"/>
    <col min="3" max="3" width="7" customWidth="1"/>
    <col min="4" max="4" width="30" customWidth="1"/>
    <col min="5" max="5" width="14" customWidth="1"/>
    <col min="6" max="6" width="28" customWidth="1"/>
    <col min="7" max="7" width="14" customWidth="1"/>
    <col min="8" max="8" width="12" customWidth="1"/>
    <col min="9" max="9" width="8" customWidth="1"/>
    <col min="10" max="10" width="12" customWidth="1"/>
    <col min="11" max="11" width="7" customWidth="1"/>
    <col min="12" max="12" width="8" customWidth="1"/>
    <col min="13" max="13" width="20" customWidth="1"/>
  </cols>
  <sheetData>
    <row r="1" spans="1:13" ht="17.399999999999999">
      <c r="A1" s="16" t="s">
        <v>752</v>
      </c>
    </row>
    <row r="3" spans="1:13">
      <c r="A3" s="6" t="s">
        <v>753</v>
      </c>
    </row>
    <row r="5" spans="1:13" ht="24">
      <c r="A5" s="18" t="s">
        <v>182</v>
      </c>
      <c r="B5" s="18" t="s">
        <v>166</v>
      </c>
      <c r="C5" s="18" t="s">
        <v>246</v>
      </c>
      <c r="D5" s="18" t="s">
        <v>247</v>
      </c>
      <c r="E5" s="18" t="s">
        <v>357</v>
      </c>
      <c r="F5" s="18" t="s">
        <v>360</v>
      </c>
      <c r="G5" s="18" t="s">
        <v>361</v>
      </c>
      <c r="H5" s="18" t="s">
        <v>754</v>
      </c>
      <c r="I5" s="18" t="s">
        <v>112</v>
      </c>
      <c r="J5" s="18" t="s">
        <v>133</v>
      </c>
      <c r="K5" s="18" t="s">
        <v>755</v>
      </c>
      <c r="L5" s="18" t="s">
        <v>149</v>
      </c>
      <c r="M5" s="18" t="s">
        <v>367</v>
      </c>
    </row>
    <row r="6" spans="1:13">
      <c r="A6" s="35">
        <v>1</v>
      </c>
      <c r="B6" s="37" t="s">
        <v>188</v>
      </c>
      <c r="C6" s="35" t="s">
        <v>250</v>
      </c>
      <c r="D6" s="37" t="s">
        <v>251</v>
      </c>
      <c r="E6" s="39"/>
      <c r="F6" s="38"/>
      <c r="G6" s="38"/>
      <c r="H6" s="38"/>
      <c r="I6" s="39"/>
      <c r="J6" s="39"/>
      <c r="K6" s="35" t="str">
        <f t="shared" ref="K6:K69" ca="1" si="0">IF(OR(H6="",J6="Clôturé"),"",TODAY()-H6)</f>
        <v/>
      </c>
      <c r="L6" s="35" t="str">
        <f t="shared" ref="L6:L69" ca="1" si="1">IF(K6="","",IF(J6="Clôturé","✅",IF(K6&lt;=30,"🟢",IF(K6&lt;=60,"🟠","🔴"))))</f>
        <v/>
      </c>
      <c r="M6" s="38"/>
    </row>
    <row r="7" spans="1:13">
      <c r="A7" s="35">
        <v>2</v>
      </c>
      <c r="B7" s="37" t="s">
        <v>188</v>
      </c>
      <c r="C7" s="35" t="s">
        <v>252</v>
      </c>
      <c r="D7" s="37" t="s">
        <v>253</v>
      </c>
      <c r="E7" s="39"/>
      <c r="F7" s="38"/>
      <c r="G7" s="38"/>
      <c r="H7" s="38"/>
      <c r="I7" s="39"/>
      <c r="J7" s="39"/>
      <c r="K7" s="35" t="str">
        <f t="shared" ca="1" si="0"/>
        <v/>
      </c>
      <c r="L7" s="35" t="str">
        <f t="shared" ca="1" si="1"/>
        <v/>
      </c>
      <c r="M7" s="38"/>
    </row>
    <row r="8" spans="1:13">
      <c r="A8" s="35">
        <v>3</v>
      </c>
      <c r="B8" s="37" t="s">
        <v>188</v>
      </c>
      <c r="C8" s="35" t="s">
        <v>254</v>
      </c>
      <c r="D8" s="37" t="s">
        <v>255</v>
      </c>
      <c r="E8" s="39"/>
      <c r="F8" s="38"/>
      <c r="G8" s="38"/>
      <c r="H8" s="38"/>
      <c r="I8" s="39"/>
      <c r="J8" s="39"/>
      <c r="K8" s="35" t="str">
        <f t="shared" ca="1" si="0"/>
        <v/>
      </c>
      <c r="L8" s="35" t="str">
        <f t="shared" ca="1" si="1"/>
        <v/>
      </c>
      <c r="M8" s="38"/>
    </row>
    <row r="9" spans="1:13">
      <c r="A9" s="35">
        <v>4</v>
      </c>
      <c r="B9" s="37" t="s">
        <v>188</v>
      </c>
      <c r="C9" s="35" t="s">
        <v>256</v>
      </c>
      <c r="D9" s="37" t="s">
        <v>257</v>
      </c>
      <c r="E9" s="39"/>
      <c r="F9" s="38"/>
      <c r="G9" s="38"/>
      <c r="H9" s="38"/>
      <c r="I9" s="39"/>
      <c r="J9" s="39"/>
      <c r="K9" s="35" t="str">
        <f t="shared" ca="1" si="0"/>
        <v/>
      </c>
      <c r="L9" s="35" t="str">
        <f t="shared" ca="1" si="1"/>
        <v/>
      </c>
      <c r="M9" s="38"/>
    </row>
    <row r="10" spans="1:13">
      <c r="A10" s="35">
        <v>5</v>
      </c>
      <c r="B10" s="37" t="s">
        <v>188</v>
      </c>
      <c r="C10" s="35" t="s">
        <v>258</v>
      </c>
      <c r="D10" s="37" t="s">
        <v>259</v>
      </c>
      <c r="E10" s="39"/>
      <c r="F10" s="38"/>
      <c r="G10" s="38"/>
      <c r="H10" s="38"/>
      <c r="I10" s="39"/>
      <c r="J10" s="39"/>
      <c r="K10" s="35" t="str">
        <f t="shared" ca="1" si="0"/>
        <v/>
      </c>
      <c r="L10" s="35" t="str">
        <f t="shared" ca="1" si="1"/>
        <v/>
      </c>
      <c r="M10" s="38"/>
    </row>
    <row r="11" spans="1:13">
      <c r="A11" s="35">
        <v>6</v>
      </c>
      <c r="B11" s="37" t="s">
        <v>188</v>
      </c>
      <c r="C11" s="35" t="s">
        <v>260</v>
      </c>
      <c r="D11" s="37" t="s">
        <v>261</v>
      </c>
      <c r="E11" s="39"/>
      <c r="F11" s="38"/>
      <c r="G11" s="38"/>
      <c r="H11" s="38"/>
      <c r="I11" s="39"/>
      <c r="J11" s="39"/>
      <c r="K11" s="35" t="str">
        <f t="shared" ca="1" si="0"/>
        <v/>
      </c>
      <c r="L11" s="35" t="str">
        <f t="shared" ca="1" si="1"/>
        <v/>
      </c>
      <c r="M11" s="38"/>
    </row>
    <row r="12" spans="1:13">
      <c r="A12" s="35">
        <v>7</v>
      </c>
      <c r="B12" s="37" t="s">
        <v>188</v>
      </c>
      <c r="C12" s="35" t="s">
        <v>262</v>
      </c>
      <c r="D12" s="37" t="s">
        <v>263</v>
      </c>
      <c r="E12" s="39"/>
      <c r="F12" s="38"/>
      <c r="G12" s="38"/>
      <c r="H12" s="38"/>
      <c r="I12" s="39"/>
      <c r="J12" s="39"/>
      <c r="K12" s="35" t="str">
        <f t="shared" ca="1" si="0"/>
        <v/>
      </c>
      <c r="L12" s="35" t="str">
        <f t="shared" ca="1" si="1"/>
        <v/>
      </c>
      <c r="M12" s="38"/>
    </row>
    <row r="13" spans="1:13">
      <c r="A13" s="35">
        <v>8</v>
      </c>
      <c r="B13" s="37" t="s">
        <v>188</v>
      </c>
      <c r="C13" s="35" t="s">
        <v>264</v>
      </c>
      <c r="D13" s="37" t="s">
        <v>265</v>
      </c>
      <c r="E13" s="39"/>
      <c r="F13" s="38"/>
      <c r="G13" s="38"/>
      <c r="H13" s="38"/>
      <c r="I13" s="39"/>
      <c r="J13" s="39"/>
      <c r="K13" s="35" t="str">
        <f t="shared" ca="1" si="0"/>
        <v/>
      </c>
      <c r="L13" s="35" t="str">
        <f t="shared" ca="1" si="1"/>
        <v/>
      </c>
      <c r="M13" s="38"/>
    </row>
    <row r="14" spans="1:13">
      <c r="A14" s="35">
        <v>9</v>
      </c>
      <c r="B14" s="37" t="s">
        <v>188</v>
      </c>
      <c r="C14" s="35" t="s">
        <v>266</v>
      </c>
      <c r="D14" s="37" t="s">
        <v>267</v>
      </c>
      <c r="E14" s="39"/>
      <c r="F14" s="38"/>
      <c r="G14" s="38"/>
      <c r="H14" s="38"/>
      <c r="I14" s="39"/>
      <c r="J14" s="39"/>
      <c r="K14" s="35" t="str">
        <f t="shared" ca="1" si="0"/>
        <v/>
      </c>
      <c r="L14" s="35" t="str">
        <f t="shared" ca="1" si="1"/>
        <v/>
      </c>
      <c r="M14" s="38"/>
    </row>
    <row r="15" spans="1:13">
      <c r="A15" s="35">
        <v>10</v>
      </c>
      <c r="B15" s="37" t="s">
        <v>188</v>
      </c>
      <c r="C15" s="35" t="s">
        <v>268</v>
      </c>
      <c r="D15" s="37" t="s">
        <v>269</v>
      </c>
      <c r="E15" s="39"/>
      <c r="F15" s="38"/>
      <c r="G15" s="38"/>
      <c r="H15" s="38"/>
      <c r="I15" s="39"/>
      <c r="J15" s="39"/>
      <c r="K15" s="35" t="str">
        <f t="shared" ca="1" si="0"/>
        <v/>
      </c>
      <c r="L15" s="35" t="str">
        <f t="shared" ca="1" si="1"/>
        <v/>
      </c>
      <c r="M15" s="38"/>
    </row>
    <row r="16" spans="1:13">
      <c r="A16" s="35">
        <v>11</v>
      </c>
      <c r="B16" s="37" t="s">
        <v>188</v>
      </c>
      <c r="C16" s="35" t="s">
        <v>270</v>
      </c>
      <c r="D16" s="37" t="s">
        <v>271</v>
      </c>
      <c r="E16" s="39"/>
      <c r="F16" s="38"/>
      <c r="G16" s="38"/>
      <c r="H16" s="38"/>
      <c r="I16" s="39"/>
      <c r="J16" s="39"/>
      <c r="K16" s="35" t="str">
        <f t="shared" ca="1" si="0"/>
        <v/>
      </c>
      <c r="L16" s="35" t="str">
        <f t="shared" ca="1" si="1"/>
        <v/>
      </c>
      <c r="M16" s="38"/>
    </row>
    <row r="17" spans="1:13">
      <c r="A17" s="35">
        <v>12</v>
      </c>
      <c r="B17" s="37" t="s">
        <v>188</v>
      </c>
      <c r="C17" s="35" t="s">
        <v>272</v>
      </c>
      <c r="D17" s="37" t="s">
        <v>273</v>
      </c>
      <c r="E17" s="39"/>
      <c r="F17" s="38"/>
      <c r="G17" s="38"/>
      <c r="H17" s="38"/>
      <c r="I17" s="39"/>
      <c r="J17" s="39"/>
      <c r="K17" s="35" t="str">
        <f t="shared" ca="1" si="0"/>
        <v/>
      </c>
      <c r="L17" s="35" t="str">
        <f t="shared" ca="1" si="1"/>
        <v/>
      </c>
      <c r="M17" s="38"/>
    </row>
    <row r="18" spans="1:13">
      <c r="A18" s="35">
        <v>13</v>
      </c>
      <c r="B18" s="37" t="s">
        <v>188</v>
      </c>
      <c r="C18" s="35" t="s">
        <v>274</v>
      </c>
      <c r="D18" s="37" t="s">
        <v>275</v>
      </c>
      <c r="E18" s="39"/>
      <c r="F18" s="38"/>
      <c r="G18" s="38"/>
      <c r="H18" s="38"/>
      <c r="I18" s="39"/>
      <c r="J18" s="39"/>
      <c r="K18" s="35" t="str">
        <f t="shared" ca="1" si="0"/>
        <v/>
      </c>
      <c r="L18" s="35" t="str">
        <f t="shared" ca="1" si="1"/>
        <v/>
      </c>
      <c r="M18" s="38"/>
    </row>
    <row r="19" spans="1:13">
      <c r="A19" s="35">
        <v>14</v>
      </c>
      <c r="B19" s="37" t="s">
        <v>188</v>
      </c>
      <c r="C19" s="35" t="s">
        <v>276</v>
      </c>
      <c r="D19" s="37" t="s">
        <v>277</v>
      </c>
      <c r="E19" s="39"/>
      <c r="F19" s="38"/>
      <c r="G19" s="38"/>
      <c r="H19" s="38"/>
      <c r="I19" s="39"/>
      <c r="J19" s="39"/>
      <c r="K19" s="35" t="str">
        <f t="shared" ca="1" si="0"/>
        <v/>
      </c>
      <c r="L19" s="35" t="str">
        <f t="shared" ca="1" si="1"/>
        <v/>
      </c>
      <c r="M19" s="38"/>
    </row>
    <row r="20" spans="1:13">
      <c r="A20" s="35">
        <v>15</v>
      </c>
      <c r="B20" s="37" t="s">
        <v>188</v>
      </c>
      <c r="C20" s="35" t="s">
        <v>278</v>
      </c>
      <c r="D20" s="37" t="s">
        <v>279</v>
      </c>
      <c r="E20" s="39"/>
      <c r="F20" s="38"/>
      <c r="G20" s="38"/>
      <c r="H20" s="38"/>
      <c r="I20" s="39"/>
      <c r="J20" s="39"/>
      <c r="K20" s="35" t="str">
        <f t="shared" ca="1" si="0"/>
        <v/>
      </c>
      <c r="L20" s="35" t="str">
        <f t="shared" ca="1" si="1"/>
        <v/>
      </c>
      <c r="M20" s="38"/>
    </row>
    <row r="21" spans="1:13">
      <c r="A21" s="35">
        <v>16</v>
      </c>
      <c r="B21" s="37" t="s">
        <v>188</v>
      </c>
      <c r="C21" s="35" t="s">
        <v>280</v>
      </c>
      <c r="D21" s="37" t="s">
        <v>281</v>
      </c>
      <c r="E21" s="39"/>
      <c r="F21" s="38"/>
      <c r="G21" s="38"/>
      <c r="H21" s="38"/>
      <c r="I21" s="39"/>
      <c r="J21" s="39"/>
      <c r="K21" s="35" t="str">
        <f t="shared" ca="1" si="0"/>
        <v/>
      </c>
      <c r="L21" s="35" t="str">
        <f t="shared" ca="1" si="1"/>
        <v/>
      </c>
      <c r="M21" s="38"/>
    </row>
    <row r="22" spans="1:13">
      <c r="A22" s="35">
        <v>17</v>
      </c>
      <c r="B22" s="37" t="s">
        <v>188</v>
      </c>
      <c r="C22" s="35" t="s">
        <v>282</v>
      </c>
      <c r="D22" s="37" t="s">
        <v>283</v>
      </c>
      <c r="E22" s="39"/>
      <c r="F22" s="38"/>
      <c r="G22" s="38"/>
      <c r="H22" s="38"/>
      <c r="I22" s="39"/>
      <c r="J22" s="39"/>
      <c r="K22" s="35" t="str">
        <f t="shared" ca="1" si="0"/>
        <v/>
      </c>
      <c r="L22" s="35" t="str">
        <f t="shared" ca="1" si="1"/>
        <v/>
      </c>
      <c r="M22" s="38"/>
    </row>
    <row r="23" spans="1:13">
      <c r="A23" s="35">
        <v>18</v>
      </c>
      <c r="B23" s="37" t="s">
        <v>188</v>
      </c>
      <c r="C23" s="35" t="s">
        <v>284</v>
      </c>
      <c r="D23" s="37" t="s">
        <v>285</v>
      </c>
      <c r="E23" s="39"/>
      <c r="F23" s="38"/>
      <c r="G23" s="38"/>
      <c r="H23" s="38"/>
      <c r="I23" s="39"/>
      <c r="J23" s="39"/>
      <c r="K23" s="35" t="str">
        <f t="shared" ca="1" si="0"/>
        <v/>
      </c>
      <c r="L23" s="35" t="str">
        <f t="shared" ca="1" si="1"/>
        <v/>
      </c>
      <c r="M23" s="38"/>
    </row>
    <row r="24" spans="1:13">
      <c r="A24" s="35">
        <v>19</v>
      </c>
      <c r="B24" s="37" t="s">
        <v>188</v>
      </c>
      <c r="C24" s="35" t="s">
        <v>286</v>
      </c>
      <c r="D24" s="37" t="s">
        <v>287</v>
      </c>
      <c r="E24" s="39"/>
      <c r="F24" s="38"/>
      <c r="G24" s="38"/>
      <c r="H24" s="38"/>
      <c r="I24" s="39"/>
      <c r="J24" s="39"/>
      <c r="K24" s="35" t="str">
        <f t="shared" ca="1" si="0"/>
        <v/>
      </c>
      <c r="L24" s="35" t="str">
        <f t="shared" ca="1" si="1"/>
        <v/>
      </c>
      <c r="M24" s="38"/>
    </row>
    <row r="25" spans="1:13">
      <c r="A25" s="35">
        <v>20</v>
      </c>
      <c r="B25" s="37" t="s">
        <v>188</v>
      </c>
      <c r="C25" s="35" t="s">
        <v>288</v>
      </c>
      <c r="D25" s="37" t="s">
        <v>289</v>
      </c>
      <c r="E25" s="39"/>
      <c r="F25" s="38"/>
      <c r="G25" s="38"/>
      <c r="H25" s="38"/>
      <c r="I25" s="39"/>
      <c r="J25" s="39"/>
      <c r="K25" s="35" t="str">
        <f t="shared" ca="1" si="0"/>
        <v/>
      </c>
      <c r="L25" s="35" t="str">
        <f t="shared" ca="1" si="1"/>
        <v/>
      </c>
      <c r="M25" s="38"/>
    </row>
    <row r="26" spans="1:13">
      <c r="A26" s="35">
        <v>21</v>
      </c>
      <c r="B26" s="37" t="s">
        <v>188</v>
      </c>
      <c r="C26" s="35" t="s">
        <v>290</v>
      </c>
      <c r="D26" s="37" t="s">
        <v>291</v>
      </c>
      <c r="E26" s="39"/>
      <c r="F26" s="38"/>
      <c r="G26" s="38"/>
      <c r="H26" s="38"/>
      <c r="I26" s="39"/>
      <c r="J26" s="39"/>
      <c r="K26" s="35" t="str">
        <f t="shared" ca="1" si="0"/>
        <v/>
      </c>
      <c r="L26" s="35" t="str">
        <f t="shared" ca="1" si="1"/>
        <v/>
      </c>
      <c r="M26" s="38"/>
    </row>
    <row r="27" spans="1:13">
      <c r="A27" s="35">
        <v>22</v>
      </c>
      <c r="B27" s="37" t="s">
        <v>188</v>
      </c>
      <c r="C27" s="35" t="s">
        <v>292</v>
      </c>
      <c r="D27" s="37" t="s">
        <v>293</v>
      </c>
      <c r="E27" s="39"/>
      <c r="F27" s="38"/>
      <c r="G27" s="38"/>
      <c r="H27" s="38"/>
      <c r="I27" s="39"/>
      <c r="J27" s="39"/>
      <c r="K27" s="35" t="str">
        <f t="shared" ca="1" si="0"/>
        <v/>
      </c>
      <c r="L27" s="35" t="str">
        <f t="shared" ca="1" si="1"/>
        <v/>
      </c>
      <c r="M27" s="38"/>
    </row>
    <row r="28" spans="1:13" ht="22.8">
      <c r="A28" s="35">
        <v>23</v>
      </c>
      <c r="B28" s="37" t="s">
        <v>188</v>
      </c>
      <c r="C28" s="35" t="s">
        <v>294</v>
      </c>
      <c r="D28" s="37" t="s">
        <v>295</v>
      </c>
      <c r="E28" s="39"/>
      <c r="F28" s="38"/>
      <c r="G28" s="38"/>
      <c r="H28" s="38"/>
      <c r="I28" s="39"/>
      <c r="J28" s="39"/>
      <c r="K28" s="35" t="str">
        <f t="shared" ca="1" si="0"/>
        <v/>
      </c>
      <c r="L28" s="35" t="str">
        <f t="shared" ca="1" si="1"/>
        <v/>
      </c>
      <c r="M28" s="38"/>
    </row>
    <row r="29" spans="1:13">
      <c r="A29" s="35">
        <v>24</v>
      </c>
      <c r="B29" s="37" t="s">
        <v>188</v>
      </c>
      <c r="C29" s="35" t="s">
        <v>296</v>
      </c>
      <c r="D29" s="37" t="s">
        <v>297</v>
      </c>
      <c r="E29" s="39"/>
      <c r="F29" s="38"/>
      <c r="G29" s="38"/>
      <c r="H29" s="38"/>
      <c r="I29" s="39"/>
      <c r="J29" s="39"/>
      <c r="K29" s="35" t="str">
        <f t="shared" ca="1" si="0"/>
        <v/>
      </c>
      <c r="L29" s="35" t="str">
        <f t="shared" ca="1" si="1"/>
        <v/>
      </c>
      <c r="M29" s="38"/>
    </row>
    <row r="30" spans="1:13">
      <c r="A30" s="35">
        <v>25</v>
      </c>
      <c r="B30" s="37" t="s">
        <v>188</v>
      </c>
      <c r="C30" s="35" t="s">
        <v>298</v>
      </c>
      <c r="D30" s="37" t="s">
        <v>299</v>
      </c>
      <c r="E30" s="39"/>
      <c r="F30" s="38"/>
      <c r="G30" s="38"/>
      <c r="H30" s="38"/>
      <c r="I30" s="39"/>
      <c r="J30" s="39"/>
      <c r="K30" s="35" t="str">
        <f t="shared" ca="1" si="0"/>
        <v/>
      </c>
      <c r="L30" s="35" t="str">
        <f t="shared" ca="1" si="1"/>
        <v/>
      </c>
      <c r="M30" s="38"/>
    </row>
    <row r="31" spans="1:13">
      <c r="A31" s="35">
        <v>26</v>
      </c>
      <c r="B31" s="37" t="s">
        <v>188</v>
      </c>
      <c r="C31" s="35" t="s">
        <v>300</v>
      </c>
      <c r="D31" s="37" t="s">
        <v>301</v>
      </c>
      <c r="E31" s="39"/>
      <c r="F31" s="38"/>
      <c r="G31" s="38"/>
      <c r="H31" s="38"/>
      <c r="I31" s="39"/>
      <c r="J31" s="39"/>
      <c r="K31" s="35" t="str">
        <f t="shared" ca="1" si="0"/>
        <v/>
      </c>
      <c r="L31" s="35" t="str">
        <f t="shared" ca="1" si="1"/>
        <v/>
      </c>
      <c r="M31" s="38"/>
    </row>
    <row r="32" spans="1:13">
      <c r="A32" s="35">
        <v>27</v>
      </c>
      <c r="B32" s="37" t="s">
        <v>188</v>
      </c>
      <c r="C32" s="35" t="s">
        <v>302</v>
      </c>
      <c r="D32" s="37" t="s">
        <v>303</v>
      </c>
      <c r="E32" s="39"/>
      <c r="F32" s="38"/>
      <c r="G32" s="38"/>
      <c r="H32" s="38"/>
      <c r="I32" s="39"/>
      <c r="J32" s="39"/>
      <c r="K32" s="35" t="str">
        <f t="shared" ca="1" si="0"/>
        <v/>
      </c>
      <c r="L32" s="35" t="str">
        <f t="shared" ca="1" si="1"/>
        <v/>
      </c>
      <c r="M32" s="38"/>
    </row>
    <row r="33" spans="1:13">
      <c r="A33" s="35">
        <v>28</v>
      </c>
      <c r="B33" s="37" t="s">
        <v>188</v>
      </c>
      <c r="C33" s="35" t="s">
        <v>304</v>
      </c>
      <c r="D33" s="37" t="s">
        <v>305</v>
      </c>
      <c r="E33" s="39"/>
      <c r="F33" s="38"/>
      <c r="G33" s="38"/>
      <c r="H33" s="38"/>
      <c r="I33" s="39"/>
      <c r="J33" s="39"/>
      <c r="K33" s="35" t="str">
        <f t="shared" ca="1" si="0"/>
        <v/>
      </c>
      <c r="L33" s="35" t="str">
        <f t="shared" ca="1" si="1"/>
        <v/>
      </c>
      <c r="M33" s="38"/>
    </row>
    <row r="34" spans="1:13">
      <c r="A34" s="35">
        <v>29</v>
      </c>
      <c r="B34" s="37" t="s">
        <v>188</v>
      </c>
      <c r="C34" s="35" t="s">
        <v>306</v>
      </c>
      <c r="D34" s="37" t="s">
        <v>307</v>
      </c>
      <c r="E34" s="39"/>
      <c r="F34" s="38"/>
      <c r="G34" s="38"/>
      <c r="H34" s="38"/>
      <c r="I34" s="39"/>
      <c r="J34" s="39"/>
      <c r="K34" s="35" t="str">
        <f t="shared" ca="1" si="0"/>
        <v/>
      </c>
      <c r="L34" s="35" t="str">
        <f t="shared" ca="1" si="1"/>
        <v/>
      </c>
      <c r="M34" s="38"/>
    </row>
    <row r="35" spans="1:13">
      <c r="A35" s="35">
        <v>30</v>
      </c>
      <c r="B35" s="37" t="s">
        <v>188</v>
      </c>
      <c r="C35" s="35" t="s">
        <v>308</v>
      </c>
      <c r="D35" s="37" t="s">
        <v>309</v>
      </c>
      <c r="E35" s="39"/>
      <c r="F35" s="38"/>
      <c r="G35" s="38"/>
      <c r="H35" s="38"/>
      <c r="I35" s="39"/>
      <c r="J35" s="39"/>
      <c r="K35" s="35" t="str">
        <f t="shared" ca="1" si="0"/>
        <v/>
      </c>
      <c r="L35" s="35" t="str">
        <f t="shared" ca="1" si="1"/>
        <v/>
      </c>
      <c r="M35" s="38"/>
    </row>
    <row r="36" spans="1:13">
      <c r="A36" s="35">
        <v>31</v>
      </c>
      <c r="B36" s="37" t="s">
        <v>188</v>
      </c>
      <c r="C36" s="35" t="s">
        <v>310</v>
      </c>
      <c r="D36" s="37" t="s">
        <v>311</v>
      </c>
      <c r="E36" s="39"/>
      <c r="F36" s="38"/>
      <c r="G36" s="38"/>
      <c r="H36" s="38"/>
      <c r="I36" s="39"/>
      <c r="J36" s="39"/>
      <c r="K36" s="35" t="str">
        <f t="shared" ca="1" si="0"/>
        <v/>
      </c>
      <c r="L36" s="35" t="str">
        <f t="shared" ca="1" si="1"/>
        <v/>
      </c>
      <c r="M36" s="38"/>
    </row>
    <row r="37" spans="1:13">
      <c r="A37" s="35">
        <v>32</v>
      </c>
      <c r="B37" s="37" t="s">
        <v>188</v>
      </c>
      <c r="C37" s="35" t="s">
        <v>312</v>
      </c>
      <c r="D37" s="37" t="s">
        <v>313</v>
      </c>
      <c r="E37" s="39"/>
      <c r="F37" s="38"/>
      <c r="G37" s="38"/>
      <c r="H37" s="38"/>
      <c r="I37" s="39"/>
      <c r="J37" s="39"/>
      <c r="K37" s="35" t="str">
        <f t="shared" ca="1" si="0"/>
        <v/>
      </c>
      <c r="L37" s="35" t="str">
        <f t="shared" ca="1" si="1"/>
        <v/>
      </c>
      <c r="M37" s="38"/>
    </row>
    <row r="38" spans="1:13">
      <c r="A38" s="35">
        <v>33</v>
      </c>
      <c r="B38" s="37" t="s">
        <v>188</v>
      </c>
      <c r="C38" s="35" t="s">
        <v>314</v>
      </c>
      <c r="D38" s="37" t="s">
        <v>315</v>
      </c>
      <c r="E38" s="39"/>
      <c r="F38" s="38"/>
      <c r="G38" s="38"/>
      <c r="H38" s="38"/>
      <c r="I38" s="39"/>
      <c r="J38" s="39"/>
      <c r="K38" s="35" t="str">
        <f t="shared" ca="1" si="0"/>
        <v/>
      </c>
      <c r="L38" s="35" t="str">
        <f t="shared" ca="1" si="1"/>
        <v/>
      </c>
      <c r="M38" s="38"/>
    </row>
    <row r="39" spans="1:13">
      <c r="A39" s="35">
        <v>34</v>
      </c>
      <c r="B39" s="37" t="s">
        <v>188</v>
      </c>
      <c r="C39" s="35" t="s">
        <v>316</v>
      </c>
      <c r="D39" s="37" t="s">
        <v>317</v>
      </c>
      <c r="E39" s="39"/>
      <c r="F39" s="38"/>
      <c r="G39" s="38"/>
      <c r="H39" s="38"/>
      <c r="I39" s="39"/>
      <c r="J39" s="39"/>
      <c r="K39" s="35" t="str">
        <f t="shared" ca="1" si="0"/>
        <v/>
      </c>
      <c r="L39" s="35" t="str">
        <f t="shared" ca="1" si="1"/>
        <v/>
      </c>
      <c r="M39" s="38"/>
    </row>
    <row r="40" spans="1:13">
      <c r="A40" s="35">
        <v>35</v>
      </c>
      <c r="B40" s="37" t="s">
        <v>188</v>
      </c>
      <c r="C40" s="35" t="s">
        <v>318</v>
      </c>
      <c r="D40" s="37" t="s">
        <v>319</v>
      </c>
      <c r="E40" s="39"/>
      <c r="F40" s="38"/>
      <c r="G40" s="38"/>
      <c r="H40" s="38"/>
      <c r="I40" s="39"/>
      <c r="J40" s="39"/>
      <c r="K40" s="35" t="str">
        <f t="shared" ca="1" si="0"/>
        <v/>
      </c>
      <c r="L40" s="35" t="str">
        <f t="shared" ca="1" si="1"/>
        <v/>
      </c>
      <c r="M40" s="38"/>
    </row>
    <row r="41" spans="1:13">
      <c r="A41" s="35">
        <v>36</v>
      </c>
      <c r="B41" s="37" t="s">
        <v>188</v>
      </c>
      <c r="C41" s="35" t="s">
        <v>320</v>
      </c>
      <c r="D41" s="37" t="s">
        <v>93</v>
      </c>
      <c r="E41" s="39"/>
      <c r="F41" s="38"/>
      <c r="G41" s="38"/>
      <c r="H41" s="38"/>
      <c r="I41" s="39"/>
      <c r="J41" s="39"/>
      <c r="K41" s="35" t="str">
        <f t="shared" ca="1" si="0"/>
        <v/>
      </c>
      <c r="L41" s="35" t="str">
        <f t="shared" ca="1" si="1"/>
        <v/>
      </c>
      <c r="M41" s="38"/>
    </row>
    <row r="42" spans="1:13">
      <c r="A42" s="35">
        <v>37</v>
      </c>
      <c r="B42" s="37" t="s">
        <v>188</v>
      </c>
      <c r="C42" s="35" t="s">
        <v>321</v>
      </c>
      <c r="D42" s="37" t="s">
        <v>322</v>
      </c>
      <c r="E42" s="39"/>
      <c r="F42" s="38"/>
      <c r="G42" s="38"/>
      <c r="H42" s="38"/>
      <c r="I42" s="39"/>
      <c r="J42" s="39"/>
      <c r="K42" s="35" t="str">
        <f t="shared" ca="1" si="0"/>
        <v/>
      </c>
      <c r="L42" s="35" t="str">
        <f t="shared" ca="1" si="1"/>
        <v/>
      </c>
      <c r="M42" s="38"/>
    </row>
    <row r="43" spans="1:13">
      <c r="A43" s="40">
        <v>38</v>
      </c>
      <c r="B43" s="42" t="s">
        <v>189</v>
      </c>
      <c r="C43" s="40" t="s">
        <v>250</v>
      </c>
      <c r="D43" s="42" t="s">
        <v>251</v>
      </c>
      <c r="E43" s="44"/>
      <c r="F43" s="43"/>
      <c r="G43" s="43"/>
      <c r="H43" s="43"/>
      <c r="I43" s="44"/>
      <c r="J43" s="44"/>
      <c r="K43" s="40" t="str">
        <f t="shared" ca="1" si="0"/>
        <v/>
      </c>
      <c r="L43" s="40" t="str">
        <f t="shared" ca="1" si="1"/>
        <v/>
      </c>
      <c r="M43" s="43"/>
    </row>
    <row r="44" spans="1:13">
      <c r="A44" s="40">
        <v>39</v>
      </c>
      <c r="B44" s="42" t="s">
        <v>189</v>
      </c>
      <c r="C44" s="40" t="s">
        <v>252</v>
      </c>
      <c r="D44" s="42" t="s">
        <v>253</v>
      </c>
      <c r="E44" s="44"/>
      <c r="F44" s="43"/>
      <c r="G44" s="43"/>
      <c r="H44" s="43"/>
      <c r="I44" s="44"/>
      <c r="J44" s="44"/>
      <c r="K44" s="40" t="str">
        <f t="shared" ca="1" si="0"/>
        <v/>
      </c>
      <c r="L44" s="40" t="str">
        <f t="shared" ca="1" si="1"/>
        <v/>
      </c>
      <c r="M44" s="43"/>
    </row>
    <row r="45" spans="1:13">
      <c r="A45" s="40">
        <v>40</v>
      </c>
      <c r="B45" s="42" t="s">
        <v>189</v>
      </c>
      <c r="C45" s="40" t="s">
        <v>254</v>
      </c>
      <c r="D45" s="42" t="s">
        <v>255</v>
      </c>
      <c r="E45" s="44"/>
      <c r="F45" s="43"/>
      <c r="G45" s="43"/>
      <c r="H45" s="43"/>
      <c r="I45" s="44"/>
      <c r="J45" s="44"/>
      <c r="K45" s="40" t="str">
        <f t="shared" ca="1" si="0"/>
        <v/>
      </c>
      <c r="L45" s="40" t="str">
        <f t="shared" ca="1" si="1"/>
        <v/>
      </c>
      <c r="M45" s="43"/>
    </row>
    <row r="46" spans="1:13">
      <c r="A46" s="40">
        <v>41</v>
      </c>
      <c r="B46" s="42" t="s">
        <v>189</v>
      </c>
      <c r="C46" s="40" t="s">
        <v>256</v>
      </c>
      <c r="D46" s="42" t="s">
        <v>257</v>
      </c>
      <c r="E46" s="44"/>
      <c r="F46" s="43"/>
      <c r="G46" s="43"/>
      <c r="H46" s="43"/>
      <c r="I46" s="44"/>
      <c r="J46" s="44"/>
      <c r="K46" s="40" t="str">
        <f t="shared" ca="1" si="0"/>
        <v/>
      </c>
      <c r="L46" s="40" t="str">
        <f t="shared" ca="1" si="1"/>
        <v/>
      </c>
      <c r="M46" s="43"/>
    </row>
    <row r="47" spans="1:13">
      <c r="A47" s="40">
        <v>42</v>
      </c>
      <c r="B47" s="42" t="s">
        <v>189</v>
      </c>
      <c r="C47" s="40" t="s">
        <v>258</v>
      </c>
      <c r="D47" s="42" t="s">
        <v>259</v>
      </c>
      <c r="E47" s="44"/>
      <c r="F47" s="43"/>
      <c r="G47" s="43"/>
      <c r="H47" s="43"/>
      <c r="I47" s="44"/>
      <c r="J47" s="44"/>
      <c r="K47" s="40" t="str">
        <f t="shared" ca="1" si="0"/>
        <v/>
      </c>
      <c r="L47" s="40" t="str">
        <f t="shared" ca="1" si="1"/>
        <v/>
      </c>
      <c r="M47" s="43"/>
    </row>
    <row r="48" spans="1:13">
      <c r="A48" s="40">
        <v>43</v>
      </c>
      <c r="B48" s="42" t="s">
        <v>189</v>
      </c>
      <c r="C48" s="40" t="s">
        <v>260</v>
      </c>
      <c r="D48" s="42" t="s">
        <v>261</v>
      </c>
      <c r="E48" s="44"/>
      <c r="F48" s="43"/>
      <c r="G48" s="43"/>
      <c r="H48" s="43"/>
      <c r="I48" s="44"/>
      <c r="J48" s="44"/>
      <c r="K48" s="40" t="str">
        <f t="shared" ca="1" si="0"/>
        <v/>
      </c>
      <c r="L48" s="40" t="str">
        <f t="shared" ca="1" si="1"/>
        <v/>
      </c>
      <c r="M48" s="43"/>
    </row>
    <row r="49" spans="1:13">
      <c r="A49" s="40">
        <v>44</v>
      </c>
      <c r="B49" s="42" t="s">
        <v>189</v>
      </c>
      <c r="C49" s="40" t="s">
        <v>262</v>
      </c>
      <c r="D49" s="42" t="s">
        <v>263</v>
      </c>
      <c r="E49" s="44"/>
      <c r="F49" s="43"/>
      <c r="G49" s="43"/>
      <c r="H49" s="43"/>
      <c r="I49" s="44"/>
      <c r="J49" s="44"/>
      <c r="K49" s="40" t="str">
        <f t="shared" ca="1" si="0"/>
        <v/>
      </c>
      <c r="L49" s="40" t="str">
        <f t="shared" ca="1" si="1"/>
        <v/>
      </c>
      <c r="M49" s="43"/>
    </row>
    <row r="50" spans="1:13">
      <c r="A50" s="40">
        <v>45</v>
      </c>
      <c r="B50" s="42" t="s">
        <v>189</v>
      </c>
      <c r="C50" s="40" t="s">
        <v>264</v>
      </c>
      <c r="D50" s="42" t="s">
        <v>265</v>
      </c>
      <c r="E50" s="44"/>
      <c r="F50" s="43"/>
      <c r="G50" s="43"/>
      <c r="H50" s="43"/>
      <c r="I50" s="44"/>
      <c r="J50" s="44"/>
      <c r="K50" s="40" t="str">
        <f t="shared" ca="1" si="0"/>
        <v/>
      </c>
      <c r="L50" s="40" t="str">
        <f t="shared" ca="1" si="1"/>
        <v/>
      </c>
      <c r="M50" s="43"/>
    </row>
    <row r="51" spans="1:13">
      <c r="A51" s="40">
        <v>46</v>
      </c>
      <c r="B51" s="42" t="s">
        <v>189</v>
      </c>
      <c r="C51" s="40" t="s">
        <v>266</v>
      </c>
      <c r="D51" s="42" t="s">
        <v>267</v>
      </c>
      <c r="E51" s="44"/>
      <c r="F51" s="43"/>
      <c r="G51" s="43"/>
      <c r="H51" s="43"/>
      <c r="I51" s="44"/>
      <c r="J51" s="44"/>
      <c r="K51" s="40" t="str">
        <f t="shared" ca="1" si="0"/>
        <v/>
      </c>
      <c r="L51" s="40" t="str">
        <f t="shared" ca="1" si="1"/>
        <v/>
      </c>
      <c r="M51" s="43"/>
    </row>
    <row r="52" spans="1:13">
      <c r="A52" s="40">
        <v>47</v>
      </c>
      <c r="B52" s="42" t="s">
        <v>189</v>
      </c>
      <c r="C52" s="40" t="s">
        <v>268</v>
      </c>
      <c r="D52" s="42" t="s">
        <v>269</v>
      </c>
      <c r="E52" s="44"/>
      <c r="F52" s="43"/>
      <c r="G52" s="43"/>
      <c r="H52" s="43"/>
      <c r="I52" s="44"/>
      <c r="J52" s="44"/>
      <c r="K52" s="40" t="str">
        <f t="shared" ca="1" si="0"/>
        <v/>
      </c>
      <c r="L52" s="40" t="str">
        <f t="shared" ca="1" si="1"/>
        <v/>
      </c>
      <c r="M52" s="43"/>
    </row>
    <row r="53" spans="1:13">
      <c r="A53" s="40">
        <v>48</v>
      </c>
      <c r="B53" s="42" t="s">
        <v>189</v>
      </c>
      <c r="C53" s="40" t="s">
        <v>270</v>
      </c>
      <c r="D53" s="42" t="s">
        <v>271</v>
      </c>
      <c r="E53" s="44"/>
      <c r="F53" s="43"/>
      <c r="G53" s="43"/>
      <c r="H53" s="43"/>
      <c r="I53" s="44"/>
      <c r="J53" s="44"/>
      <c r="K53" s="40" t="str">
        <f t="shared" ca="1" si="0"/>
        <v/>
      </c>
      <c r="L53" s="40" t="str">
        <f t="shared" ca="1" si="1"/>
        <v/>
      </c>
      <c r="M53" s="43"/>
    </row>
    <row r="54" spans="1:13">
      <c r="A54" s="40">
        <v>49</v>
      </c>
      <c r="B54" s="42" t="s">
        <v>189</v>
      </c>
      <c r="C54" s="40" t="s">
        <v>272</v>
      </c>
      <c r="D54" s="42" t="s">
        <v>273</v>
      </c>
      <c r="E54" s="44"/>
      <c r="F54" s="43"/>
      <c r="G54" s="43"/>
      <c r="H54" s="43"/>
      <c r="I54" s="44"/>
      <c r="J54" s="44"/>
      <c r="K54" s="40" t="str">
        <f t="shared" ca="1" si="0"/>
        <v/>
      </c>
      <c r="L54" s="40" t="str">
        <f t="shared" ca="1" si="1"/>
        <v/>
      </c>
      <c r="M54" s="43"/>
    </row>
    <row r="55" spans="1:13">
      <c r="A55" s="40">
        <v>50</v>
      </c>
      <c r="B55" s="42" t="s">
        <v>189</v>
      </c>
      <c r="C55" s="40" t="s">
        <v>274</v>
      </c>
      <c r="D55" s="42" t="s">
        <v>275</v>
      </c>
      <c r="E55" s="44"/>
      <c r="F55" s="43"/>
      <c r="G55" s="43"/>
      <c r="H55" s="43"/>
      <c r="I55" s="44"/>
      <c r="J55" s="44"/>
      <c r="K55" s="40" t="str">
        <f t="shared" ca="1" si="0"/>
        <v/>
      </c>
      <c r="L55" s="40" t="str">
        <f t="shared" ca="1" si="1"/>
        <v/>
      </c>
      <c r="M55" s="43"/>
    </row>
    <row r="56" spans="1:13">
      <c r="A56" s="40">
        <v>51</v>
      </c>
      <c r="B56" s="42" t="s">
        <v>189</v>
      </c>
      <c r="C56" s="40" t="s">
        <v>276</v>
      </c>
      <c r="D56" s="42" t="s">
        <v>277</v>
      </c>
      <c r="E56" s="44"/>
      <c r="F56" s="43"/>
      <c r="G56" s="43"/>
      <c r="H56" s="43"/>
      <c r="I56" s="44"/>
      <c r="J56" s="44"/>
      <c r="K56" s="40" t="str">
        <f t="shared" ca="1" si="0"/>
        <v/>
      </c>
      <c r="L56" s="40" t="str">
        <f t="shared" ca="1" si="1"/>
        <v/>
      </c>
      <c r="M56" s="43"/>
    </row>
    <row r="57" spans="1:13">
      <c r="A57" s="40">
        <v>52</v>
      </c>
      <c r="B57" s="42" t="s">
        <v>189</v>
      </c>
      <c r="C57" s="40" t="s">
        <v>278</v>
      </c>
      <c r="D57" s="42" t="s">
        <v>279</v>
      </c>
      <c r="E57" s="44"/>
      <c r="F57" s="43"/>
      <c r="G57" s="43"/>
      <c r="H57" s="43"/>
      <c r="I57" s="44"/>
      <c r="J57" s="44"/>
      <c r="K57" s="40" t="str">
        <f t="shared" ca="1" si="0"/>
        <v/>
      </c>
      <c r="L57" s="40" t="str">
        <f t="shared" ca="1" si="1"/>
        <v/>
      </c>
      <c r="M57" s="43"/>
    </row>
    <row r="58" spans="1:13">
      <c r="A58" s="40">
        <v>53</v>
      </c>
      <c r="B58" s="42" t="s">
        <v>189</v>
      </c>
      <c r="C58" s="40" t="s">
        <v>280</v>
      </c>
      <c r="D58" s="42" t="s">
        <v>281</v>
      </c>
      <c r="E58" s="44"/>
      <c r="F58" s="43"/>
      <c r="G58" s="43"/>
      <c r="H58" s="43"/>
      <c r="I58" s="44"/>
      <c r="J58" s="44"/>
      <c r="K58" s="40" t="str">
        <f t="shared" ca="1" si="0"/>
        <v/>
      </c>
      <c r="L58" s="40" t="str">
        <f t="shared" ca="1" si="1"/>
        <v/>
      </c>
      <c r="M58" s="43"/>
    </row>
    <row r="59" spans="1:13">
      <c r="A59" s="40">
        <v>54</v>
      </c>
      <c r="B59" s="42" t="s">
        <v>189</v>
      </c>
      <c r="C59" s="40" t="s">
        <v>282</v>
      </c>
      <c r="D59" s="42" t="s">
        <v>283</v>
      </c>
      <c r="E59" s="44"/>
      <c r="F59" s="43"/>
      <c r="G59" s="43"/>
      <c r="H59" s="43"/>
      <c r="I59" s="44"/>
      <c r="J59" s="44"/>
      <c r="K59" s="40" t="str">
        <f t="shared" ca="1" si="0"/>
        <v/>
      </c>
      <c r="L59" s="40" t="str">
        <f t="shared" ca="1" si="1"/>
        <v/>
      </c>
      <c r="M59" s="43"/>
    </row>
    <row r="60" spans="1:13">
      <c r="A60" s="40">
        <v>55</v>
      </c>
      <c r="B60" s="42" t="s">
        <v>189</v>
      </c>
      <c r="C60" s="40" t="s">
        <v>284</v>
      </c>
      <c r="D60" s="42" t="s">
        <v>285</v>
      </c>
      <c r="E60" s="44"/>
      <c r="F60" s="43"/>
      <c r="G60" s="43"/>
      <c r="H60" s="43"/>
      <c r="I60" s="44"/>
      <c r="J60" s="44"/>
      <c r="K60" s="40" t="str">
        <f t="shared" ca="1" si="0"/>
        <v/>
      </c>
      <c r="L60" s="40" t="str">
        <f t="shared" ca="1" si="1"/>
        <v/>
      </c>
      <c r="M60" s="43"/>
    </row>
    <row r="61" spans="1:13">
      <c r="A61" s="40">
        <v>56</v>
      </c>
      <c r="B61" s="42" t="s">
        <v>189</v>
      </c>
      <c r="C61" s="40" t="s">
        <v>286</v>
      </c>
      <c r="D61" s="42" t="s">
        <v>287</v>
      </c>
      <c r="E61" s="44"/>
      <c r="F61" s="43"/>
      <c r="G61" s="43"/>
      <c r="H61" s="43"/>
      <c r="I61" s="44"/>
      <c r="J61" s="44"/>
      <c r="K61" s="40" t="str">
        <f t="shared" ca="1" si="0"/>
        <v/>
      </c>
      <c r="L61" s="40" t="str">
        <f t="shared" ca="1" si="1"/>
        <v/>
      </c>
      <c r="M61" s="43"/>
    </row>
    <row r="62" spans="1:13">
      <c r="A62" s="40">
        <v>57</v>
      </c>
      <c r="B62" s="42" t="s">
        <v>189</v>
      </c>
      <c r="C62" s="40" t="s">
        <v>288</v>
      </c>
      <c r="D62" s="42" t="s">
        <v>289</v>
      </c>
      <c r="E62" s="44"/>
      <c r="F62" s="43"/>
      <c r="G62" s="43"/>
      <c r="H62" s="43"/>
      <c r="I62" s="44"/>
      <c r="J62" s="44"/>
      <c r="K62" s="40" t="str">
        <f t="shared" ca="1" si="0"/>
        <v/>
      </c>
      <c r="L62" s="40" t="str">
        <f t="shared" ca="1" si="1"/>
        <v/>
      </c>
      <c r="M62" s="43"/>
    </row>
    <row r="63" spans="1:13">
      <c r="A63" s="40">
        <v>58</v>
      </c>
      <c r="B63" s="42" t="s">
        <v>189</v>
      </c>
      <c r="C63" s="40" t="s">
        <v>290</v>
      </c>
      <c r="D63" s="42" t="s">
        <v>291</v>
      </c>
      <c r="E63" s="44"/>
      <c r="F63" s="43"/>
      <c r="G63" s="43"/>
      <c r="H63" s="43"/>
      <c r="I63" s="44"/>
      <c r="J63" s="44"/>
      <c r="K63" s="40" t="str">
        <f t="shared" ca="1" si="0"/>
        <v/>
      </c>
      <c r="L63" s="40" t="str">
        <f t="shared" ca="1" si="1"/>
        <v/>
      </c>
      <c r="M63" s="43"/>
    </row>
    <row r="64" spans="1:13">
      <c r="A64" s="40">
        <v>59</v>
      </c>
      <c r="B64" s="42" t="s">
        <v>189</v>
      </c>
      <c r="C64" s="40" t="s">
        <v>292</v>
      </c>
      <c r="D64" s="42" t="s">
        <v>293</v>
      </c>
      <c r="E64" s="44"/>
      <c r="F64" s="43"/>
      <c r="G64" s="43"/>
      <c r="H64" s="43"/>
      <c r="I64" s="44"/>
      <c r="J64" s="44"/>
      <c r="K64" s="40" t="str">
        <f t="shared" ca="1" si="0"/>
        <v/>
      </c>
      <c r="L64" s="40" t="str">
        <f t="shared" ca="1" si="1"/>
        <v/>
      </c>
      <c r="M64" s="43"/>
    </row>
    <row r="65" spans="1:13" ht="22.8">
      <c r="A65" s="40">
        <v>60</v>
      </c>
      <c r="B65" s="42" t="s">
        <v>189</v>
      </c>
      <c r="C65" s="40" t="s">
        <v>294</v>
      </c>
      <c r="D65" s="42" t="s">
        <v>295</v>
      </c>
      <c r="E65" s="44"/>
      <c r="F65" s="43"/>
      <c r="G65" s="43"/>
      <c r="H65" s="43"/>
      <c r="I65" s="44"/>
      <c r="J65" s="44"/>
      <c r="K65" s="40" t="str">
        <f t="shared" ca="1" si="0"/>
        <v/>
      </c>
      <c r="L65" s="40" t="str">
        <f t="shared" ca="1" si="1"/>
        <v/>
      </c>
      <c r="M65" s="43"/>
    </row>
    <row r="66" spans="1:13">
      <c r="A66" s="40">
        <v>61</v>
      </c>
      <c r="B66" s="42" t="s">
        <v>189</v>
      </c>
      <c r="C66" s="40" t="s">
        <v>296</v>
      </c>
      <c r="D66" s="42" t="s">
        <v>297</v>
      </c>
      <c r="E66" s="44"/>
      <c r="F66" s="43"/>
      <c r="G66" s="43"/>
      <c r="H66" s="43"/>
      <c r="I66" s="44"/>
      <c r="J66" s="44"/>
      <c r="K66" s="40" t="str">
        <f t="shared" ca="1" si="0"/>
        <v/>
      </c>
      <c r="L66" s="40" t="str">
        <f t="shared" ca="1" si="1"/>
        <v/>
      </c>
      <c r="M66" s="43"/>
    </row>
    <row r="67" spans="1:13">
      <c r="A67" s="40">
        <v>62</v>
      </c>
      <c r="B67" s="42" t="s">
        <v>189</v>
      </c>
      <c r="C67" s="40" t="s">
        <v>298</v>
      </c>
      <c r="D67" s="42" t="s">
        <v>299</v>
      </c>
      <c r="E67" s="44"/>
      <c r="F67" s="43"/>
      <c r="G67" s="43"/>
      <c r="H67" s="43"/>
      <c r="I67" s="44"/>
      <c r="J67" s="44"/>
      <c r="K67" s="40" t="str">
        <f t="shared" ca="1" si="0"/>
        <v/>
      </c>
      <c r="L67" s="40" t="str">
        <f t="shared" ca="1" si="1"/>
        <v/>
      </c>
      <c r="M67" s="43"/>
    </row>
    <row r="68" spans="1:13">
      <c r="A68" s="40">
        <v>63</v>
      </c>
      <c r="B68" s="42" t="s">
        <v>189</v>
      </c>
      <c r="C68" s="40" t="s">
        <v>300</v>
      </c>
      <c r="D68" s="42" t="s">
        <v>301</v>
      </c>
      <c r="E68" s="44"/>
      <c r="F68" s="43"/>
      <c r="G68" s="43"/>
      <c r="H68" s="43"/>
      <c r="I68" s="44"/>
      <c r="J68" s="44"/>
      <c r="K68" s="40" t="str">
        <f t="shared" ca="1" si="0"/>
        <v/>
      </c>
      <c r="L68" s="40" t="str">
        <f t="shared" ca="1" si="1"/>
        <v/>
      </c>
      <c r="M68" s="43"/>
    </row>
    <row r="69" spans="1:13">
      <c r="A69" s="40">
        <v>64</v>
      </c>
      <c r="B69" s="42" t="s">
        <v>189</v>
      </c>
      <c r="C69" s="40" t="s">
        <v>302</v>
      </c>
      <c r="D69" s="42" t="s">
        <v>303</v>
      </c>
      <c r="E69" s="44"/>
      <c r="F69" s="43"/>
      <c r="G69" s="43"/>
      <c r="H69" s="43"/>
      <c r="I69" s="44"/>
      <c r="J69" s="44"/>
      <c r="K69" s="40" t="str">
        <f t="shared" ca="1" si="0"/>
        <v/>
      </c>
      <c r="L69" s="40" t="str">
        <f t="shared" ca="1" si="1"/>
        <v/>
      </c>
      <c r="M69" s="43"/>
    </row>
    <row r="70" spans="1:13">
      <c r="A70" s="40">
        <v>65</v>
      </c>
      <c r="B70" s="42" t="s">
        <v>189</v>
      </c>
      <c r="C70" s="40" t="s">
        <v>304</v>
      </c>
      <c r="D70" s="42" t="s">
        <v>305</v>
      </c>
      <c r="E70" s="44"/>
      <c r="F70" s="43"/>
      <c r="G70" s="43"/>
      <c r="H70" s="43"/>
      <c r="I70" s="44"/>
      <c r="J70" s="44"/>
      <c r="K70" s="40" t="str">
        <f t="shared" ref="K70:K133" ca="1" si="2">IF(OR(H70="",J70="Clôturé"),"",TODAY()-H70)</f>
        <v/>
      </c>
      <c r="L70" s="40" t="str">
        <f t="shared" ref="L70:L133" ca="1" si="3">IF(K70="","",IF(J70="Clôturé","✅",IF(K70&lt;=30,"🟢",IF(K70&lt;=60,"🟠","🔴"))))</f>
        <v/>
      </c>
      <c r="M70" s="43"/>
    </row>
    <row r="71" spans="1:13">
      <c r="A71" s="40">
        <v>66</v>
      </c>
      <c r="B71" s="42" t="s">
        <v>189</v>
      </c>
      <c r="C71" s="40" t="s">
        <v>306</v>
      </c>
      <c r="D71" s="42" t="s">
        <v>307</v>
      </c>
      <c r="E71" s="44"/>
      <c r="F71" s="43"/>
      <c r="G71" s="43"/>
      <c r="H71" s="43"/>
      <c r="I71" s="44"/>
      <c r="J71" s="44"/>
      <c r="K71" s="40" t="str">
        <f t="shared" ca="1" si="2"/>
        <v/>
      </c>
      <c r="L71" s="40" t="str">
        <f t="shared" ca="1" si="3"/>
        <v/>
      </c>
      <c r="M71" s="43"/>
    </row>
    <row r="72" spans="1:13">
      <c r="A72" s="40">
        <v>67</v>
      </c>
      <c r="B72" s="42" t="s">
        <v>189</v>
      </c>
      <c r="C72" s="40" t="s">
        <v>308</v>
      </c>
      <c r="D72" s="42" t="s">
        <v>309</v>
      </c>
      <c r="E72" s="44"/>
      <c r="F72" s="43"/>
      <c r="G72" s="43"/>
      <c r="H72" s="43"/>
      <c r="I72" s="44"/>
      <c r="J72" s="44"/>
      <c r="K72" s="40" t="str">
        <f t="shared" ca="1" si="2"/>
        <v/>
      </c>
      <c r="L72" s="40" t="str">
        <f t="shared" ca="1" si="3"/>
        <v/>
      </c>
      <c r="M72" s="43"/>
    </row>
    <row r="73" spans="1:13">
      <c r="A73" s="40">
        <v>68</v>
      </c>
      <c r="B73" s="42" t="s">
        <v>189</v>
      </c>
      <c r="C73" s="40" t="s">
        <v>310</v>
      </c>
      <c r="D73" s="42" t="s">
        <v>311</v>
      </c>
      <c r="E73" s="44"/>
      <c r="F73" s="43"/>
      <c r="G73" s="43"/>
      <c r="H73" s="43"/>
      <c r="I73" s="44"/>
      <c r="J73" s="44"/>
      <c r="K73" s="40" t="str">
        <f t="shared" ca="1" si="2"/>
        <v/>
      </c>
      <c r="L73" s="40" t="str">
        <f t="shared" ca="1" si="3"/>
        <v/>
      </c>
      <c r="M73" s="43"/>
    </row>
    <row r="74" spans="1:13">
      <c r="A74" s="40">
        <v>69</v>
      </c>
      <c r="B74" s="42" t="s">
        <v>189</v>
      </c>
      <c r="C74" s="40" t="s">
        <v>312</v>
      </c>
      <c r="D74" s="42" t="s">
        <v>313</v>
      </c>
      <c r="E74" s="44"/>
      <c r="F74" s="43"/>
      <c r="G74" s="43"/>
      <c r="H74" s="43"/>
      <c r="I74" s="44"/>
      <c r="J74" s="44"/>
      <c r="K74" s="40" t="str">
        <f t="shared" ca="1" si="2"/>
        <v/>
      </c>
      <c r="L74" s="40" t="str">
        <f t="shared" ca="1" si="3"/>
        <v/>
      </c>
      <c r="M74" s="43"/>
    </row>
    <row r="75" spans="1:13">
      <c r="A75" s="40">
        <v>70</v>
      </c>
      <c r="B75" s="42" t="s">
        <v>189</v>
      </c>
      <c r="C75" s="40" t="s">
        <v>314</v>
      </c>
      <c r="D75" s="42" t="s">
        <v>315</v>
      </c>
      <c r="E75" s="44"/>
      <c r="F75" s="43"/>
      <c r="G75" s="43"/>
      <c r="H75" s="43"/>
      <c r="I75" s="44"/>
      <c r="J75" s="44"/>
      <c r="K75" s="40" t="str">
        <f t="shared" ca="1" si="2"/>
        <v/>
      </c>
      <c r="L75" s="40" t="str">
        <f t="shared" ca="1" si="3"/>
        <v/>
      </c>
      <c r="M75" s="43"/>
    </row>
    <row r="76" spans="1:13">
      <c r="A76" s="40">
        <v>71</v>
      </c>
      <c r="B76" s="42" t="s">
        <v>189</v>
      </c>
      <c r="C76" s="40" t="s">
        <v>316</v>
      </c>
      <c r="D76" s="42" t="s">
        <v>317</v>
      </c>
      <c r="E76" s="44"/>
      <c r="F76" s="43"/>
      <c r="G76" s="43"/>
      <c r="H76" s="43"/>
      <c r="I76" s="44"/>
      <c r="J76" s="44"/>
      <c r="K76" s="40" t="str">
        <f t="shared" ca="1" si="2"/>
        <v/>
      </c>
      <c r="L76" s="40" t="str">
        <f t="shared" ca="1" si="3"/>
        <v/>
      </c>
      <c r="M76" s="43"/>
    </row>
    <row r="77" spans="1:13">
      <c r="A77" s="40">
        <v>72</v>
      </c>
      <c r="B77" s="42" t="s">
        <v>189</v>
      </c>
      <c r="C77" s="40" t="s">
        <v>318</v>
      </c>
      <c r="D77" s="42" t="s">
        <v>319</v>
      </c>
      <c r="E77" s="44"/>
      <c r="F77" s="43"/>
      <c r="G77" s="43"/>
      <c r="H77" s="43"/>
      <c r="I77" s="44"/>
      <c r="J77" s="44"/>
      <c r="K77" s="40" t="str">
        <f t="shared" ca="1" si="2"/>
        <v/>
      </c>
      <c r="L77" s="40" t="str">
        <f t="shared" ca="1" si="3"/>
        <v/>
      </c>
      <c r="M77" s="43"/>
    </row>
    <row r="78" spans="1:13">
      <c r="A78" s="40">
        <v>73</v>
      </c>
      <c r="B78" s="42" t="s">
        <v>189</v>
      </c>
      <c r="C78" s="40" t="s">
        <v>320</v>
      </c>
      <c r="D78" s="42" t="s">
        <v>93</v>
      </c>
      <c r="E78" s="44"/>
      <c r="F78" s="43"/>
      <c r="G78" s="43"/>
      <c r="H78" s="43"/>
      <c r="I78" s="44"/>
      <c r="J78" s="44"/>
      <c r="K78" s="40" t="str">
        <f t="shared" ca="1" si="2"/>
        <v/>
      </c>
      <c r="L78" s="40" t="str">
        <f t="shared" ca="1" si="3"/>
        <v/>
      </c>
      <c r="M78" s="43"/>
    </row>
    <row r="79" spans="1:13">
      <c r="A79" s="40">
        <v>74</v>
      </c>
      <c r="B79" s="42" t="s">
        <v>189</v>
      </c>
      <c r="C79" s="40" t="s">
        <v>321</v>
      </c>
      <c r="D79" s="42" t="s">
        <v>322</v>
      </c>
      <c r="E79" s="44"/>
      <c r="F79" s="43"/>
      <c r="G79" s="43"/>
      <c r="H79" s="43"/>
      <c r="I79" s="44"/>
      <c r="J79" s="44"/>
      <c r="K79" s="40" t="str">
        <f t="shared" ca="1" si="2"/>
        <v/>
      </c>
      <c r="L79" s="40" t="str">
        <f t="shared" ca="1" si="3"/>
        <v/>
      </c>
      <c r="M79" s="43"/>
    </row>
    <row r="80" spans="1:13">
      <c r="A80" s="35">
        <v>75</v>
      </c>
      <c r="B80" s="37" t="s">
        <v>190</v>
      </c>
      <c r="C80" s="35" t="s">
        <v>250</v>
      </c>
      <c r="D80" s="37" t="s">
        <v>251</v>
      </c>
      <c r="E80" s="39"/>
      <c r="F80" s="38"/>
      <c r="G80" s="38"/>
      <c r="H80" s="38"/>
      <c r="I80" s="39"/>
      <c r="J80" s="39"/>
      <c r="K80" s="35" t="str">
        <f t="shared" ca="1" si="2"/>
        <v/>
      </c>
      <c r="L80" s="35" t="str">
        <f t="shared" ca="1" si="3"/>
        <v/>
      </c>
      <c r="M80" s="38"/>
    </row>
    <row r="81" spans="1:13">
      <c r="A81" s="35">
        <v>76</v>
      </c>
      <c r="B81" s="37" t="s">
        <v>190</v>
      </c>
      <c r="C81" s="35" t="s">
        <v>252</v>
      </c>
      <c r="D81" s="37" t="s">
        <v>253</v>
      </c>
      <c r="E81" s="39"/>
      <c r="F81" s="38"/>
      <c r="G81" s="38"/>
      <c r="H81" s="38"/>
      <c r="I81" s="39"/>
      <c r="J81" s="39"/>
      <c r="K81" s="35" t="str">
        <f t="shared" ca="1" si="2"/>
        <v/>
      </c>
      <c r="L81" s="35" t="str">
        <f t="shared" ca="1" si="3"/>
        <v/>
      </c>
      <c r="M81" s="38"/>
    </row>
    <row r="82" spans="1:13">
      <c r="A82" s="35">
        <v>77</v>
      </c>
      <c r="B82" s="37" t="s">
        <v>190</v>
      </c>
      <c r="C82" s="35" t="s">
        <v>254</v>
      </c>
      <c r="D82" s="37" t="s">
        <v>255</v>
      </c>
      <c r="E82" s="39"/>
      <c r="F82" s="38"/>
      <c r="G82" s="38"/>
      <c r="H82" s="38"/>
      <c r="I82" s="39"/>
      <c r="J82" s="39"/>
      <c r="K82" s="35" t="str">
        <f t="shared" ca="1" si="2"/>
        <v/>
      </c>
      <c r="L82" s="35" t="str">
        <f t="shared" ca="1" si="3"/>
        <v/>
      </c>
      <c r="M82" s="38"/>
    </row>
    <row r="83" spans="1:13">
      <c r="A83" s="35">
        <v>78</v>
      </c>
      <c r="B83" s="37" t="s">
        <v>190</v>
      </c>
      <c r="C83" s="35" t="s">
        <v>256</v>
      </c>
      <c r="D83" s="37" t="s">
        <v>257</v>
      </c>
      <c r="E83" s="39"/>
      <c r="F83" s="38"/>
      <c r="G83" s="38"/>
      <c r="H83" s="38"/>
      <c r="I83" s="39"/>
      <c r="J83" s="39"/>
      <c r="K83" s="35" t="str">
        <f t="shared" ca="1" si="2"/>
        <v/>
      </c>
      <c r="L83" s="35" t="str">
        <f t="shared" ca="1" si="3"/>
        <v/>
      </c>
      <c r="M83" s="38"/>
    </row>
    <row r="84" spans="1:13">
      <c r="A84" s="35">
        <v>79</v>
      </c>
      <c r="B84" s="37" t="s">
        <v>190</v>
      </c>
      <c r="C84" s="35" t="s">
        <v>258</v>
      </c>
      <c r="D84" s="37" t="s">
        <v>259</v>
      </c>
      <c r="E84" s="39"/>
      <c r="F84" s="38"/>
      <c r="G84" s="38"/>
      <c r="H84" s="38"/>
      <c r="I84" s="39"/>
      <c r="J84" s="39"/>
      <c r="K84" s="35" t="str">
        <f t="shared" ca="1" si="2"/>
        <v/>
      </c>
      <c r="L84" s="35" t="str">
        <f t="shared" ca="1" si="3"/>
        <v/>
      </c>
      <c r="M84" s="38"/>
    </row>
    <row r="85" spans="1:13">
      <c r="A85" s="35">
        <v>80</v>
      </c>
      <c r="B85" s="37" t="s">
        <v>190</v>
      </c>
      <c r="C85" s="35" t="s">
        <v>260</v>
      </c>
      <c r="D85" s="37" t="s">
        <v>261</v>
      </c>
      <c r="E85" s="39"/>
      <c r="F85" s="38"/>
      <c r="G85" s="38"/>
      <c r="H85" s="38"/>
      <c r="I85" s="39"/>
      <c r="J85" s="39"/>
      <c r="K85" s="35" t="str">
        <f t="shared" ca="1" si="2"/>
        <v/>
      </c>
      <c r="L85" s="35" t="str">
        <f t="shared" ca="1" si="3"/>
        <v/>
      </c>
      <c r="M85" s="38"/>
    </row>
    <row r="86" spans="1:13">
      <c r="A86" s="35">
        <v>81</v>
      </c>
      <c r="B86" s="37" t="s">
        <v>190</v>
      </c>
      <c r="C86" s="35" t="s">
        <v>262</v>
      </c>
      <c r="D86" s="37" t="s">
        <v>263</v>
      </c>
      <c r="E86" s="39"/>
      <c r="F86" s="38"/>
      <c r="G86" s="38"/>
      <c r="H86" s="38"/>
      <c r="I86" s="39"/>
      <c r="J86" s="39"/>
      <c r="K86" s="35" t="str">
        <f t="shared" ca="1" si="2"/>
        <v/>
      </c>
      <c r="L86" s="35" t="str">
        <f t="shared" ca="1" si="3"/>
        <v/>
      </c>
      <c r="M86" s="38"/>
    </row>
    <row r="87" spans="1:13">
      <c r="A87" s="35">
        <v>82</v>
      </c>
      <c r="B87" s="37" t="s">
        <v>190</v>
      </c>
      <c r="C87" s="35" t="s">
        <v>264</v>
      </c>
      <c r="D87" s="37" t="s">
        <v>265</v>
      </c>
      <c r="E87" s="39"/>
      <c r="F87" s="38"/>
      <c r="G87" s="38"/>
      <c r="H87" s="38"/>
      <c r="I87" s="39"/>
      <c r="J87" s="39"/>
      <c r="K87" s="35" t="str">
        <f t="shared" ca="1" si="2"/>
        <v/>
      </c>
      <c r="L87" s="35" t="str">
        <f t="shared" ca="1" si="3"/>
        <v/>
      </c>
      <c r="M87" s="38"/>
    </row>
    <row r="88" spans="1:13">
      <c r="A88" s="35">
        <v>83</v>
      </c>
      <c r="B88" s="37" t="s">
        <v>190</v>
      </c>
      <c r="C88" s="35" t="s">
        <v>266</v>
      </c>
      <c r="D88" s="37" t="s">
        <v>267</v>
      </c>
      <c r="E88" s="39"/>
      <c r="F88" s="38"/>
      <c r="G88" s="38"/>
      <c r="H88" s="38"/>
      <c r="I88" s="39"/>
      <c r="J88" s="39"/>
      <c r="K88" s="35" t="str">
        <f t="shared" ca="1" si="2"/>
        <v/>
      </c>
      <c r="L88" s="35" t="str">
        <f t="shared" ca="1" si="3"/>
        <v/>
      </c>
      <c r="M88" s="38"/>
    </row>
    <row r="89" spans="1:13">
      <c r="A89" s="35">
        <v>84</v>
      </c>
      <c r="B89" s="37" t="s">
        <v>190</v>
      </c>
      <c r="C89" s="35" t="s">
        <v>268</v>
      </c>
      <c r="D89" s="37" t="s">
        <v>269</v>
      </c>
      <c r="E89" s="39"/>
      <c r="F89" s="38"/>
      <c r="G89" s="38"/>
      <c r="H89" s="38"/>
      <c r="I89" s="39"/>
      <c r="J89" s="39"/>
      <c r="K89" s="35" t="str">
        <f t="shared" ca="1" si="2"/>
        <v/>
      </c>
      <c r="L89" s="35" t="str">
        <f t="shared" ca="1" si="3"/>
        <v/>
      </c>
      <c r="M89" s="38"/>
    </row>
    <row r="90" spans="1:13">
      <c r="A90" s="35">
        <v>85</v>
      </c>
      <c r="B90" s="37" t="s">
        <v>190</v>
      </c>
      <c r="C90" s="35" t="s">
        <v>270</v>
      </c>
      <c r="D90" s="37" t="s">
        <v>271</v>
      </c>
      <c r="E90" s="39"/>
      <c r="F90" s="38"/>
      <c r="G90" s="38"/>
      <c r="H90" s="38"/>
      <c r="I90" s="39"/>
      <c r="J90" s="39"/>
      <c r="K90" s="35" t="str">
        <f t="shared" ca="1" si="2"/>
        <v/>
      </c>
      <c r="L90" s="35" t="str">
        <f t="shared" ca="1" si="3"/>
        <v/>
      </c>
      <c r="M90" s="38"/>
    </row>
    <row r="91" spans="1:13">
      <c r="A91" s="35">
        <v>86</v>
      </c>
      <c r="B91" s="37" t="s">
        <v>190</v>
      </c>
      <c r="C91" s="35" t="s">
        <v>272</v>
      </c>
      <c r="D91" s="37" t="s">
        <v>273</v>
      </c>
      <c r="E91" s="39"/>
      <c r="F91" s="38"/>
      <c r="G91" s="38"/>
      <c r="H91" s="38"/>
      <c r="I91" s="39"/>
      <c r="J91" s="39"/>
      <c r="K91" s="35" t="str">
        <f t="shared" ca="1" si="2"/>
        <v/>
      </c>
      <c r="L91" s="35" t="str">
        <f t="shared" ca="1" si="3"/>
        <v/>
      </c>
      <c r="M91" s="38"/>
    </row>
    <row r="92" spans="1:13">
      <c r="A92" s="35">
        <v>87</v>
      </c>
      <c r="B92" s="37" t="s">
        <v>190</v>
      </c>
      <c r="C92" s="35" t="s">
        <v>274</v>
      </c>
      <c r="D92" s="37" t="s">
        <v>275</v>
      </c>
      <c r="E92" s="39"/>
      <c r="F92" s="38"/>
      <c r="G92" s="38"/>
      <c r="H92" s="38"/>
      <c r="I92" s="39"/>
      <c r="J92" s="39"/>
      <c r="K92" s="35" t="str">
        <f t="shared" ca="1" si="2"/>
        <v/>
      </c>
      <c r="L92" s="35" t="str">
        <f t="shared" ca="1" si="3"/>
        <v/>
      </c>
      <c r="M92" s="38"/>
    </row>
    <row r="93" spans="1:13">
      <c r="A93" s="35">
        <v>88</v>
      </c>
      <c r="B93" s="37" t="s">
        <v>190</v>
      </c>
      <c r="C93" s="35" t="s">
        <v>276</v>
      </c>
      <c r="D93" s="37" t="s">
        <v>277</v>
      </c>
      <c r="E93" s="39"/>
      <c r="F93" s="38"/>
      <c r="G93" s="38"/>
      <c r="H93" s="38"/>
      <c r="I93" s="39"/>
      <c r="J93" s="39"/>
      <c r="K93" s="35" t="str">
        <f t="shared" ca="1" si="2"/>
        <v/>
      </c>
      <c r="L93" s="35" t="str">
        <f t="shared" ca="1" si="3"/>
        <v/>
      </c>
      <c r="M93" s="38"/>
    </row>
    <row r="94" spans="1:13">
      <c r="A94" s="35">
        <v>89</v>
      </c>
      <c r="B94" s="37" t="s">
        <v>190</v>
      </c>
      <c r="C94" s="35" t="s">
        <v>278</v>
      </c>
      <c r="D94" s="37" t="s">
        <v>279</v>
      </c>
      <c r="E94" s="39"/>
      <c r="F94" s="38"/>
      <c r="G94" s="38"/>
      <c r="H94" s="38"/>
      <c r="I94" s="39"/>
      <c r="J94" s="39"/>
      <c r="K94" s="35" t="str">
        <f t="shared" ca="1" si="2"/>
        <v/>
      </c>
      <c r="L94" s="35" t="str">
        <f t="shared" ca="1" si="3"/>
        <v/>
      </c>
      <c r="M94" s="38"/>
    </row>
    <row r="95" spans="1:13">
      <c r="A95" s="35">
        <v>90</v>
      </c>
      <c r="B95" s="37" t="s">
        <v>190</v>
      </c>
      <c r="C95" s="35" t="s">
        <v>280</v>
      </c>
      <c r="D95" s="37" t="s">
        <v>281</v>
      </c>
      <c r="E95" s="39"/>
      <c r="F95" s="38"/>
      <c r="G95" s="38"/>
      <c r="H95" s="38"/>
      <c r="I95" s="39"/>
      <c r="J95" s="39"/>
      <c r="K95" s="35" t="str">
        <f t="shared" ca="1" si="2"/>
        <v/>
      </c>
      <c r="L95" s="35" t="str">
        <f t="shared" ca="1" si="3"/>
        <v/>
      </c>
      <c r="M95" s="38"/>
    </row>
    <row r="96" spans="1:13">
      <c r="A96" s="35">
        <v>91</v>
      </c>
      <c r="B96" s="37" t="s">
        <v>190</v>
      </c>
      <c r="C96" s="35" t="s">
        <v>282</v>
      </c>
      <c r="D96" s="37" t="s">
        <v>283</v>
      </c>
      <c r="E96" s="39"/>
      <c r="F96" s="38"/>
      <c r="G96" s="38"/>
      <c r="H96" s="38"/>
      <c r="I96" s="39"/>
      <c r="J96" s="39"/>
      <c r="K96" s="35" t="str">
        <f t="shared" ca="1" si="2"/>
        <v/>
      </c>
      <c r="L96" s="35" t="str">
        <f t="shared" ca="1" si="3"/>
        <v/>
      </c>
      <c r="M96" s="38"/>
    </row>
    <row r="97" spans="1:13">
      <c r="A97" s="35">
        <v>92</v>
      </c>
      <c r="B97" s="37" t="s">
        <v>190</v>
      </c>
      <c r="C97" s="35" t="s">
        <v>284</v>
      </c>
      <c r="D97" s="37" t="s">
        <v>285</v>
      </c>
      <c r="E97" s="39"/>
      <c r="F97" s="38"/>
      <c r="G97" s="38"/>
      <c r="H97" s="38"/>
      <c r="I97" s="39"/>
      <c r="J97" s="39"/>
      <c r="K97" s="35" t="str">
        <f t="shared" ca="1" si="2"/>
        <v/>
      </c>
      <c r="L97" s="35" t="str">
        <f t="shared" ca="1" si="3"/>
        <v/>
      </c>
      <c r="M97" s="38"/>
    </row>
    <row r="98" spans="1:13">
      <c r="A98" s="35">
        <v>93</v>
      </c>
      <c r="B98" s="37" t="s">
        <v>190</v>
      </c>
      <c r="C98" s="35" t="s">
        <v>286</v>
      </c>
      <c r="D98" s="37" t="s">
        <v>287</v>
      </c>
      <c r="E98" s="39"/>
      <c r="F98" s="38"/>
      <c r="G98" s="38"/>
      <c r="H98" s="38"/>
      <c r="I98" s="39"/>
      <c r="J98" s="39"/>
      <c r="K98" s="35" t="str">
        <f t="shared" ca="1" si="2"/>
        <v/>
      </c>
      <c r="L98" s="35" t="str">
        <f t="shared" ca="1" si="3"/>
        <v/>
      </c>
      <c r="M98" s="38"/>
    </row>
    <row r="99" spans="1:13">
      <c r="A99" s="35">
        <v>94</v>
      </c>
      <c r="B99" s="37" t="s">
        <v>190</v>
      </c>
      <c r="C99" s="35" t="s">
        <v>288</v>
      </c>
      <c r="D99" s="37" t="s">
        <v>289</v>
      </c>
      <c r="E99" s="39"/>
      <c r="F99" s="38"/>
      <c r="G99" s="38"/>
      <c r="H99" s="38"/>
      <c r="I99" s="39"/>
      <c r="J99" s="39"/>
      <c r="K99" s="35" t="str">
        <f t="shared" ca="1" si="2"/>
        <v/>
      </c>
      <c r="L99" s="35" t="str">
        <f t="shared" ca="1" si="3"/>
        <v/>
      </c>
      <c r="M99" s="38"/>
    </row>
    <row r="100" spans="1:13">
      <c r="A100" s="35">
        <v>95</v>
      </c>
      <c r="B100" s="37" t="s">
        <v>190</v>
      </c>
      <c r="C100" s="35" t="s">
        <v>290</v>
      </c>
      <c r="D100" s="37" t="s">
        <v>291</v>
      </c>
      <c r="E100" s="39"/>
      <c r="F100" s="38"/>
      <c r="G100" s="38"/>
      <c r="H100" s="38"/>
      <c r="I100" s="39"/>
      <c r="J100" s="39"/>
      <c r="K100" s="35" t="str">
        <f t="shared" ca="1" si="2"/>
        <v/>
      </c>
      <c r="L100" s="35" t="str">
        <f t="shared" ca="1" si="3"/>
        <v/>
      </c>
      <c r="M100" s="38"/>
    </row>
    <row r="101" spans="1:13">
      <c r="A101" s="35">
        <v>96</v>
      </c>
      <c r="B101" s="37" t="s">
        <v>190</v>
      </c>
      <c r="C101" s="35" t="s">
        <v>292</v>
      </c>
      <c r="D101" s="37" t="s">
        <v>293</v>
      </c>
      <c r="E101" s="39"/>
      <c r="F101" s="38"/>
      <c r="G101" s="38"/>
      <c r="H101" s="38"/>
      <c r="I101" s="39"/>
      <c r="J101" s="39"/>
      <c r="K101" s="35" t="str">
        <f t="shared" ca="1" si="2"/>
        <v/>
      </c>
      <c r="L101" s="35" t="str">
        <f t="shared" ca="1" si="3"/>
        <v/>
      </c>
      <c r="M101" s="38"/>
    </row>
    <row r="102" spans="1:13" ht="22.8">
      <c r="A102" s="35">
        <v>97</v>
      </c>
      <c r="B102" s="37" t="s">
        <v>190</v>
      </c>
      <c r="C102" s="35" t="s">
        <v>294</v>
      </c>
      <c r="D102" s="37" t="s">
        <v>295</v>
      </c>
      <c r="E102" s="39"/>
      <c r="F102" s="38"/>
      <c r="G102" s="38"/>
      <c r="H102" s="38"/>
      <c r="I102" s="39"/>
      <c r="J102" s="39"/>
      <c r="K102" s="35" t="str">
        <f t="shared" ca="1" si="2"/>
        <v/>
      </c>
      <c r="L102" s="35" t="str">
        <f t="shared" ca="1" si="3"/>
        <v/>
      </c>
      <c r="M102" s="38"/>
    </row>
    <row r="103" spans="1:13">
      <c r="A103" s="35">
        <v>98</v>
      </c>
      <c r="B103" s="37" t="s">
        <v>190</v>
      </c>
      <c r="C103" s="35" t="s">
        <v>296</v>
      </c>
      <c r="D103" s="37" t="s">
        <v>297</v>
      </c>
      <c r="E103" s="39"/>
      <c r="F103" s="38"/>
      <c r="G103" s="38"/>
      <c r="H103" s="38"/>
      <c r="I103" s="39"/>
      <c r="J103" s="39"/>
      <c r="K103" s="35" t="str">
        <f t="shared" ca="1" si="2"/>
        <v/>
      </c>
      <c r="L103" s="35" t="str">
        <f t="shared" ca="1" si="3"/>
        <v/>
      </c>
      <c r="M103" s="38"/>
    </row>
    <row r="104" spans="1:13">
      <c r="A104" s="35">
        <v>99</v>
      </c>
      <c r="B104" s="37" t="s">
        <v>190</v>
      </c>
      <c r="C104" s="35" t="s">
        <v>298</v>
      </c>
      <c r="D104" s="37" t="s">
        <v>299</v>
      </c>
      <c r="E104" s="39"/>
      <c r="F104" s="38"/>
      <c r="G104" s="38"/>
      <c r="H104" s="38"/>
      <c r="I104" s="39"/>
      <c r="J104" s="39"/>
      <c r="K104" s="35" t="str">
        <f t="shared" ca="1" si="2"/>
        <v/>
      </c>
      <c r="L104" s="35" t="str">
        <f t="shared" ca="1" si="3"/>
        <v/>
      </c>
      <c r="M104" s="38"/>
    </row>
    <row r="105" spans="1:13">
      <c r="A105" s="35">
        <v>100</v>
      </c>
      <c r="B105" s="37" t="s">
        <v>190</v>
      </c>
      <c r="C105" s="35" t="s">
        <v>300</v>
      </c>
      <c r="D105" s="37" t="s">
        <v>301</v>
      </c>
      <c r="E105" s="39"/>
      <c r="F105" s="38"/>
      <c r="G105" s="38"/>
      <c r="H105" s="38"/>
      <c r="I105" s="39"/>
      <c r="J105" s="39"/>
      <c r="K105" s="35" t="str">
        <f t="shared" ca="1" si="2"/>
        <v/>
      </c>
      <c r="L105" s="35" t="str">
        <f t="shared" ca="1" si="3"/>
        <v/>
      </c>
      <c r="M105" s="38"/>
    </row>
    <row r="106" spans="1:13">
      <c r="A106" s="35">
        <v>101</v>
      </c>
      <c r="B106" s="37" t="s">
        <v>190</v>
      </c>
      <c r="C106" s="35" t="s">
        <v>302</v>
      </c>
      <c r="D106" s="37" t="s">
        <v>303</v>
      </c>
      <c r="E106" s="39"/>
      <c r="F106" s="38"/>
      <c r="G106" s="38"/>
      <c r="H106" s="38"/>
      <c r="I106" s="39"/>
      <c r="J106" s="39"/>
      <c r="K106" s="35" t="str">
        <f t="shared" ca="1" si="2"/>
        <v/>
      </c>
      <c r="L106" s="35" t="str">
        <f t="shared" ca="1" si="3"/>
        <v/>
      </c>
      <c r="M106" s="38"/>
    </row>
    <row r="107" spans="1:13">
      <c r="A107" s="35">
        <v>102</v>
      </c>
      <c r="B107" s="37" t="s">
        <v>190</v>
      </c>
      <c r="C107" s="35" t="s">
        <v>304</v>
      </c>
      <c r="D107" s="37" t="s">
        <v>305</v>
      </c>
      <c r="E107" s="39"/>
      <c r="F107" s="38"/>
      <c r="G107" s="38"/>
      <c r="H107" s="38"/>
      <c r="I107" s="39"/>
      <c r="J107" s="39"/>
      <c r="K107" s="35" t="str">
        <f t="shared" ca="1" si="2"/>
        <v/>
      </c>
      <c r="L107" s="35" t="str">
        <f t="shared" ca="1" si="3"/>
        <v/>
      </c>
      <c r="M107" s="38"/>
    </row>
    <row r="108" spans="1:13">
      <c r="A108" s="35">
        <v>103</v>
      </c>
      <c r="B108" s="37" t="s">
        <v>190</v>
      </c>
      <c r="C108" s="35" t="s">
        <v>306</v>
      </c>
      <c r="D108" s="37" t="s">
        <v>307</v>
      </c>
      <c r="E108" s="39"/>
      <c r="F108" s="38"/>
      <c r="G108" s="38"/>
      <c r="H108" s="38"/>
      <c r="I108" s="39"/>
      <c r="J108" s="39"/>
      <c r="K108" s="35" t="str">
        <f t="shared" ca="1" si="2"/>
        <v/>
      </c>
      <c r="L108" s="35" t="str">
        <f t="shared" ca="1" si="3"/>
        <v/>
      </c>
      <c r="M108" s="38"/>
    </row>
    <row r="109" spans="1:13">
      <c r="A109" s="35">
        <v>104</v>
      </c>
      <c r="B109" s="37" t="s">
        <v>190</v>
      </c>
      <c r="C109" s="35" t="s">
        <v>308</v>
      </c>
      <c r="D109" s="37" t="s">
        <v>309</v>
      </c>
      <c r="E109" s="39"/>
      <c r="F109" s="38"/>
      <c r="G109" s="38"/>
      <c r="H109" s="38"/>
      <c r="I109" s="39"/>
      <c r="J109" s="39"/>
      <c r="K109" s="35" t="str">
        <f t="shared" ca="1" si="2"/>
        <v/>
      </c>
      <c r="L109" s="35" t="str">
        <f t="shared" ca="1" si="3"/>
        <v/>
      </c>
      <c r="M109" s="38"/>
    </row>
    <row r="110" spans="1:13">
      <c r="A110" s="35">
        <v>105</v>
      </c>
      <c r="B110" s="37" t="s">
        <v>190</v>
      </c>
      <c r="C110" s="35" t="s">
        <v>310</v>
      </c>
      <c r="D110" s="37" t="s">
        <v>311</v>
      </c>
      <c r="E110" s="39"/>
      <c r="F110" s="38"/>
      <c r="G110" s="38"/>
      <c r="H110" s="38"/>
      <c r="I110" s="39"/>
      <c r="J110" s="39"/>
      <c r="K110" s="35" t="str">
        <f t="shared" ca="1" si="2"/>
        <v/>
      </c>
      <c r="L110" s="35" t="str">
        <f t="shared" ca="1" si="3"/>
        <v/>
      </c>
      <c r="M110" s="38"/>
    </row>
    <row r="111" spans="1:13">
      <c r="A111" s="35">
        <v>106</v>
      </c>
      <c r="B111" s="37" t="s">
        <v>190</v>
      </c>
      <c r="C111" s="35" t="s">
        <v>312</v>
      </c>
      <c r="D111" s="37" t="s">
        <v>313</v>
      </c>
      <c r="E111" s="39"/>
      <c r="F111" s="38"/>
      <c r="G111" s="38"/>
      <c r="H111" s="38"/>
      <c r="I111" s="39"/>
      <c r="J111" s="39"/>
      <c r="K111" s="35" t="str">
        <f t="shared" ca="1" si="2"/>
        <v/>
      </c>
      <c r="L111" s="35" t="str">
        <f t="shared" ca="1" si="3"/>
        <v/>
      </c>
      <c r="M111" s="38"/>
    </row>
    <row r="112" spans="1:13">
      <c r="A112" s="35">
        <v>107</v>
      </c>
      <c r="B112" s="37" t="s">
        <v>190</v>
      </c>
      <c r="C112" s="35" t="s">
        <v>314</v>
      </c>
      <c r="D112" s="37" t="s">
        <v>315</v>
      </c>
      <c r="E112" s="39"/>
      <c r="F112" s="38"/>
      <c r="G112" s="38"/>
      <c r="H112" s="38"/>
      <c r="I112" s="39"/>
      <c r="J112" s="39"/>
      <c r="K112" s="35" t="str">
        <f t="shared" ca="1" si="2"/>
        <v/>
      </c>
      <c r="L112" s="35" t="str">
        <f t="shared" ca="1" si="3"/>
        <v/>
      </c>
      <c r="M112" s="38"/>
    </row>
    <row r="113" spans="1:13">
      <c r="A113" s="35">
        <v>108</v>
      </c>
      <c r="B113" s="37" t="s">
        <v>190</v>
      </c>
      <c r="C113" s="35" t="s">
        <v>316</v>
      </c>
      <c r="D113" s="37" t="s">
        <v>317</v>
      </c>
      <c r="E113" s="39"/>
      <c r="F113" s="38"/>
      <c r="G113" s="38"/>
      <c r="H113" s="38"/>
      <c r="I113" s="39"/>
      <c r="J113" s="39"/>
      <c r="K113" s="35" t="str">
        <f t="shared" ca="1" si="2"/>
        <v/>
      </c>
      <c r="L113" s="35" t="str">
        <f t="shared" ca="1" si="3"/>
        <v/>
      </c>
      <c r="M113" s="38"/>
    </row>
    <row r="114" spans="1:13">
      <c r="A114" s="35">
        <v>109</v>
      </c>
      <c r="B114" s="37" t="s">
        <v>190</v>
      </c>
      <c r="C114" s="35" t="s">
        <v>318</v>
      </c>
      <c r="D114" s="37" t="s">
        <v>319</v>
      </c>
      <c r="E114" s="39"/>
      <c r="F114" s="38"/>
      <c r="G114" s="38"/>
      <c r="H114" s="38"/>
      <c r="I114" s="39"/>
      <c r="J114" s="39"/>
      <c r="K114" s="35" t="str">
        <f t="shared" ca="1" si="2"/>
        <v/>
      </c>
      <c r="L114" s="35" t="str">
        <f t="shared" ca="1" si="3"/>
        <v/>
      </c>
      <c r="M114" s="38"/>
    </row>
    <row r="115" spans="1:13">
      <c r="A115" s="35">
        <v>110</v>
      </c>
      <c r="B115" s="37" t="s">
        <v>190</v>
      </c>
      <c r="C115" s="35" t="s">
        <v>320</v>
      </c>
      <c r="D115" s="37" t="s">
        <v>93</v>
      </c>
      <c r="E115" s="39"/>
      <c r="F115" s="38"/>
      <c r="G115" s="38"/>
      <c r="H115" s="38"/>
      <c r="I115" s="39"/>
      <c r="J115" s="39"/>
      <c r="K115" s="35" t="str">
        <f t="shared" ca="1" si="2"/>
        <v/>
      </c>
      <c r="L115" s="35" t="str">
        <f t="shared" ca="1" si="3"/>
        <v/>
      </c>
      <c r="M115" s="38"/>
    </row>
    <row r="116" spans="1:13">
      <c r="A116" s="35">
        <v>111</v>
      </c>
      <c r="B116" s="37" t="s">
        <v>190</v>
      </c>
      <c r="C116" s="35" t="s">
        <v>321</v>
      </c>
      <c r="D116" s="37" t="s">
        <v>322</v>
      </c>
      <c r="E116" s="39"/>
      <c r="F116" s="38"/>
      <c r="G116" s="38"/>
      <c r="H116" s="38"/>
      <c r="I116" s="39"/>
      <c r="J116" s="39"/>
      <c r="K116" s="35" t="str">
        <f t="shared" ca="1" si="2"/>
        <v/>
      </c>
      <c r="L116" s="35" t="str">
        <f t="shared" ca="1" si="3"/>
        <v/>
      </c>
      <c r="M116" s="38"/>
    </row>
    <row r="117" spans="1:13">
      <c r="A117" s="40">
        <v>112</v>
      </c>
      <c r="B117" s="42" t="s">
        <v>192</v>
      </c>
      <c r="C117" s="40" t="s">
        <v>250</v>
      </c>
      <c r="D117" s="42" t="s">
        <v>251</v>
      </c>
      <c r="E117" s="44"/>
      <c r="F117" s="43"/>
      <c r="G117" s="43"/>
      <c r="H117" s="43"/>
      <c r="I117" s="44"/>
      <c r="J117" s="44"/>
      <c r="K117" s="40" t="str">
        <f t="shared" ca="1" si="2"/>
        <v/>
      </c>
      <c r="L117" s="40" t="str">
        <f t="shared" ca="1" si="3"/>
        <v/>
      </c>
      <c r="M117" s="43"/>
    </row>
    <row r="118" spans="1:13">
      <c r="A118" s="40">
        <v>113</v>
      </c>
      <c r="B118" s="42" t="s">
        <v>192</v>
      </c>
      <c r="C118" s="40" t="s">
        <v>252</v>
      </c>
      <c r="D118" s="42" t="s">
        <v>253</v>
      </c>
      <c r="E118" s="44"/>
      <c r="F118" s="43"/>
      <c r="G118" s="43"/>
      <c r="H118" s="43"/>
      <c r="I118" s="44"/>
      <c r="J118" s="44"/>
      <c r="K118" s="40" t="str">
        <f t="shared" ca="1" si="2"/>
        <v/>
      </c>
      <c r="L118" s="40" t="str">
        <f t="shared" ca="1" si="3"/>
        <v/>
      </c>
      <c r="M118" s="43"/>
    </row>
    <row r="119" spans="1:13">
      <c r="A119" s="40">
        <v>114</v>
      </c>
      <c r="B119" s="42" t="s">
        <v>192</v>
      </c>
      <c r="C119" s="40" t="s">
        <v>254</v>
      </c>
      <c r="D119" s="42" t="s">
        <v>255</v>
      </c>
      <c r="E119" s="44"/>
      <c r="F119" s="43"/>
      <c r="G119" s="43"/>
      <c r="H119" s="43"/>
      <c r="I119" s="44"/>
      <c r="J119" s="44"/>
      <c r="K119" s="40" t="str">
        <f t="shared" ca="1" si="2"/>
        <v/>
      </c>
      <c r="L119" s="40" t="str">
        <f t="shared" ca="1" si="3"/>
        <v/>
      </c>
      <c r="M119" s="43"/>
    </row>
    <row r="120" spans="1:13">
      <c r="A120" s="40">
        <v>115</v>
      </c>
      <c r="B120" s="42" t="s">
        <v>192</v>
      </c>
      <c r="C120" s="40" t="s">
        <v>256</v>
      </c>
      <c r="D120" s="42" t="s">
        <v>257</v>
      </c>
      <c r="E120" s="44"/>
      <c r="F120" s="43"/>
      <c r="G120" s="43"/>
      <c r="H120" s="43"/>
      <c r="I120" s="44"/>
      <c r="J120" s="44"/>
      <c r="K120" s="40" t="str">
        <f t="shared" ca="1" si="2"/>
        <v/>
      </c>
      <c r="L120" s="40" t="str">
        <f t="shared" ca="1" si="3"/>
        <v/>
      </c>
      <c r="M120" s="43"/>
    </row>
    <row r="121" spans="1:13">
      <c r="A121" s="40">
        <v>116</v>
      </c>
      <c r="B121" s="42" t="s">
        <v>192</v>
      </c>
      <c r="C121" s="40" t="s">
        <v>258</v>
      </c>
      <c r="D121" s="42" t="s">
        <v>259</v>
      </c>
      <c r="E121" s="44"/>
      <c r="F121" s="43"/>
      <c r="G121" s="43"/>
      <c r="H121" s="43"/>
      <c r="I121" s="44"/>
      <c r="J121" s="44"/>
      <c r="K121" s="40" t="str">
        <f t="shared" ca="1" si="2"/>
        <v/>
      </c>
      <c r="L121" s="40" t="str">
        <f t="shared" ca="1" si="3"/>
        <v/>
      </c>
      <c r="M121" s="43"/>
    </row>
    <row r="122" spans="1:13">
      <c r="A122" s="40">
        <v>117</v>
      </c>
      <c r="B122" s="42" t="s">
        <v>192</v>
      </c>
      <c r="C122" s="40" t="s">
        <v>260</v>
      </c>
      <c r="D122" s="42" t="s">
        <v>261</v>
      </c>
      <c r="E122" s="44"/>
      <c r="F122" s="43"/>
      <c r="G122" s="43"/>
      <c r="H122" s="43"/>
      <c r="I122" s="44"/>
      <c r="J122" s="44"/>
      <c r="K122" s="40" t="str">
        <f t="shared" ca="1" si="2"/>
        <v/>
      </c>
      <c r="L122" s="40" t="str">
        <f t="shared" ca="1" si="3"/>
        <v/>
      </c>
      <c r="M122" s="43"/>
    </row>
    <row r="123" spans="1:13">
      <c r="A123" s="40">
        <v>118</v>
      </c>
      <c r="B123" s="42" t="s">
        <v>192</v>
      </c>
      <c r="C123" s="40" t="s">
        <v>262</v>
      </c>
      <c r="D123" s="42" t="s">
        <v>263</v>
      </c>
      <c r="E123" s="44"/>
      <c r="F123" s="43"/>
      <c r="G123" s="43"/>
      <c r="H123" s="43"/>
      <c r="I123" s="44"/>
      <c r="J123" s="44"/>
      <c r="K123" s="40" t="str">
        <f t="shared" ca="1" si="2"/>
        <v/>
      </c>
      <c r="L123" s="40" t="str">
        <f t="shared" ca="1" si="3"/>
        <v/>
      </c>
      <c r="M123" s="43"/>
    </row>
    <row r="124" spans="1:13">
      <c r="A124" s="40">
        <v>119</v>
      </c>
      <c r="B124" s="42" t="s">
        <v>192</v>
      </c>
      <c r="C124" s="40" t="s">
        <v>264</v>
      </c>
      <c r="D124" s="42" t="s">
        <v>265</v>
      </c>
      <c r="E124" s="44"/>
      <c r="F124" s="43"/>
      <c r="G124" s="43"/>
      <c r="H124" s="43"/>
      <c r="I124" s="44"/>
      <c r="J124" s="44"/>
      <c r="K124" s="40" t="str">
        <f t="shared" ca="1" si="2"/>
        <v/>
      </c>
      <c r="L124" s="40" t="str">
        <f t="shared" ca="1" si="3"/>
        <v/>
      </c>
      <c r="M124" s="43"/>
    </row>
    <row r="125" spans="1:13">
      <c r="A125" s="40">
        <v>120</v>
      </c>
      <c r="B125" s="42" t="s">
        <v>192</v>
      </c>
      <c r="C125" s="40" t="s">
        <v>266</v>
      </c>
      <c r="D125" s="42" t="s">
        <v>267</v>
      </c>
      <c r="E125" s="44"/>
      <c r="F125" s="43"/>
      <c r="G125" s="43"/>
      <c r="H125" s="43"/>
      <c r="I125" s="44"/>
      <c r="J125" s="44"/>
      <c r="K125" s="40" t="str">
        <f t="shared" ca="1" si="2"/>
        <v/>
      </c>
      <c r="L125" s="40" t="str">
        <f t="shared" ca="1" si="3"/>
        <v/>
      </c>
      <c r="M125" s="43"/>
    </row>
    <row r="126" spans="1:13">
      <c r="A126" s="40">
        <v>121</v>
      </c>
      <c r="B126" s="42" t="s">
        <v>192</v>
      </c>
      <c r="C126" s="40" t="s">
        <v>268</v>
      </c>
      <c r="D126" s="42" t="s">
        <v>269</v>
      </c>
      <c r="E126" s="44"/>
      <c r="F126" s="43"/>
      <c r="G126" s="43"/>
      <c r="H126" s="43"/>
      <c r="I126" s="44"/>
      <c r="J126" s="44"/>
      <c r="K126" s="40" t="str">
        <f t="shared" ca="1" si="2"/>
        <v/>
      </c>
      <c r="L126" s="40" t="str">
        <f t="shared" ca="1" si="3"/>
        <v/>
      </c>
      <c r="M126" s="43"/>
    </row>
    <row r="127" spans="1:13">
      <c r="A127" s="40">
        <v>122</v>
      </c>
      <c r="B127" s="42" t="s">
        <v>192</v>
      </c>
      <c r="C127" s="40" t="s">
        <v>270</v>
      </c>
      <c r="D127" s="42" t="s">
        <v>271</v>
      </c>
      <c r="E127" s="44"/>
      <c r="F127" s="43"/>
      <c r="G127" s="43"/>
      <c r="H127" s="43"/>
      <c r="I127" s="44"/>
      <c r="J127" s="44"/>
      <c r="K127" s="40" t="str">
        <f t="shared" ca="1" si="2"/>
        <v/>
      </c>
      <c r="L127" s="40" t="str">
        <f t="shared" ca="1" si="3"/>
        <v/>
      </c>
      <c r="M127" s="43"/>
    </row>
    <row r="128" spans="1:13">
      <c r="A128" s="40">
        <v>123</v>
      </c>
      <c r="B128" s="42" t="s">
        <v>192</v>
      </c>
      <c r="C128" s="40" t="s">
        <v>272</v>
      </c>
      <c r="D128" s="42" t="s">
        <v>273</v>
      </c>
      <c r="E128" s="44"/>
      <c r="F128" s="43"/>
      <c r="G128" s="43"/>
      <c r="H128" s="43"/>
      <c r="I128" s="44"/>
      <c r="J128" s="44"/>
      <c r="K128" s="40" t="str">
        <f t="shared" ca="1" si="2"/>
        <v/>
      </c>
      <c r="L128" s="40" t="str">
        <f t="shared" ca="1" si="3"/>
        <v/>
      </c>
      <c r="M128" s="43"/>
    </row>
    <row r="129" spans="1:13">
      <c r="A129" s="40">
        <v>124</v>
      </c>
      <c r="B129" s="42" t="s">
        <v>192</v>
      </c>
      <c r="C129" s="40" t="s">
        <v>274</v>
      </c>
      <c r="D129" s="42" t="s">
        <v>275</v>
      </c>
      <c r="E129" s="44"/>
      <c r="F129" s="43"/>
      <c r="G129" s="43"/>
      <c r="H129" s="43"/>
      <c r="I129" s="44"/>
      <c r="J129" s="44"/>
      <c r="K129" s="40" t="str">
        <f t="shared" ca="1" si="2"/>
        <v/>
      </c>
      <c r="L129" s="40" t="str">
        <f t="shared" ca="1" si="3"/>
        <v/>
      </c>
      <c r="M129" s="43"/>
    </row>
    <row r="130" spans="1:13">
      <c r="A130" s="40">
        <v>125</v>
      </c>
      <c r="B130" s="42" t="s">
        <v>192</v>
      </c>
      <c r="C130" s="40" t="s">
        <v>276</v>
      </c>
      <c r="D130" s="42" t="s">
        <v>277</v>
      </c>
      <c r="E130" s="44"/>
      <c r="F130" s="43"/>
      <c r="G130" s="43"/>
      <c r="H130" s="43"/>
      <c r="I130" s="44"/>
      <c r="J130" s="44"/>
      <c r="K130" s="40" t="str">
        <f t="shared" ca="1" si="2"/>
        <v/>
      </c>
      <c r="L130" s="40" t="str">
        <f t="shared" ca="1" si="3"/>
        <v/>
      </c>
      <c r="M130" s="43"/>
    </row>
    <row r="131" spans="1:13">
      <c r="A131" s="40">
        <v>126</v>
      </c>
      <c r="B131" s="42" t="s">
        <v>192</v>
      </c>
      <c r="C131" s="40" t="s">
        <v>278</v>
      </c>
      <c r="D131" s="42" t="s">
        <v>279</v>
      </c>
      <c r="E131" s="44"/>
      <c r="F131" s="43"/>
      <c r="G131" s="43"/>
      <c r="H131" s="43"/>
      <c r="I131" s="44"/>
      <c r="J131" s="44"/>
      <c r="K131" s="40" t="str">
        <f t="shared" ca="1" si="2"/>
        <v/>
      </c>
      <c r="L131" s="40" t="str">
        <f t="shared" ca="1" si="3"/>
        <v/>
      </c>
      <c r="M131" s="43"/>
    </row>
    <row r="132" spans="1:13">
      <c r="A132" s="40">
        <v>127</v>
      </c>
      <c r="B132" s="42" t="s">
        <v>192</v>
      </c>
      <c r="C132" s="40" t="s">
        <v>280</v>
      </c>
      <c r="D132" s="42" t="s">
        <v>281</v>
      </c>
      <c r="E132" s="44"/>
      <c r="F132" s="43"/>
      <c r="G132" s="43"/>
      <c r="H132" s="43"/>
      <c r="I132" s="44"/>
      <c r="J132" s="44"/>
      <c r="K132" s="40" t="str">
        <f t="shared" ca="1" si="2"/>
        <v/>
      </c>
      <c r="L132" s="40" t="str">
        <f t="shared" ca="1" si="3"/>
        <v/>
      </c>
      <c r="M132" s="43"/>
    </row>
    <row r="133" spans="1:13">
      <c r="A133" s="40">
        <v>128</v>
      </c>
      <c r="B133" s="42" t="s">
        <v>192</v>
      </c>
      <c r="C133" s="40" t="s">
        <v>282</v>
      </c>
      <c r="D133" s="42" t="s">
        <v>283</v>
      </c>
      <c r="E133" s="44"/>
      <c r="F133" s="43"/>
      <c r="G133" s="43"/>
      <c r="H133" s="43"/>
      <c r="I133" s="44"/>
      <c r="J133" s="44"/>
      <c r="K133" s="40" t="str">
        <f t="shared" ca="1" si="2"/>
        <v/>
      </c>
      <c r="L133" s="40" t="str">
        <f t="shared" ca="1" si="3"/>
        <v/>
      </c>
      <c r="M133" s="43"/>
    </row>
    <row r="134" spans="1:13">
      <c r="A134" s="40">
        <v>129</v>
      </c>
      <c r="B134" s="42" t="s">
        <v>192</v>
      </c>
      <c r="C134" s="40" t="s">
        <v>284</v>
      </c>
      <c r="D134" s="42" t="s">
        <v>285</v>
      </c>
      <c r="E134" s="44"/>
      <c r="F134" s="43"/>
      <c r="G134" s="43"/>
      <c r="H134" s="43"/>
      <c r="I134" s="44"/>
      <c r="J134" s="44"/>
      <c r="K134" s="40" t="str">
        <f t="shared" ref="K134:K197" ca="1" si="4">IF(OR(H134="",J134="Clôturé"),"",TODAY()-H134)</f>
        <v/>
      </c>
      <c r="L134" s="40" t="str">
        <f t="shared" ref="L134:L197" ca="1" si="5">IF(K134="","",IF(J134="Clôturé","✅",IF(K134&lt;=30,"🟢",IF(K134&lt;=60,"🟠","🔴"))))</f>
        <v/>
      </c>
      <c r="M134" s="43"/>
    </row>
    <row r="135" spans="1:13">
      <c r="A135" s="40">
        <v>130</v>
      </c>
      <c r="B135" s="42" t="s">
        <v>192</v>
      </c>
      <c r="C135" s="40" t="s">
        <v>286</v>
      </c>
      <c r="D135" s="42" t="s">
        <v>287</v>
      </c>
      <c r="E135" s="44"/>
      <c r="F135" s="43"/>
      <c r="G135" s="43"/>
      <c r="H135" s="43"/>
      <c r="I135" s="44"/>
      <c r="J135" s="44"/>
      <c r="K135" s="40" t="str">
        <f t="shared" ca="1" si="4"/>
        <v/>
      </c>
      <c r="L135" s="40" t="str">
        <f t="shared" ca="1" si="5"/>
        <v/>
      </c>
      <c r="M135" s="43"/>
    </row>
    <row r="136" spans="1:13">
      <c r="A136" s="40">
        <v>131</v>
      </c>
      <c r="B136" s="42" t="s">
        <v>192</v>
      </c>
      <c r="C136" s="40" t="s">
        <v>288</v>
      </c>
      <c r="D136" s="42" t="s">
        <v>289</v>
      </c>
      <c r="E136" s="44"/>
      <c r="F136" s="43"/>
      <c r="G136" s="43"/>
      <c r="H136" s="43"/>
      <c r="I136" s="44"/>
      <c r="J136" s="44"/>
      <c r="K136" s="40" t="str">
        <f t="shared" ca="1" si="4"/>
        <v/>
      </c>
      <c r="L136" s="40" t="str">
        <f t="shared" ca="1" si="5"/>
        <v/>
      </c>
      <c r="M136" s="43"/>
    </row>
    <row r="137" spans="1:13">
      <c r="A137" s="40">
        <v>132</v>
      </c>
      <c r="B137" s="42" t="s">
        <v>192</v>
      </c>
      <c r="C137" s="40" t="s">
        <v>290</v>
      </c>
      <c r="D137" s="42" t="s">
        <v>291</v>
      </c>
      <c r="E137" s="44"/>
      <c r="F137" s="43"/>
      <c r="G137" s="43"/>
      <c r="H137" s="43"/>
      <c r="I137" s="44"/>
      <c r="J137" s="44"/>
      <c r="K137" s="40" t="str">
        <f t="shared" ca="1" si="4"/>
        <v/>
      </c>
      <c r="L137" s="40" t="str">
        <f t="shared" ca="1" si="5"/>
        <v/>
      </c>
      <c r="M137" s="43"/>
    </row>
    <row r="138" spans="1:13">
      <c r="A138" s="40">
        <v>133</v>
      </c>
      <c r="B138" s="42" t="s">
        <v>192</v>
      </c>
      <c r="C138" s="40" t="s">
        <v>292</v>
      </c>
      <c r="D138" s="42" t="s">
        <v>293</v>
      </c>
      <c r="E138" s="44"/>
      <c r="F138" s="43"/>
      <c r="G138" s="43"/>
      <c r="H138" s="43"/>
      <c r="I138" s="44"/>
      <c r="J138" s="44"/>
      <c r="K138" s="40" t="str">
        <f t="shared" ca="1" si="4"/>
        <v/>
      </c>
      <c r="L138" s="40" t="str">
        <f t="shared" ca="1" si="5"/>
        <v/>
      </c>
      <c r="M138" s="43"/>
    </row>
    <row r="139" spans="1:13" ht="22.8">
      <c r="A139" s="40">
        <v>134</v>
      </c>
      <c r="B139" s="42" t="s">
        <v>192</v>
      </c>
      <c r="C139" s="40" t="s">
        <v>294</v>
      </c>
      <c r="D139" s="42" t="s">
        <v>295</v>
      </c>
      <c r="E139" s="44"/>
      <c r="F139" s="43"/>
      <c r="G139" s="43"/>
      <c r="H139" s="43"/>
      <c r="I139" s="44"/>
      <c r="J139" s="44"/>
      <c r="K139" s="40" t="str">
        <f t="shared" ca="1" si="4"/>
        <v/>
      </c>
      <c r="L139" s="40" t="str">
        <f t="shared" ca="1" si="5"/>
        <v/>
      </c>
      <c r="M139" s="43"/>
    </row>
    <row r="140" spans="1:13">
      <c r="A140" s="40">
        <v>135</v>
      </c>
      <c r="B140" s="42" t="s">
        <v>192</v>
      </c>
      <c r="C140" s="40" t="s">
        <v>296</v>
      </c>
      <c r="D140" s="42" t="s">
        <v>297</v>
      </c>
      <c r="E140" s="44"/>
      <c r="F140" s="43"/>
      <c r="G140" s="43"/>
      <c r="H140" s="43"/>
      <c r="I140" s="44"/>
      <c r="J140" s="44"/>
      <c r="K140" s="40" t="str">
        <f t="shared" ca="1" si="4"/>
        <v/>
      </c>
      <c r="L140" s="40" t="str">
        <f t="shared" ca="1" si="5"/>
        <v/>
      </c>
      <c r="M140" s="43"/>
    </row>
    <row r="141" spans="1:13">
      <c r="A141" s="40">
        <v>136</v>
      </c>
      <c r="B141" s="42" t="s">
        <v>192</v>
      </c>
      <c r="C141" s="40" t="s">
        <v>298</v>
      </c>
      <c r="D141" s="42" t="s">
        <v>299</v>
      </c>
      <c r="E141" s="44"/>
      <c r="F141" s="43"/>
      <c r="G141" s="43"/>
      <c r="H141" s="43"/>
      <c r="I141" s="44"/>
      <c r="J141" s="44"/>
      <c r="K141" s="40" t="str">
        <f t="shared" ca="1" si="4"/>
        <v/>
      </c>
      <c r="L141" s="40" t="str">
        <f t="shared" ca="1" si="5"/>
        <v/>
      </c>
      <c r="M141" s="43"/>
    </row>
    <row r="142" spans="1:13">
      <c r="A142" s="40">
        <v>137</v>
      </c>
      <c r="B142" s="42" t="s">
        <v>192</v>
      </c>
      <c r="C142" s="40" t="s">
        <v>300</v>
      </c>
      <c r="D142" s="42" t="s">
        <v>301</v>
      </c>
      <c r="E142" s="44"/>
      <c r="F142" s="43"/>
      <c r="G142" s="43"/>
      <c r="H142" s="43"/>
      <c r="I142" s="44"/>
      <c r="J142" s="44"/>
      <c r="K142" s="40" t="str">
        <f t="shared" ca="1" si="4"/>
        <v/>
      </c>
      <c r="L142" s="40" t="str">
        <f t="shared" ca="1" si="5"/>
        <v/>
      </c>
      <c r="M142" s="43"/>
    </row>
    <row r="143" spans="1:13">
      <c r="A143" s="40">
        <v>138</v>
      </c>
      <c r="B143" s="42" t="s">
        <v>192</v>
      </c>
      <c r="C143" s="40" t="s">
        <v>302</v>
      </c>
      <c r="D143" s="42" t="s">
        <v>303</v>
      </c>
      <c r="E143" s="44"/>
      <c r="F143" s="43"/>
      <c r="G143" s="43"/>
      <c r="H143" s="43"/>
      <c r="I143" s="44"/>
      <c r="J143" s="44"/>
      <c r="K143" s="40" t="str">
        <f t="shared" ca="1" si="4"/>
        <v/>
      </c>
      <c r="L143" s="40" t="str">
        <f t="shared" ca="1" si="5"/>
        <v/>
      </c>
      <c r="M143" s="43"/>
    </row>
    <row r="144" spans="1:13">
      <c r="A144" s="40">
        <v>139</v>
      </c>
      <c r="B144" s="42" t="s">
        <v>192</v>
      </c>
      <c r="C144" s="40" t="s">
        <v>304</v>
      </c>
      <c r="D144" s="42" t="s">
        <v>305</v>
      </c>
      <c r="E144" s="44"/>
      <c r="F144" s="43"/>
      <c r="G144" s="43"/>
      <c r="H144" s="43"/>
      <c r="I144" s="44"/>
      <c r="J144" s="44"/>
      <c r="K144" s="40" t="str">
        <f t="shared" ca="1" si="4"/>
        <v/>
      </c>
      <c r="L144" s="40" t="str">
        <f t="shared" ca="1" si="5"/>
        <v/>
      </c>
      <c r="M144" s="43"/>
    </row>
    <row r="145" spans="1:13">
      <c r="A145" s="40">
        <v>140</v>
      </c>
      <c r="B145" s="42" t="s">
        <v>192</v>
      </c>
      <c r="C145" s="40" t="s">
        <v>306</v>
      </c>
      <c r="D145" s="42" t="s">
        <v>307</v>
      </c>
      <c r="E145" s="44"/>
      <c r="F145" s="43"/>
      <c r="G145" s="43"/>
      <c r="H145" s="43"/>
      <c r="I145" s="44"/>
      <c r="J145" s="44"/>
      <c r="K145" s="40" t="str">
        <f t="shared" ca="1" si="4"/>
        <v/>
      </c>
      <c r="L145" s="40" t="str">
        <f t="shared" ca="1" si="5"/>
        <v/>
      </c>
      <c r="M145" s="43"/>
    </row>
    <row r="146" spans="1:13">
      <c r="A146" s="40">
        <v>141</v>
      </c>
      <c r="B146" s="42" t="s">
        <v>192</v>
      </c>
      <c r="C146" s="40" t="s">
        <v>308</v>
      </c>
      <c r="D146" s="42" t="s">
        <v>309</v>
      </c>
      <c r="E146" s="44"/>
      <c r="F146" s="43"/>
      <c r="G146" s="43"/>
      <c r="H146" s="43"/>
      <c r="I146" s="44"/>
      <c r="J146" s="44"/>
      <c r="K146" s="40" t="str">
        <f t="shared" ca="1" si="4"/>
        <v/>
      </c>
      <c r="L146" s="40" t="str">
        <f t="shared" ca="1" si="5"/>
        <v/>
      </c>
      <c r="M146" s="43"/>
    </row>
    <row r="147" spans="1:13">
      <c r="A147" s="40">
        <v>142</v>
      </c>
      <c r="B147" s="42" t="s">
        <v>192</v>
      </c>
      <c r="C147" s="40" t="s">
        <v>310</v>
      </c>
      <c r="D147" s="42" t="s">
        <v>311</v>
      </c>
      <c r="E147" s="44"/>
      <c r="F147" s="43"/>
      <c r="G147" s="43"/>
      <c r="H147" s="43"/>
      <c r="I147" s="44"/>
      <c r="J147" s="44"/>
      <c r="K147" s="40" t="str">
        <f t="shared" ca="1" si="4"/>
        <v/>
      </c>
      <c r="L147" s="40" t="str">
        <f t="shared" ca="1" si="5"/>
        <v/>
      </c>
      <c r="M147" s="43"/>
    </row>
    <row r="148" spans="1:13">
      <c r="A148" s="40">
        <v>143</v>
      </c>
      <c r="B148" s="42" t="s">
        <v>192</v>
      </c>
      <c r="C148" s="40" t="s">
        <v>312</v>
      </c>
      <c r="D148" s="42" t="s">
        <v>313</v>
      </c>
      <c r="E148" s="44"/>
      <c r="F148" s="43"/>
      <c r="G148" s="43"/>
      <c r="H148" s="43"/>
      <c r="I148" s="44"/>
      <c r="J148" s="44"/>
      <c r="K148" s="40" t="str">
        <f t="shared" ca="1" si="4"/>
        <v/>
      </c>
      <c r="L148" s="40" t="str">
        <f t="shared" ca="1" si="5"/>
        <v/>
      </c>
      <c r="M148" s="43"/>
    </row>
    <row r="149" spans="1:13">
      <c r="A149" s="40">
        <v>144</v>
      </c>
      <c r="B149" s="42" t="s">
        <v>192</v>
      </c>
      <c r="C149" s="40" t="s">
        <v>314</v>
      </c>
      <c r="D149" s="42" t="s">
        <v>315</v>
      </c>
      <c r="E149" s="44"/>
      <c r="F149" s="43"/>
      <c r="G149" s="43"/>
      <c r="H149" s="43"/>
      <c r="I149" s="44"/>
      <c r="J149" s="44"/>
      <c r="K149" s="40" t="str">
        <f t="shared" ca="1" si="4"/>
        <v/>
      </c>
      <c r="L149" s="40" t="str">
        <f t="shared" ca="1" si="5"/>
        <v/>
      </c>
      <c r="M149" s="43"/>
    </row>
    <row r="150" spans="1:13">
      <c r="A150" s="40">
        <v>145</v>
      </c>
      <c r="B150" s="42" t="s">
        <v>192</v>
      </c>
      <c r="C150" s="40" t="s">
        <v>316</v>
      </c>
      <c r="D150" s="42" t="s">
        <v>317</v>
      </c>
      <c r="E150" s="44"/>
      <c r="F150" s="43"/>
      <c r="G150" s="43"/>
      <c r="H150" s="43"/>
      <c r="I150" s="44"/>
      <c r="J150" s="44"/>
      <c r="K150" s="40" t="str">
        <f t="shared" ca="1" si="4"/>
        <v/>
      </c>
      <c r="L150" s="40" t="str">
        <f t="shared" ca="1" si="5"/>
        <v/>
      </c>
      <c r="M150" s="43"/>
    </row>
    <row r="151" spans="1:13">
      <c r="A151" s="40">
        <v>146</v>
      </c>
      <c r="B151" s="42" t="s">
        <v>192</v>
      </c>
      <c r="C151" s="40" t="s">
        <v>318</v>
      </c>
      <c r="D151" s="42" t="s">
        <v>319</v>
      </c>
      <c r="E151" s="44"/>
      <c r="F151" s="43"/>
      <c r="G151" s="43"/>
      <c r="H151" s="43"/>
      <c r="I151" s="44"/>
      <c r="J151" s="44"/>
      <c r="K151" s="40" t="str">
        <f t="shared" ca="1" si="4"/>
        <v/>
      </c>
      <c r="L151" s="40" t="str">
        <f t="shared" ca="1" si="5"/>
        <v/>
      </c>
      <c r="M151" s="43"/>
    </row>
    <row r="152" spans="1:13">
      <c r="A152" s="40">
        <v>147</v>
      </c>
      <c r="B152" s="42" t="s">
        <v>192</v>
      </c>
      <c r="C152" s="40" t="s">
        <v>320</v>
      </c>
      <c r="D152" s="42" t="s">
        <v>93</v>
      </c>
      <c r="E152" s="44"/>
      <c r="F152" s="43"/>
      <c r="G152" s="43"/>
      <c r="H152" s="43"/>
      <c r="I152" s="44"/>
      <c r="J152" s="44"/>
      <c r="K152" s="40" t="str">
        <f t="shared" ca="1" si="4"/>
        <v/>
      </c>
      <c r="L152" s="40" t="str">
        <f t="shared" ca="1" si="5"/>
        <v/>
      </c>
      <c r="M152" s="43"/>
    </row>
    <row r="153" spans="1:13">
      <c r="A153" s="40">
        <v>148</v>
      </c>
      <c r="B153" s="42" t="s">
        <v>192</v>
      </c>
      <c r="C153" s="40" t="s">
        <v>321</v>
      </c>
      <c r="D153" s="42" t="s">
        <v>322</v>
      </c>
      <c r="E153" s="44"/>
      <c r="F153" s="43"/>
      <c r="G153" s="43"/>
      <c r="H153" s="43"/>
      <c r="I153" s="44"/>
      <c r="J153" s="44"/>
      <c r="K153" s="40" t="str">
        <f t="shared" ca="1" si="4"/>
        <v/>
      </c>
      <c r="L153" s="40" t="str">
        <f t="shared" ca="1" si="5"/>
        <v/>
      </c>
      <c r="M153" s="43"/>
    </row>
    <row r="154" spans="1:13">
      <c r="A154" s="35">
        <v>149</v>
      </c>
      <c r="B154" s="37" t="s">
        <v>193</v>
      </c>
      <c r="C154" s="35" t="s">
        <v>250</v>
      </c>
      <c r="D154" s="37" t="s">
        <v>251</v>
      </c>
      <c r="E154" s="39"/>
      <c r="F154" s="38"/>
      <c r="G154" s="38"/>
      <c r="H154" s="38"/>
      <c r="I154" s="39"/>
      <c r="J154" s="39"/>
      <c r="K154" s="35" t="str">
        <f t="shared" ca="1" si="4"/>
        <v/>
      </c>
      <c r="L154" s="35" t="str">
        <f t="shared" ca="1" si="5"/>
        <v/>
      </c>
      <c r="M154" s="38"/>
    </row>
    <row r="155" spans="1:13">
      <c r="A155" s="35">
        <v>150</v>
      </c>
      <c r="B155" s="37" t="s">
        <v>193</v>
      </c>
      <c r="C155" s="35" t="s">
        <v>252</v>
      </c>
      <c r="D155" s="37" t="s">
        <v>253</v>
      </c>
      <c r="E155" s="39"/>
      <c r="F155" s="38"/>
      <c r="G155" s="38"/>
      <c r="H155" s="38"/>
      <c r="I155" s="39"/>
      <c r="J155" s="39"/>
      <c r="K155" s="35" t="str">
        <f t="shared" ca="1" si="4"/>
        <v/>
      </c>
      <c r="L155" s="35" t="str">
        <f t="shared" ca="1" si="5"/>
        <v/>
      </c>
      <c r="M155" s="38"/>
    </row>
    <row r="156" spans="1:13">
      <c r="A156" s="35">
        <v>151</v>
      </c>
      <c r="B156" s="37" t="s">
        <v>193</v>
      </c>
      <c r="C156" s="35" t="s">
        <v>254</v>
      </c>
      <c r="D156" s="37" t="s">
        <v>255</v>
      </c>
      <c r="E156" s="39"/>
      <c r="F156" s="38"/>
      <c r="G156" s="38"/>
      <c r="H156" s="38"/>
      <c r="I156" s="39"/>
      <c r="J156" s="39"/>
      <c r="K156" s="35" t="str">
        <f t="shared" ca="1" si="4"/>
        <v/>
      </c>
      <c r="L156" s="35" t="str">
        <f t="shared" ca="1" si="5"/>
        <v/>
      </c>
      <c r="M156" s="38"/>
    </row>
    <row r="157" spans="1:13">
      <c r="A157" s="35">
        <v>152</v>
      </c>
      <c r="B157" s="37" t="s">
        <v>193</v>
      </c>
      <c r="C157" s="35" t="s">
        <v>256</v>
      </c>
      <c r="D157" s="37" t="s">
        <v>257</v>
      </c>
      <c r="E157" s="39"/>
      <c r="F157" s="38"/>
      <c r="G157" s="38"/>
      <c r="H157" s="38"/>
      <c r="I157" s="39"/>
      <c r="J157" s="39"/>
      <c r="K157" s="35" t="str">
        <f t="shared" ca="1" si="4"/>
        <v/>
      </c>
      <c r="L157" s="35" t="str">
        <f t="shared" ca="1" si="5"/>
        <v/>
      </c>
      <c r="M157" s="38"/>
    </row>
    <row r="158" spans="1:13">
      <c r="A158" s="35">
        <v>153</v>
      </c>
      <c r="B158" s="37" t="s">
        <v>193</v>
      </c>
      <c r="C158" s="35" t="s">
        <v>258</v>
      </c>
      <c r="D158" s="37" t="s">
        <v>259</v>
      </c>
      <c r="E158" s="39"/>
      <c r="F158" s="38"/>
      <c r="G158" s="38"/>
      <c r="H158" s="38"/>
      <c r="I158" s="39"/>
      <c r="J158" s="39"/>
      <c r="K158" s="35" t="str">
        <f t="shared" ca="1" si="4"/>
        <v/>
      </c>
      <c r="L158" s="35" t="str">
        <f t="shared" ca="1" si="5"/>
        <v/>
      </c>
      <c r="M158" s="38"/>
    </row>
    <row r="159" spans="1:13">
      <c r="A159" s="35">
        <v>154</v>
      </c>
      <c r="B159" s="37" t="s">
        <v>193</v>
      </c>
      <c r="C159" s="35" t="s">
        <v>260</v>
      </c>
      <c r="D159" s="37" t="s">
        <v>261</v>
      </c>
      <c r="E159" s="39"/>
      <c r="F159" s="38"/>
      <c r="G159" s="38"/>
      <c r="H159" s="38"/>
      <c r="I159" s="39"/>
      <c r="J159" s="39"/>
      <c r="K159" s="35" t="str">
        <f t="shared" ca="1" si="4"/>
        <v/>
      </c>
      <c r="L159" s="35" t="str">
        <f t="shared" ca="1" si="5"/>
        <v/>
      </c>
      <c r="M159" s="38"/>
    </row>
    <row r="160" spans="1:13">
      <c r="A160" s="35">
        <v>155</v>
      </c>
      <c r="B160" s="37" t="s">
        <v>193</v>
      </c>
      <c r="C160" s="35" t="s">
        <v>262</v>
      </c>
      <c r="D160" s="37" t="s">
        <v>263</v>
      </c>
      <c r="E160" s="39"/>
      <c r="F160" s="38"/>
      <c r="G160" s="38"/>
      <c r="H160" s="38"/>
      <c r="I160" s="39"/>
      <c r="J160" s="39"/>
      <c r="K160" s="35" t="str">
        <f t="shared" ca="1" si="4"/>
        <v/>
      </c>
      <c r="L160" s="35" t="str">
        <f t="shared" ca="1" si="5"/>
        <v/>
      </c>
      <c r="M160" s="38"/>
    </row>
    <row r="161" spans="1:13">
      <c r="A161" s="35">
        <v>156</v>
      </c>
      <c r="B161" s="37" t="s">
        <v>193</v>
      </c>
      <c r="C161" s="35" t="s">
        <v>264</v>
      </c>
      <c r="D161" s="37" t="s">
        <v>265</v>
      </c>
      <c r="E161" s="39"/>
      <c r="F161" s="38"/>
      <c r="G161" s="38"/>
      <c r="H161" s="38"/>
      <c r="I161" s="39"/>
      <c r="J161" s="39"/>
      <c r="K161" s="35" t="str">
        <f t="shared" ca="1" si="4"/>
        <v/>
      </c>
      <c r="L161" s="35" t="str">
        <f t="shared" ca="1" si="5"/>
        <v/>
      </c>
      <c r="M161" s="38"/>
    </row>
    <row r="162" spans="1:13">
      <c r="A162" s="35">
        <v>157</v>
      </c>
      <c r="B162" s="37" t="s">
        <v>193</v>
      </c>
      <c r="C162" s="35" t="s">
        <v>266</v>
      </c>
      <c r="D162" s="37" t="s">
        <v>267</v>
      </c>
      <c r="E162" s="39"/>
      <c r="F162" s="38"/>
      <c r="G162" s="38"/>
      <c r="H162" s="38"/>
      <c r="I162" s="39"/>
      <c r="J162" s="39"/>
      <c r="K162" s="35" t="str">
        <f t="shared" ca="1" si="4"/>
        <v/>
      </c>
      <c r="L162" s="35" t="str">
        <f t="shared" ca="1" si="5"/>
        <v/>
      </c>
      <c r="M162" s="38"/>
    </row>
    <row r="163" spans="1:13">
      <c r="A163" s="35">
        <v>158</v>
      </c>
      <c r="B163" s="37" t="s">
        <v>193</v>
      </c>
      <c r="C163" s="35" t="s">
        <v>268</v>
      </c>
      <c r="D163" s="37" t="s">
        <v>269</v>
      </c>
      <c r="E163" s="39"/>
      <c r="F163" s="38"/>
      <c r="G163" s="38"/>
      <c r="H163" s="38"/>
      <c r="I163" s="39"/>
      <c r="J163" s="39"/>
      <c r="K163" s="35" t="str">
        <f t="shared" ca="1" si="4"/>
        <v/>
      </c>
      <c r="L163" s="35" t="str">
        <f t="shared" ca="1" si="5"/>
        <v/>
      </c>
      <c r="M163" s="38"/>
    </row>
    <row r="164" spans="1:13">
      <c r="A164" s="35">
        <v>159</v>
      </c>
      <c r="B164" s="37" t="s">
        <v>193</v>
      </c>
      <c r="C164" s="35" t="s">
        <v>270</v>
      </c>
      <c r="D164" s="37" t="s">
        <v>271</v>
      </c>
      <c r="E164" s="39"/>
      <c r="F164" s="38"/>
      <c r="G164" s="38"/>
      <c r="H164" s="38"/>
      <c r="I164" s="39"/>
      <c r="J164" s="39"/>
      <c r="K164" s="35" t="str">
        <f t="shared" ca="1" si="4"/>
        <v/>
      </c>
      <c r="L164" s="35" t="str">
        <f t="shared" ca="1" si="5"/>
        <v/>
      </c>
      <c r="M164" s="38"/>
    </row>
    <row r="165" spans="1:13">
      <c r="A165" s="35">
        <v>160</v>
      </c>
      <c r="B165" s="37" t="s">
        <v>193</v>
      </c>
      <c r="C165" s="35" t="s">
        <v>272</v>
      </c>
      <c r="D165" s="37" t="s">
        <v>273</v>
      </c>
      <c r="E165" s="39"/>
      <c r="F165" s="38"/>
      <c r="G165" s="38"/>
      <c r="H165" s="38"/>
      <c r="I165" s="39"/>
      <c r="J165" s="39"/>
      <c r="K165" s="35" t="str">
        <f t="shared" ca="1" si="4"/>
        <v/>
      </c>
      <c r="L165" s="35" t="str">
        <f t="shared" ca="1" si="5"/>
        <v/>
      </c>
      <c r="M165" s="38"/>
    </row>
    <row r="166" spans="1:13">
      <c r="A166" s="35">
        <v>161</v>
      </c>
      <c r="B166" s="37" t="s">
        <v>193</v>
      </c>
      <c r="C166" s="35" t="s">
        <v>274</v>
      </c>
      <c r="D166" s="37" t="s">
        <v>275</v>
      </c>
      <c r="E166" s="39"/>
      <c r="F166" s="38"/>
      <c r="G166" s="38"/>
      <c r="H166" s="38"/>
      <c r="I166" s="39"/>
      <c r="J166" s="39"/>
      <c r="K166" s="35" t="str">
        <f t="shared" ca="1" si="4"/>
        <v/>
      </c>
      <c r="L166" s="35" t="str">
        <f t="shared" ca="1" si="5"/>
        <v/>
      </c>
      <c r="M166" s="38"/>
    </row>
    <row r="167" spans="1:13">
      <c r="A167" s="35">
        <v>162</v>
      </c>
      <c r="B167" s="37" t="s">
        <v>193</v>
      </c>
      <c r="C167" s="35" t="s">
        <v>276</v>
      </c>
      <c r="D167" s="37" t="s">
        <v>277</v>
      </c>
      <c r="E167" s="39"/>
      <c r="F167" s="38"/>
      <c r="G167" s="38"/>
      <c r="H167" s="38"/>
      <c r="I167" s="39"/>
      <c r="J167" s="39"/>
      <c r="K167" s="35" t="str">
        <f t="shared" ca="1" si="4"/>
        <v/>
      </c>
      <c r="L167" s="35" t="str">
        <f t="shared" ca="1" si="5"/>
        <v/>
      </c>
      <c r="M167" s="38"/>
    </row>
    <row r="168" spans="1:13">
      <c r="A168" s="35">
        <v>163</v>
      </c>
      <c r="B168" s="37" t="s">
        <v>193</v>
      </c>
      <c r="C168" s="35" t="s">
        <v>278</v>
      </c>
      <c r="D168" s="37" t="s">
        <v>279</v>
      </c>
      <c r="E168" s="39"/>
      <c r="F168" s="38"/>
      <c r="G168" s="38"/>
      <c r="H168" s="38"/>
      <c r="I168" s="39"/>
      <c r="J168" s="39"/>
      <c r="K168" s="35" t="str">
        <f t="shared" ca="1" si="4"/>
        <v/>
      </c>
      <c r="L168" s="35" t="str">
        <f t="shared" ca="1" si="5"/>
        <v/>
      </c>
      <c r="M168" s="38"/>
    </row>
    <row r="169" spans="1:13">
      <c r="A169" s="35">
        <v>164</v>
      </c>
      <c r="B169" s="37" t="s">
        <v>193</v>
      </c>
      <c r="C169" s="35" t="s">
        <v>280</v>
      </c>
      <c r="D169" s="37" t="s">
        <v>281</v>
      </c>
      <c r="E169" s="39"/>
      <c r="F169" s="38"/>
      <c r="G169" s="38"/>
      <c r="H169" s="38"/>
      <c r="I169" s="39"/>
      <c r="J169" s="39"/>
      <c r="K169" s="35" t="str">
        <f t="shared" ca="1" si="4"/>
        <v/>
      </c>
      <c r="L169" s="35" t="str">
        <f t="shared" ca="1" si="5"/>
        <v/>
      </c>
      <c r="M169" s="38"/>
    </row>
    <row r="170" spans="1:13">
      <c r="A170" s="35">
        <v>165</v>
      </c>
      <c r="B170" s="37" t="s">
        <v>193</v>
      </c>
      <c r="C170" s="35" t="s">
        <v>282</v>
      </c>
      <c r="D170" s="37" t="s">
        <v>283</v>
      </c>
      <c r="E170" s="39"/>
      <c r="F170" s="38"/>
      <c r="G170" s="38"/>
      <c r="H170" s="38"/>
      <c r="I170" s="39"/>
      <c r="J170" s="39"/>
      <c r="K170" s="35" t="str">
        <f t="shared" ca="1" si="4"/>
        <v/>
      </c>
      <c r="L170" s="35" t="str">
        <f t="shared" ca="1" si="5"/>
        <v/>
      </c>
      <c r="M170" s="38"/>
    </row>
    <row r="171" spans="1:13">
      <c r="A171" s="35">
        <v>166</v>
      </c>
      <c r="B171" s="37" t="s">
        <v>193</v>
      </c>
      <c r="C171" s="35" t="s">
        <v>284</v>
      </c>
      <c r="D171" s="37" t="s">
        <v>285</v>
      </c>
      <c r="E171" s="39"/>
      <c r="F171" s="38"/>
      <c r="G171" s="38"/>
      <c r="H171" s="38"/>
      <c r="I171" s="39"/>
      <c r="J171" s="39"/>
      <c r="K171" s="35" t="str">
        <f t="shared" ca="1" si="4"/>
        <v/>
      </c>
      <c r="L171" s="35" t="str">
        <f t="shared" ca="1" si="5"/>
        <v/>
      </c>
      <c r="M171" s="38"/>
    </row>
    <row r="172" spans="1:13">
      <c r="A172" s="35">
        <v>167</v>
      </c>
      <c r="B172" s="37" t="s">
        <v>193</v>
      </c>
      <c r="C172" s="35" t="s">
        <v>286</v>
      </c>
      <c r="D172" s="37" t="s">
        <v>287</v>
      </c>
      <c r="E172" s="39"/>
      <c r="F172" s="38"/>
      <c r="G172" s="38"/>
      <c r="H172" s="38"/>
      <c r="I172" s="39"/>
      <c r="J172" s="39"/>
      <c r="K172" s="35" t="str">
        <f t="shared" ca="1" si="4"/>
        <v/>
      </c>
      <c r="L172" s="35" t="str">
        <f t="shared" ca="1" si="5"/>
        <v/>
      </c>
      <c r="M172" s="38"/>
    </row>
    <row r="173" spans="1:13">
      <c r="A173" s="35">
        <v>168</v>
      </c>
      <c r="B173" s="37" t="s">
        <v>193</v>
      </c>
      <c r="C173" s="35" t="s">
        <v>288</v>
      </c>
      <c r="D173" s="37" t="s">
        <v>289</v>
      </c>
      <c r="E173" s="39"/>
      <c r="F173" s="38"/>
      <c r="G173" s="38"/>
      <c r="H173" s="38"/>
      <c r="I173" s="39"/>
      <c r="J173" s="39"/>
      <c r="K173" s="35" t="str">
        <f t="shared" ca="1" si="4"/>
        <v/>
      </c>
      <c r="L173" s="35" t="str">
        <f t="shared" ca="1" si="5"/>
        <v/>
      </c>
      <c r="M173" s="38"/>
    </row>
    <row r="174" spans="1:13">
      <c r="A174" s="35">
        <v>169</v>
      </c>
      <c r="B174" s="37" t="s">
        <v>193</v>
      </c>
      <c r="C174" s="35" t="s">
        <v>290</v>
      </c>
      <c r="D174" s="37" t="s">
        <v>291</v>
      </c>
      <c r="E174" s="39"/>
      <c r="F174" s="38"/>
      <c r="G174" s="38"/>
      <c r="H174" s="38"/>
      <c r="I174" s="39"/>
      <c r="J174" s="39"/>
      <c r="K174" s="35" t="str">
        <f t="shared" ca="1" si="4"/>
        <v/>
      </c>
      <c r="L174" s="35" t="str">
        <f t="shared" ca="1" si="5"/>
        <v/>
      </c>
      <c r="M174" s="38"/>
    </row>
    <row r="175" spans="1:13">
      <c r="A175" s="35">
        <v>170</v>
      </c>
      <c r="B175" s="37" t="s">
        <v>193</v>
      </c>
      <c r="C175" s="35" t="s">
        <v>292</v>
      </c>
      <c r="D175" s="37" t="s">
        <v>293</v>
      </c>
      <c r="E175" s="39"/>
      <c r="F175" s="38"/>
      <c r="G175" s="38"/>
      <c r="H175" s="38"/>
      <c r="I175" s="39"/>
      <c r="J175" s="39"/>
      <c r="K175" s="35" t="str">
        <f t="shared" ca="1" si="4"/>
        <v/>
      </c>
      <c r="L175" s="35" t="str">
        <f t="shared" ca="1" si="5"/>
        <v/>
      </c>
      <c r="M175" s="38"/>
    </row>
    <row r="176" spans="1:13" ht="22.8">
      <c r="A176" s="35">
        <v>171</v>
      </c>
      <c r="B176" s="37" t="s">
        <v>193</v>
      </c>
      <c r="C176" s="35" t="s">
        <v>294</v>
      </c>
      <c r="D176" s="37" t="s">
        <v>295</v>
      </c>
      <c r="E176" s="39"/>
      <c r="F176" s="38"/>
      <c r="G176" s="38"/>
      <c r="H176" s="38"/>
      <c r="I176" s="39"/>
      <c r="J176" s="39"/>
      <c r="K176" s="35" t="str">
        <f t="shared" ca="1" si="4"/>
        <v/>
      </c>
      <c r="L176" s="35" t="str">
        <f t="shared" ca="1" si="5"/>
        <v/>
      </c>
      <c r="M176" s="38"/>
    </row>
    <row r="177" spans="1:13">
      <c r="A177" s="35">
        <v>172</v>
      </c>
      <c r="B177" s="37" t="s">
        <v>193</v>
      </c>
      <c r="C177" s="35" t="s">
        <v>296</v>
      </c>
      <c r="D177" s="37" t="s">
        <v>297</v>
      </c>
      <c r="E177" s="39"/>
      <c r="F177" s="38"/>
      <c r="G177" s="38"/>
      <c r="H177" s="38"/>
      <c r="I177" s="39"/>
      <c r="J177" s="39"/>
      <c r="K177" s="35" t="str">
        <f t="shared" ca="1" si="4"/>
        <v/>
      </c>
      <c r="L177" s="35" t="str">
        <f t="shared" ca="1" si="5"/>
        <v/>
      </c>
      <c r="M177" s="38"/>
    </row>
    <row r="178" spans="1:13">
      <c r="A178" s="35">
        <v>173</v>
      </c>
      <c r="B178" s="37" t="s">
        <v>193</v>
      </c>
      <c r="C178" s="35" t="s">
        <v>298</v>
      </c>
      <c r="D178" s="37" t="s">
        <v>299</v>
      </c>
      <c r="E178" s="39"/>
      <c r="F178" s="38"/>
      <c r="G178" s="38"/>
      <c r="H178" s="38"/>
      <c r="I178" s="39"/>
      <c r="J178" s="39"/>
      <c r="K178" s="35" t="str">
        <f t="shared" ca="1" si="4"/>
        <v/>
      </c>
      <c r="L178" s="35" t="str">
        <f t="shared" ca="1" si="5"/>
        <v/>
      </c>
      <c r="M178" s="38"/>
    </row>
    <row r="179" spans="1:13">
      <c r="A179" s="35">
        <v>174</v>
      </c>
      <c r="B179" s="37" t="s">
        <v>193</v>
      </c>
      <c r="C179" s="35" t="s">
        <v>300</v>
      </c>
      <c r="D179" s="37" t="s">
        <v>301</v>
      </c>
      <c r="E179" s="39"/>
      <c r="F179" s="38"/>
      <c r="G179" s="38"/>
      <c r="H179" s="38"/>
      <c r="I179" s="39"/>
      <c r="J179" s="39"/>
      <c r="K179" s="35" t="str">
        <f t="shared" ca="1" si="4"/>
        <v/>
      </c>
      <c r="L179" s="35" t="str">
        <f t="shared" ca="1" si="5"/>
        <v/>
      </c>
      <c r="M179" s="38"/>
    </row>
    <row r="180" spans="1:13">
      <c r="A180" s="35">
        <v>175</v>
      </c>
      <c r="B180" s="37" t="s">
        <v>193</v>
      </c>
      <c r="C180" s="35" t="s">
        <v>302</v>
      </c>
      <c r="D180" s="37" t="s">
        <v>303</v>
      </c>
      <c r="E180" s="39"/>
      <c r="F180" s="38"/>
      <c r="G180" s="38"/>
      <c r="H180" s="38"/>
      <c r="I180" s="39"/>
      <c r="J180" s="39"/>
      <c r="K180" s="35" t="str">
        <f t="shared" ca="1" si="4"/>
        <v/>
      </c>
      <c r="L180" s="35" t="str">
        <f t="shared" ca="1" si="5"/>
        <v/>
      </c>
      <c r="M180" s="38"/>
    </row>
    <row r="181" spans="1:13">
      <c r="A181" s="35">
        <v>176</v>
      </c>
      <c r="B181" s="37" t="s">
        <v>193</v>
      </c>
      <c r="C181" s="35" t="s">
        <v>304</v>
      </c>
      <c r="D181" s="37" t="s">
        <v>305</v>
      </c>
      <c r="E181" s="39"/>
      <c r="F181" s="38"/>
      <c r="G181" s="38"/>
      <c r="H181" s="38"/>
      <c r="I181" s="39"/>
      <c r="J181" s="39"/>
      <c r="K181" s="35" t="str">
        <f t="shared" ca="1" si="4"/>
        <v/>
      </c>
      <c r="L181" s="35" t="str">
        <f t="shared" ca="1" si="5"/>
        <v/>
      </c>
      <c r="M181" s="38"/>
    </row>
    <row r="182" spans="1:13">
      <c r="A182" s="35">
        <v>177</v>
      </c>
      <c r="B182" s="37" t="s">
        <v>193</v>
      </c>
      <c r="C182" s="35" t="s">
        <v>306</v>
      </c>
      <c r="D182" s="37" t="s">
        <v>307</v>
      </c>
      <c r="E182" s="39"/>
      <c r="F182" s="38"/>
      <c r="G182" s="38"/>
      <c r="H182" s="38"/>
      <c r="I182" s="39"/>
      <c r="J182" s="39"/>
      <c r="K182" s="35" t="str">
        <f t="shared" ca="1" si="4"/>
        <v/>
      </c>
      <c r="L182" s="35" t="str">
        <f t="shared" ca="1" si="5"/>
        <v/>
      </c>
      <c r="M182" s="38"/>
    </row>
    <row r="183" spans="1:13">
      <c r="A183" s="35">
        <v>178</v>
      </c>
      <c r="B183" s="37" t="s">
        <v>193</v>
      </c>
      <c r="C183" s="35" t="s">
        <v>308</v>
      </c>
      <c r="D183" s="37" t="s">
        <v>309</v>
      </c>
      <c r="E183" s="39"/>
      <c r="F183" s="38"/>
      <c r="G183" s="38"/>
      <c r="H183" s="38"/>
      <c r="I183" s="39"/>
      <c r="J183" s="39"/>
      <c r="K183" s="35" t="str">
        <f t="shared" ca="1" si="4"/>
        <v/>
      </c>
      <c r="L183" s="35" t="str">
        <f t="shared" ca="1" si="5"/>
        <v/>
      </c>
      <c r="M183" s="38"/>
    </row>
    <row r="184" spans="1:13">
      <c r="A184" s="35">
        <v>179</v>
      </c>
      <c r="B184" s="37" t="s">
        <v>193</v>
      </c>
      <c r="C184" s="35" t="s">
        <v>310</v>
      </c>
      <c r="D184" s="37" t="s">
        <v>311</v>
      </c>
      <c r="E184" s="39"/>
      <c r="F184" s="38"/>
      <c r="G184" s="38"/>
      <c r="H184" s="38"/>
      <c r="I184" s="39"/>
      <c r="J184" s="39"/>
      <c r="K184" s="35" t="str">
        <f t="shared" ca="1" si="4"/>
        <v/>
      </c>
      <c r="L184" s="35" t="str">
        <f t="shared" ca="1" si="5"/>
        <v/>
      </c>
      <c r="M184" s="38"/>
    </row>
    <row r="185" spans="1:13">
      <c r="A185" s="35">
        <v>180</v>
      </c>
      <c r="B185" s="37" t="s">
        <v>193</v>
      </c>
      <c r="C185" s="35" t="s">
        <v>312</v>
      </c>
      <c r="D185" s="37" t="s">
        <v>313</v>
      </c>
      <c r="E185" s="39"/>
      <c r="F185" s="38"/>
      <c r="G185" s="38"/>
      <c r="H185" s="38"/>
      <c r="I185" s="39"/>
      <c r="J185" s="39"/>
      <c r="K185" s="35" t="str">
        <f t="shared" ca="1" si="4"/>
        <v/>
      </c>
      <c r="L185" s="35" t="str">
        <f t="shared" ca="1" si="5"/>
        <v/>
      </c>
      <c r="M185" s="38"/>
    </row>
    <row r="186" spans="1:13">
      <c r="A186" s="35">
        <v>181</v>
      </c>
      <c r="B186" s="37" t="s">
        <v>193</v>
      </c>
      <c r="C186" s="35" t="s">
        <v>314</v>
      </c>
      <c r="D186" s="37" t="s">
        <v>315</v>
      </c>
      <c r="E186" s="39"/>
      <c r="F186" s="38"/>
      <c r="G186" s="38"/>
      <c r="H186" s="38"/>
      <c r="I186" s="39"/>
      <c r="J186" s="39"/>
      <c r="K186" s="35" t="str">
        <f t="shared" ca="1" si="4"/>
        <v/>
      </c>
      <c r="L186" s="35" t="str">
        <f t="shared" ca="1" si="5"/>
        <v/>
      </c>
      <c r="M186" s="38"/>
    </row>
    <row r="187" spans="1:13">
      <c r="A187" s="35">
        <v>182</v>
      </c>
      <c r="B187" s="37" t="s">
        <v>193</v>
      </c>
      <c r="C187" s="35" t="s">
        <v>316</v>
      </c>
      <c r="D187" s="37" t="s">
        <v>317</v>
      </c>
      <c r="E187" s="39"/>
      <c r="F187" s="38"/>
      <c r="G187" s="38"/>
      <c r="H187" s="38"/>
      <c r="I187" s="39"/>
      <c r="J187" s="39"/>
      <c r="K187" s="35" t="str">
        <f t="shared" ca="1" si="4"/>
        <v/>
      </c>
      <c r="L187" s="35" t="str">
        <f t="shared" ca="1" si="5"/>
        <v/>
      </c>
      <c r="M187" s="38"/>
    </row>
    <row r="188" spans="1:13">
      <c r="A188" s="35">
        <v>183</v>
      </c>
      <c r="B188" s="37" t="s">
        <v>193</v>
      </c>
      <c r="C188" s="35" t="s">
        <v>318</v>
      </c>
      <c r="D188" s="37" t="s">
        <v>319</v>
      </c>
      <c r="E188" s="39"/>
      <c r="F188" s="38"/>
      <c r="G188" s="38"/>
      <c r="H188" s="38"/>
      <c r="I188" s="39"/>
      <c r="J188" s="39"/>
      <c r="K188" s="35" t="str">
        <f t="shared" ca="1" si="4"/>
        <v/>
      </c>
      <c r="L188" s="35" t="str">
        <f t="shared" ca="1" si="5"/>
        <v/>
      </c>
      <c r="M188" s="38"/>
    </row>
    <row r="189" spans="1:13">
      <c r="A189" s="35">
        <v>184</v>
      </c>
      <c r="B189" s="37" t="s">
        <v>193</v>
      </c>
      <c r="C189" s="35" t="s">
        <v>320</v>
      </c>
      <c r="D189" s="37" t="s">
        <v>93</v>
      </c>
      <c r="E189" s="39"/>
      <c r="F189" s="38"/>
      <c r="G189" s="38"/>
      <c r="H189" s="38"/>
      <c r="I189" s="39"/>
      <c r="J189" s="39"/>
      <c r="K189" s="35" t="str">
        <f t="shared" ca="1" si="4"/>
        <v/>
      </c>
      <c r="L189" s="35" t="str">
        <f t="shared" ca="1" si="5"/>
        <v/>
      </c>
      <c r="M189" s="38"/>
    </row>
    <row r="190" spans="1:13">
      <c r="A190" s="35">
        <v>185</v>
      </c>
      <c r="B190" s="37" t="s">
        <v>193</v>
      </c>
      <c r="C190" s="35" t="s">
        <v>321</v>
      </c>
      <c r="D190" s="37" t="s">
        <v>322</v>
      </c>
      <c r="E190" s="39"/>
      <c r="F190" s="38"/>
      <c r="G190" s="38"/>
      <c r="H190" s="38"/>
      <c r="I190" s="39"/>
      <c r="J190" s="39"/>
      <c r="K190" s="35" t="str">
        <f t="shared" ca="1" si="4"/>
        <v/>
      </c>
      <c r="L190" s="35" t="str">
        <f t="shared" ca="1" si="5"/>
        <v/>
      </c>
      <c r="M190" s="38"/>
    </row>
    <row r="191" spans="1:13">
      <c r="A191" s="40">
        <v>186</v>
      </c>
      <c r="B191" s="42" t="s">
        <v>194</v>
      </c>
      <c r="C191" s="40" t="s">
        <v>250</v>
      </c>
      <c r="D191" s="42" t="s">
        <v>251</v>
      </c>
      <c r="E191" s="44"/>
      <c r="F191" s="43"/>
      <c r="G191" s="43"/>
      <c r="H191" s="43"/>
      <c r="I191" s="44"/>
      <c r="J191" s="44"/>
      <c r="K191" s="40" t="str">
        <f t="shared" ca="1" si="4"/>
        <v/>
      </c>
      <c r="L191" s="40" t="str">
        <f t="shared" ca="1" si="5"/>
        <v/>
      </c>
      <c r="M191" s="43"/>
    </row>
    <row r="192" spans="1:13">
      <c r="A192" s="40">
        <v>187</v>
      </c>
      <c r="B192" s="42" t="s">
        <v>194</v>
      </c>
      <c r="C192" s="40" t="s">
        <v>252</v>
      </c>
      <c r="D192" s="42" t="s">
        <v>253</v>
      </c>
      <c r="E192" s="44"/>
      <c r="F192" s="43"/>
      <c r="G192" s="43"/>
      <c r="H192" s="43"/>
      <c r="I192" s="44"/>
      <c r="J192" s="44"/>
      <c r="K192" s="40" t="str">
        <f t="shared" ca="1" si="4"/>
        <v/>
      </c>
      <c r="L192" s="40" t="str">
        <f t="shared" ca="1" si="5"/>
        <v/>
      </c>
      <c r="M192" s="43"/>
    </row>
    <row r="193" spans="1:13">
      <c r="A193" s="40">
        <v>188</v>
      </c>
      <c r="B193" s="42" t="s">
        <v>194</v>
      </c>
      <c r="C193" s="40" t="s">
        <v>254</v>
      </c>
      <c r="D193" s="42" t="s">
        <v>255</v>
      </c>
      <c r="E193" s="44"/>
      <c r="F193" s="43"/>
      <c r="G193" s="43"/>
      <c r="H193" s="43"/>
      <c r="I193" s="44"/>
      <c r="J193" s="44"/>
      <c r="K193" s="40" t="str">
        <f t="shared" ca="1" si="4"/>
        <v/>
      </c>
      <c r="L193" s="40" t="str">
        <f t="shared" ca="1" si="5"/>
        <v/>
      </c>
      <c r="M193" s="43"/>
    </row>
    <row r="194" spans="1:13">
      <c r="A194" s="40">
        <v>189</v>
      </c>
      <c r="B194" s="42" t="s">
        <v>194</v>
      </c>
      <c r="C194" s="40" t="s">
        <v>256</v>
      </c>
      <c r="D194" s="42" t="s">
        <v>257</v>
      </c>
      <c r="E194" s="44"/>
      <c r="F194" s="43"/>
      <c r="G194" s="43"/>
      <c r="H194" s="43"/>
      <c r="I194" s="44"/>
      <c r="J194" s="44"/>
      <c r="K194" s="40" t="str">
        <f t="shared" ca="1" si="4"/>
        <v/>
      </c>
      <c r="L194" s="40" t="str">
        <f t="shared" ca="1" si="5"/>
        <v/>
      </c>
      <c r="M194" s="43"/>
    </row>
    <row r="195" spans="1:13">
      <c r="A195" s="40">
        <v>190</v>
      </c>
      <c r="B195" s="42" t="s">
        <v>194</v>
      </c>
      <c r="C195" s="40" t="s">
        <v>258</v>
      </c>
      <c r="D195" s="42" t="s">
        <v>259</v>
      </c>
      <c r="E195" s="44"/>
      <c r="F195" s="43"/>
      <c r="G195" s="43"/>
      <c r="H195" s="43"/>
      <c r="I195" s="44"/>
      <c r="J195" s="44"/>
      <c r="K195" s="40" t="str">
        <f t="shared" ca="1" si="4"/>
        <v/>
      </c>
      <c r="L195" s="40" t="str">
        <f t="shared" ca="1" si="5"/>
        <v/>
      </c>
      <c r="M195" s="43"/>
    </row>
    <row r="196" spans="1:13">
      <c r="A196" s="40">
        <v>191</v>
      </c>
      <c r="B196" s="42" t="s">
        <v>194</v>
      </c>
      <c r="C196" s="40" t="s">
        <v>260</v>
      </c>
      <c r="D196" s="42" t="s">
        <v>261</v>
      </c>
      <c r="E196" s="44"/>
      <c r="F196" s="43"/>
      <c r="G196" s="43"/>
      <c r="H196" s="43"/>
      <c r="I196" s="44"/>
      <c r="J196" s="44"/>
      <c r="K196" s="40" t="str">
        <f t="shared" ca="1" si="4"/>
        <v/>
      </c>
      <c r="L196" s="40" t="str">
        <f t="shared" ca="1" si="5"/>
        <v/>
      </c>
      <c r="M196" s="43"/>
    </row>
    <row r="197" spans="1:13">
      <c r="A197" s="40">
        <v>192</v>
      </c>
      <c r="B197" s="42" t="s">
        <v>194</v>
      </c>
      <c r="C197" s="40" t="s">
        <v>262</v>
      </c>
      <c r="D197" s="42" t="s">
        <v>263</v>
      </c>
      <c r="E197" s="44"/>
      <c r="F197" s="43"/>
      <c r="G197" s="43"/>
      <c r="H197" s="43"/>
      <c r="I197" s="44"/>
      <c r="J197" s="44"/>
      <c r="K197" s="40" t="str">
        <f t="shared" ca="1" si="4"/>
        <v/>
      </c>
      <c r="L197" s="40" t="str">
        <f t="shared" ca="1" si="5"/>
        <v/>
      </c>
      <c r="M197" s="43"/>
    </row>
    <row r="198" spans="1:13">
      <c r="A198" s="40">
        <v>193</v>
      </c>
      <c r="B198" s="42" t="s">
        <v>194</v>
      </c>
      <c r="C198" s="40" t="s">
        <v>264</v>
      </c>
      <c r="D198" s="42" t="s">
        <v>265</v>
      </c>
      <c r="E198" s="44"/>
      <c r="F198" s="43"/>
      <c r="G198" s="43"/>
      <c r="H198" s="43"/>
      <c r="I198" s="44"/>
      <c r="J198" s="44"/>
      <c r="K198" s="40" t="str">
        <f t="shared" ref="K198:K261" ca="1" si="6">IF(OR(H198="",J198="Clôturé"),"",TODAY()-H198)</f>
        <v/>
      </c>
      <c r="L198" s="40" t="str">
        <f t="shared" ref="L198:L261" ca="1" si="7">IF(K198="","",IF(J198="Clôturé","✅",IF(K198&lt;=30,"🟢",IF(K198&lt;=60,"🟠","🔴"))))</f>
        <v/>
      </c>
      <c r="M198" s="43"/>
    </row>
    <row r="199" spans="1:13">
      <c r="A199" s="40">
        <v>194</v>
      </c>
      <c r="B199" s="42" t="s">
        <v>194</v>
      </c>
      <c r="C199" s="40" t="s">
        <v>266</v>
      </c>
      <c r="D199" s="42" t="s">
        <v>267</v>
      </c>
      <c r="E199" s="44"/>
      <c r="F199" s="43"/>
      <c r="G199" s="43"/>
      <c r="H199" s="43"/>
      <c r="I199" s="44"/>
      <c r="J199" s="44"/>
      <c r="K199" s="40" t="str">
        <f t="shared" ca="1" si="6"/>
        <v/>
      </c>
      <c r="L199" s="40" t="str">
        <f t="shared" ca="1" si="7"/>
        <v/>
      </c>
      <c r="M199" s="43"/>
    </row>
    <row r="200" spans="1:13">
      <c r="A200" s="40">
        <v>195</v>
      </c>
      <c r="B200" s="42" t="s">
        <v>194</v>
      </c>
      <c r="C200" s="40" t="s">
        <v>268</v>
      </c>
      <c r="D200" s="42" t="s">
        <v>269</v>
      </c>
      <c r="E200" s="44"/>
      <c r="F200" s="43"/>
      <c r="G200" s="43"/>
      <c r="H200" s="43"/>
      <c r="I200" s="44"/>
      <c r="J200" s="44"/>
      <c r="K200" s="40" t="str">
        <f t="shared" ca="1" si="6"/>
        <v/>
      </c>
      <c r="L200" s="40" t="str">
        <f t="shared" ca="1" si="7"/>
        <v/>
      </c>
      <c r="M200" s="43"/>
    </row>
    <row r="201" spans="1:13">
      <c r="A201" s="40">
        <v>196</v>
      </c>
      <c r="B201" s="42" t="s">
        <v>194</v>
      </c>
      <c r="C201" s="40" t="s">
        <v>270</v>
      </c>
      <c r="D201" s="42" t="s">
        <v>271</v>
      </c>
      <c r="E201" s="44"/>
      <c r="F201" s="43"/>
      <c r="G201" s="43"/>
      <c r="H201" s="43"/>
      <c r="I201" s="44"/>
      <c r="J201" s="44"/>
      <c r="K201" s="40" t="str">
        <f t="shared" ca="1" si="6"/>
        <v/>
      </c>
      <c r="L201" s="40" t="str">
        <f t="shared" ca="1" si="7"/>
        <v/>
      </c>
      <c r="M201" s="43"/>
    </row>
    <row r="202" spans="1:13">
      <c r="A202" s="40">
        <v>197</v>
      </c>
      <c r="B202" s="42" t="s">
        <v>194</v>
      </c>
      <c r="C202" s="40" t="s">
        <v>272</v>
      </c>
      <c r="D202" s="42" t="s">
        <v>273</v>
      </c>
      <c r="E202" s="44"/>
      <c r="F202" s="43"/>
      <c r="G202" s="43"/>
      <c r="H202" s="43"/>
      <c r="I202" s="44"/>
      <c r="J202" s="44"/>
      <c r="K202" s="40" t="str">
        <f t="shared" ca="1" si="6"/>
        <v/>
      </c>
      <c r="L202" s="40" t="str">
        <f t="shared" ca="1" si="7"/>
        <v/>
      </c>
      <c r="M202" s="43"/>
    </row>
    <row r="203" spans="1:13">
      <c r="A203" s="40">
        <v>198</v>
      </c>
      <c r="B203" s="42" t="s">
        <v>194</v>
      </c>
      <c r="C203" s="40" t="s">
        <v>274</v>
      </c>
      <c r="D203" s="42" t="s">
        <v>275</v>
      </c>
      <c r="E203" s="44"/>
      <c r="F203" s="43"/>
      <c r="G203" s="43"/>
      <c r="H203" s="43"/>
      <c r="I203" s="44"/>
      <c r="J203" s="44"/>
      <c r="K203" s="40" t="str">
        <f t="shared" ca="1" si="6"/>
        <v/>
      </c>
      <c r="L203" s="40" t="str">
        <f t="shared" ca="1" si="7"/>
        <v/>
      </c>
      <c r="M203" s="43"/>
    </row>
    <row r="204" spans="1:13">
      <c r="A204" s="40">
        <v>199</v>
      </c>
      <c r="B204" s="42" t="s">
        <v>194</v>
      </c>
      <c r="C204" s="40" t="s">
        <v>276</v>
      </c>
      <c r="D204" s="42" t="s">
        <v>277</v>
      </c>
      <c r="E204" s="44"/>
      <c r="F204" s="43"/>
      <c r="G204" s="43"/>
      <c r="H204" s="43"/>
      <c r="I204" s="44"/>
      <c r="J204" s="44"/>
      <c r="K204" s="40" t="str">
        <f t="shared" ca="1" si="6"/>
        <v/>
      </c>
      <c r="L204" s="40" t="str">
        <f t="shared" ca="1" si="7"/>
        <v/>
      </c>
      <c r="M204" s="43"/>
    </row>
    <row r="205" spans="1:13">
      <c r="A205" s="40">
        <v>200</v>
      </c>
      <c r="B205" s="42" t="s">
        <v>194</v>
      </c>
      <c r="C205" s="40" t="s">
        <v>278</v>
      </c>
      <c r="D205" s="42" t="s">
        <v>279</v>
      </c>
      <c r="E205" s="44"/>
      <c r="F205" s="43"/>
      <c r="G205" s="43"/>
      <c r="H205" s="43"/>
      <c r="I205" s="44"/>
      <c r="J205" s="44"/>
      <c r="K205" s="40" t="str">
        <f t="shared" ca="1" si="6"/>
        <v/>
      </c>
      <c r="L205" s="40" t="str">
        <f t="shared" ca="1" si="7"/>
        <v/>
      </c>
      <c r="M205" s="43"/>
    </row>
    <row r="206" spans="1:13">
      <c r="A206" s="40">
        <v>201</v>
      </c>
      <c r="B206" s="42" t="s">
        <v>194</v>
      </c>
      <c r="C206" s="40" t="s">
        <v>280</v>
      </c>
      <c r="D206" s="42" t="s">
        <v>281</v>
      </c>
      <c r="E206" s="44"/>
      <c r="F206" s="43"/>
      <c r="G206" s="43"/>
      <c r="H206" s="43"/>
      <c r="I206" s="44"/>
      <c r="J206" s="44"/>
      <c r="K206" s="40" t="str">
        <f t="shared" ca="1" si="6"/>
        <v/>
      </c>
      <c r="L206" s="40" t="str">
        <f t="shared" ca="1" si="7"/>
        <v/>
      </c>
      <c r="M206" s="43"/>
    </row>
    <row r="207" spans="1:13">
      <c r="A207" s="40">
        <v>202</v>
      </c>
      <c r="B207" s="42" t="s">
        <v>194</v>
      </c>
      <c r="C207" s="40" t="s">
        <v>282</v>
      </c>
      <c r="D207" s="42" t="s">
        <v>283</v>
      </c>
      <c r="E207" s="44"/>
      <c r="F207" s="43"/>
      <c r="G207" s="43"/>
      <c r="H207" s="43"/>
      <c r="I207" s="44"/>
      <c r="J207" s="44"/>
      <c r="K207" s="40" t="str">
        <f t="shared" ca="1" si="6"/>
        <v/>
      </c>
      <c r="L207" s="40" t="str">
        <f t="shared" ca="1" si="7"/>
        <v/>
      </c>
      <c r="M207" s="43"/>
    </row>
    <row r="208" spans="1:13">
      <c r="A208" s="40">
        <v>203</v>
      </c>
      <c r="B208" s="42" t="s">
        <v>194</v>
      </c>
      <c r="C208" s="40" t="s">
        <v>284</v>
      </c>
      <c r="D208" s="42" t="s">
        <v>285</v>
      </c>
      <c r="E208" s="44"/>
      <c r="F208" s="43"/>
      <c r="G208" s="43"/>
      <c r="H208" s="43"/>
      <c r="I208" s="44"/>
      <c r="J208" s="44"/>
      <c r="K208" s="40" t="str">
        <f t="shared" ca="1" si="6"/>
        <v/>
      </c>
      <c r="L208" s="40" t="str">
        <f t="shared" ca="1" si="7"/>
        <v/>
      </c>
      <c r="M208" s="43"/>
    </row>
    <row r="209" spans="1:13">
      <c r="A209" s="40">
        <v>204</v>
      </c>
      <c r="B209" s="42" t="s">
        <v>194</v>
      </c>
      <c r="C209" s="40" t="s">
        <v>286</v>
      </c>
      <c r="D209" s="42" t="s">
        <v>287</v>
      </c>
      <c r="E209" s="44"/>
      <c r="F209" s="43"/>
      <c r="G209" s="43"/>
      <c r="H209" s="43"/>
      <c r="I209" s="44"/>
      <c r="J209" s="44"/>
      <c r="K209" s="40" t="str">
        <f t="shared" ca="1" si="6"/>
        <v/>
      </c>
      <c r="L209" s="40" t="str">
        <f t="shared" ca="1" si="7"/>
        <v/>
      </c>
      <c r="M209" s="43"/>
    </row>
    <row r="210" spans="1:13">
      <c r="A210" s="40">
        <v>205</v>
      </c>
      <c r="B210" s="42" t="s">
        <v>194</v>
      </c>
      <c r="C210" s="40" t="s">
        <v>288</v>
      </c>
      <c r="D210" s="42" t="s">
        <v>289</v>
      </c>
      <c r="E210" s="44"/>
      <c r="F210" s="43"/>
      <c r="G210" s="43"/>
      <c r="H210" s="43"/>
      <c r="I210" s="44"/>
      <c r="J210" s="44"/>
      <c r="K210" s="40" t="str">
        <f t="shared" ca="1" si="6"/>
        <v/>
      </c>
      <c r="L210" s="40" t="str">
        <f t="shared" ca="1" si="7"/>
        <v/>
      </c>
      <c r="M210" s="43"/>
    </row>
    <row r="211" spans="1:13">
      <c r="A211" s="40">
        <v>206</v>
      </c>
      <c r="B211" s="42" t="s">
        <v>194</v>
      </c>
      <c r="C211" s="40" t="s">
        <v>290</v>
      </c>
      <c r="D211" s="42" t="s">
        <v>291</v>
      </c>
      <c r="E211" s="44"/>
      <c r="F211" s="43"/>
      <c r="G211" s="43"/>
      <c r="H211" s="43"/>
      <c r="I211" s="44"/>
      <c r="J211" s="44"/>
      <c r="K211" s="40" t="str">
        <f t="shared" ca="1" si="6"/>
        <v/>
      </c>
      <c r="L211" s="40" t="str">
        <f t="shared" ca="1" si="7"/>
        <v/>
      </c>
      <c r="M211" s="43"/>
    </row>
    <row r="212" spans="1:13">
      <c r="A212" s="40">
        <v>207</v>
      </c>
      <c r="B212" s="42" t="s">
        <v>194</v>
      </c>
      <c r="C212" s="40" t="s">
        <v>292</v>
      </c>
      <c r="D212" s="42" t="s">
        <v>293</v>
      </c>
      <c r="E212" s="44"/>
      <c r="F212" s="43"/>
      <c r="G212" s="43"/>
      <c r="H212" s="43"/>
      <c r="I212" s="44"/>
      <c r="J212" s="44"/>
      <c r="K212" s="40" t="str">
        <f t="shared" ca="1" si="6"/>
        <v/>
      </c>
      <c r="L212" s="40" t="str">
        <f t="shared" ca="1" si="7"/>
        <v/>
      </c>
      <c r="M212" s="43"/>
    </row>
    <row r="213" spans="1:13" ht="22.8">
      <c r="A213" s="40">
        <v>208</v>
      </c>
      <c r="B213" s="42" t="s">
        <v>194</v>
      </c>
      <c r="C213" s="40" t="s">
        <v>294</v>
      </c>
      <c r="D213" s="42" t="s">
        <v>295</v>
      </c>
      <c r="E213" s="44"/>
      <c r="F213" s="43"/>
      <c r="G213" s="43"/>
      <c r="H213" s="43"/>
      <c r="I213" s="44"/>
      <c r="J213" s="44"/>
      <c r="K213" s="40" t="str">
        <f t="shared" ca="1" si="6"/>
        <v/>
      </c>
      <c r="L213" s="40" t="str">
        <f t="shared" ca="1" si="7"/>
        <v/>
      </c>
      <c r="M213" s="43"/>
    </row>
    <row r="214" spans="1:13">
      <c r="A214" s="40">
        <v>209</v>
      </c>
      <c r="B214" s="42" t="s">
        <v>194</v>
      </c>
      <c r="C214" s="40" t="s">
        <v>296</v>
      </c>
      <c r="D214" s="42" t="s">
        <v>297</v>
      </c>
      <c r="E214" s="44"/>
      <c r="F214" s="43"/>
      <c r="G214" s="43"/>
      <c r="H214" s="43"/>
      <c r="I214" s="44"/>
      <c r="J214" s="44"/>
      <c r="K214" s="40" t="str">
        <f t="shared" ca="1" si="6"/>
        <v/>
      </c>
      <c r="L214" s="40" t="str">
        <f t="shared" ca="1" si="7"/>
        <v/>
      </c>
      <c r="M214" s="43"/>
    </row>
    <row r="215" spans="1:13">
      <c r="A215" s="40">
        <v>210</v>
      </c>
      <c r="B215" s="42" t="s">
        <v>194</v>
      </c>
      <c r="C215" s="40" t="s">
        <v>298</v>
      </c>
      <c r="D215" s="42" t="s">
        <v>299</v>
      </c>
      <c r="E215" s="44"/>
      <c r="F215" s="43"/>
      <c r="G215" s="43"/>
      <c r="H215" s="43"/>
      <c r="I215" s="44"/>
      <c r="J215" s="44"/>
      <c r="K215" s="40" t="str">
        <f t="shared" ca="1" si="6"/>
        <v/>
      </c>
      <c r="L215" s="40" t="str">
        <f t="shared" ca="1" si="7"/>
        <v/>
      </c>
      <c r="M215" s="43"/>
    </row>
    <row r="216" spans="1:13">
      <c r="A216" s="40">
        <v>211</v>
      </c>
      <c r="B216" s="42" t="s">
        <v>194</v>
      </c>
      <c r="C216" s="40" t="s">
        <v>300</v>
      </c>
      <c r="D216" s="42" t="s">
        <v>301</v>
      </c>
      <c r="E216" s="44"/>
      <c r="F216" s="43"/>
      <c r="G216" s="43"/>
      <c r="H216" s="43"/>
      <c r="I216" s="44"/>
      <c r="J216" s="44"/>
      <c r="K216" s="40" t="str">
        <f t="shared" ca="1" si="6"/>
        <v/>
      </c>
      <c r="L216" s="40" t="str">
        <f t="shared" ca="1" si="7"/>
        <v/>
      </c>
      <c r="M216" s="43"/>
    </row>
    <row r="217" spans="1:13">
      <c r="A217" s="40">
        <v>212</v>
      </c>
      <c r="B217" s="42" t="s">
        <v>194</v>
      </c>
      <c r="C217" s="40" t="s">
        <v>302</v>
      </c>
      <c r="D217" s="42" t="s">
        <v>303</v>
      </c>
      <c r="E217" s="44"/>
      <c r="F217" s="43"/>
      <c r="G217" s="43"/>
      <c r="H217" s="43"/>
      <c r="I217" s="44"/>
      <c r="J217" s="44"/>
      <c r="K217" s="40" t="str">
        <f t="shared" ca="1" si="6"/>
        <v/>
      </c>
      <c r="L217" s="40" t="str">
        <f t="shared" ca="1" si="7"/>
        <v/>
      </c>
      <c r="M217" s="43"/>
    </row>
    <row r="218" spans="1:13">
      <c r="A218" s="40">
        <v>213</v>
      </c>
      <c r="B218" s="42" t="s">
        <v>194</v>
      </c>
      <c r="C218" s="40" t="s">
        <v>304</v>
      </c>
      <c r="D218" s="42" t="s">
        <v>305</v>
      </c>
      <c r="E218" s="44"/>
      <c r="F218" s="43"/>
      <c r="G218" s="43"/>
      <c r="H218" s="43"/>
      <c r="I218" s="44"/>
      <c r="J218" s="44"/>
      <c r="K218" s="40" t="str">
        <f t="shared" ca="1" si="6"/>
        <v/>
      </c>
      <c r="L218" s="40" t="str">
        <f t="shared" ca="1" si="7"/>
        <v/>
      </c>
      <c r="M218" s="43"/>
    </row>
    <row r="219" spans="1:13">
      <c r="A219" s="40">
        <v>214</v>
      </c>
      <c r="B219" s="42" t="s">
        <v>194</v>
      </c>
      <c r="C219" s="40" t="s">
        <v>306</v>
      </c>
      <c r="D219" s="42" t="s">
        <v>307</v>
      </c>
      <c r="E219" s="44"/>
      <c r="F219" s="43"/>
      <c r="G219" s="43"/>
      <c r="H219" s="43"/>
      <c r="I219" s="44"/>
      <c r="J219" s="44"/>
      <c r="K219" s="40" t="str">
        <f t="shared" ca="1" si="6"/>
        <v/>
      </c>
      <c r="L219" s="40" t="str">
        <f t="shared" ca="1" si="7"/>
        <v/>
      </c>
      <c r="M219" s="43"/>
    </row>
    <row r="220" spans="1:13">
      <c r="A220" s="40">
        <v>215</v>
      </c>
      <c r="B220" s="42" t="s">
        <v>194</v>
      </c>
      <c r="C220" s="40" t="s">
        <v>308</v>
      </c>
      <c r="D220" s="42" t="s">
        <v>309</v>
      </c>
      <c r="E220" s="44"/>
      <c r="F220" s="43"/>
      <c r="G220" s="43"/>
      <c r="H220" s="43"/>
      <c r="I220" s="44"/>
      <c r="J220" s="44"/>
      <c r="K220" s="40" t="str">
        <f t="shared" ca="1" si="6"/>
        <v/>
      </c>
      <c r="L220" s="40" t="str">
        <f t="shared" ca="1" si="7"/>
        <v/>
      </c>
      <c r="M220" s="43"/>
    </row>
    <row r="221" spans="1:13">
      <c r="A221" s="40">
        <v>216</v>
      </c>
      <c r="B221" s="42" t="s">
        <v>194</v>
      </c>
      <c r="C221" s="40" t="s">
        <v>310</v>
      </c>
      <c r="D221" s="42" t="s">
        <v>311</v>
      </c>
      <c r="E221" s="44"/>
      <c r="F221" s="43"/>
      <c r="G221" s="43"/>
      <c r="H221" s="43"/>
      <c r="I221" s="44"/>
      <c r="J221" s="44"/>
      <c r="K221" s="40" t="str">
        <f t="shared" ca="1" si="6"/>
        <v/>
      </c>
      <c r="L221" s="40" t="str">
        <f t="shared" ca="1" si="7"/>
        <v/>
      </c>
      <c r="M221" s="43"/>
    </row>
    <row r="222" spans="1:13">
      <c r="A222" s="40">
        <v>217</v>
      </c>
      <c r="B222" s="42" t="s">
        <v>194</v>
      </c>
      <c r="C222" s="40" t="s">
        <v>312</v>
      </c>
      <c r="D222" s="42" t="s">
        <v>313</v>
      </c>
      <c r="E222" s="44"/>
      <c r="F222" s="43"/>
      <c r="G222" s="43"/>
      <c r="H222" s="43"/>
      <c r="I222" s="44"/>
      <c r="J222" s="44"/>
      <c r="K222" s="40" t="str">
        <f t="shared" ca="1" si="6"/>
        <v/>
      </c>
      <c r="L222" s="40" t="str">
        <f t="shared" ca="1" si="7"/>
        <v/>
      </c>
      <c r="M222" s="43"/>
    </row>
    <row r="223" spans="1:13">
      <c r="A223" s="40">
        <v>218</v>
      </c>
      <c r="B223" s="42" t="s">
        <v>194</v>
      </c>
      <c r="C223" s="40" t="s">
        <v>314</v>
      </c>
      <c r="D223" s="42" t="s">
        <v>315</v>
      </c>
      <c r="E223" s="44"/>
      <c r="F223" s="43"/>
      <c r="G223" s="43"/>
      <c r="H223" s="43"/>
      <c r="I223" s="44"/>
      <c r="J223" s="44"/>
      <c r="K223" s="40" t="str">
        <f t="shared" ca="1" si="6"/>
        <v/>
      </c>
      <c r="L223" s="40" t="str">
        <f t="shared" ca="1" si="7"/>
        <v/>
      </c>
      <c r="M223" s="43"/>
    </row>
    <row r="224" spans="1:13">
      <c r="A224" s="40">
        <v>219</v>
      </c>
      <c r="B224" s="42" t="s">
        <v>194</v>
      </c>
      <c r="C224" s="40" t="s">
        <v>316</v>
      </c>
      <c r="D224" s="42" t="s">
        <v>317</v>
      </c>
      <c r="E224" s="44"/>
      <c r="F224" s="43"/>
      <c r="G224" s="43"/>
      <c r="H224" s="43"/>
      <c r="I224" s="44"/>
      <c r="J224" s="44"/>
      <c r="K224" s="40" t="str">
        <f t="shared" ca="1" si="6"/>
        <v/>
      </c>
      <c r="L224" s="40" t="str">
        <f t="shared" ca="1" si="7"/>
        <v/>
      </c>
      <c r="M224" s="43"/>
    </row>
    <row r="225" spans="1:13">
      <c r="A225" s="40">
        <v>220</v>
      </c>
      <c r="B225" s="42" t="s">
        <v>194</v>
      </c>
      <c r="C225" s="40" t="s">
        <v>318</v>
      </c>
      <c r="D225" s="42" t="s">
        <v>319</v>
      </c>
      <c r="E225" s="44"/>
      <c r="F225" s="43"/>
      <c r="G225" s="43"/>
      <c r="H225" s="43"/>
      <c r="I225" s="44"/>
      <c r="J225" s="44"/>
      <c r="K225" s="40" t="str">
        <f t="shared" ca="1" si="6"/>
        <v/>
      </c>
      <c r="L225" s="40" t="str">
        <f t="shared" ca="1" si="7"/>
        <v/>
      </c>
      <c r="M225" s="43"/>
    </row>
    <row r="226" spans="1:13">
      <c r="A226" s="40">
        <v>221</v>
      </c>
      <c r="B226" s="42" t="s">
        <v>194</v>
      </c>
      <c r="C226" s="40" t="s">
        <v>320</v>
      </c>
      <c r="D226" s="42" t="s">
        <v>93</v>
      </c>
      <c r="E226" s="44"/>
      <c r="F226" s="43"/>
      <c r="G226" s="43"/>
      <c r="H226" s="43"/>
      <c r="I226" s="44"/>
      <c r="J226" s="44"/>
      <c r="K226" s="40" t="str">
        <f t="shared" ca="1" si="6"/>
        <v/>
      </c>
      <c r="L226" s="40" t="str">
        <f t="shared" ca="1" si="7"/>
        <v/>
      </c>
      <c r="M226" s="43"/>
    </row>
    <row r="227" spans="1:13">
      <c r="A227" s="40">
        <v>222</v>
      </c>
      <c r="B227" s="42" t="s">
        <v>194</v>
      </c>
      <c r="C227" s="40" t="s">
        <v>321</v>
      </c>
      <c r="D227" s="42" t="s">
        <v>322</v>
      </c>
      <c r="E227" s="44"/>
      <c r="F227" s="43"/>
      <c r="G227" s="43"/>
      <c r="H227" s="43"/>
      <c r="I227" s="44"/>
      <c r="J227" s="44"/>
      <c r="K227" s="40" t="str">
        <f t="shared" ca="1" si="6"/>
        <v/>
      </c>
      <c r="L227" s="40" t="str">
        <f t="shared" ca="1" si="7"/>
        <v/>
      </c>
      <c r="M227" s="43"/>
    </row>
    <row r="228" spans="1:13">
      <c r="A228" s="35">
        <v>223</v>
      </c>
      <c r="B228" s="37" t="s">
        <v>196</v>
      </c>
      <c r="C228" s="35" t="s">
        <v>250</v>
      </c>
      <c r="D228" s="37" t="s">
        <v>251</v>
      </c>
      <c r="E228" s="39"/>
      <c r="F228" s="38"/>
      <c r="G228" s="38"/>
      <c r="H228" s="38"/>
      <c r="I228" s="39"/>
      <c r="J228" s="39"/>
      <c r="K228" s="35" t="str">
        <f t="shared" ca="1" si="6"/>
        <v/>
      </c>
      <c r="L228" s="35" t="str">
        <f t="shared" ca="1" si="7"/>
        <v/>
      </c>
      <c r="M228" s="38"/>
    </row>
    <row r="229" spans="1:13">
      <c r="A229" s="35">
        <v>224</v>
      </c>
      <c r="B229" s="37" t="s">
        <v>196</v>
      </c>
      <c r="C229" s="35" t="s">
        <v>252</v>
      </c>
      <c r="D229" s="37" t="s">
        <v>253</v>
      </c>
      <c r="E229" s="39"/>
      <c r="F229" s="38"/>
      <c r="G229" s="38"/>
      <c r="H229" s="38"/>
      <c r="I229" s="39"/>
      <c r="J229" s="39"/>
      <c r="K229" s="35" t="str">
        <f t="shared" ca="1" si="6"/>
        <v/>
      </c>
      <c r="L229" s="35" t="str">
        <f t="shared" ca="1" si="7"/>
        <v/>
      </c>
      <c r="M229" s="38"/>
    </row>
    <row r="230" spans="1:13">
      <c r="A230" s="35">
        <v>225</v>
      </c>
      <c r="B230" s="37" t="s">
        <v>196</v>
      </c>
      <c r="C230" s="35" t="s">
        <v>254</v>
      </c>
      <c r="D230" s="37" t="s">
        <v>255</v>
      </c>
      <c r="E230" s="39"/>
      <c r="F230" s="38"/>
      <c r="G230" s="38"/>
      <c r="H230" s="38"/>
      <c r="I230" s="39"/>
      <c r="J230" s="39"/>
      <c r="K230" s="35" t="str">
        <f t="shared" ca="1" si="6"/>
        <v/>
      </c>
      <c r="L230" s="35" t="str">
        <f t="shared" ca="1" si="7"/>
        <v/>
      </c>
      <c r="M230" s="38"/>
    </row>
    <row r="231" spans="1:13">
      <c r="A231" s="35">
        <v>226</v>
      </c>
      <c r="B231" s="37" t="s">
        <v>196</v>
      </c>
      <c r="C231" s="35" t="s">
        <v>256</v>
      </c>
      <c r="D231" s="37" t="s">
        <v>257</v>
      </c>
      <c r="E231" s="39"/>
      <c r="F231" s="38"/>
      <c r="G231" s="38"/>
      <c r="H231" s="38"/>
      <c r="I231" s="39"/>
      <c r="J231" s="39"/>
      <c r="K231" s="35" t="str">
        <f t="shared" ca="1" si="6"/>
        <v/>
      </c>
      <c r="L231" s="35" t="str">
        <f t="shared" ca="1" si="7"/>
        <v/>
      </c>
      <c r="M231" s="38"/>
    </row>
    <row r="232" spans="1:13">
      <c r="A232" s="35">
        <v>227</v>
      </c>
      <c r="B232" s="37" t="s">
        <v>196</v>
      </c>
      <c r="C232" s="35" t="s">
        <v>258</v>
      </c>
      <c r="D232" s="37" t="s">
        <v>259</v>
      </c>
      <c r="E232" s="39"/>
      <c r="F232" s="38"/>
      <c r="G232" s="38"/>
      <c r="H232" s="38"/>
      <c r="I232" s="39"/>
      <c r="J232" s="39"/>
      <c r="K232" s="35" t="str">
        <f t="shared" ca="1" si="6"/>
        <v/>
      </c>
      <c r="L232" s="35" t="str">
        <f t="shared" ca="1" si="7"/>
        <v/>
      </c>
      <c r="M232" s="38"/>
    </row>
    <row r="233" spans="1:13">
      <c r="A233" s="35">
        <v>228</v>
      </c>
      <c r="B233" s="37" t="s">
        <v>196</v>
      </c>
      <c r="C233" s="35" t="s">
        <v>260</v>
      </c>
      <c r="D233" s="37" t="s">
        <v>261</v>
      </c>
      <c r="E233" s="39"/>
      <c r="F233" s="38"/>
      <c r="G233" s="38"/>
      <c r="H233" s="38"/>
      <c r="I233" s="39"/>
      <c r="J233" s="39"/>
      <c r="K233" s="35" t="str">
        <f t="shared" ca="1" si="6"/>
        <v/>
      </c>
      <c r="L233" s="35" t="str">
        <f t="shared" ca="1" si="7"/>
        <v/>
      </c>
      <c r="M233" s="38"/>
    </row>
    <row r="234" spans="1:13">
      <c r="A234" s="35">
        <v>229</v>
      </c>
      <c r="B234" s="37" t="s">
        <v>196</v>
      </c>
      <c r="C234" s="35" t="s">
        <v>262</v>
      </c>
      <c r="D234" s="37" t="s">
        <v>263</v>
      </c>
      <c r="E234" s="39"/>
      <c r="F234" s="38"/>
      <c r="G234" s="38"/>
      <c r="H234" s="38"/>
      <c r="I234" s="39"/>
      <c r="J234" s="39"/>
      <c r="K234" s="35" t="str">
        <f t="shared" ca="1" si="6"/>
        <v/>
      </c>
      <c r="L234" s="35" t="str">
        <f t="shared" ca="1" si="7"/>
        <v/>
      </c>
      <c r="M234" s="38"/>
    </row>
    <row r="235" spans="1:13">
      <c r="A235" s="35">
        <v>230</v>
      </c>
      <c r="B235" s="37" t="s">
        <v>196</v>
      </c>
      <c r="C235" s="35" t="s">
        <v>264</v>
      </c>
      <c r="D235" s="37" t="s">
        <v>265</v>
      </c>
      <c r="E235" s="39"/>
      <c r="F235" s="38"/>
      <c r="G235" s="38"/>
      <c r="H235" s="38"/>
      <c r="I235" s="39"/>
      <c r="J235" s="39"/>
      <c r="K235" s="35" t="str">
        <f t="shared" ca="1" si="6"/>
        <v/>
      </c>
      <c r="L235" s="35" t="str">
        <f t="shared" ca="1" si="7"/>
        <v/>
      </c>
      <c r="M235" s="38"/>
    </row>
    <row r="236" spans="1:13">
      <c r="A236" s="35">
        <v>231</v>
      </c>
      <c r="B236" s="37" t="s">
        <v>196</v>
      </c>
      <c r="C236" s="35" t="s">
        <v>266</v>
      </c>
      <c r="D236" s="37" t="s">
        <v>267</v>
      </c>
      <c r="E236" s="39"/>
      <c r="F236" s="38"/>
      <c r="G236" s="38"/>
      <c r="H236" s="38"/>
      <c r="I236" s="39"/>
      <c r="J236" s="39"/>
      <c r="K236" s="35" t="str">
        <f t="shared" ca="1" si="6"/>
        <v/>
      </c>
      <c r="L236" s="35" t="str">
        <f t="shared" ca="1" si="7"/>
        <v/>
      </c>
      <c r="M236" s="38"/>
    </row>
    <row r="237" spans="1:13">
      <c r="A237" s="35">
        <v>232</v>
      </c>
      <c r="B237" s="37" t="s">
        <v>196</v>
      </c>
      <c r="C237" s="35" t="s">
        <v>268</v>
      </c>
      <c r="D237" s="37" t="s">
        <v>269</v>
      </c>
      <c r="E237" s="39"/>
      <c r="F237" s="38"/>
      <c r="G237" s="38"/>
      <c r="H237" s="38"/>
      <c r="I237" s="39"/>
      <c r="J237" s="39"/>
      <c r="K237" s="35" t="str">
        <f t="shared" ca="1" si="6"/>
        <v/>
      </c>
      <c r="L237" s="35" t="str">
        <f t="shared" ca="1" si="7"/>
        <v/>
      </c>
      <c r="M237" s="38"/>
    </row>
    <row r="238" spans="1:13">
      <c r="A238" s="35">
        <v>233</v>
      </c>
      <c r="B238" s="37" t="s">
        <v>196</v>
      </c>
      <c r="C238" s="35" t="s">
        <v>270</v>
      </c>
      <c r="D238" s="37" t="s">
        <v>271</v>
      </c>
      <c r="E238" s="39"/>
      <c r="F238" s="38"/>
      <c r="G238" s="38"/>
      <c r="H238" s="38"/>
      <c r="I238" s="39"/>
      <c r="J238" s="39"/>
      <c r="K238" s="35" t="str">
        <f t="shared" ca="1" si="6"/>
        <v/>
      </c>
      <c r="L238" s="35" t="str">
        <f t="shared" ca="1" si="7"/>
        <v/>
      </c>
      <c r="M238" s="38"/>
    </row>
    <row r="239" spans="1:13">
      <c r="A239" s="35">
        <v>234</v>
      </c>
      <c r="B239" s="37" t="s">
        <v>196</v>
      </c>
      <c r="C239" s="35" t="s">
        <v>272</v>
      </c>
      <c r="D239" s="37" t="s">
        <v>273</v>
      </c>
      <c r="E239" s="39"/>
      <c r="F239" s="38"/>
      <c r="G239" s="38"/>
      <c r="H239" s="38"/>
      <c r="I239" s="39"/>
      <c r="J239" s="39"/>
      <c r="K239" s="35" t="str">
        <f t="shared" ca="1" si="6"/>
        <v/>
      </c>
      <c r="L239" s="35" t="str">
        <f t="shared" ca="1" si="7"/>
        <v/>
      </c>
      <c r="M239" s="38"/>
    </row>
    <row r="240" spans="1:13">
      <c r="A240" s="35">
        <v>235</v>
      </c>
      <c r="B240" s="37" t="s">
        <v>196</v>
      </c>
      <c r="C240" s="35" t="s">
        <v>274</v>
      </c>
      <c r="D240" s="37" t="s">
        <v>275</v>
      </c>
      <c r="E240" s="39"/>
      <c r="F240" s="38"/>
      <c r="G240" s="38"/>
      <c r="H240" s="38"/>
      <c r="I240" s="39"/>
      <c r="J240" s="39"/>
      <c r="K240" s="35" t="str">
        <f t="shared" ca="1" si="6"/>
        <v/>
      </c>
      <c r="L240" s="35" t="str">
        <f t="shared" ca="1" si="7"/>
        <v/>
      </c>
      <c r="M240" s="38"/>
    </row>
    <row r="241" spans="1:13">
      <c r="A241" s="35">
        <v>236</v>
      </c>
      <c r="B241" s="37" t="s">
        <v>196</v>
      </c>
      <c r="C241" s="35" t="s">
        <v>276</v>
      </c>
      <c r="D241" s="37" t="s">
        <v>277</v>
      </c>
      <c r="E241" s="39"/>
      <c r="F241" s="38"/>
      <c r="G241" s="38"/>
      <c r="H241" s="38"/>
      <c r="I241" s="39"/>
      <c r="J241" s="39"/>
      <c r="K241" s="35" t="str">
        <f t="shared" ca="1" si="6"/>
        <v/>
      </c>
      <c r="L241" s="35" t="str">
        <f t="shared" ca="1" si="7"/>
        <v/>
      </c>
      <c r="M241" s="38"/>
    </row>
    <row r="242" spans="1:13">
      <c r="A242" s="35">
        <v>237</v>
      </c>
      <c r="B242" s="37" t="s">
        <v>196</v>
      </c>
      <c r="C242" s="35" t="s">
        <v>278</v>
      </c>
      <c r="D242" s="37" t="s">
        <v>279</v>
      </c>
      <c r="E242" s="39"/>
      <c r="F242" s="38"/>
      <c r="G242" s="38"/>
      <c r="H242" s="38"/>
      <c r="I242" s="39"/>
      <c r="J242" s="39"/>
      <c r="K242" s="35" t="str">
        <f t="shared" ca="1" si="6"/>
        <v/>
      </c>
      <c r="L242" s="35" t="str">
        <f t="shared" ca="1" si="7"/>
        <v/>
      </c>
      <c r="M242" s="38"/>
    </row>
    <row r="243" spans="1:13">
      <c r="A243" s="35">
        <v>238</v>
      </c>
      <c r="B243" s="37" t="s">
        <v>196</v>
      </c>
      <c r="C243" s="35" t="s">
        <v>280</v>
      </c>
      <c r="D243" s="37" t="s">
        <v>281</v>
      </c>
      <c r="E243" s="39"/>
      <c r="F243" s="38"/>
      <c r="G243" s="38"/>
      <c r="H243" s="38"/>
      <c r="I243" s="39"/>
      <c r="J243" s="39"/>
      <c r="K243" s="35" t="str">
        <f t="shared" ca="1" si="6"/>
        <v/>
      </c>
      <c r="L243" s="35" t="str">
        <f t="shared" ca="1" si="7"/>
        <v/>
      </c>
      <c r="M243" s="38"/>
    </row>
    <row r="244" spans="1:13">
      <c r="A244" s="35">
        <v>239</v>
      </c>
      <c r="B244" s="37" t="s">
        <v>196</v>
      </c>
      <c r="C244" s="35" t="s">
        <v>282</v>
      </c>
      <c r="D244" s="37" t="s">
        <v>283</v>
      </c>
      <c r="E244" s="39"/>
      <c r="F244" s="38"/>
      <c r="G244" s="38"/>
      <c r="H244" s="38"/>
      <c r="I244" s="39"/>
      <c r="J244" s="39"/>
      <c r="K244" s="35" t="str">
        <f t="shared" ca="1" si="6"/>
        <v/>
      </c>
      <c r="L244" s="35" t="str">
        <f t="shared" ca="1" si="7"/>
        <v/>
      </c>
      <c r="M244" s="38"/>
    </row>
    <row r="245" spans="1:13">
      <c r="A245" s="35">
        <v>240</v>
      </c>
      <c r="B245" s="37" t="s">
        <v>196</v>
      </c>
      <c r="C245" s="35" t="s">
        <v>284</v>
      </c>
      <c r="D245" s="37" t="s">
        <v>285</v>
      </c>
      <c r="E245" s="39"/>
      <c r="F245" s="38"/>
      <c r="G245" s="38"/>
      <c r="H245" s="38"/>
      <c r="I245" s="39"/>
      <c r="J245" s="39"/>
      <c r="K245" s="35" t="str">
        <f t="shared" ca="1" si="6"/>
        <v/>
      </c>
      <c r="L245" s="35" t="str">
        <f t="shared" ca="1" si="7"/>
        <v/>
      </c>
      <c r="M245" s="38"/>
    </row>
    <row r="246" spans="1:13">
      <c r="A246" s="35">
        <v>241</v>
      </c>
      <c r="B246" s="37" t="s">
        <v>196</v>
      </c>
      <c r="C246" s="35" t="s">
        <v>286</v>
      </c>
      <c r="D246" s="37" t="s">
        <v>287</v>
      </c>
      <c r="E246" s="39"/>
      <c r="F246" s="38"/>
      <c r="G246" s="38"/>
      <c r="H246" s="38"/>
      <c r="I246" s="39"/>
      <c r="J246" s="39"/>
      <c r="K246" s="35" t="str">
        <f t="shared" ca="1" si="6"/>
        <v/>
      </c>
      <c r="L246" s="35" t="str">
        <f t="shared" ca="1" si="7"/>
        <v/>
      </c>
      <c r="M246" s="38"/>
    </row>
    <row r="247" spans="1:13">
      <c r="A247" s="35">
        <v>242</v>
      </c>
      <c r="B247" s="37" t="s">
        <v>196</v>
      </c>
      <c r="C247" s="35" t="s">
        <v>288</v>
      </c>
      <c r="D247" s="37" t="s">
        <v>289</v>
      </c>
      <c r="E247" s="39"/>
      <c r="F247" s="38"/>
      <c r="G247" s="38"/>
      <c r="H247" s="38"/>
      <c r="I247" s="39"/>
      <c r="J247" s="39"/>
      <c r="K247" s="35" t="str">
        <f t="shared" ca="1" si="6"/>
        <v/>
      </c>
      <c r="L247" s="35" t="str">
        <f t="shared" ca="1" si="7"/>
        <v/>
      </c>
      <c r="M247" s="38"/>
    </row>
    <row r="248" spans="1:13">
      <c r="A248" s="35">
        <v>243</v>
      </c>
      <c r="B248" s="37" t="s">
        <v>196</v>
      </c>
      <c r="C248" s="35" t="s">
        <v>290</v>
      </c>
      <c r="D248" s="37" t="s">
        <v>291</v>
      </c>
      <c r="E248" s="39"/>
      <c r="F248" s="38"/>
      <c r="G248" s="38"/>
      <c r="H248" s="38"/>
      <c r="I248" s="39"/>
      <c r="J248" s="39"/>
      <c r="K248" s="35" t="str">
        <f t="shared" ca="1" si="6"/>
        <v/>
      </c>
      <c r="L248" s="35" t="str">
        <f t="shared" ca="1" si="7"/>
        <v/>
      </c>
      <c r="M248" s="38"/>
    </row>
    <row r="249" spans="1:13">
      <c r="A249" s="35">
        <v>244</v>
      </c>
      <c r="B249" s="37" t="s">
        <v>196</v>
      </c>
      <c r="C249" s="35" t="s">
        <v>292</v>
      </c>
      <c r="D249" s="37" t="s">
        <v>293</v>
      </c>
      <c r="E249" s="39"/>
      <c r="F249" s="38"/>
      <c r="G249" s="38"/>
      <c r="H249" s="38"/>
      <c r="I249" s="39"/>
      <c r="J249" s="39"/>
      <c r="K249" s="35" t="str">
        <f t="shared" ca="1" si="6"/>
        <v/>
      </c>
      <c r="L249" s="35" t="str">
        <f t="shared" ca="1" si="7"/>
        <v/>
      </c>
      <c r="M249" s="38"/>
    </row>
    <row r="250" spans="1:13" ht="22.8">
      <c r="A250" s="35">
        <v>245</v>
      </c>
      <c r="B250" s="37" t="s">
        <v>196</v>
      </c>
      <c r="C250" s="35" t="s">
        <v>294</v>
      </c>
      <c r="D250" s="37" t="s">
        <v>295</v>
      </c>
      <c r="E250" s="39"/>
      <c r="F250" s="38"/>
      <c r="G250" s="38"/>
      <c r="H250" s="38"/>
      <c r="I250" s="39"/>
      <c r="J250" s="39"/>
      <c r="K250" s="35" t="str">
        <f t="shared" ca="1" si="6"/>
        <v/>
      </c>
      <c r="L250" s="35" t="str">
        <f t="shared" ca="1" si="7"/>
        <v/>
      </c>
      <c r="M250" s="38"/>
    </row>
    <row r="251" spans="1:13">
      <c r="A251" s="35">
        <v>246</v>
      </c>
      <c r="B251" s="37" t="s">
        <v>196</v>
      </c>
      <c r="C251" s="35" t="s">
        <v>296</v>
      </c>
      <c r="D251" s="37" t="s">
        <v>297</v>
      </c>
      <c r="E251" s="39"/>
      <c r="F251" s="38"/>
      <c r="G251" s="38"/>
      <c r="H251" s="38"/>
      <c r="I251" s="39"/>
      <c r="J251" s="39"/>
      <c r="K251" s="35" t="str">
        <f t="shared" ca="1" si="6"/>
        <v/>
      </c>
      <c r="L251" s="35" t="str">
        <f t="shared" ca="1" si="7"/>
        <v/>
      </c>
      <c r="M251" s="38"/>
    </row>
    <row r="252" spans="1:13">
      <c r="A252" s="35">
        <v>247</v>
      </c>
      <c r="B252" s="37" t="s">
        <v>196</v>
      </c>
      <c r="C252" s="35" t="s">
        <v>298</v>
      </c>
      <c r="D252" s="37" t="s">
        <v>299</v>
      </c>
      <c r="E252" s="39"/>
      <c r="F252" s="38"/>
      <c r="G252" s="38"/>
      <c r="H252" s="38"/>
      <c r="I252" s="39"/>
      <c r="J252" s="39"/>
      <c r="K252" s="35" t="str">
        <f t="shared" ca="1" si="6"/>
        <v/>
      </c>
      <c r="L252" s="35" t="str">
        <f t="shared" ca="1" si="7"/>
        <v/>
      </c>
      <c r="M252" s="38"/>
    </row>
    <row r="253" spans="1:13">
      <c r="A253" s="35">
        <v>248</v>
      </c>
      <c r="B253" s="37" t="s">
        <v>196</v>
      </c>
      <c r="C253" s="35" t="s">
        <v>300</v>
      </c>
      <c r="D253" s="37" t="s">
        <v>301</v>
      </c>
      <c r="E253" s="39"/>
      <c r="F253" s="38"/>
      <c r="G253" s="38"/>
      <c r="H253" s="38"/>
      <c r="I253" s="39"/>
      <c r="J253" s="39"/>
      <c r="K253" s="35" t="str">
        <f t="shared" ca="1" si="6"/>
        <v/>
      </c>
      <c r="L253" s="35" t="str">
        <f t="shared" ca="1" si="7"/>
        <v/>
      </c>
      <c r="M253" s="38"/>
    </row>
    <row r="254" spans="1:13">
      <c r="A254" s="35">
        <v>249</v>
      </c>
      <c r="B254" s="37" t="s">
        <v>196</v>
      </c>
      <c r="C254" s="35" t="s">
        <v>302</v>
      </c>
      <c r="D254" s="37" t="s">
        <v>303</v>
      </c>
      <c r="E254" s="39"/>
      <c r="F254" s="38"/>
      <c r="G254" s="38"/>
      <c r="H254" s="38"/>
      <c r="I254" s="39"/>
      <c r="J254" s="39"/>
      <c r="K254" s="35" t="str">
        <f t="shared" ca="1" si="6"/>
        <v/>
      </c>
      <c r="L254" s="35" t="str">
        <f t="shared" ca="1" si="7"/>
        <v/>
      </c>
      <c r="M254" s="38"/>
    </row>
    <row r="255" spans="1:13">
      <c r="A255" s="35">
        <v>250</v>
      </c>
      <c r="B255" s="37" t="s">
        <v>196</v>
      </c>
      <c r="C255" s="35" t="s">
        <v>304</v>
      </c>
      <c r="D255" s="37" t="s">
        <v>305</v>
      </c>
      <c r="E255" s="39"/>
      <c r="F255" s="38"/>
      <c r="G255" s="38"/>
      <c r="H255" s="38"/>
      <c r="I255" s="39"/>
      <c r="J255" s="39"/>
      <c r="K255" s="35" t="str">
        <f t="shared" ca="1" si="6"/>
        <v/>
      </c>
      <c r="L255" s="35" t="str">
        <f t="shared" ca="1" si="7"/>
        <v/>
      </c>
      <c r="M255" s="38"/>
    </row>
    <row r="256" spans="1:13">
      <c r="A256" s="35">
        <v>251</v>
      </c>
      <c r="B256" s="37" t="s">
        <v>196</v>
      </c>
      <c r="C256" s="35" t="s">
        <v>306</v>
      </c>
      <c r="D256" s="37" t="s">
        <v>307</v>
      </c>
      <c r="E256" s="39"/>
      <c r="F256" s="38"/>
      <c r="G256" s="38"/>
      <c r="H256" s="38"/>
      <c r="I256" s="39"/>
      <c r="J256" s="39"/>
      <c r="K256" s="35" t="str">
        <f t="shared" ca="1" si="6"/>
        <v/>
      </c>
      <c r="L256" s="35" t="str">
        <f t="shared" ca="1" si="7"/>
        <v/>
      </c>
      <c r="M256" s="38"/>
    </row>
    <row r="257" spans="1:13">
      <c r="A257" s="35">
        <v>252</v>
      </c>
      <c r="B257" s="37" t="s">
        <v>196</v>
      </c>
      <c r="C257" s="35" t="s">
        <v>308</v>
      </c>
      <c r="D257" s="37" t="s">
        <v>309</v>
      </c>
      <c r="E257" s="39"/>
      <c r="F257" s="38"/>
      <c r="G257" s="38"/>
      <c r="H257" s="38"/>
      <c r="I257" s="39"/>
      <c r="J257" s="39"/>
      <c r="K257" s="35" t="str">
        <f t="shared" ca="1" si="6"/>
        <v/>
      </c>
      <c r="L257" s="35" t="str">
        <f t="shared" ca="1" si="7"/>
        <v/>
      </c>
      <c r="M257" s="38"/>
    </row>
    <row r="258" spans="1:13">
      <c r="A258" s="35">
        <v>253</v>
      </c>
      <c r="B258" s="37" t="s">
        <v>196</v>
      </c>
      <c r="C258" s="35" t="s">
        <v>310</v>
      </c>
      <c r="D258" s="37" t="s">
        <v>311</v>
      </c>
      <c r="E258" s="39"/>
      <c r="F258" s="38"/>
      <c r="G258" s="38"/>
      <c r="H258" s="38"/>
      <c r="I258" s="39"/>
      <c r="J258" s="39"/>
      <c r="K258" s="35" t="str">
        <f t="shared" ca="1" si="6"/>
        <v/>
      </c>
      <c r="L258" s="35" t="str">
        <f t="shared" ca="1" si="7"/>
        <v/>
      </c>
      <c r="M258" s="38"/>
    </row>
    <row r="259" spans="1:13">
      <c r="A259" s="35">
        <v>254</v>
      </c>
      <c r="B259" s="37" t="s">
        <v>196</v>
      </c>
      <c r="C259" s="35" t="s">
        <v>312</v>
      </c>
      <c r="D259" s="37" t="s">
        <v>313</v>
      </c>
      <c r="E259" s="39"/>
      <c r="F259" s="38"/>
      <c r="G259" s="38"/>
      <c r="H259" s="38"/>
      <c r="I259" s="39"/>
      <c r="J259" s="39"/>
      <c r="K259" s="35" t="str">
        <f t="shared" ca="1" si="6"/>
        <v/>
      </c>
      <c r="L259" s="35" t="str">
        <f t="shared" ca="1" si="7"/>
        <v/>
      </c>
      <c r="M259" s="38"/>
    </row>
    <row r="260" spans="1:13">
      <c r="A260" s="35">
        <v>255</v>
      </c>
      <c r="B260" s="37" t="s">
        <v>196</v>
      </c>
      <c r="C260" s="35" t="s">
        <v>314</v>
      </c>
      <c r="D260" s="37" t="s">
        <v>315</v>
      </c>
      <c r="E260" s="39"/>
      <c r="F260" s="38"/>
      <c r="G260" s="38"/>
      <c r="H260" s="38"/>
      <c r="I260" s="39"/>
      <c r="J260" s="39"/>
      <c r="K260" s="35" t="str">
        <f t="shared" ca="1" si="6"/>
        <v/>
      </c>
      <c r="L260" s="35" t="str">
        <f t="shared" ca="1" si="7"/>
        <v/>
      </c>
      <c r="M260" s="38"/>
    </row>
    <row r="261" spans="1:13">
      <c r="A261" s="35">
        <v>256</v>
      </c>
      <c r="B261" s="37" t="s">
        <v>196</v>
      </c>
      <c r="C261" s="35" t="s">
        <v>316</v>
      </c>
      <c r="D261" s="37" t="s">
        <v>317</v>
      </c>
      <c r="E261" s="39"/>
      <c r="F261" s="38"/>
      <c r="G261" s="38"/>
      <c r="H261" s="38"/>
      <c r="I261" s="39"/>
      <c r="J261" s="39"/>
      <c r="K261" s="35" t="str">
        <f t="shared" ca="1" si="6"/>
        <v/>
      </c>
      <c r="L261" s="35" t="str">
        <f t="shared" ca="1" si="7"/>
        <v/>
      </c>
      <c r="M261" s="38"/>
    </row>
    <row r="262" spans="1:13">
      <c r="A262" s="35">
        <v>257</v>
      </c>
      <c r="B262" s="37" t="s">
        <v>196</v>
      </c>
      <c r="C262" s="35" t="s">
        <v>318</v>
      </c>
      <c r="D262" s="37" t="s">
        <v>319</v>
      </c>
      <c r="E262" s="39"/>
      <c r="F262" s="38"/>
      <c r="G262" s="38"/>
      <c r="H262" s="38"/>
      <c r="I262" s="39"/>
      <c r="J262" s="39"/>
      <c r="K262" s="35" t="str">
        <f t="shared" ref="K262:K325" ca="1" si="8">IF(OR(H262="",J262="Clôturé"),"",TODAY()-H262)</f>
        <v/>
      </c>
      <c r="L262" s="35" t="str">
        <f t="shared" ref="L262:L325" ca="1" si="9">IF(K262="","",IF(J262="Clôturé","✅",IF(K262&lt;=30,"🟢",IF(K262&lt;=60,"🟠","🔴"))))</f>
        <v/>
      </c>
      <c r="M262" s="38"/>
    </row>
    <row r="263" spans="1:13">
      <c r="A263" s="35">
        <v>258</v>
      </c>
      <c r="B263" s="37" t="s">
        <v>196</v>
      </c>
      <c r="C263" s="35" t="s">
        <v>320</v>
      </c>
      <c r="D263" s="37" t="s">
        <v>93</v>
      </c>
      <c r="E263" s="39"/>
      <c r="F263" s="38"/>
      <c r="G263" s="38"/>
      <c r="H263" s="38"/>
      <c r="I263" s="39"/>
      <c r="J263" s="39"/>
      <c r="K263" s="35" t="str">
        <f t="shared" ca="1" si="8"/>
        <v/>
      </c>
      <c r="L263" s="35" t="str">
        <f t="shared" ca="1" si="9"/>
        <v/>
      </c>
      <c r="M263" s="38"/>
    </row>
    <row r="264" spans="1:13">
      <c r="A264" s="35">
        <v>259</v>
      </c>
      <c r="B264" s="37" t="s">
        <v>196</v>
      </c>
      <c r="C264" s="35" t="s">
        <v>321</v>
      </c>
      <c r="D264" s="37" t="s">
        <v>322</v>
      </c>
      <c r="E264" s="39"/>
      <c r="F264" s="38"/>
      <c r="G264" s="38"/>
      <c r="H264" s="38"/>
      <c r="I264" s="39"/>
      <c r="J264" s="39"/>
      <c r="K264" s="35" t="str">
        <f t="shared" ca="1" si="8"/>
        <v/>
      </c>
      <c r="L264" s="35" t="str">
        <f t="shared" ca="1" si="9"/>
        <v/>
      </c>
      <c r="M264" s="38"/>
    </row>
    <row r="265" spans="1:13">
      <c r="A265" s="40">
        <v>260</v>
      </c>
      <c r="B265" s="42" t="s">
        <v>197</v>
      </c>
      <c r="C265" s="40" t="s">
        <v>250</v>
      </c>
      <c r="D265" s="42" t="s">
        <v>251</v>
      </c>
      <c r="E265" s="44"/>
      <c r="F265" s="43"/>
      <c r="G265" s="43"/>
      <c r="H265" s="43"/>
      <c r="I265" s="44"/>
      <c r="J265" s="44"/>
      <c r="K265" s="40" t="str">
        <f t="shared" ca="1" si="8"/>
        <v/>
      </c>
      <c r="L265" s="40" t="str">
        <f t="shared" ca="1" si="9"/>
        <v/>
      </c>
      <c r="M265" s="43"/>
    </row>
    <row r="266" spans="1:13">
      <c r="A266" s="40">
        <v>261</v>
      </c>
      <c r="B266" s="42" t="s">
        <v>197</v>
      </c>
      <c r="C266" s="40" t="s">
        <v>252</v>
      </c>
      <c r="D266" s="42" t="s">
        <v>253</v>
      </c>
      <c r="E266" s="44"/>
      <c r="F266" s="43"/>
      <c r="G266" s="43"/>
      <c r="H266" s="43"/>
      <c r="I266" s="44"/>
      <c r="J266" s="44"/>
      <c r="K266" s="40" t="str">
        <f t="shared" ca="1" si="8"/>
        <v/>
      </c>
      <c r="L266" s="40" t="str">
        <f t="shared" ca="1" si="9"/>
        <v/>
      </c>
      <c r="M266" s="43"/>
    </row>
    <row r="267" spans="1:13">
      <c r="A267" s="40">
        <v>262</v>
      </c>
      <c r="B267" s="42" t="s">
        <v>197</v>
      </c>
      <c r="C267" s="40" t="s">
        <v>254</v>
      </c>
      <c r="D267" s="42" t="s">
        <v>255</v>
      </c>
      <c r="E267" s="44"/>
      <c r="F267" s="43"/>
      <c r="G267" s="43"/>
      <c r="H267" s="43"/>
      <c r="I267" s="44"/>
      <c r="J267" s="44"/>
      <c r="K267" s="40" t="str">
        <f t="shared" ca="1" si="8"/>
        <v/>
      </c>
      <c r="L267" s="40" t="str">
        <f t="shared" ca="1" si="9"/>
        <v/>
      </c>
      <c r="M267" s="43"/>
    </row>
    <row r="268" spans="1:13">
      <c r="A268" s="40">
        <v>263</v>
      </c>
      <c r="B268" s="42" t="s">
        <v>197</v>
      </c>
      <c r="C268" s="40" t="s">
        <v>256</v>
      </c>
      <c r="D268" s="42" t="s">
        <v>257</v>
      </c>
      <c r="E268" s="44"/>
      <c r="F268" s="43"/>
      <c r="G268" s="43"/>
      <c r="H268" s="43"/>
      <c r="I268" s="44"/>
      <c r="J268" s="44"/>
      <c r="K268" s="40" t="str">
        <f t="shared" ca="1" si="8"/>
        <v/>
      </c>
      <c r="L268" s="40" t="str">
        <f t="shared" ca="1" si="9"/>
        <v/>
      </c>
      <c r="M268" s="43"/>
    </row>
    <row r="269" spans="1:13">
      <c r="A269" s="40">
        <v>264</v>
      </c>
      <c r="B269" s="42" t="s">
        <v>197</v>
      </c>
      <c r="C269" s="40" t="s">
        <v>258</v>
      </c>
      <c r="D269" s="42" t="s">
        <v>259</v>
      </c>
      <c r="E269" s="44"/>
      <c r="F269" s="43"/>
      <c r="G269" s="43"/>
      <c r="H269" s="43"/>
      <c r="I269" s="44"/>
      <c r="J269" s="44"/>
      <c r="K269" s="40" t="str">
        <f t="shared" ca="1" si="8"/>
        <v/>
      </c>
      <c r="L269" s="40" t="str">
        <f t="shared" ca="1" si="9"/>
        <v/>
      </c>
      <c r="M269" s="43"/>
    </row>
    <row r="270" spans="1:13">
      <c r="A270" s="40">
        <v>265</v>
      </c>
      <c r="B270" s="42" t="s">
        <v>197</v>
      </c>
      <c r="C270" s="40" t="s">
        <v>260</v>
      </c>
      <c r="D270" s="42" t="s">
        <v>261</v>
      </c>
      <c r="E270" s="44"/>
      <c r="F270" s="43"/>
      <c r="G270" s="43"/>
      <c r="H270" s="43"/>
      <c r="I270" s="44"/>
      <c r="J270" s="44"/>
      <c r="K270" s="40" t="str">
        <f t="shared" ca="1" si="8"/>
        <v/>
      </c>
      <c r="L270" s="40" t="str">
        <f t="shared" ca="1" si="9"/>
        <v/>
      </c>
      <c r="M270" s="43"/>
    </row>
    <row r="271" spans="1:13">
      <c r="A271" s="40">
        <v>266</v>
      </c>
      <c r="B271" s="42" t="s">
        <v>197</v>
      </c>
      <c r="C271" s="40" t="s">
        <v>262</v>
      </c>
      <c r="D271" s="42" t="s">
        <v>263</v>
      </c>
      <c r="E271" s="44"/>
      <c r="F271" s="43"/>
      <c r="G271" s="43"/>
      <c r="H271" s="43"/>
      <c r="I271" s="44"/>
      <c r="J271" s="44"/>
      <c r="K271" s="40" t="str">
        <f t="shared" ca="1" si="8"/>
        <v/>
      </c>
      <c r="L271" s="40" t="str">
        <f t="shared" ca="1" si="9"/>
        <v/>
      </c>
      <c r="M271" s="43"/>
    </row>
    <row r="272" spans="1:13">
      <c r="A272" s="40">
        <v>267</v>
      </c>
      <c r="B272" s="42" t="s">
        <v>197</v>
      </c>
      <c r="C272" s="40" t="s">
        <v>264</v>
      </c>
      <c r="D272" s="42" t="s">
        <v>265</v>
      </c>
      <c r="E272" s="44"/>
      <c r="F272" s="43"/>
      <c r="G272" s="43"/>
      <c r="H272" s="43"/>
      <c r="I272" s="44"/>
      <c r="J272" s="44"/>
      <c r="K272" s="40" t="str">
        <f t="shared" ca="1" si="8"/>
        <v/>
      </c>
      <c r="L272" s="40" t="str">
        <f t="shared" ca="1" si="9"/>
        <v/>
      </c>
      <c r="M272" s="43"/>
    </row>
    <row r="273" spans="1:13">
      <c r="A273" s="40">
        <v>268</v>
      </c>
      <c r="B273" s="42" t="s">
        <v>197</v>
      </c>
      <c r="C273" s="40" t="s">
        <v>266</v>
      </c>
      <c r="D273" s="42" t="s">
        <v>267</v>
      </c>
      <c r="E273" s="44"/>
      <c r="F273" s="43"/>
      <c r="G273" s="43"/>
      <c r="H273" s="43"/>
      <c r="I273" s="44"/>
      <c r="J273" s="44"/>
      <c r="K273" s="40" t="str">
        <f t="shared" ca="1" si="8"/>
        <v/>
      </c>
      <c r="L273" s="40" t="str">
        <f t="shared" ca="1" si="9"/>
        <v/>
      </c>
      <c r="M273" s="43"/>
    </row>
    <row r="274" spans="1:13">
      <c r="A274" s="40">
        <v>269</v>
      </c>
      <c r="B274" s="42" t="s">
        <v>197</v>
      </c>
      <c r="C274" s="40" t="s">
        <v>268</v>
      </c>
      <c r="D274" s="42" t="s">
        <v>269</v>
      </c>
      <c r="E274" s="44"/>
      <c r="F274" s="43"/>
      <c r="G274" s="43"/>
      <c r="H274" s="43"/>
      <c r="I274" s="44"/>
      <c r="J274" s="44"/>
      <c r="K274" s="40" t="str">
        <f t="shared" ca="1" si="8"/>
        <v/>
      </c>
      <c r="L274" s="40" t="str">
        <f t="shared" ca="1" si="9"/>
        <v/>
      </c>
      <c r="M274" s="43"/>
    </row>
    <row r="275" spans="1:13">
      <c r="A275" s="40">
        <v>270</v>
      </c>
      <c r="B275" s="42" t="s">
        <v>197</v>
      </c>
      <c r="C275" s="40" t="s">
        <v>270</v>
      </c>
      <c r="D275" s="42" t="s">
        <v>271</v>
      </c>
      <c r="E275" s="44"/>
      <c r="F275" s="43"/>
      <c r="G275" s="43"/>
      <c r="H275" s="43"/>
      <c r="I275" s="44"/>
      <c r="J275" s="44"/>
      <c r="K275" s="40" t="str">
        <f t="shared" ca="1" si="8"/>
        <v/>
      </c>
      <c r="L275" s="40" t="str">
        <f t="shared" ca="1" si="9"/>
        <v/>
      </c>
      <c r="M275" s="43"/>
    </row>
    <row r="276" spans="1:13">
      <c r="A276" s="40">
        <v>271</v>
      </c>
      <c r="B276" s="42" t="s">
        <v>197</v>
      </c>
      <c r="C276" s="40" t="s">
        <v>272</v>
      </c>
      <c r="D276" s="42" t="s">
        <v>273</v>
      </c>
      <c r="E276" s="44"/>
      <c r="F276" s="43"/>
      <c r="G276" s="43"/>
      <c r="H276" s="43"/>
      <c r="I276" s="44"/>
      <c r="J276" s="44"/>
      <c r="K276" s="40" t="str">
        <f t="shared" ca="1" si="8"/>
        <v/>
      </c>
      <c r="L276" s="40" t="str">
        <f t="shared" ca="1" si="9"/>
        <v/>
      </c>
      <c r="M276" s="43"/>
    </row>
    <row r="277" spans="1:13">
      <c r="A277" s="40">
        <v>272</v>
      </c>
      <c r="B277" s="42" t="s">
        <v>197</v>
      </c>
      <c r="C277" s="40" t="s">
        <v>274</v>
      </c>
      <c r="D277" s="42" t="s">
        <v>275</v>
      </c>
      <c r="E277" s="44"/>
      <c r="F277" s="43"/>
      <c r="G277" s="43"/>
      <c r="H277" s="43"/>
      <c r="I277" s="44"/>
      <c r="J277" s="44"/>
      <c r="K277" s="40" t="str">
        <f t="shared" ca="1" si="8"/>
        <v/>
      </c>
      <c r="L277" s="40" t="str">
        <f t="shared" ca="1" si="9"/>
        <v/>
      </c>
      <c r="M277" s="43"/>
    </row>
    <row r="278" spans="1:13">
      <c r="A278" s="40">
        <v>273</v>
      </c>
      <c r="B278" s="42" t="s">
        <v>197</v>
      </c>
      <c r="C278" s="40" t="s">
        <v>276</v>
      </c>
      <c r="D278" s="42" t="s">
        <v>277</v>
      </c>
      <c r="E278" s="44"/>
      <c r="F278" s="43"/>
      <c r="G278" s="43"/>
      <c r="H278" s="43"/>
      <c r="I278" s="44"/>
      <c r="J278" s="44"/>
      <c r="K278" s="40" t="str">
        <f t="shared" ca="1" si="8"/>
        <v/>
      </c>
      <c r="L278" s="40" t="str">
        <f t="shared" ca="1" si="9"/>
        <v/>
      </c>
      <c r="M278" s="43"/>
    </row>
    <row r="279" spans="1:13">
      <c r="A279" s="40">
        <v>274</v>
      </c>
      <c r="B279" s="42" t="s">
        <v>197</v>
      </c>
      <c r="C279" s="40" t="s">
        <v>278</v>
      </c>
      <c r="D279" s="42" t="s">
        <v>279</v>
      </c>
      <c r="E279" s="44"/>
      <c r="F279" s="43"/>
      <c r="G279" s="43"/>
      <c r="H279" s="43"/>
      <c r="I279" s="44"/>
      <c r="J279" s="44"/>
      <c r="K279" s="40" t="str">
        <f t="shared" ca="1" si="8"/>
        <v/>
      </c>
      <c r="L279" s="40" t="str">
        <f t="shared" ca="1" si="9"/>
        <v/>
      </c>
      <c r="M279" s="43"/>
    </row>
    <row r="280" spans="1:13">
      <c r="A280" s="40">
        <v>275</v>
      </c>
      <c r="B280" s="42" t="s">
        <v>197</v>
      </c>
      <c r="C280" s="40" t="s">
        <v>280</v>
      </c>
      <c r="D280" s="42" t="s">
        <v>281</v>
      </c>
      <c r="E280" s="44"/>
      <c r="F280" s="43"/>
      <c r="G280" s="43"/>
      <c r="H280" s="43"/>
      <c r="I280" s="44"/>
      <c r="J280" s="44"/>
      <c r="K280" s="40" t="str">
        <f t="shared" ca="1" si="8"/>
        <v/>
      </c>
      <c r="L280" s="40" t="str">
        <f t="shared" ca="1" si="9"/>
        <v/>
      </c>
      <c r="M280" s="43"/>
    </row>
    <row r="281" spans="1:13">
      <c r="A281" s="40">
        <v>276</v>
      </c>
      <c r="B281" s="42" t="s">
        <v>197</v>
      </c>
      <c r="C281" s="40" t="s">
        <v>282</v>
      </c>
      <c r="D281" s="42" t="s">
        <v>283</v>
      </c>
      <c r="E281" s="44"/>
      <c r="F281" s="43"/>
      <c r="G281" s="43"/>
      <c r="H281" s="43"/>
      <c r="I281" s="44"/>
      <c r="J281" s="44"/>
      <c r="K281" s="40" t="str">
        <f t="shared" ca="1" si="8"/>
        <v/>
      </c>
      <c r="L281" s="40" t="str">
        <f t="shared" ca="1" si="9"/>
        <v/>
      </c>
      <c r="M281" s="43"/>
    </row>
    <row r="282" spans="1:13">
      <c r="A282" s="40">
        <v>277</v>
      </c>
      <c r="B282" s="42" t="s">
        <v>197</v>
      </c>
      <c r="C282" s="40" t="s">
        <v>284</v>
      </c>
      <c r="D282" s="42" t="s">
        <v>285</v>
      </c>
      <c r="E282" s="44"/>
      <c r="F282" s="43"/>
      <c r="G282" s="43"/>
      <c r="H282" s="43"/>
      <c r="I282" s="44"/>
      <c r="J282" s="44"/>
      <c r="K282" s="40" t="str">
        <f t="shared" ca="1" si="8"/>
        <v/>
      </c>
      <c r="L282" s="40" t="str">
        <f t="shared" ca="1" si="9"/>
        <v/>
      </c>
      <c r="M282" s="43"/>
    </row>
    <row r="283" spans="1:13">
      <c r="A283" s="40">
        <v>278</v>
      </c>
      <c r="B283" s="42" t="s">
        <v>197</v>
      </c>
      <c r="C283" s="40" t="s">
        <v>286</v>
      </c>
      <c r="D283" s="42" t="s">
        <v>287</v>
      </c>
      <c r="E283" s="44"/>
      <c r="F283" s="43"/>
      <c r="G283" s="43"/>
      <c r="H283" s="43"/>
      <c r="I283" s="44"/>
      <c r="J283" s="44"/>
      <c r="K283" s="40" t="str">
        <f t="shared" ca="1" si="8"/>
        <v/>
      </c>
      <c r="L283" s="40" t="str">
        <f t="shared" ca="1" si="9"/>
        <v/>
      </c>
      <c r="M283" s="43"/>
    </row>
    <row r="284" spans="1:13">
      <c r="A284" s="40">
        <v>279</v>
      </c>
      <c r="B284" s="42" t="s">
        <v>197</v>
      </c>
      <c r="C284" s="40" t="s">
        <v>288</v>
      </c>
      <c r="D284" s="42" t="s">
        <v>289</v>
      </c>
      <c r="E284" s="44"/>
      <c r="F284" s="43"/>
      <c r="G284" s="43"/>
      <c r="H284" s="43"/>
      <c r="I284" s="44"/>
      <c r="J284" s="44"/>
      <c r="K284" s="40" t="str">
        <f t="shared" ca="1" si="8"/>
        <v/>
      </c>
      <c r="L284" s="40" t="str">
        <f t="shared" ca="1" si="9"/>
        <v/>
      </c>
      <c r="M284" s="43"/>
    </row>
    <row r="285" spans="1:13">
      <c r="A285" s="40">
        <v>280</v>
      </c>
      <c r="B285" s="42" t="s">
        <v>197</v>
      </c>
      <c r="C285" s="40" t="s">
        <v>290</v>
      </c>
      <c r="D285" s="42" t="s">
        <v>291</v>
      </c>
      <c r="E285" s="44"/>
      <c r="F285" s="43"/>
      <c r="G285" s="43"/>
      <c r="H285" s="43"/>
      <c r="I285" s="44"/>
      <c r="J285" s="44"/>
      <c r="K285" s="40" t="str">
        <f t="shared" ca="1" si="8"/>
        <v/>
      </c>
      <c r="L285" s="40" t="str">
        <f t="shared" ca="1" si="9"/>
        <v/>
      </c>
      <c r="M285" s="43"/>
    </row>
    <row r="286" spans="1:13">
      <c r="A286" s="40">
        <v>281</v>
      </c>
      <c r="B286" s="42" t="s">
        <v>197</v>
      </c>
      <c r="C286" s="40" t="s">
        <v>292</v>
      </c>
      <c r="D286" s="42" t="s">
        <v>293</v>
      </c>
      <c r="E286" s="44"/>
      <c r="F286" s="43"/>
      <c r="G286" s="43"/>
      <c r="H286" s="43"/>
      <c r="I286" s="44"/>
      <c r="J286" s="44"/>
      <c r="K286" s="40" t="str">
        <f t="shared" ca="1" si="8"/>
        <v/>
      </c>
      <c r="L286" s="40" t="str">
        <f t="shared" ca="1" si="9"/>
        <v/>
      </c>
      <c r="M286" s="43"/>
    </row>
    <row r="287" spans="1:13" ht="22.8">
      <c r="A287" s="40">
        <v>282</v>
      </c>
      <c r="B287" s="42" t="s">
        <v>197</v>
      </c>
      <c r="C287" s="40" t="s">
        <v>294</v>
      </c>
      <c r="D287" s="42" t="s">
        <v>295</v>
      </c>
      <c r="E287" s="44"/>
      <c r="F287" s="43"/>
      <c r="G287" s="43"/>
      <c r="H287" s="43"/>
      <c r="I287" s="44"/>
      <c r="J287" s="44"/>
      <c r="K287" s="40" t="str">
        <f t="shared" ca="1" si="8"/>
        <v/>
      </c>
      <c r="L287" s="40" t="str">
        <f t="shared" ca="1" si="9"/>
        <v/>
      </c>
      <c r="M287" s="43"/>
    </row>
    <row r="288" spans="1:13">
      <c r="A288" s="40">
        <v>283</v>
      </c>
      <c r="B288" s="42" t="s">
        <v>197</v>
      </c>
      <c r="C288" s="40" t="s">
        <v>296</v>
      </c>
      <c r="D288" s="42" t="s">
        <v>297</v>
      </c>
      <c r="E288" s="44"/>
      <c r="F288" s="43"/>
      <c r="G288" s="43"/>
      <c r="H288" s="43"/>
      <c r="I288" s="44"/>
      <c r="J288" s="44"/>
      <c r="K288" s="40" t="str">
        <f t="shared" ca="1" si="8"/>
        <v/>
      </c>
      <c r="L288" s="40" t="str">
        <f t="shared" ca="1" si="9"/>
        <v/>
      </c>
      <c r="M288" s="43"/>
    </row>
    <row r="289" spans="1:13">
      <c r="A289" s="40">
        <v>284</v>
      </c>
      <c r="B289" s="42" t="s">
        <v>197</v>
      </c>
      <c r="C289" s="40" t="s">
        <v>298</v>
      </c>
      <c r="D289" s="42" t="s">
        <v>299</v>
      </c>
      <c r="E289" s="44"/>
      <c r="F289" s="43"/>
      <c r="G289" s="43"/>
      <c r="H289" s="43"/>
      <c r="I289" s="44"/>
      <c r="J289" s="44"/>
      <c r="K289" s="40" t="str">
        <f t="shared" ca="1" si="8"/>
        <v/>
      </c>
      <c r="L289" s="40" t="str">
        <f t="shared" ca="1" si="9"/>
        <v/>
      </c>
      <c r="M289" s="43"/>
    </row>
    <row r="290" spans="1:13">
      <c r="A290" s="40">
        <v>285</v>
      </c>
      <c r="B290" s="42" t="s">
        <v>197</v>
      </c>
      <c r="C290" s="40" t="s">
        <v>300</v>
      </c>
      <c r="D290" s="42" t="s">
        <v>301</v>
      </c>
      <c r="E290" s="44"/>
      <c r="F290" s="43"/>
      <c r="G290" s="43"/>
      <c r="H290" s="43"/>
      <c r="I290" s="44"/>
      <c r="J290" s="44"/>
      <c r="K290" s="40" t="str">
        <f t="shared" ca="1" si="8"/>
        <v/>
      </c>
      <c r="L290" s="40" t="str">
        <f t="shared" ca="1" si="9"/>
        <v/>
      </c>
      <c r="M290" s="43"/>
    </row>
    <row r="291" spans="1:13">
      <c r="A291" s="40">
        <v>286</v>
      </c>
      <c r="B291" s="42" t="s">
        <v>197</v>
      </c>
      <c r="C291" s="40" t="s">
        <v>302</v>
      </c>
      <c r="D291" s="42" t="s">
        <v>303</v>
      </c>
      <c r="E291" s="44"/>
      <c r="F291" s="43"/>
      <c r="G291" s="43"/>
      <c r="H291" s="43"/>
      <c r="I291" s="44"/>
      <c r="J291" s="44"/>
      <c r="K291" s="40" t="str">
        <f t="shared" ca="1" si="8"/>
        <v/>
      </c>
      <c r="L291" s="40" t="str">
        <f t="shared" ca="1" si="9"/>
        <v/>
      </c>
      <c r="M291" s="43"/>
    </row>
    <row r="292" spans="1:13">
      <c r="A292" s="40">
        <v>287</v>
      </c>
      <c r="B292" s="42" t="s">
        <v>197</v>
      </c>
      <c r="C292" s="40" t="s">
        <v>304</v>
      </c>
      <c r="D292" s="42" t="s">
        <v>305</v>
      </c>
      <c r="E292" s="44"/>
      <c r="F292" s="43"/>
      <c r="G292" s="43"/>
      <c r="H292" s="43"/>
      <c r="I292" s="44"/>
      <c r="J292" s="44"/>
      <c r="K292" s="40" t="str">
        <f t="shared" ca="1" si="8"/>
        <v/>
      </c>
      <c r="L292" s="40" t="str">
        <f t="shared" ca="1" si="9"/>
        <v/>
      </c>
      <c r="M292" s="43"/>
    </row>
    <row r="293" spans="1:13">
      <c r="A293" s="40">
        <v>288</v>
      </c>
      <c r="B293" s="42" t="s">
        <v>197</v>
      </c>
      <c r="C293" s="40" t="s">
        <v>306</v>
      </c>
      <c r="D293" s="42" t="s">
        <v>307</v>
      </c>
      <c r="E293" s="44"/>
      <c r="F293" s="43"/>
      <c r="G293" s="43"/>
      <c r="H293" s="43"/>
      <c r="I293" s="44"/>
      <c r="J293" s="44"/>
      <c r="K293" s="40" t="str">
        <f t="shared" ca="1" si="8"/>
        <v/>
      </c>
      <c r="L293" s="40" t="str">
        <f t="shared" ca="1" si="9"/>
        <v/>
      </c>
      <c r="M293" s="43"/>
    </row>
    <row r="294" spans="1:13">
      <c r="A294" s="40">
        <v>289</v>
      </c>
      <c r="B294" s="42" t="s">
        <v>197</v>
      </c>
      <c r="C294" s="40" t="s">
        <v>308</v>
      </c>
      <c r="D294" s="42" t="s">
        <v>309</v>
      </c>
      <c r="E294" s="44"/>
      <c r="F294" s="43"/>
      <c r="G294" s="43"/>
      <c r="H294" s="43"/>
      <c r="I294" s="44"/>
      <c r="J294" s="44"/>
      <c r="K294" s="40" t="str">
        <f t="shared" ca="1" si="8"/>
        <v/>
      </c>
      <c r="L294" s="40" t="str">
        <f t="shared" ca="1" si="9"/>
        <v/>
      </c>
      <c r="M294" s="43"/>
    </row>
    <row r="295" spans="1:13">
      <c r="A295" s="40">
        <v>290</v>
      </c>
      <c r="B295" s="42" t="s">
        <v>197</v>
      </c>
      <c r="C295" s="40" t="s">
        <v>310</v>
      </c>
      <c r="D295" s="42" t="s">
        <v>311</v>
      </c>
      <c r="E295" s="44"/>
      <c r="F295" s="43"/>
      <c r="G295" s="43"/>
      <c r="H295" s="43"/>
      <c r="I295" s="44"/>
      <c r="J295" s="44"/>
      <c r="K295" s="40" t="str">
        <f t="shared" ca="1" si="8"/>
        <v/>
      </c>
      <c r="L295" s="40" t="str">
        <f t="shared" ca="1" si="9"/>
        <v/>
      </c>
      <c r="M295" s="43"/>
    </row>
    <row r="296" spans="1:13">
      <c r="A296" s="40">
        <v>291</v>
      </c>
      <c r="B296" s="42" t="s">
        <v>197</v>
      </c>
      <c r="C296" s="40" t="s">
        <v>312</v>
      </c>
      <c r="D296" s="42" t="s">
        <v>313</v>
      </c>
      <c r="E296" s="44"/>
      <c r="F296" s="43"/>
      <c r="G296" s="43"/>
      <c r="H296" s="43"/>
      <c r="I296" s="44"/>
      <c r="J296" s="44"/>
      <c r="K296" s="40" t="str">
        <f t="shared" ca="1" si="8"/>
        <v/>
      </c>
      <c r="L296" s="40" t="str">
        <f t="shared" ca="1" si="9"/>
        <v/>
      </c>
      <c r="M296" s="43"/>
    </row>
    <row r="297" spans="1:13">
      <c r="A297" s="40">
        <v>292</v>
      </c>
      <c r="B297" s="42" t="s">
        <v>197</v>
      </c>
      <c r="C297" s="40" t="s">
        <v>314</v>
      </c>
      <c r="D297" s="42" t="s">
        <v>315</v>
      </c>
      <c r="E297" s="44"/>
      <c r="F297" s="43"/>
      <c r="G297" s="43"/>
      <c r="H297" s="43"/>
      <c r="I297" s="44"/>
      <c r="J297" s="44"/>
      <c r="K297" s="40" t="str">
        <f t="shared" ca="1" si="8"/>
        <v/>
      </c>
      <c r="L297" s="40" t="str">
        <f t="shared" ca="1" si="9"/>
        <v/>
      </c>
      <c r="M297" s="43"/>
    </row>
    <row r="298" spans="1:13">
      <c r="A298" s="40">
        <v>293</v>
      </c>
      <c r="B298" s="42" t="s">
        <v>197</v>
      </c>
      <c r="C298" s="40" t="s">
        <v>316</v>
      </c>
      <c r="D298" s="42" t="s">
        <v>317</v>
      </c>
      <c r="E298" s="44"/>
      <c r="F298" s="43"/>
      <c r="G298" s="43"/>
      <c r="H298" s="43"/>
      <c r="I298" s="44"/>
      <c r="J298" s="44"/>
      <c r="K298" s="40" t="str">
        <f t="shared" ca="1" si="8"/>
        <v/>
      </c>
      <c r="L298" s="40" t="str">
        <f t="shared" ca="1" si="9"/>
        <v/>
      </c>
      <c r="M298" s="43"/>
    </row>
    <row r="299" spans="1:13">
      <c r="A299" s="40">
        <v>294</v>
      </c>
      <c r="B299" s="42" t="s">
        <v>197</v>
      </c>
      <c r="C299" s="40" t="s">
        <v>318</v>
      </c>
      <c r="D299" s="42" t="s">
        <v>319</v>
      </c>
      <c r="E299" s="44"/>
      <c r="F299" s="43"/>
      <c r="G299" s="43"/>
      <c r="H299" s="43"/>
      <c r="I299" s="44"/>
      <c r="J299" s="44"/>
      <c r="K299" s="40" t="str">
        <f t="shared" ca="1" si="8"/>
        <v/>
      </c>
      <c r="L299" s="40" t="str">
        <f t="shared" ca="1" si="9"/>
        <v/>
      </c>
      <c r="M299" s="43"/>
    </row>
    <row r="300" spans="1:13">
      <c r="A300" s="40">
        <v>295</v>
      </c>
      <c r="B300" s="42" t="s">
        <v>197</v>
      </c>
      <c r="C300" s="40" t="s">
        <v>320</v>
      </c>
      <c r="D300" s="42" t="s">
        <v>93</v>
      </c>
      <c r="E300" s="44"/>
      <c r="F300" s="43"/>
      <c r="G300" s="43"/>
      <c r="H300" s="43"/>
      <c r="I300" s="44"/>
      <c r="J300" s="44"/>
      <c r="K300" s="40" t="str">
        <f t="shared" ca="1" si="8"/>
        <v/>
      </c>
      <c r="L300" s="40" t="str">
        <f t="shared" ca="1" si="9"/>
        <v/>
      </c>
      <c r="M300" s="43"/>
    </row>
    <row r="301" spans="1:13">
      <c r="A301" s="40">
        <v>296</v>
      </c>
      <c r="B301" s="42" t="s">
        <v>197</v>
      </c>
      <c r="C301" s="40" t="s">
        <v>321</v>
      </c>
      <c r="D301" s="42" t="s">
        <v>322</v>
      </c>
      <c r="E301" s="44"/>
      <c r="F301" s="43"/>
      <c r="G301" s="43"/>
      <c r="H301" s="43"/>
      <c r="I301" s="44"/>
      <c r="J301" s="44"/>
      <c r="K301" s="40" t="str">
        <f t="shared" ca="1" si="8"/>
        <v/>
      </c>
      <c r="L301" s="40" t="str">
        <f t="shared" ca="1" si="9"/>
        <v/>
      </c>
      <c r="M301" s="43"/>
    </row>
    <row r="302" spans="1:13">
      <c r="A302" s="35">
        <v>297</v>
      </c>
      <c r="B302" s="37" t="s">
        <v>198</v>
      </c>
      <c r="C302" s="35" t="s">
        <v>250</v>
      </c>
      <c r="D302" s="37" t="s">
        <v>251</v>
      </c>
      <c r="E302" s="39"/>
      <c r="F302" s="38"/>
      <c r="G302" s="38"/>
      <c r="H302" s="38"/>
      <c r="I302" s="39"/>
      <c r="J302" s="39"/>
      <c r="K302" s="35" t="str">
        <f t="shared" ca="1" si="8"/>
        <v/>
      </c>
      <c r="L302" s="35" t="str">
        <f t="shared" ca="1" si="9"/>
        <v/>
      </c>
      <c r="M302" s="38"/>
    </row>
    <row r="303" spans="1:13">
      <c r="A303" s="35">
        <v>298</v>
      </c>
      <c r="B303" s="37" t="s">
        <v>198</v>
      </c>
      <c r="C303" s="35" t="s">
        <v>252</v>
      </c>
      <c r="D303" s="37" t="s">
        <v>253</v>
      </c>
      <c r="E303" s="39"/>
      <c r="F303" s="38"/>
      <c r="G303" s="38"/>
      <c r="H303" s="38"/>
      <c r="I303" s="39"/>
      <c r="J303" s="39"/>
      <c r="K303" s="35" t="str">
        <f t="shared" ca="1" si="8"/>
        <v/>
      </c>
      <c r="L303" s="35" t="str">
        <f t="shared" ca="1" si="9"/>
        <v/>
      </c>
      <c r="M303" s="38"/>
    </row>
    <row r="304" spans="1:13">
      <c r="A304" s="35">
        <v>299</v>
      </c>
      <c r="B304" s="37" t="s">
        <v>198</v>
      </c>
      <c r="C304" s="35" t="s">
        <v>254</v>
      </c>
      <c r="D304" s="37" t="s">
        <v>255</v>
      </c>
      <c r="E304" s="39"/>
      <c r="F304" s="38"/>
      <c r="G304" s="38"/>
      <c r="H304" s="38"/>
      <c r="I304" s="39"/>
      <c r="J304" s="39"/>
      <c r="K304" s="35" t="str">
        <f t="shared" ca="1" si="8"/>
        <v/>
      </c>
      <c r="L304" s="35" t="str">
        <f t="shared" ca="1" si="9"/>
        <v/>
      </c>
      <c r="M304" s="38"/>
    </row>
    <row r="305" spans="1:13">
      <c r="A305" s="35">
        <v>300</v>
      </c>
      <c r="B305" s="37" t="s">
        <v>198</v>
      </c>
      <c r="C305" s="35" t="s">
        <v>256</v>
      </c>
      <c r="D305" s="37" t="s">
        <v>257</v>
      </c>
      <c r="E305" s="39"/>
      <c r="F305" s="38"/>
      <c r="G305" s="38"/>
      <c r="H305" s="38"/>
      <c r="I305" s="39"/>
      <c r="J305" s="39"/>
      <c r="K305" s="35" t="str">
        <f t="shared" ca="1" si="8"/>
        <v/>
      </c>
      <c r="L305" s="35" t="str">
        <f t="shared" ca="1" si="9"/>
        <v/>
      </c>
      <c r="M305" s="38"/>
    </row>
    <row r="306" spans="1:13">
      <c r="A306" s="35">
        <v>301</v>
      </c>
      <c r="B306" s="37" t="s">
        <v>198</v>
      </c>
      <c r="C306" s="35" t="s">
        <v>258</v>
      </c>
      <c r="D306" s="37" t="s">
        <v>259</v>
      </c>
      <c r="E306" s="39"/>
      <c r="F306" s="38"/>
      <c r="G306" s="38"/>
      <c r="H306" s="38"/>
      <c r="I306" s="39"/>
      <c r="J306" s="39"/>
      <c r="K306" s="35" t="str">
        <f t="shared" ca="1" si="8"/>
        <v/>
      </c>
      <c r="L306" s="35" t="str">
        <f t="shared" ca="1" si="9"/>
        <v/>
      </c>
      <c r="M306" s="38"/>
    </row>
    <row r="307" spans="1:13">
      <c r="A307" s="35">
        <v>302</v>
      </c>
      <c r="B307" s="37" t="s">
        <v>198</v>
      </c>
      <c r="C307" s="35" t="s">
        <v>260</v>
      </c>
      <c r="D307" s="37" t="s">
        <v>261</v>
      </c>
      <c r="E307" s="39"/>
      <c r="F307" s="38"/>
      <c r="G307" s="38"/>
      <c r="H307" s="38"/>
      <c r="I307" s="39"/>
      <c r="J307" s="39"/>
      <c r="K307" s="35" t="str">
        <f t="shared" ca="1" si="8"/>
        <v/>
      </c>
      <c r="L307" s="35" t="str">
        <f t="shared" ca="1" si="9"/>
        <v/>
      </c>
      <c r="M307" s="38"/>
    </row>
    <row r="308" spans="1:13">
      <c r="A308" s="35">
        <v>303</v>
      </c>
      <c r="B308" s="37" t="s">
        <v>198</v>
      </c>
      <c r="C308" s="35" t="s">
        <v>262</v>
      </c>
      <c r="D308" s="37" t="s">
        <v>263</v>
      </c>
      <c r="E308" s="39"/>
      <c r="F308" s="38"/>
      <c r="G308" s="38"/>
      <c r="H308" s="38"/>
      <c r="I308" s="39"/>
      <c r="J308" s="39"/>
      <c r="K308" s="35" t="str">
        <f t="shared" ca="1" si="8"/>
        <v/>
      </c>
      <c r="L308" s="35" t="str">
        <f t="shared" ca="1" si="9"/>
        <v/>
      </c>
      <c r="M308" s="38"/>
    </row>
    <row r="309" spans="1:13">
      <c r="A309" s="35">
        <v>304</v>
      </c>
      <c r="B309" s="37" t="s">
        <v>198</v>
      </c>
      <c r="C309" s="35" t="s">
        <v>264</v>
      </c>
      <c r="D309" s="37" t="s">
        <v>265</v>
      </c>
      <c r="E309" s="39"/>
      <c r="F309" s="38"/>
      <c r="G309" s="38"/>
      <c r="H309" s="38"/>
      <c r="I309" s="39"/>
      <c r="J309" s="39"/>
      <c r="K309" s="35" t="str">
        <f t="shared" ca="1" si="8"/>
        <v/>
      </c>
      <c r="L309" s="35" t="str">
        <f t="shared" ca="1" si="9"/>
        <v/>
      </c>
      <c r="M309" s="38"/>
    </row>
    <row r="310" spans="1:13">
      <c r="A310" s="35">
        <v>305</v>
      </c>
      <c r="B310" s="37" t="s">
        <v>198</v>
      </c>
      <c r="C310" s="35" t="s">
        <v>266</v>
      </c>
      <c r="D310" s="37" t="s">
        <v>267</v>
      </c>
      <c r="E310" s="39"/>
      <c r="F310" s="38"/>
      <c r="G310" s="38"/>
      <c r="H310" s="38"/>
      <c r="I310" s="39"/>
      <c r="J310" s="39"/>
      <c r="K310" s="35" t="str">
        <f t="shared" ca="1" si="8"/>
        <v/>
      </c>
      <c r="L310" s="35" t="str">
        <f t="shared" ca="1" si="9"/>
        <v/>
      </c>
      <c r="M310" s="38"/>
    </row>
    <row r="311" spans="1:13">
      <c r="A311" s="35">
        <v>306</v>
      </c>
      <c r="B311" s="37" t="s">
        <v>198</v>
      </c>
      <c r="C311" s="35" t="s">
        <v>268</v>
      </c>
      <c r="D311" s="37" t="s">
        <v>269</v>
      </c>
      <c r="E311" s="39"/>
      <c r="F311" s="38"/>
      <c r="G311" s="38"/>
      <c r="H311" s="38"/>
      <c r="I311" s="39"/>
      <c r="J311" s="39"/>
      <c r="K311" s="35" t="str">
        <f t="shared" ca="1" si="8"/>
        <v/>
      </c>
      <c r="L311" s="35" t="str">
        <f t="shared" ca="1" si="9"/>
        <v/>
      </c>
      <c r="M311" s="38"/>
    </row>
    <row r="312" spans="1:13">
      <c r="A312" s="35">
        <v>307</v>
      </c>
      <c r="B312" s="37" t="s">
        <v>198</v>
      </c>
      <c r="C312" s="35" t="s">
        <v>270</v>
      </c>
      <c r="D312" s="37" t="s">
        <v>271</v>
      </c>
      <c r="E312" s="39"/>
      <c r="F312" s="38"/>
      <c r="G312" s="38"/>
      <c r="H312" s="38"/>
      <c r="I312" s="39"/>
      <c r="J312" s="39"/>
      <c r="K312" s="35" t="str">
        <f t="shared" ca="1" si="8"/>
        <v/>
      </c>
      <c r="L312" s="35" t="str">
        <f t="shared" ca="1" si="9"/>
        <v/>
      </c>
      <c r="M312" s="38"/>
    </row>
    <row r="313" spans="1:13">
      <c r="A313" s="35">
        <v>308</v>
      </c>
      <c r="B313" s="37" t="s">
        <v>198</v>
      </c>
      <c r="C313" s="35" t="s">
        <v>272</v>
      </c>
      <c r="D313" s="37" t="s">
        <v>273</v>
      </c>
      <c r="E313" s="39"/>
      <c r="F313" s="38"/>
      <c r="G313" s="38"/>
      <c r="H313" s="38"/>
      <c r="I313" s="39"/>
      <c r="J313" s="39"/>
      <c r="K313" s="35" t="str">
        <f t="shared" ca="1" si="8"/>
        <v/>
      </c>
      <c r="L313" s="35" t="str">
        <f t="shared" ca="1" si="9"/>
        <v/>
      </c>
      <c r="M313" s="38"/>
    </row>
    <row r="314" spans="1:13">
      <c r="A314" s="35">
        <v>309</v>
      </c>
      <c r="B314" s="37" t="s">
        <v>198</v>
      </c>
      <c r="C314" s="35" t="s">
        <v>274</v>
      </c>
      <c r="D314" s="37" t="s">
        <v>275</v>
      </c>
      <c r="E314" s="39"/>
      <c r="F314" s="38"/>
      <c r="G314" s="38"/>
      <c r="H314" s="38"/>
      <c r="I314" s="39"/>
      <c r="J314" s="39"/>
      <c r="K314" s="35" t="str">
        <f t="shared" ca="1" si="8"/>
        <v/>
      </c>
      <c r="L314" s="35" t="str">
        <f t="shared" ca="1" si="9"/>
        <v/>
      </c>
      <c r="M314" s="38"/>
    </row>
    <row r="315" spans="1:13">
      <c r="A315" s="35">
        <v>310</v>
      </c>
      <c r="B315" s="37" t="s">
        <v>198</v>
      </c>
      <c r="C315" s="35" t="s">
        <v>276</v>
      </c>
      <c r="D315" s="37" t="s">
        <v>277</v>
      </c>
      <c r="E315" s="39"/>
      <c r="F315" s="38"/>
      <c r="G315" s="38"/>
      <c r="H315" s="38"/>
      <c r="I315" s="39"/>
      <c r="J315" s="39"/>
      <c r="K315" s="35" t="str">
        <f t="shared" ca="1" si="8"/>
        <v/>
      </c>
      <c r="L315" s="35" t="str">
        <f t="shared" ca="1" si="9"/>
        <v/>
      </c>
      <c r="M315" s="38"/>
    </row>
    <row r="316" spans="1:13">
      <c r="A316" s="35">
        <v>311</v>
      </c>
      <c r="B316" s="37" t="s">
        <v>198</v>
      </c>
      <c r="C316" s="35" t="s">
        <v>278</v>
      </c>
      <c r="D316" s="37" t="s">
        <v>279</v>
      </c>
      <c r="E316" s="39"/>
      <c r="F316" s="38"/>
      <c r="G316" s="38"/>
      <c r="H316" s="38"/>
      <c r="I316" s="39"/>
      <c r="J316" s="39"/>
      <c r="K316" s="35" t="str">
        <f t="shared" ca="1" si="8"/>
        <v/>
      </c>
      <c r="L316" s="35" t="str">
        <f t="shared" ca="1" si="9"/>
        <v/>
      </c>
      <c r="M316" s="38"/>
    </row>
    <row r="317" spans="1:13">
      <c r="A317" s="35">
        <v>312</v>
      </c>
      <c r="B317" s="37" t="s">
        <v>198</v>
      </c>
      <c r="C317" s="35" t="s">
        <v>280</v>
      </c>
      <c r="D317" s="37" t="s">
        <v>281</v>
      </c>
      <c r="E317" s="39"/>
      <c r="F317" s="38"/>
      <c r="G317" s="38"/>
      <c r="H317" s="38"/>
      <c r="I317" s="39"/>
      <c r="J317" s="39"/>
      <c r="K317" s="35" t="str">
        <f t="shared" ca="1" si="8"/>
        <v/>
      </c>
      <c r="L317" s="35" t="str">
        <f t="shared" ca="1" si="9"/>
        <v/>
      </c>
      <c r="M317" s="38"/>
    </row>
    <row r="318" spans="1:13">
      <c r="A318" s="35">
        <v>313</v>
      </c>
      <c r="B318" s="37" t="s">
        <v>198</v>
      </c>
      <c r="C318" s="35" t="s">
        <v>282</v>
      </c>
      <c r="D318" s="37" t="s">
        <v>283</v>
      </c>
      <c r="E318" s="39"/>
      <c r="F318" s="38"/>
      <c r="G318" s="38"/>
      <c r="H318" s="38"/>
      <c r="I318" s="39"/>
      <c r="J318" s="39"/>
      <c r="K318" s="35" t="str">
        <f t="shared" ca="1" si="8"/>
        <v/>
      </c>
      <c r="L318" s="35" t="str">
        <f t="shared" ca="1" si="9"/>
        <v/>
      </c>
      <c r="M318" s="38"/>
    </row>
    <row r="319" spans="1:13">
      <c r="A319" s="35">
        <v>314</v>
      </c>
      <c r="B319" s="37" t="s">
        <v>198</v>
      </c>
      <c r="C319" s="35" t="s">
        <v>284</v>
      </c>
      <c r="D319" s="37" t="s">
        <v>285</v>
      </c>
      <c r="E319" s="39"/>
      <c r="F319" s="38"/>
      <c r="G319" s="38"/>
      <c r="H319" s="38"/>
      <c r="I319" s="39"/>
      <c r="J319" s="39"/>
      <c r="K319" s="35" t="str">
        <f t="shared" ca="1" si="8"/>
        <v/>
      </c>
      <c r="L319" s="35" t="str">
        <f t="shared" ca="1" si="9"/>
        <v/>
      </c>
      <c r="M319" s="38"/>
    </row>
    <row r="320" spans="1:13">
      <c r="A320" s="35">
        <v>315</v>
      </c>
      <c r="B320" s="37" t="s">
        <v>198</v>
      </c>
      <c r="C320" s="35" t="s">
        <v>286</v>
      </c>
      <c r="D320" s="37" t="s">
        <v>287</v>
      </c>
      <c r="E320" s="39"/>
      <c r="F320" s="38"/>
      <c r="G320" s="38"/>
      <c r="H320" s="38"/>
      <c r="I320" s="39"/>
      <c r="J320" s="39"/>
      <c r="K320" s="35" t="str">
        <f t="shared" ca="1" si="8"/>
        <v/>
      </c>
      <c r="L320" s="35" t="str">
        <f t="shared" ca="1" si="9"/>
        <v/>
      </c>
      <c r="M320" s="38"/>
    </row>
    <row r="321" spans="1:13">
      <c r="A321" s="35">
        <v>316</v>
      </c>
      <c r="B321" s="37" t="s">
        <v>198</v>
      </c>
      <c r="C321" s="35" t="s">
        <v>288</v>
      </c>
      <c r="D321" s="37" t="s">
        <v>289</v>
      </c>
      <c r="E321" s="39"/>
      <c r="F321" s="38"/>
      <c r="G321" s="38"/>
      <c r="H321" s="38"/>
      <c r="I321" s="39"/>
      <c r="J321" s="39"/>
      <c r="K321" s="35" t="str">
        <f t="shared" ca="1" si="8"/>
        <v/>
      </c>
      <c r="L321" s="35" t="str">
        <f t="shared" ca="1" si="9"/>
        <v/>
      </c>
      <c r="M321" s="38"/>
    </row>
    <row r="322" spans="1:13">
      <c r="A322" s="35">
        <v>317</v>
      </c>
      <c r="B322" s="37" t="s">
        <v>198</v>
      </c>
      <c r="C322" s="35" t="s">
        <v>290</v>
      </c>
      <c r="D322" s="37" t="s">
        <v>291</v>
      </c>
      <c r="E322" s="39"/>
      <c r="F322" s="38"/>
      <c r="G322" s="38"/>
      <c r="H322" s="38"/>
      <c r="I322" s="39"/>
      <c r="J322" s="39"/>
      <c r="K322" s="35" t="str">
        <f t="shared" ca="1" si="8"/>
        <v/>
      </c>
      <c r="L322" s="35" t="str">
        <f t="shared" ca="1" si="9"/>
        <v/>
      </c>
      <c r="M322" s="38"/>
    </row>
    <row r="323" spans="1:13">
      <c r="A323" s="35">
        <v>318</v>
      </c>
      <c r="B323" s="37" t="s">
        <v>198</v>
      </c>
      <c r="C323" s="35" t="s">
        <v>292</v>
      </c>
      <c r="D323" s="37" t="s">
        <v>293</v>
      </c>
      <c r="E323" s="39"/>
      <c r="F323" s="38"/>
      <c r="G323" s="38"/>
      <c r="H323" s="38"/>
      <c r="I323" s="39"/>
      <c r="J323" s="39"/>
      <c r="K323" s="35" t="str">
        <f t="shared" ca="1" si="8"/>
        <v/>
      </c>
      <c r="L323" s="35" t="str">
        <f t="shared" ca="1" si="9"/>
        <v/>
      </c>
      <c r="M323" s="38"/>
    </row>
    <row r="324" spans="1:13" ht="22.8">
      <c r="A324" s="35">
        <v>319</v>
      </c>
      <c r="B324" s="37" t="s">
        <v>198</v>
      </c>
      <c r="C324" s="35" t="s">
        <v>294</v>
      </c>
      <c r="D324" s="37" t="s">
        <v>295</v>
      </c>
      <c r="E324" s="39"/>
      <c r="F324" s="38"/>
      <c r="G324" s="38"/>
      <c r="H324" s="38"/>
      <c r="I324" s="39"/>
      <c r="J324" s="39"/>
      <c r="K324" s="35" t="str">
        <f t="shared" ca="1" si="8"/>
        <v/>
      </c>
      <c r="L324" s="35" t="str">
        <f t="shared" ca="1" si="9"/>
        <v/>
      </c>
      <c r="M324" s="38"/>
    </row>
    <row r="325" spans="1:13">
      <c r="A325" s="35">
        <v>320</v>
      </c>
      <c r="B325" s="37" t="s">
        <v>198</v>
      </c>
      <c r="C325" s="35" t="s">
        <v>296</v>
      </c>
      <c r="D325" s="37" t="s">
        <v>297</v>
      </c>
      <c r="E325" s="39"/>
      <c r="F325" s="38"/>
      <c r="G325" s="38"/>
      <c r="H325" s="38"/>
      <c r="I325" s="39"/>
      <c r="J325" s="39"/>
      <c r="K325" s="35" t="str">
        <f t="shared" ca="1" si="8"/>
        <v/>
      </c>
      <c r="L325" s="35" t="str">
        <f t="shared" ca="1" si="9"/>
        <v/>
      </c>
      <c r="M325" s="38"/>
    </row>
    <row r="326" spans="1:13">
      <c r="A326" s="35">
        <v>321</v>
      </c>
      <c r="B326" s="37" t="s">
        <v>198</v>
      </c>
      <c r="C326" s="35" t="s">
        <v>298</v>
      </c>
      <c r="D326" s="37" t="s">
        <v>299</v>
      </c>
      <c r="E326" s="39"/>
      <c r="F326" s="38"/>
      <c r="G326" s="38"/>
      <c r="H326" s="38"/>
      <c r="I326" s="39"/>
      <c r="J326" s="39"/>
      <c r="K326" s="35" t="str">
        <f t="shared" ref="K326:K389" ca="1" si="10">IF(OR(H326="",J326="Clôturé"),"",TODAY()-H326)</f>
        <v/>
      </c>
      <c r="L326" s="35" t="str">
        <f t="shared" ref="L326:L389" ca="1" si="11">IF(K326="","",IF(J326="Clôturé","✅",IF(K326&lt;=30,"🟢",IF(K326&lt;=60,"🟠","🔴"))))</f>
        <v/>
      </c>
      <c r="M326" s="38"/>
    </row>
    <row r="327" spans="1:13">
      <c r="A327" s="35">
        <v>322</v>
      </c>
      <c r="B327" s="37" t="s">
        <v>198</v>
      </c>
      <c r="C327" s="35" t="s">
        <v>300</v>
      </c>
      <c r="D327" s="37" t="s">
        <v>301</v>
      </c>
      <c r="E327" s="39"/>
      <c r="F327" s="38"/>
      <c r="G327" s="38"/>
      <c r="H327" s="38"/>
      <c r="I327" s="39"/>
      <c r="J327" s="39"/>
      <c r="K327" s="35" t="str">
        <f t="shared" ca="1" si="10"/>
        <v/>
      </c>
      <c r="L327" s="35" t="str">
        <f t="shared" ca="1" si="11"/>
        <v/>
      </c>
      <c r="M327" s="38"/>
    </row>
    <row r="328" spans="1:13">
      <c r="A328" s="35">
        <v>323</v>
      </c>
      <c r="B328" s="37" t="s">
        <v>198</v>
      </c>
      <c r="C328" s="35" t="s">
        <v>302</v>
      </c>
      <c r="D328" s="37" t="s">
        <v>303</v>
      </c>
      <c r="E328" s="39"/>
      <c r="F328" s="38"/>
      <c r="G328" s="38"/>
      <c r="H328" s="38"/>
      <c r="I328" s="39"/>
      <c r="J328" s="39"/>
      <c r="K328" s="35" t="str">
        <f t="shared" ca="1" si="10"/>
        <v/>
      </c>
      <c r="L328" s="35" t="str">
        <f t="shared" ca="1" si="11"/>
        <v/>
      </c>
      <c r="M328" s="38"/>
    </row>
    <row r="329" spans="1:13">
      <c r="A329" s="35">
        <v>324</v>
      </c>
      <c r="B329" s="37" t="s">
        <v>198</v>
      </c>
      <c r="C329" s="35" t="s">
        <v>304</v>
      </c>
      <c r="D329" s="37" t="s">
        <v>305</v>
      </c>
      <c r="E329" s="39"/>
      <c r="F329" s="38"/>
      <c r="G329" s="38"/>
      <c r="H329" s="38"/>
      <c r="I329" s="39"/>
      <c r="J329" s="39"/>
      <c r="K329" s="35" t="str">
        <f t="shared" ca="1" si="10"/>
        <v/>
      </c>
      <c r="L329" s="35" t="str">
        <f t="shared" ca="1" si="11"/>
        <v/>
      </c>
      <c r="M329" s="38"/>
    </row>
    <row r="330" spans="1:13">
      <c r="A330" s="35">
        <v>325</v>
      </c>
      <c r="B330" s="37" t="s">
        <v>198</v>
      </c>
      <c r="C330" s="35" t="s">
        <v>306</v>
      </c>
      <c r="D330" s="37" t="s">
        <v>307</v>
      </c>
      <c r="E330" s="39"/>
      <c r="F330" s="38"/>
      <c r="G330" s="38"/>
      <c r="H330" s="38"/>
      <c r="I330" s="39"/>
      <c r="J330" s="39"/>
      <c r="K330" s="35" t="str">
        <f t="shared" ca="1" si="10"/>
        <v/>
      </c>
      <c r="L330" s="35" t="str">
        <f t="shared" ca="1" si="11"/>
        <v/>
      </c>
      <c r="M330" s="38"/>
    </row>
    <row r="331" spans="1:13">
      <c r="A331" s="35">
        <v>326</v>
      </c>
      <c r="B331" s="37" t="s">
        <v>198</v>
      </c>
      <c r="C331" s="35" t="s">
        <v>308</v>
      </c>
      <c r="D331" s="37" t="s">
        <v>309</v>
      </c>
      <c r="E331" s="39"/>
      <c r="F331" s="38"/>
      <c r="G331" s="38"/>
      <c r="H331" s="38"/>
      <c r="I331" s="39"/>
      <c r="J331" s="39"/>
      <c r="K331" s="35" t="str">
        <f t="shared" ca="1" si="10"/>
        <v/>
      </c>
      <c r="L331" s="35" t="str">
        <f t="shared" ca="1" si="11"/>
        <v/>
      </c>
      <c r="M331" s="38"/>
    </row>
    <row r="332" spans="1:13">
      <c r="A332" s="35">
        <v>327</v>
      </c>
      <c r="B332" s="37" t="s">
        <v>198</v>
      </c>
      <c r="C332" s="35" t="s">
        <v>310</v>
      </c>
      <c r="D332" s="37" t="s">
        <v>311</v>
      </c>
      <c r="E332" s="39"/>
      <c r="F332" s="38"/>
      <c r="G332" s="38"/>
      <c r="H332" s="38"/>
      <c r="I332" s="39"/>
      <c r="J332" s="39"/>
      <c r="K332" s="35" t="str">
        <f t="shared" ca="1" si="10"/>
        <v/>
      </c>
      <c r="L332" s="35" t="str">
        <f t="shared" ca="1" si="11"/>
        <v/>
      </c>
      <c r="M332" s="38"/>
    </row>
    <row r="333" spans="1:13">
      <c r="A333" s="35">
        <v>328</v>
      </c>
      <c r="B333" s="37" t="s">
        <v>198</v>
      </c>
      <c r="C333" s="35" t="s">
        <v>312</v>
      </c>
      <c r="D333" s="37" t="s">
        <v>313</v>
      </c>
      <c r="E333" s="39"/>
      <c r="F333" s="38"/>
      <c r="G333" s="38"/>
      <c r="H333" s="38"/>
      <c r="I333" s="39"/>
      <c r="J333" s="39"/>
      <c r="K333" s="35" t="str">
        <f t="shared" ca="1" si="10"/>
        <v/>
      </c>
      <c r="L333" s="35" t="str">
        <f t="shared" ca="1" si="11"/>
        <v/>
      </c>
      <c r="M333" s="38"/>
    </row>
    <row r="334" spans="1:13">
      <c r="A334" s="35">
        <v>329</v>
      </c>
      <c r="B334" s="37" t="s">
        <v>198</v>
      </c>
      <c r="C334" s="35" t="s">
        <v>314</v>
      </c>
      <c r="D334" s="37" t="s">
        <v>315</v>
      </c>
      <c r="E334" s="39"/>
      <c r="F334" s="38"/>
      <c r="G334" s="38"/>
      <c r="H334" s="38"/>
      <c r="I334" s="39"/>
      <c r="J334" s="39"/>
      <c r="K334" s="35" t="str">
        <f t="shared" ca="1" si="10"/>
        <v/>
      </c>
      <c r="L334" s="35" t="str">
        <f t="shared" ca="1" si="11"/>
        <v/>
      </c>
      <c r="M334" s="38"/>
    </row>
    <row r="335" spans="1:13">
      <c r="A335" s="35">
        <v>330</v>
      </c>
      <c r="B335" s="37" t="s">
        <v>198</v>
      </c>
      <c r="C335" s="35" t="s">
        <v>316</v>
      </c>
      <c r="D335" s="37" t="s">
        <v>317</v>
      </c>
      <c r="E335" s="39"/>
      <c r="F335" s="38"/>
      <c r="G335" s="38"/>
      <c r="H335" s="38"/>
      <c r="I335" s="39"/>
      <c r="J335" s="39"/>
      <c r="K335" s="35" t="str">
        <f t="shared" ca="1" si="10"/>
        <v/>
      </c>
      <c r="L335" s="35" t="str">
        <f t="shared" ca="1" si="11"/>
        <v/>
      </c>
      <c r="M335" s="38"/>
    </row>
    <row r="336" spans="1:13">
      <c r="A336" s="35">
        <v>331</v>
      </c>
      <c r="B336" s="37" t="s">
        <v>198</v>
      </c>
      <c r="C336" s="35" t="s">
        <v>318</v>
      </c>
      <c r="D336" s="37" t="s">
        <v>319</v>
      </c>
      <c r="E336" s="39"/>
      <c r="F336" s="38"/>
      <c r="G336" s="38"/>
      <c r="H336" s="38"/>
      <c r="I336" s="39"/>
      <c r="J336" s="39"/>
      <c r="K336" s="35" t="str">
        <f t="shared" ca="1" si="10"/>
        <v/>
      </c>
      <c r="L336" s="35" t="str">
        <f t="shared" ca="1" si="11"/>
        <v/>
      </c>
      <c r="M336" s="38"/>
    </row>
    <row r="337" spans="1:13">
      <c r="A337" s="35">
        <v>332</v>
      </c>
      <c r="B337" s="37" t="s">
        <v>198</v>
      </c>
      <c r="C337" s="35" t="s">
        <v>320</v>
      </c>
      <c r="D337" s="37" t="s">
        <v>93</v>
      </c>
      <c r="E337" s="39"/>
      <c r="F337" s="38"/>
      <c r="G337" s="38"/>
      <c r="H337" s="38"/>
      <c r="I337" s="39"/>
      <c r="J337" s="39"/>
      <c r="K337" s="35" t="str">
        <f t="shared" ca="1" si="10"/>
        <v/>
      </c>
      <c r="L337" s="35" t="str">
        <f t="shared" ca="1" si="11"/>
        <v/>
      </c>
      <c r="M337" s="38"/>
    </row>
    <row r="338" spans="1:13">
      <c r="A338" s="35">
        <v>333</v>
      </c>
      <c r="B338" s="37" t="s">
        <v>198</v>
      </c>
      <c r="C338" s="35" t="s">
        <v>321</v>
      </c>
      <c r="D338" s="37" t="s">
        <v>322</v>
      </c>
      <c r="E338" s="39"/>
      <c r="F338" s="38"/>
      <c r="G338" s="38"/>
      <c r="H338" s="38"/>
      <c r="I338" s="39"/>
      <c r="J338" s="39"/>
      <c r="K338" s="35" t="str">
        <f t="shared" ca="1" si="10"/>
        <v/>
      </c>
      <c r="L338" s="35" t="str">
        <f t="shared" ca="1" si="11"/>
        <v/>
      </c>
      <c r="M338" s="38"/>
    </row>
    <row r="339" spans="1:13">
      <c r="A339" s="40">
        <v>334</v>
      </c>
      <c r="B339" s="42" t="s">
        <v>199</v>
      </c>
      <c r="C339" s="40" t="s">
        <v>250</v>
      </c>
      <c r="D339" s="42" t="s">
        <v>251</v>
      </c>
      <c r="E339" s="44"/>
      <c r="F339" s="43"/>
      <c r="G339" s="43"/>
      <c r="H339" s="43"/>
      <c r="I339" s="44"/>
      <c r="J339" s="44"/>
      <c r="K339" s="40" t="str">
        <f t="shared" ca="1" si="10"/>
        <v/>
      </c>
      <c r="L339" s="40" t="str">
        <f t="shared" ca="1" si="11"/>
        <v/>
      </c>
      <c r="M339" s="43"/>
    </row>
    <row r="340" spans="1:13">
      <c r="A340" s="40">
        <v>335</v>
      </c>
      <c r="B340" s="42" t="s">
        <v>199</v>
      </c>
      <c r="C340" s="40" t="s">
        <v>252</v>
      </c>
      <c r="D340" s="42" t="s">
        <v>253</v>
      </c>
      <c r="E340" s="44"/>
      <c r="F340" s="43"/>
      <c r="G340" s="43"/>
      <c r="H340" s="43"/>
      <c r="I340" s="44"/>
      <c r="J340" s="44"/>
      <c r="K340" s="40" t="str">
        <f t="shared" ca="1" si="10"/>
        <v/>
      </c>
      <c r="L340" s="40" t="str">
        <f t="shared" ca="1" si="11"/>
        <v/>
      </c>
      <c r="M340" s="43"/>
    </row>
    <row r="341" spans="1:13">
      <c r="A341" s="40">
        <v>336</v>
      </c>
      <c r="B341" s="42" t="s">
        <v>199</v>
      </c>
      <c r="C341" s="40" t="s">
        <v>254</v>
      </c>
      <c r="D341" s="42" t="s">
        <v>255</v>
      </c>
      <c r="E341" s="44"/>
      <c r="F341" s="43"/>
      <c r="G341" s="43"/>
      <c r="H341" s="43"/>
      <c r="I341" s="44"/>
      <c r="J341" s="44"/>
      <c r="K341" s="40" t="str">
        <f t="shared" ca="1" si="10"/>
        <v/>
      </c>
      <c r="L341" s="40" t="str">
        <f t="shared" ca="1" si="11"/>
        <v/>
      </c>
      <c r="M341" s="43"/>
    </row>
    <row r="342" spans="1:13">
      <c r="A342" s="40">
        <v>337</v>
      </c>
      <c r="B342" s="42" t="s">
        <v>199</v>
      </c>
      <c r="C342" s="40" t="s">
        <v>256</v>
      </c>
      <c r="D342" s="42" t="s">
        <v>257</v>
      </c>
      <c r="E342" s="44"/>
      <c r="F342" s="43"/>
      <c r="G342" s="43"/>
      <c r="H342" s="43"/>
      <c r="I342" s="44"/>
      <c r="J342" s="44"/>
      <c r="K342" s="40" t="str">
        <f t="shared" ca="1" si="10"/>
        <v/>
      </c>
      <c r="L342" s="40" t="str">
        <f t="shared" ca="1" si="11"/>
        <v/>
      </c>
      <c r="M342" s="43"/>
    </row>
    <row r="343" spans="1:13">
      <c r="A343" s="40">
        <v>338</v>
      </c>
      <c r="B343" s="42" t="s">
        <v>199</v>
      </c>
      <c r="C343" s="40" t="s">
        <v>258</v>
      </c>
      <c r="D343" s="42" t="s">
        <v>259</v>
      </c>
      <c r="E343" s="44"/>
      <c r="F343" s="43"/>
      <c r="G343" s="43"/>
      <c r="H343" s="43"/>
      <c r="I343" s="44"/>
      <c r="J343" s="44"/>
      <c r="K343" s="40" t="str">
        <f t="shared" ca="1" si="10"/>
        <v/>
      </c>
      <c r="L343" s="40" t="str">
        <f t="shared" ca="1" si="11"/>
        <v/>
      </c>
      <c r="M343" s="43"/>
    </row>
    <row r="344" spans="1:13">
      <c r="A344" s="40">
        <v>339</v>
      </c>
      <c r="B344" s="42" t="s">
        <v>199</v>
      </c>
      <c r="C344" s="40" t="s">
        <v>260</v>
      </c>
      <c r="D344" s="42" t="s">
        <v>261</v>
      </c>
      <c r="E344" s="44"/>
      <c r="F344" s="43"/>
      <c r="G344" s="43"/>
      <c r="H344" s="43"/>
      <c r="I344" s="44"/>
      <c r="J344" s="44"/>
      <c r="K344" s="40" t="str">
        <f t="shared" ca="1" si="10"/>
        <v/>
      </c>
      <c r="L344" s="40" t="str">
        <f t="shared" ca="1" si="11"/>
        <v/>
      </c>
      <c r="M344" s="43"/>
    </row>
    <row r="345" spans="1:13">
      <c r="A345" s="40">
        <v>340</v>
      </c>
      <c r="B345" s="42" t="s">
        <v>199</v>
      </c>
      <c r="C345" s="40" t="s">
        <v>262</v>
      </c>
      <c r="D345" s="42" t="s">
        <v>263</v>
      </c>
      <c r="E345" s="44"/>
      <c r="F345" s="43"/>
      <c r="G345" s="43"/>
      <c r="H345" s="43"/>
      <c r="I345" s="44"/>
      <c r="J345" s="44"/>
      <c r="K345" s="40" t="str">
        <f t="shared" ca="1" si="10"/>
        <v/>
      </c>
      <c r="L345" s="40" t="str">
        <f t="shared" ca="1" si="11"/>
        <v/>
      </c>
      <c r="M345" s="43"/>
    </row>
    <row r="346" spans="1:13">
      <c r="A346" s="40">
        <v>341</v>
      </c>
      <c r="B346" s="42" t="s">
        <v>199</v>
      </c>
      <c r="C346" s="40" t="s">
        <v>264</v>
      </c>
      <c r="D346" s="42" t="s">
        <v>265</v>
      </c>
      <c r="E346" s="44"/>
      <c r="F346" s="43"/>
      <c r="G346" s="43"/>
      <c r="H346" s="43"/>
      <c r="I346" s="44"/>
      <c r="J346" s="44"/>
      <c r="K346" s="40" t="str">
        <f t="shared" ca="1" si="10"/>
        <v/>
      </c>
      <c r="L346" s="40" t="str">
        <f t="shared" ca="1" si="11"/>
        <v/>
      </c>
      <c r="M346" s="43"/>
    </row>
    <row r="347" spans="1:13">
      <c r="A347" s="40">
        <v>342</v>
      </c>
      <c r="B347" s="42" t="s">
        <v>199</v>
      </c>
      <c r="C347" s="40" t="s">
        <v>266</v>
      </c>
      <c r="D347" s="42" t="s">
        <v>267</v>
      </c>
      <c r="E347" s="44"/>
      <c r="F347" s="43"/>
      <c r="G347" s="43"/>
      <c r="H347" s="43"/>
      <c r="I347" s="44"/>
      <c r="J347" s="44"/>
      <c r="K347" s="40" t="str">
        <f t="shared" ca="1" si="10"/>
        <v/>
      </c>
      <c r="L347" s="40" t="str">
        <f t="shared" ca="1" si="11"/>
        <v/>
      </c>
      <c r="M347" s="43"/>
    </row>
    <row r="348" spans="1:13">
      <c r="A348" s="40">
        <v>343</v>
      </c>
      <c r="B348" s="42" t="s">
        <v>199</v>
      </c>
      <c r="C348" s="40" t="s">
        <v>268</v>
      </c>
      <c r="D348" s="42" t="s">
        <v>269</v>
      </c>
      <c r="E348" s="44"/>
      <c r="F348" s="43"/>
      <c r="G348" s="43"/>
      <c r="H348" s="43"/>
      <c r="I348" s="44"/>
      <c r="J348" s="44"/>
      <c r="K348" s="40" t="str">
        <f t="shared" ca="1" si="10"/>
        <v/>
      </c>
      <c r="L348" s="40" t="str">
        <f t="shared" ca="1" si="11"/>
        <v/>
      </c>
      <c r="M348" s="43"/>
    </row>
    <row r="349" spans="1:13">
      <c r="A349" s="40">
        <v>344</v>
      </c>
      <c r="B349" s="42" t="s">
        <v>199</v>
      </c>
      <c r="C349" s="40" t="s">
        <v>270</v>
      </c>
      <c r="D349" s="42" t="s">
        <v>271</v>
      </c>
      <c r="E349" s="44"/>
      <c r="F349" s="43"/>
      <c r="G349" s="43"/>
      <c r="H349" s="43"/>
      <c r="I349" s="44"/>
      <c r="J349" s="44"/>
      <c r="K349" s="40" t="str">
        <f t="shared" ca="1" si="10"/>
        <v/>
      </c>
      <c r="L349" s="40" t="str">
        <f t="shared" ca="1" si="11"/>
        <v/>
      </c>
      <c r="M349" s="43"/>
    </row>
    <row r="350" spans="1:13">
      <c r="A350" s="40">
        <v>345</v>
      </c>
      <c r="B350" s="42" t="s">
        <v>199</v>
      </c>
      <c r="C350" s="40" t="s">
        <v>272</v>
      </c>
      <c r="D350" s="42" t="s">
        <v>273</v>
      </c>
      <c r="E350" s="44"/>
      <c r="F350" s="43"/>
      <c r="G350" s="43"/>
      <c r="H350" s="43"/>
      <c r="I350" s="44"/>
      <c r="J350" s="44"/>
      <c r="K350" s="40" t="str">
        <f t="shared" ca="1" si="10"/>
        <v/>
      </c>
      <c r="L350" s="40" t="str">
        <f t="shared" ca="1" si="11"/>
        <v/>
      </c>
      <c r="M350" s="43"/>
    </row>
    <row r="351" spans="1:13">
      <c r="A351" s="40">
        <v>346</v>
      </c>
      <c r="B351" s="42" t="s">
        <v>199</v>
      </c>
      <c r="C351" s="40" t="s">
        <v>274</v>
      </c>
      <c r="D351" s="42" t="s">
        <v>275</v>
      </c>
      <c r="E351" s="44"/>
      <c r="F351" s="43"/>
      <c r="G351" s="43"/>
      <c r="H351" s="43"/>
      <c r="I351" s="44"/>
      <c r="J351" s="44"/>
      <c r="K351" s="40" t="str">
        <f t="shared" ca="1" si="10"/>
        <v/>
      </c>
      <c r="L351" s="40" t="str">
        <f t="shared" ca="1" si="11"/>
        <v/>
      </c>
      <c r="M351" s="43"/>
    </row>
    <row r="352" spans="1:13">
      <c r="A352" s="40">
        <v>347</v>
      </c>
      <c r="B352" s="42" t="s">
        <v>199</v>
      </c>
      <c r="C352" s="40" t="s">
        <v>276</v>
      </c>
      <c r="D352" s="42" t="s">
        <v>277</v>
      </c>
      <c r="E352" s="44"/>
      <c r="F352" s="43"/>
      <c r="G352" s="43"/>
      <c r="H352" s="43"/>
      <c r="I352" s="44"/>
      <c r="J352" s="44"/>
      <c r="K352" s="40" t="str">
        <f t="shared" ca="1" si="10"/>
        <v/>
      </c>
      <c r="L352" s="40" t="str">
        <f t="shared" ca="1" si="11"/>
        <v/>
      </c>
      <c r="M352" s="43"/>
    </row>
    <row r="353" spans="1:13">
      <c r="A353" s="40">
        <v>348</v>
      </c>
      <c r="B353" s="42" t="s">
        <v>199</v>
      </c>
      <c r="C353" s="40" t="s">
        <v>278</v>
      </c>
      <c r="D353" s="42" t="s">
        <v>279</v>
      </c>
      <c r="E353" s="44"/>
      <c r="F353" s="43"/>
      <c r="G353" s="43"/>
      <c r="H353" s="43"/>
      <c r="I353" s="44"/>
      <c r="J353" s="44"/>
      <c r="K353" s="40" t="str">
        <f t="shared" ca="1" si="10"/>
        <v/>
      </c>
      <c r="L353" s="40" t="str">
        <f t="shared" ca="1" si="11"/>
        <v/>
      </c>
      <c r="M353" s="43"/>
    </row>
    <row r="354" spans="1:13">
      <c r="A354" s="40">
        <v>349</v>
      </c>
      <c r="B354" s="42" t="s">
        <v>199</v>
      </c>
      <c r="C354" s="40" t="s">
        <v>280</v>
      </c>
      <c r="D354" s="42" t="s">
        <v>281</v>
      </c>
      <c r="E354" s="44"/>
      <c r="F354" s="43"/>
      <c r="G354" s="43"/>
      <c r="H354" s="43"/>
      <c r="I354" s="44"/>
      <c r="J354" s="44"/>
      <c r="K354" s="40" t="str">
        <f t="shared" ca="1" si="10"/>
        <v/>
      </c>
      <c r="L354" s="40" t="str">
        <f t="shared" ca="1" si="11"/>
        <v/>
      </c>
      <c r="M354" s="43"/>
    </row>
    <row r="355" spans="1:13">
      <c r="A355" s="40">
        <v>350</v>
      </c>
      <c r="B355" s="42" t="s">
        <v>199</v>
      </c>
      <c r="C355" s="40" t="s">
        <v>282</v>
      </c>
      <c r="D355" s="42" t="s">
        <v>283</v>
      </c>
      <c r="E355" s="44"/>
      <c r="F355" s="43"/>
      <c r="G355" s="43"/>
      <c r="H355" s="43"/>
      <c r="I355" s="44"/>
      <c r="J355" s="44"/>
      <c r="K355" s="40" t="str">
        <f t="shared" ca="1" si="10"/>
        <v/>
      </c>
      <c r="L355" s="40" t="str">
        <f t="shared" ca="1" si="11"/>
        <v/>
      </c>
      <c r="M355" s="43"/>
    </row>
    <row r="356" spans="1:13">
      <c r="A356" s="40">
        <v>351</v>
      </c>
      <c r="B356" s="42" t="s">
        <v>199</v>
      </c>
      <c r="C356" s="40" t="s">
        <v>284</v>
      </c>
      <c r="D356" s="42" t="s">
        <v>285</v>
      </c>
      <c r="E356" s="44"/>
      <c r="F356" s="43"/>
      <c r="G356" s="43"/>
      <c r="H356" s="43"/>
      <c r="I356" s="44"/>
      <c r="J356" s="44"/>
      <c r="K356" s="40" t="str">
        <f t="shared" ca="1" si="10"/>
        <v/>
      </c>
      <c r="L356" s="40" t="str">
        <f t="shared" ca="1" si="11"/>
        <v/>
      </c>
      <c r="M356" s="43"/>
    </row>
    <row r="357" spans="1:13">
      <c r="A357" s="40">
        <v>352</v>
      </c>
      <c r="B357" s="42" t="s">
        <v>199</v>
      </c>
      <c r="C357" s="40" t="s">
        <v>286</v>
      </c>
      <c r="D357" s="42" t="s">
        <v>287</v>
      </c>
      <c r="E357" s="44"/>
      <c r="F357" s="43"/>
      <c r="G357" s="43"/>
      <c r="H357" s="43"/>
      <c r="I357" s="44"/>
      <c r="J357" s="44"/>
      <c r="K357" s="40" t="str">
        <f t="shared" ca="1" si="10"/>
        <v/>
      </c>
      <c r="L357" s="40" t="str">
        <f t="shared" ca="1" si="11"/>
        <v/>
      </c>
      <c r="M357" s="43"/>
    </row>
    <row r="358" spans="1:13">
      <c r="A358" s="40">
        <v>353</v>
      </c>
      <c r="B358" s="42" t="s">
        <v>199</v>
      </c>
      <c r="C358" s="40" t="s">
        <v>288</v>
      </c>
      <c r="D358" s="42" t="s">
        <v>289</v>
      </c>
      <c r="E358" s="44"/>
      <c r="F358" s="43"/>
      <c r="G358" s="43"/>
      <c r="H358" s="43"/>
      <c r="I358" s="44"/>
      <c r="J358" s="44"/>
      <c r="K358" s="40" t="str">
        <f t="shared" ca="1" si="10"/>
        <v/>
      </c>
      <c r="L358" s="40" t="str">
        <f t="shared" ca="1" si="11"/>
        <v/>
      </c>
      <c r="M358" s="43"/>
    </row>
    <row r="359" spans="1:13">
      <c r="A359" s="40">
        <v>354</v>
      </c>
      <c r="B359" s="42" t="s">
        <v>199</v>
      </c>
      <c r="C359" s="40" t="s">
        <v>290</v>
      </c>
      <c r="D359" s="42" t="s">
        <v>291</v>
      </c>
      <c r="E359" s="44"/>
      <c r="F359" s="43"/>
      <c r="G359" s="43"/>
      <c r="H359" s="43"/>
      <c r="I359" s="44"/>
      <c r="J359" s="44"/>
      <c r="K359" s="40" t="str">
        <f t="shared" ca="1" si="10"/>
        <v/>
      </c>
      <c r="L359" s="40" t="str">
        <f t="shared" ca="1" si="11"/>
        <v/>
      </c>
      <c r="M359" s="43"/>
    </row>
    <row r="360" spans="1:13">
      <c r="A360" s="40">
        <v>355</v>
      </c>
      <c r="B360" s="42" t="s">
        <v>199</v>
      </c>
      <c r="C360" s="40" t="s">
        <v>292</v>
      </c>
      <c r="D360" s="42" t="s">
        <v>293</v>
      </c>
      <c r="E360" s="44"/>
      <c r="F360" s="43"/>
      <c r="G360" s="43"/>
      <c r="H360" s="43"/>
      <c r="I360" s="44"/>
      <c r="J360" s="44"/>
      <c r="K360" s="40" t="str">
        <f t="shared" ca="1" si="10"/>
        <v/>
      </c>
      <c r="L360" s="40" t="str">
        <f t="shared" ca="1" si="11"/>
        <v/>
      </c>
      <c r="M360" s="43"/>
    </row>
    <row r="361" spans="1:13" ht="22.8">
      <c r="A361" s="40">
        <v>356</v>
      </c>
      <c r="B361" s="42" t="s">
        <v>199</v>
      </c>
      <c r="C361" s="40" t="s">
        <v>294</v>
      </c>
      <c r="D361" s="42" t="s">
        <v>295</v>
      </c>
      <c r="E361" s="44"/>
      <c r="F361" s="43"/>
      <c r="G361" s="43"/>
      <c r="H361" s="43"/>
      <c r="I361" s="44"/>
      <c r="J361" s="44"/>
      <c r="K361" s="40" t="str">
        <f t="shared" ca="1" si="10"/>
        <v/>
      </c>
      <c r="L361" s="40" t="str">
        <f t="shared" ca="1" si="11"/>
        <v/>
      </c>
      <c r="M361" s="43"/>
    </row>
    <row r="362" spans="1:13">
      <c r="A362" s="40">
        <v>357</v>
      </c>
      <c r="B362" s="42" t="s">
        <v>199</v>
      </c>
      <c r="C362" s="40" t="s">
        <v>296</v>
      </c>
      <c r="D362" s="42" t="s">
        <v>297</v>
      </c>
      <c r="E362" s="44"/>
      <c r="F362" s="43"/>
      <c r="G362" s="43"/>
      <c r="H362" s="43"/>
      <c r="I362" s="44"/>
      <c r="J362" s="44"/>
      <c r="K362" s="40" t="str">
        <f t="shared" ca="1" si="10"/>
        <v/>
      </c>
      <c r="L362" s="40" t="str">
        <f t="shared" ca="1" si="11"/>
        <v/>
      </c>
      <c r="M362" s="43"/>
    </row>
    <row r="363" spans="1:13">
      <c r="A363" s="40">
        <v>358</v>
      </c>
      <c r="B363" s="42" t="s">
        <v>199</v>
      </c>
      <c r="C363" s="40" t="s">
        <v>298</v>
      </c>
      <c r="D363" s="42" t="s">
        <v>299</v>
      </c>
      <c r="E363" s="44"/>
      <c r="F363" s="43"/>
      <c r="G363" s="43"/>
      <c r="H363" s="43"/>
      <c r="I363" s="44"/>
      <c r="J363" s="44"/>
      <c r="K363" s="40" t="str">
        <f t="shared" ca="1" si="10"/>
        <v/>
      </c>
      <c r="L363" s="40" t="str">
        <f t="shared" ca="1" si="11"/>
        <v/>
      </c>
      <c r="M363" s="43"/>
    </row>
    <row r="364" spans="1:13">
      <c r="A364" s="40">
        <v>359</v>
      </c>
      <c r="B364" s="42" t="s">
        <v>199</v>
      </c>
      <c r="C364" s="40" t="s">
        <v>300</v>
      </c>
      <c r="D364" s="42" t="s">
        <v>301</v>
      </c>
      <c r="E364" s="44"/>
      <c r="F364" s="43"/>
      <c r="G364" s="43"/>
      <c r="H364" s="43"/>
      <c r="I364" s="44"/>
      <c r="J364" s="44"/>
      <c r="K364" s="40" t="str">
        <f t="shared" ca="1" si="10"/>
        <v/>
      </c>
      <c r="L364" s="40" t="str">
        <f t="shared" ca="1" si="11"/>
        <v/>
      </c>
      <c r="M364" s="43"/>
    </row>
    <row r="365" spans="1:13">
      <c r="A365" s="40">
        <v>360</v>
      </c>
      <c r="B365" s="42" t="s">
        <v>199</v>
      </c>
      <c r="C365" s="40" t="s">
        <v>302</v>
      </c>
      <c r="D365" s="42" t="s">
        <v>303</v>
      </c>
      <c r="E365" s="44"/>
      <c r="F365" s="43"/>
      <c r="G365" s="43"/>
      <c r="H365" s="43"/>
      <c r="I365" s="44"/>
      <c r="J365" s="44"/>
      <c r="K365" s="40" t="str">
        <f t="shared" ca="1" si="10"/>
        <v/>
      </c>
      <c r="L365" s="40" t="str">
        <f t="shared" ca="1" si="11"/>
        <v/>
      </c>
      <c r="M365" s="43"/>
    </row>
    <row r="366" spans="1:13">
      <c r="A366" s="40">
        <v>361</v>
      </c>
      <c r="B366" s="42" t="s">
        <v>199</v>
      </c>
      <c r="C366" s="40" t="s">
        <v>304</v>
      </c>
      <c r="D366" s="42" t="s">
        <v>305</v>
      </c>
      <c r="E366" s="44"/>
      <c r="F366" s="43"/>
      <c r="G366" s="43"/>
      <c r="H366" s="43"/>
      <c r="I366" s="44"/>
      <c r="J366" s="44"/>
      <c r="K366" s="40" t="str">
        <f t="shared" ca="1" si="10"/>
        <v/>
      </c>
      <c r="L366" s="40" t="str">
        <f t="shared" ca="1" si="11"/>
        <v/>
      </c>
      <c r="M366" s="43"/>
    </row>
    <row r="367" spans="1:13">
      <c r="A367" s="40">
        <v>362</v>
      </c>
      <c r="B367" s="42" t="s">
        <v>199</v>
      </c>
      <c r="C367" s="40" t="s">
        <v>306</v>
      </c>
      <c r="D367" s="42" t="s">
        <v>307</v>
      </c>
      <c r="E367" s="44"/>
      <c r="F367" s="43"/>
      <c r="G367" s="43"/>
      <c r="H367" s="43"/>
      <c r="I367" s="44"/>
      <c r="J367" s="44"/>
      <c r="K367" s="40" t="str">
        <f t="shared" ca="1" si="10"/>
        <v/>
      </c>
      <c r="L367" s="40" t="str">
        <f t="shared" ca="1" si="11"/>
        <v/>
      </c>
      <c r="M367" s="43"/>
    </row>
    <row r="368" spans="1:13">
      <c r="A368" s="40">
        <v>363</v>
      </c>
      <c r="B368" s="42" t="s">
        <v>199</v>
      </c>
      <c r="C368" s="40" t="s">
        <v>308</v>
      </c>
      <c r="D368" s="42" t="s">
        <v>309</v>
      </c>
      <c r="E368" s="44"/>
      <c r="F368" s="43"/>
      <c r="G368" s="43"/>
      <c r="H368" s="43"/>
      <c r="I368" s="44"/>
      <c r="J368" s="44"/>
      <c r="K368" s="40" t="str">
        <f t="shared" ca="1" si="10"/>
        <v/>
      </c>
      <c r="L368" s="40" t="str">
        <f t="shared" ca="1" si="11"/>
        <v/>
      </c>
      <c r="M368" s="43"/>
    </row>
    <row r="369" spans="1:13">
      <c r="A369" s="40">
        <v>364</v>
      </c>
      <c r="B369" s="42" t="s">
        <v>199</v>
      </c>
      <c r="C369" s="40" t="s">
        <v>310</v>
      </c>
      <c r="D369" s="42" t="s">
        <v>311</v>
      </c>
      <c r="E369" s="44"/>
      <c r="F369" s="43"/>
      <c r="G369" s="43"/>
      <c r="H369" s="43"/>
      <c r="I369" s="44"/>
      <c r="J369" s="44"/>
      <c r="K369" s="40" t="str">
        <f t="shared" ca="1" si="10"/>
        <v/>
      </c>
      <c r="L369" s="40" t="str">
        <f t="shared" ca="1" si="11"/>
        <v/>
      </c>
      <c r="M369" s="43"/>
    </row>
    <row r="370" spans="1:13">
      <c r="A370" s="40">
        <v>365</v>
      </c>
      <c r="B370" s="42" t="s">
        <v>199</v>
      </c>
      <c r="C370" s="40" t="s">
        <v>312</v>
      </c>
      <c r="D370" s="42" t="s">
        <v>313</v>
      </c>
      <c r="E370" s="44"/>
      <c r="F370" s="43"/>
      <c r="G370" s="43"/>
      <c r="H370" s="43"/>
      <c r="I370" s="44"/>
      <c r="J370" s="44"/>
      <c r="K370" s="40" t="str">
        <f t="shared" ca="1" si="10"/>
        <v/>
      </c>
      <c r="L370" s="40" t="str">
        <f t="shared" ca="1" si="11"/>
        <v/>
      </c>
      <c r="M370" s="43"/>
    </row>
    <row r="371" spans="1:13">
      <c r="A371" s="40">
        <v>366</v>
      </c>
      <c r="B371" s="42" t="s">
        <v>199</v>
      </c>
      <c r="C371" s="40" t="s">
        <v>314</v>
      </c>
      <c r="D371" s="42" t="s">
        <v>315</v>
      </c>
      <c r="E371" s="44"/>
      <c r="F371" s="43"/>
      <c r="G371" s="43"/>
      <c r="H371" s="43"/>
      <c r="I371" s="44"/>
      <c r="J371" s="44"/>
      <c r="K371" s="40" t="str">
        <f t="shared" ca="1" si="10"/>
        <v/>
      </c>
      <c r="L371" s="40" t="str">
        <f t="shared" ca="1" si="11"/>
        <v/>
      </c>
      <c r="M371" s="43"/>
    </row>
    <row r="372" spans="1:13">
      <c r="A372" s="40">
        <v>367</v>
      </c>
      <c r="B372" s="42" t="s">
        <v>199</v>
      </c>
      <c r="C372" s="40" t="s">
        <v>316</v>
      </c>
      <c r="D372" s="42" t="s">
        <v>317</v>
      </c>
      <c r="E372" s="44"/>
      <c r="F372" s="43"/>
      <c r="G372" s="43"/>
      <c r="H372" s="43"/>
      <c r="I372" s="44"/>
      <c r="J372" s="44"/>
      <c r="K372" s="40" t="str">
        <f t="shared" ca="1" si="10"/>
        <v/>
      </c>
      <c r="L372" s="40" t="str">
        <f t="shared" ca="1" si="11"/>
        <v/>
      </c>
      <c r="M372" s="43"/>
    </row>
    <row r="373" spans="1:13">
      <c r="A373" s="40">
        <v>368</v>
      </c>
      <c r="B373" s="42" t="s">
        <v>199</v>
      </c>
      <c r="C373" s="40" t="s">
        <v>318</v>
      </c>
      <c r="D373" s="42" t="s">
        <v>319</v>
      </c>
      <c r="E373" s="44"/>
      <c r="F373" s="43"/>
      <c r="G373" s="43"/>
      <c r="H373" s="43"/>
      <c r="I373" s="44"/>
      <c r="J373" s="44"/>
      <c r="K373" s="40" t="str">
        <f t="shared" ca="1" si="10"/>
        <v/>
      </c>
      <c r="L373" s="40" t="str">
        <f t="shared" ca="1" si="11"/>
        <v/>
      </c>
      <c r="M373" s="43"/>
    </row>
    <row r="374" spans="1:13">
      <c r="A374" s="40">
        <v>369</v>
      </c>
      <c r="B374" s="42" t="s">
        <v>199</v>
      </c>
      <c r="C374" s="40" t="s">
        <v>320</v>
      </c>
      <c r="D374" s="42" t="s">
        <v>93</v>
      </c>
      <c r="E374" s="44"/>
      <c r="F374" s="43"/>
      <c r="G374" s="43"/>
      <c r="H374" s="43"/>
      <c r="I374" s="44"/>
      <c r="J374" s="44"/>
      <c r="K374" s="40" t="str">
        <f t="shared" ca="1" si="10"/>
        <v/>
      </c>
      <c r="L374" s="40" t="str">
        <f t="shared" ca="1" si="11"/>
        <v/>
      </c>
      <c r="M374" s="43"/>
    </row>
    <row r="375" spans="1:13">
      <c r="A375" s="40">
        <v>370</v>
      </c>
      <c r="B375" s="42" t="s">
        <v>199</v>
      </c>
      <c r="C375" s="40" t="s">
        <v>321</v>
      </c>
      <c r="D375" s="42" t="s">
        <v>322</v>
      </c>
      <c r="E375" s="44"/>
      <c r="F375" s="43"/>
      <c r="G375" s="43"/>
      <c r="H375" s="43"/>
      <c r="I375" s="44"/>
      <c r="J375" s="44"/>
      <c r="K375" s="40" t="str">
        <f t="shared" ca="1" si="10"/>
        <v/>
      </c>
      <c r="L375" s="40" t="str">
        <f t="shared" ca="1" si="11"/>
        <v/>
      </c>
      <c r="M375" s="43"/>
    </row>
    <row r="376" spans="1:13">
      <c r="A376" s="35">
        <v>371</v>
      </c>
      <c r="B376" s="37" t="s">
        <v>200</v>
      </c>
      <c r="C376" s="35" t="s">
        <v>250</v>
      </c>
      <c r="D376" s="37" t="s">
        <v>251</v>
      </c>
      <c r="E376" s="39"/>
      <c r="F376" s="38"/>
      <c r="G376" s="38"/>
      <c r="H376" s="38"/>
      <c r="I376" s="39"/>
      <c r="J376" s="39"/>
      <c r="K376" s="35" t="str">
        <f t="shared" ca="1" si="10"/>
        <v/>
      </c>
      <c r="L376" s="35" t="str">
        <f t="shared" ca="1" si="11"/>
        <v/>
      </c>
      <c r="M376" s="38"/>
    </row>
    <row r="377" spans="1:13">
      <c r="A377" s="35">
        <v>372</v>
      </c>
      <c r="B377" s="37" t="s">
        <v>200</v>
      </c>
      <c r="C377" s="35" t="s">
        <v>252</v>
      </c>
      <c r="D377" s="37" t="s">
        <v>253</v>
      </c>
      <c r="E377" s="39"/>
      <c r="F377" s="38"/>
      <c r="G377" s="38"/>
      <c r="H377" s="38"/>
      <c r="I377" s="39"/>
      <c r="J377" s="39"/>
      <c r="K377" s="35" t="str">
        <f t="shared" ca="1" si="10"/>
        <v/>
      </c>
      <c r="L377" s="35" t="str">
        <f t="shared" ca="1" si="11"/>
        <v/>
      </c>
      <c r="M377" s="38"/>
    </row>
    <row r="378" spans="1:13">
      <c r="A378" s="35">
        <v>373</v>
      </c>
      <c r="B378" s="37" t="s">
        <v>200</v>
      </c>
      <c r="C378" s="35" t="s">
        <v>254</v>
      </c>
      <c r="D378" s="37" t="s">
        <v>255</v>
      </c>
      <c r="E378" s="39"/>
      <c r="F378" s="38"/>
      <c r="G378" s="38"/>
      <c r="H378" s="38"/>
      <c r="I378" s="39"/>
      <c r="J378" s="39"/>
      <c r="K378" s="35" t="str">
        <f t="shared" ca="1" si="10"/>
        <v/>
      </c>
      <c r="L378" s="35" t="str">
        <f t="shared" ca="1" si="11"/>
        <v/>
      </c>
      <c r="M378" s="38"/>
    </row>
    <row r="379" spans="1:13">
      <c r="A379" s="35">
        <v>374</v>
      </c>
      <c r="B379" s="37" t="s">
        <v>200</v>
      </c>
      <c r="C379" s="35" t="s">
        <v>256</v>
      </c>
      <c r="D379" s="37" t="s">
        <v>257</v>
      </c>
      <c r="E379" s="39"/>
      <c r="F379" s="38"/>
      <c r="G379" s="38"/>
      <c r="H379" s="38"/>
      <c r="I379" s="39"/>
      <c r="J379" s="39"/>
      <c r="K379" s="35" t="str">
        <f t="shared" ca="1" si="10"/>
        <v/>
      </c>
      <c r="L379" s="35" t="str">
        <f t="shared" ca="1" si="11"/>
        <v/>
      </c>
      <c r="M379" s="38"/>
    </row>
    <row r="380" spans="1:13">
      <c r="A380" s="35">
        <v>375</v>
      </c>
      <c r="B380" s="37" t="s">
        <v>200</v>
      </c>
      <c r="C380" s="35" t="s">
        <v>258</v>
      </c>
      <c r="D380" s="37" t="s">
        <v>259</v>
      </c>
      <c r="E380" s="39"/>
      <c r="F380" s="38"/>
      <c r="G380" s="38"/>
      <c r="H380" s="38"/>
      <c r="I380" s="39"/>
      <c r="J380" s="39"/>
      <c r="K380" s="35" t="str">
        <f t="shared" ca="1" si="10"/>
        <v/>
      </c>
      <c r="L380" s="35" t="str">
        <f t="shared" ca="1" si="11"/>
        <v/>
      </c>
      <c r="M380" s="38"/>
    </row>
    <row r="381" spans="1:13">
      <c r="A381" s="35">
        <v>376</v>
      </c>
      <c r="B381" s="37" t="s">
        <v>200</v>
      </c>
      <c r="C381" s="35" t="s">
        <v>260</v>
      </c>
      <c r="D381" s="37" t="s">
        <v>261</v>
      </c>
      <c r="E381" s="39"/>
      <c r="F381" s="38"/>
      <c r="G381" s="38"/>
      <c r="H381" s="38"/>
      <c r="I381" s="39"/>
      <c r="J381" s="39"/>
      <c r="K381" s="35" t="str">
        <f t="shared" ca="1" si="10"/>
        <v/>
      </c>
      <c r="L381" s="35" t="str">
        <f t="shared" ca="1" si="11"/>
        <v/>
      </c>
      <c r="M381" s="38"/>
    </row>
    <row r="382" spans="1:13">
      <c r="A382" s="35">
        <v>377</v>
      </c>
      <c r="B382" s="37" t="s">
        <v>200</v>
      </c>
      <c r="C382" s="35" t="s">
        <v>262</v>
      </c>
      <c r="D382" s="37" t="s">
        <v>263</v>
      </c>
      <c r="E382" s="39"/>
      <c r="F382" s="38"/>
      <c r="G382" s="38"/>
      <c r="H382" s="38"/>
      <c r="I382" s="39"/>
      <c r="J382" s="39"/>
      <c r="K382" s="35" t="str">
        <f t="shared" ca="1" si="10"/>
        <v/>
      </c>
      <c r="L382" s="35" t="str">
        <f t="shared" ca="1" si="11"/>
        <v/>
      </c>
      <c r="M382" s="38"/>
    </row>
    <row r="383" spans="1:13">
      <c r="A383" s="35">
        <v>378</v>
      </c>
      <c r="B383" s="37" t="s">
        <v>200</v>
      </c>
      <c r="C383" s="35" t="s">
        <v>264</v>
      </c>
      <c r="D383" s="37" t="s">
        <v>265</v>
      </c>
      <c r="E383" s="39"/>
      <c r="F383" s="38"/>
      <c r="G383" s="38"/>
      <c r="H383" s="38"/>
      <c r="I383" s="39"/>
      <c r="J383" s="39"/>
      <c r="K383" s="35" t="str">
        <f t="shared" ca="1" si="10"/>
        <v/>
      </c>
      <c r="L383" s="35" t="str">
        <f t="shared" ca="1" si="11"/>
        <v/>
      </c>
      <c r="M383" s="38"/>
    </row>
    <row r="384" spans="1:13">
      <c r="A384" s="35">
        <v>379</v>
      </c>
      <c r="B384" s="37" t="s">
        <v>200</v>
      </c>
      <c r="C384" s="35" t="s">
        <v>266</v>
      </c>
      <c r="D384" s="37" t="s">
        <v>267</v>
      </c>
      <c r="E384" s="39"/>
      <c r="F384" s="38"/>
      <c r="G384" s="38"/>
      <c r="H384" s="38"/>
      <c r="I384" s="39"/>
      <c r="J384" s="39"/>
      <c r="K384" s="35" t="str">
        <f t="shared" ca="1" si="10"/>
        <v/>
      </c>
      <c r="L384" s="35" t="str">
        <f t="shared" ca="1" si="11"/>
        <v/>
      </c>
      <c r="M384" s="38"/>
    </row>
    <row r="385" spans="1:13">
      <c r="A385" s="35">
        <v>380</v>
      </c>
      <c r="B385" s="37" t="s">
        <v>200</v>
      </c>
      <c r="C385" s="35" t="s">
        <v>268</v>
      </c>
      <c r="D385" s="37" t="s">
        <v>269</v>
      </c>
      <c r="E385" s="39"/>
      <c r="F385" s="38"/>
      <c r="G385" s="38"/>
      <c r="H385" s="38"/>
      <c r="I385" s="39"/>
      <c r="J385" s="39"/>
      <c r="K385" s="35" t="str">
        <f t="shared" ca="1" si="10"/>
        <v/>
      </c>
      <c r="L385" s="35" t="str">
        <f t="shared" ca="1" si="11"/>
        <v/>
      </c>
      <c r="M385" s="38"/>
    </row>
    <row r="386" spans="1:13">
      <c r="A386" s="35">
        <v>381</v>
      </c>
      <c r="B386" s="37" t="s">
        <v>200</v>
      </c>
      <c r="C386" s="35" t="s">
        <v>270</v>
      </c>
      <c r="D386" s="37" t="s">
        <v>271</v>
      </c>
      <c r="E386" s="39"/>
      <c r="F386" s="38"/>
      <c r="G386" s="38"/>
      <c r="H386" s="38"/>
      <c r="I386" s="39"/>
      <c r="J386" s="39"/>
      <c r="K386" s="35" t="str">
        <f t="shared" ca="1" si="10"/>
        <v/>
      </c>
      <c r="L386" s="35" t="str">
        <f t="shared" ca="1" si="11"/>
        <v/>
      </c>
      <c r="M386" s="38"/>
    </row>
    <row r="387" spans="1:13">
      <c r="A387" s="35">
        <v>382</v>
      </c>
      <c r="B387" s="37" t="s">
        <v>200</v>
      </c>
      <c r="C387" s="35" t="s">
        <v>272</v>
      </c>
      <c r="D387" s="37" t="s">
        <v>273</v>
      </c>
      <c r="E387" s="39"/>
      <c r="F387" s="38"/>
      <c r="G387" s="38"/>
      <c r="H387" s="38"/>
      <c r="I387" s="39"/>
      <c r="J387" s="39"/>
      <c r="K387" s="35" t="str">
        <f t="shared" ca="1" si="10"/>
        <v/>
      </c>
      <c r="L387" s="35" t="str">
        <f t="shared" ca="1" si="11"/>
        <v/>
      </c>
      <c r="M387" s="38"/>
    </row>
    <row r="388" spans="1:13">
      <c r="A388" s="35">
        <v>383</v>
      </c>
      <c r="B388" s="37" t="s">
        <v>200</v>
      </c>
      <c r="C388" s="35" t="s">
        <v>274</v>
      </c>
      <c r="D388" s="37" t="s">
        <v>275</v>
      </c>
      <c r="E388" s="39"/>
      <c r="F388" s="38"/>
      <c r="G388" s="38"/>
      <c r="H388" s="38"/>
      <c r="I388" s="39"/>
      <c r="J388" s="39"/>
      <c r="K388" s="35" t="str">
        <f t="shared" ca="1" si="10"/>
        <v/>
      </c>
      <c r="L388" s="35" t="str">
        <f t="shared" ca="1" si="11"/>
        <v/>
      </c>
      <c r="M388" s="38"/>
    </row>
    <row r="389" spans="1:13">
      <c r="A389" s="35">
        <v>384</v>
      </c>
      <c r="B389" s="37" t="s">
        <v>200</v>
      </c>
      <c r="C389" s="35" t="s">
        <v>276</v>
      </c>
      <c r="D389" s="37" t="s">
        <v>277</v>
      </c>
      <c r="E389" s="39"/>
      <c r="F389" s="38"/>
      <c r="G389" s="38"/>
      <c r="H389" s="38"/>
      <c r="I389" s="39"/>
      <c r="J389" s="39"/>
      <c r="K389" s="35" t="str">
        <f t="shared" ca="1" si="10"/>
        <v/>
      </c>
      <c r="L389" s="35" t="str">
        <f t="shared" ca="1" si="11"/>
        <v/>
      </c>
      <c r="M389" s="38"/>
    </row>
    <row r="390" spans="1:13">
      <c r="A390" s="35">
        <v>385</v>
      </c>
      <c r="B390" s="37" t="s">
        <v>200</v>
      </c>
      <c r="C390" s="35" t="s">
        <v>278</v>
      </c>
      <c r="D390" s="37" t="s">
        <v>279</v>
      </c>
      <c r="E390" s="39"/>
      <c r="F390" s="38"/>
      <c r="G390" s="38"/>
      <c r="H390" s="38"/>
      <c r="I390" s="39"/>
      <c r="J390" s="39"/>
      <c r="K390" s="35" t="str">
        <f t="shared" ref="K390:K453" ca="1" si="12">IF(OR(H390="",J390="Clôturé"),"",TODAY()-H390)</f>
        <v/>
      </c>
      <c r="L390" s="35" t="str">
        <f t="shared" ref="L390:L453" ca="1" si="13">IF(K390="","",IF(J390="Clôturé","✅",IF(K390&lt;=30,"🟢",IF(K390&lt;=60,"🟠","🔴"))))</f>
        <v/>
      </c>
      <c r="M390" s="38"/>
    </row>
    <row r="391" spans="1:13">
      <c r="A391" s="35">
        <v>386</v>
      </c>
      <c r="B391" s="37" t="s">
        <v>200</v>
      </c>
      <c r="C391" s="35" t="s">
        <v>280</v>
      </c>
      <c r="D391" s="37" t="s">
        <v>281</v>
      </c>
      <c r="E391" s="39"/>
      <c r="F391" s="38"/>
      <c r="G391" s="38"/>
      <c r="H391" s="38"/>
      <c r="I391" s="39"/>
      <c r="J391" s="39"/>
      <c r="K391" s="35" t="str">
        <f t="shared" ca="1" si="12"/>
        <v/>
      </c>
      <c r="L391" s="35" t="str">
        <f t="shared" ca="1" si="13"/>
        <v/>
      </c>
      <c r="M391" s="38"/>
    </row>
    <row r="392" spans="1:13">
      <c r="A392" s="35">
        <v>387</v>
      </c>
      <c r="B392" s="37" t="s">
        <v>200</v>
      </c>
      <c r="C392" s="35" t="s">
        <v>282</v>
      </c>
      <c r="D392" s="37" t="s">
        <v>283</v>
      </c>
      <c r="E392" s="39"/>
      <c r="F392" s="38"/>
      <c r="G392" s="38"/>
      <c r="H392" s="38"/>
      <c r="I392" s="39"/>
      <c r="J392" s="39"/>
      <c r="K392" s="35" t="str">
        <f t="shared" ca="1" si="12"/>
        <v/>
      </c>
      <c r="L392" s="35" t="str">
        <f t="shared" ca="1" si="13"/>
        <v/>
      </c>
      <c r="M392" s="38"/>
    </row>
    <row r="393" spans="1:13">
      <c r="A393" s="35">
        <v>388</v>
      </c>
      <c r="B393" s="37" t="s">
        <v>200</v>
      </c>
      <c r="C393" s="35" t="s">
        <v>284</v>
      </c>
      <c r="D393" s="37" t="s">
        <v>285</v>
      </c>
      <c r="E393" s="39"/>
      <c r="F393" s="38"/>
      <c r="G393" s="38"/>
      <c r="H393" s="38"/>
      <c r="I393" s="39"/>
      <c r="J393" s="39"/>
      <c r="K393" s="35" t="str">
        <f t="shared" ca="1" si="12"/>
        <v/>
      </c>
      <c r="L393" s="35" t="str">
        <f t="shared" ca="1" si="13"/>
        <v/>
      </c>
      <c r="M393" s="38"/>
    </row>
    <row r="394" spans="1:13">
      <c r="A394" s="35">
        <v>389</v>
      </c>
      <c r="B394" s="37" t="s">
        <v>200</v>
      </c>
      <c r="C394" s="35" t="s">
        <v>286</v>
      </c>
      <c r="D394" s="37" t="s">
        <v>287</v>
      </c>
      <c r="E394" s="39"/>
      <c r="F394" s="38"/>
      <c r="G394" s="38"/>
      <c r="H394" s="38"/>
      <c r="I394" s="39"/>
      <c r="J394" s="39"/>
      <c r="K394" s="35" t="str">
        <f t="shared" ca="1" si="12"/>
        <v/>
      </c>
      <c r="L394" s="35" t="str">
        <f t="shared" ca="1" si="13"/>
        <v/>
      </c>
      <c r="M394" s="38"/>
    </row>
    <row r="395" spans="1:13">
      <c r="A395" s="35">
        <v>390</v>
      </c>
      <c r="B395" s="37" t="s">
        <v>200</v>
      </c>
      <c r="C395" s="35" t="s">
        <v>288</v>
      </c>
      <c r="D395" s="37" t="s">
        <v>289</v>
      </c>
      <c r="E395" s="39"/>
      <c r="F395" s="38"/>
      <c r="G395" s="38"/>
      <c r="H395" s="38"/>
      <c r="I395" s="39"/>
      <c r="J395" s="39"/>
      <c r="K395" s="35" t="str">
        <f t="shared" ca="1" si="12"/>
        <v/>
      </c>
      <c r="L395" s="35" t="str">
        <f t="shared" ca="1" si="13"/>
        <v/>
      </c>
      <c r="M395" s="38"/>
    </row>
    <row r="396" spans="1:13">
      <c r="A396" s="35">
        <v>391</v>
      </c>
      <c r="B396" s="37" t="s">
        <v>200</v>
      </c>
      <c r="C396" s="35" t="s">
        <v>290</v>
      </c>
      <c r="D396" s="37" t="s">
        <v>291</v>
      </c>
      <c r="E396" s="39"/>
      <c r="F396" s="38"/>
      <c r="G396" s="38"/>
      <c r="H396" s="38"/>
      <c r="I396" s="39"/>
      <c r="J396" s="39"/>
      <c r="K396" s="35" t="str">
        <f t="shared" ca="1" si="12"/>
        <v/>
      </c>
      <c r="L396" s="35" t="str">
        <f t="shared" ca="1" si="13"/>
        <v/>
      </c>
      <c r="M396" s="38"/>
    </row>
    <row r="397" spans="1:13">
      <c r="A397" s="35">
        <v>392</v>
      </c>
      <c r="B397" s="37" t="s">
        <v>200</v>
      </c>
      <c r="C397" s="35" t="s">
        <v>292</v>
      </c>
      <c r="D397" s="37" t="s">
        <v>293</v>
      </c>
      <c r="E397" s="39"/>
      <c r="F397" s="38"/>
      <c r="G397" s="38"/>
      <c r="H397" s="38"/>
      <c r="I397" s="39"/>
      <c r="J397" s="39"/>
      <c r="K397" s="35" t="str">
        <f t="shared" ca="1" si="12"/>
        <v/>
      </c>
      <c r="L397" s="35" t="str">
        <f t="shared" ca="1" si="13"/>
        <v/>
      </c>
      <c r="M397" s="38"/>
    </row>
    <row r="398" spans="1:13" ht="22.8">
      <c r="A398" s="35">
        <v>393</v>
      </c>
      <c r="B398" s="37" t="s">
        <v>200</v>
      </c>
      <c r="C398" s="35" t="s">
        <v>294</v>
      </c>
      <c r="D398" s="37" t="s">
        <v>295</v>
      </c>
      <c r="E398" s="39"/>
      <c r="F398" s="38"/>
      <c r="G398" s="38"/>
      <c r="H398" s="38"/>
      <c r="I398" s="39"/>
      <c r="J398" s="39"/>
      <c r="K398" s="35" t="str">
        <f t="shared" ca="1" si="12"/>
        <v/>
      </c>
      <c r="L398" s="35" t="str">
        <f t="shared" ca="1" si="13"/>
        <v/>
      </c>
      <c r="M398" s="38"/>
    </row>
    <row r="399" spans="1:13">
      <c r="A399" s="35">
        <v>394</v>
      </c>
      <c r="B399" s="37" t="s">
        <v>200</v>
      </c>
      <c r="C399" s="35" t="s">
        <v>296</v>
      </c>
      <c r="D399" s="37" t="s">
        <v>297</v>
      </c>
      <c r="E399" s="39"/>
      <c r="F399" s="38"/>
      <c r="G399" s="38"/>
      <c r="H399" s="38"/>
      <c r="I399" s="39"/>
      <c r="J399" s="39"/>
      <c r="K399" s="35" t="str">
        <f t="shared" ca="1" si="12"/>
        <v/>
      </c>
      <c r="L399" s="35" t="str">
        <f t="shared" ca="1" si="13"/>
        <v/>
      </c>
      <c r="M399" s="38"/>
    </row>
    <row r="400" spans="1:13">
      <c r="A400" s="35">
        <v>395</v>
      </c>
      <c r="B400" s="37" t="s">
        <v>200</v>
      </c>
      <c r="C400" s="35" t="s">
        <v>298</v>
      </c>
      <c r="D400" s="37" t="s">
        <v>299</v>
      </c>
      <c r="E400" s="39"/>
      <c r="F400" s="38"/>
      <c r="G400" s="38"/>
      <c r="H400" s="38"/>
      <c r="I400" s="39"/>
      <c r="J400" s="39"/>
      <c r="K400" s="35" t="str">
        <f t="shared" ca="1" si="12"/>
        <v/>
      </c>
      <c r="L400" s="35" t="str">
        <f t="shared" ca="1" si="13"/>
        <v/>
      </c>
      <c r="M400" s="38"/>
    </row>
    <row r="401" spans="1:13">
      <c r="A401" s="35">
        <v>396</v>
      </c>
      <c r="B401" s="37" t="s">
        <v>200</v>
      </c>
      <c r="C401" s="35" t="s">
        <v>300</v>
      </c>
      <c r="D401" s="37" t="s">
        <v>301</v>
      </c>
      <c r="E401" s="39"/>
      <c r="F401" s="38"/>
      <c r="G401" s="38"/>
      <c r="H401" s="38"/>
      <c r="I401" s="39"/>
      <c r="J401" s="39"/>
      <c r="K401" s="35" t="str">
        <f t="shared" ca="1" si="12"/>
        <v/>
      </c>
      <c r="L401" s="35" t="str">
        <f t="shared" ca="1" si="13"/>
        <v/>
      </c>
      <c r="M401" s="38"/>
    </row>
    <row r="402" spans="1:13">
      <c r="A402" s="35">
        <v>397</v>
      </c>
      <c r="B402" s="37" t="s">
        <v>200</v>
      </c>
      <c r="C402" s="35" t="s">
        <v>302</v>
      </c>
      <c r="D402" s="37" t="s">
        <v>303</v>
      </c>
      <c r="E402" s="39"/>
      <c r="F402" s="38"/>
      <c r="G402" s="38"/>
      <c r="H402" s="38"/>
      <c r="I402" s="39"/>
      <c r="J402" s="39"/>
      <c r="K402" s="35" t="str">
        <f t="shared" ca="1" si="12"/>
        <v/>
      </c>
      <c r="L402" s="35" t="str">
        <f t="shared" ca="1" si="13"/>
        <v/>
      </c>
      <c r="M402" s="38"/>
    </row>
    <row r="403" spans="1:13">
      <c r="A403" s="35">
        <v>398</v>
      </c>
      <c r="B403" s="37" t="s">
        <v>200</v>
      </c>
      <c r="C403" s="35" t="s">
        <v>304</v>
      </c>
      <c r="D403" s="37" t="s">
        <v>305</v>
      </c>
      <c r="E403" s="39"/>
      <c r="F403" s="38"/>
      <c r="G403" s="38"/>
      <c r="H403" s="38"/>
      <c r="I403" s="39"/>
      <c r="J403" s="39"/>
      <c r="K403" s="35" t="str">
        <f t="shared" ca="1" si="12"/>
        <v/>
      </c>
      <c r="L403" s="35" t="str">
        <f t="shared" ca="1" si="13"/>
        <v/>
      </c>
      <c r="M403" s="38"/>
    </row>
    <row r="404" spans="1:13">
      <c r="A404" s="35">
        <v>399</v>
      </c>
      <c r="B404" s="37" t="s">
        <v>200</v>
      </c>
      <c r="C404" s="35" t="s">
        <v>306</v>
      </c>
      <c r="D404" s="37" t="s">
        <v>307</v>
      </c>
      <c r="E404" s="39"/>
      <c r="F404" s="38"/>
      <c r="G404" s="38"/>
      <c r="H404" s="38"/>
      <c r="I404" s="39"/>
      <c r="J404" s="39"/>
      <c r="K404" s="35" t="str">
        <f t="shared" ca="1" si="12"/>
        <v/>
      </c>
      <c r="L404" s="35" t="str">
        <f t="shared" ca="1" si="13"/>
        <v/>
      </c>
      <c r="M404" s="38"/>
    </row>
    <row r="405" spans="1:13">
      <c r="A405" s="35">
        <v>400</v>
      </c>
      <c r="B405" s="37" t="s">
        <v>200</v>
      </c>
      <c r="C405" s="35" t="s">
        <v>308</v>
      </c>
      <c r="D405" s="37" t="s">
        <v>309</v>
      </c>
      <c r="E405" s="39"/>
      <c r="F405" s="38"/>
      <c r="G405" s="38"/>
      <c r="H405" s="38"/>
      <c r="I405" s="39"/>
      <c r="J405" s="39"/>
      <c r="K405" s="35" t="str">
        <f t="shared" ca="1" si="12"/>
        <v/>
      </c>
      <c r="L405" s="35" t="str">
        <f t="shared" ca="1" si="13"/>
        <v/>
      </c>
      <c r="M405" s="38"/>
    </row>
    <row r="406" spans="1:13">
      <c r="A406" s="35">
        <v>401</v>
      </c>
      <c r="B406" s="37" t="s">
        <v>200</v>
      </c>
      <c r="C406" s="35" t="s">
        <v>310</v>
      </c>
      <c r="D406" s="37" t="s">
        <v>311</v>
      </c>
      <c r="E406" s="39"/>
      <c r="F406" s="38"/>
      <c r="G406" s="38"/>
      <c r="H406" s="38"/>
      <c r="I406" s="39"/>
      <c r="J406" s="39"/>
      <c r="K406" s="35" t="str">
        <f t="shared" ca="1" si="12"/>
        <v/>
      </c>
      <c r="L406" s="35" t="str">
        <f t="shared" ca="1" si="13"/>
        <v/>
      </c>
      <c r="M406" s="38"/>
    </row>
    <row r="407" spans="1:13">
      <c r="A407" s="35">
        <v>402</v>
      </c>
      <c r="B407" s="37" t="s">
        <v>200</v>
      </c>
      <c r="C407" s="35" t="s">
        <v>312</v>
      </c>
      <c r="D407" s="37" t="s">
        <v>313</v>
      </c>
      <c r="E407" s="39"/>
      <c r="F407" s="38"/>
      <c r="G407" s="38"/>
      <c r="H407" s="38"/>
      <c r="I407" s="39"/>
      <c r="J407" s="39"/>
      <c r="K407" s="35" t="str">
        <f t="shared" ca="1" si="12"/>
        <v/>
      </c>
      <c r="L407" s="35" t="str">
        <f t="shared" ca="1" si="13"/>
        <v/>
      </c>
      <c r="M407" s="38"/>
    </row>
    <row r="408" spans="1:13">
      <c r="A408" s="35">
        <v>403</v>
      </c>
      <c r="B408" s="37" t="s">
        <v>200</v>
      </c>
      <c r="C408" s="35" t="s">
        <v>314</v>
      </c>
      <c r="D408" s="37" t="s">
        <v>315</v>
      </c>
      <c r="E408" s="39"/>
      <c r="F408" s="38"/>
      <c r="G408" s="38"/>
      <c r="H408" s="38"/>
      <c r="I408" s="39"/>
      <c r="J408" s="39"/>
      <c r="K408" s="35" t="str">
        <f t="shared" ca="1" si="12"/>
        <v/>
      </c>
      <c r="L408" s="35" t="str">
        <f t="shared" ca="1" si="13"/>
        <v/>
      </c>
      <c r="M408" s="38"/>
    </row>
    <row r="409" spans="1:13">
      <c r="A409" s="35">
        <v>404</v>
      </c>
      <c r="B409" s="37" t="s">
        <v>200</v>
      </c>
      <c r="C409" s="35" t="s">
        <v>316</v>
      </c>
      <c r="D409" s="37" t="s">
        <v>317</v>
      </c>
      <c r="E409" s="39"/>
      <c r="F409" s="38"/>
      <c r="G409" s="38"/>
      <c r="H409" s="38"/>
      <c r="I409" s="39"/>
      <c r="J409" s="39"/>
      <c r="K409" s="35" t="str">
        <f t="shared" ca="1" si="12"/>
        <v/>
      </c>
      <c r="L409" s="35" t="str">
        <f t="shared" ca="1" si="13"/>
        <v/>
      </c>
      <c r="M409" s="38"/>
    </row>
    <row r="410" spans="1:13">
      <c r="A410" s="35">
        <v>405</v>
      </c>
      <c r="B410" s="37" t="s">
        <v>200</v>
      </c>
      <c r="C410" s="35" t="s">
        <v>318</v>
      </c>
      <c r="D410" s="37" t="s">
        <v>319</v>
      </c>
      <c r="E410" s="39"/>
      <c r="F410" s="38"/>
      <c r="G410" s="38"/>
      <c r="H410" s="38"/>
      <c r="I410" s="39"/>
      <c r="J410" s="39"/>
      <c r="K410" s="35" t="str">
        <f t="shared" ca="1" si="12"/>
        <v/>
      </c>
      <c r="L410" s="35" t="str">
        <f t="shared" ca="1" si="13"/>
        <v/>
      </c>
      <c r="M410" s="38"/>
    </row>
    <row r="411" spans="1:13">
      <c r="A411" s="35">
        <v>406</v>
      </c>
      <c r="B411" s="37" t="s">
        <v>200</v>
      </c>
      <c r="C411" s="35" t="s">
        <v>320</v>
      </c>
      <c r="D411" s="37" t="s">
        <v>93</v>
      </c>
      <c r="E411" s="39"/>
      <c r="F411" s="38"/>
      <c r="G411" s="38"/>
      <c r="H411" s="38"/>
      <c r="I411" s="39"/>
      <c r="J411" s="39"/>
      <c r="K411" s="35" t="str">
        <f t="shared" ca="1" si="12"/>
        <v/>
      </c>
      <c r="L411" s="35" t="str">
        <f t="shared" ca="1" si="13"/>
        <v/>
      </c>
      <c r="M411" s="38"/>
    </row>
    <row r="412" spans="1:13">
      <c r="A412" s="35">
        <v>407</v>
      </c>
      <c r="B412" s="37" t="s">
        <v>200</v>
      </c>
      <c r="C412" s="35" t="s">
        <v>321</v>
      </c>
      <c r="D412" s="37" t="s">
        <v>322</v>
      </c>
      <c r="E412" s="39"/>
      <c r="F412" s="38"/>
      <c r="G412" s="38"/>
      <c r="H412" s="38"/>
      <c r="I412" s="39"/>
      <c r="J412" s="39"/>
      <c r="K412" s="35" t="str">
        <f t="shared" ca="1" si="12"/>
        <v/>
      </c>
      <c r="L412" s="35" t="str">
        <f t="shared" ca="1" si="13"/>
        <v/>
      </c>
      <c r="M412" s="38"/>
    </row>
    <row r="413" spans="1:13">
      <c r="A413" s="40">
        <v>408</v>
      </c>
      <c r="B413" s="42" t="s">
        <v>201</v>
      </c>
      <c r="C413" s="40" t="s">
        <v>250</v>
      </c>
      <c r="D413" s="42" t="s">
        <v>251</v>
      </c>
      <c r="E413" s="44"/>
      <c r="F413" s="43"/>
      <c r="G413" s="43"/>
      <c r="H413" s="43"/>
      <c r="I413" s="44"/>
      <c r="J413" s="44"/>
      <c r="K413" s="40" t="str">
        <f t="shared" ca="1" si="12"/>
        <v/>
      </c>
      <c r="L413" s="40" t="str">
        <f t="shared" ca="1" si="13"/>
        <v/>
      </c>
      <c r="M413" s="43"/>
    </row>
    <row r="414" spans="1:13">
      <c r="A414" s="40">
        <v>409</v>
      </c>
      <c r="B414" s="42" t="s">
        <v>201</v>
      </c>
      <c r="C414" s="40" t="s">
        <v>252</v>
      </c>
      <c r="D414" s="42" t="s">
        <v>253</v>
      </c>
      <c r="E414" s="44"/>
      <c r="F414" s="43"/>
      <c r="G414" s="43"/>
      <c r="H414" s="43"/>
      <c r="I414" s="44"/>
      <c r="J414" s="44"/>
      <c r="K414" s="40" t="str">
        <f t="shared" ca="1" si="12"/>
        <v/>
      </c>
      <c r="L414" s="40" t="str">
        <f t="shared" ca="1" si="13"/>
        <v/>
      </c>
      <c r="M414" s="43"/>
    </row>
    <row r="415" spans="1:13">
      <c r="A415" s="40">
        <v>410</v>
      </c>
      <c r="B415" s="42" t="s">
        <v>201</v>
      </c>
      <c r="C415" s="40" t="s">
        <v>254</v>
      </c>
      <c r="D415" s="42" t="s">
        <v>255</v>
      </c>
      <c r="E415" s="44"/>
      <c r="F415" s="43"/>
      <c r="G415" s="43"/>
      <c r="H415" s="43"/>
      <c r="I415" s="44"/>
      <c r="J415" s="44"/>
      <c r="K415" s="40" t="str">
        <f t="shared" ca="1" si="12"/>
        <v/>
      </c>
      <c r="L415" s="40" t="str">
        <f t="shared" ca="1" si="13"/>
        <v/>
      </c>
      <c r="M415" s="43"/>
    </row>
    <row r="416" spans="1:13">
      <c r="A416" s="40">
        <v>411</v>
      </c>
      <c r="B416" s="42" t="s">
        <v>201</v>
      </c>
      <c r="C416" s="40" t="s">
        <v>256</v>
      </c>
      <c r="D416" s="42" t="s">
        <v>257</v>
      </c>
      <c r="E416" s="44"/>
      <c r="F416" s="43"/>
      <c r="G416" s="43"/>
      <c r="H416" s="43"/>
      <c r="I416" s="44"/>
      <c r="J416" s="44"/>
      <c r="K416" s="40" t="str">
        <f t="shared" ca="1" si="12"/>
        <v/>
      </c>
      <c r="L416" s="40" t="str">
        <f t="shared" ca="1" si="13"/>
        <v/>
      </c>
      <c r="M416" s="43"/>
    </row>
    <row r="417" spans="1:13">
      <c r="A417" s="40">
        <v>412</v>
      </c>
      <c r="B417" s="42" t="s">
        <v>201</v>
      </c>
      <c r="C417" s="40" t="s">
        <v>258</v>
      </c>
      <c r="D417" s="42" t="s">
        <v>259</v>
      </c>
      <c r="E417" s="44"/>
      <c r="F417" s="43"/>
      <c r="G417" s="43"/>
      <c r="H417" s="43"/>
      <c r="I417" s="44"/>
      <c r="J417" s="44"/>
      <c r="K417" s="40" t="str">
        <f t="shared" ca="1" si="12"/>
        <v/>
      </c>
      <c r="L417" s="40" t="str">
        <f t="shared" ca="1" si="13"/>
        <v/>
      </c>
      <c r="M417" s="43"/>
    </row>
    <row r="418" spans="1:13">
      <c r="A418" s="40">
        <v>413</v>
      </c>
      <c r="B418" s="42" t="s">
        <v>201</v>
      </c>
      <c r="C418" s="40" t="s">
        <v>260</v>
      </c>
      <c r="D418" s="42" t="s">
        <v>261</v>
      </c>
      <c r="E418" s="44"/>
      <c r="F418" s="43"/>
      <c r="G418" s="43"/>
      <c r="H418" s="43"/>
      <c r="I418" s="44"/>
      <c r="J418" s="44"/>
      <c r="K418" s="40" t="str">
        <f t="shared" ca="1" si="12"/>
        <v/>
      </c>
      <c r="L418" s="40" t="str">
        <f t="shared" ca="1" si="13"/>
        <v/>
      </c>
      <c r="M418" s="43"/>
    </row>
    <row r="419" spans="1:13">
      <c r="A419" s="40">
        <v>414</v>
      </c>
      <c r="B419" s="42" t="s">
        <v>201</v>
      </c>
      <c r="C419" s="40" t="s">
        <v>262</v>
      </c>
      <c r="D419" s="42" t="s">
        <v>263</v>
      </c>
      <c r="E419" s="44"/>
      <c r="F419" s="43"/>
      <c r="G419" s="43"/>
      <c r="H419" s="43"/>
      <c r="I419" s="44"/>
      <c r="J419" s="44"/>
      <c r="K419" s="40" t="str">
        <f t="shared" ca="1" si="12"/>
        <v/>
      </c>
      <c r="L419" s="40" t="str">
        <f t="shared" ca="1" si="13"/>
        <v/>
      </c>
      <c r="M419" s="43"/>
    </row>
    <row r="420" spans="1:13">
      <c r="A420" s="40">
        <v>415</v>
      </c>
      <c r="B420" s="42" t="s">
        <v>201</v>
      </c>
      <c r="C420" s="40" t="s">
        <v>264</v>
      </c>
      <c r="D420" s="42" t="s">
        <v>265</v>
      </c>
      <c r="E420" s="44"/>
      <c r="F420" s="43"/>
      <c r="G420" s="43"/>
      <c r="H420" s="43"/>
      <c r="I420" s="44"/>
      <c r="J420" s="44"/>
      <c r="K420" s="40" t="str">
        <f t="shared" ca="1" si="12"/>
        <v/>
      </c>
      <c r="L420" s="40" t="str">
        <f t="shared" ca="1" si="13"/>
        <v/>
      </c>
      <c r="M420" s="43"/>
    </row>
    <row r="421" spans="1:13">
      <c r="A421" s="40">
        <v>416</v>
      </c>
      <c r="B421" s="42" t="s">
        <v>201</v>
      </c>
      <c r="C421" s="40" t="s">
        <v>266</v>
      </c>
      <c r="D421" s="42" t="s">
        <v>267</v>
      </c>
      <c r="E421" s="44"/>
      <c r="F421" s="43"/>
      <c r="G421" s="43"/>
      <c r="H421" s="43"/>
      <c r="I421" s="44"/>
      <c r="J421" s="44"/>
      <c r="K421" s="40" t="str">
        <f t="shared" ca="1" si="12"/>
        <v/>
      </c>
      <c r="L421" s="40" t="str">
        <f t="shared" ca="1" si="13"/>
        <v/>
      </c>
      <c r="M421" s="43"/>
    </row>
    <row r="422" spans="1:13">
      <c r="A422" s="40">
        <v>417</v>
      </c>
      <c r="B422" s="42" t="s">
        <v>201</v>
      </c>
      <c r="C422" s="40" t="s">
        <v>268</v>
      </c>
      <c r="D422" s="42" t="s">
        <v>269</v>
      </c>
      <c r="E422" s="44"/>
      <c r="F422" s="43"/>
      <c r="G422" s="43"/>
      <c r="H422" s="43"/>
      <c r="I422" s="44"/>
      <c r="J422" s="44"/>
      <c r="K422" s="40" t="str">
        <f t="shared" ca="1" si="12"/>
        <v/>
      </c>
      <c r="L422" s="40" t="str">
        <f t="shared" ca="1" si="13"/>
        <v/>
      </c>
      <c r="M422" s="43"/>
    </row>
    <row r="423" spans="1:13">
      <c r="A423" s="40">
        <v>418</v>
      </c>
      <c r="B423" s="42" t="s">
        <v>201</v>
      </c>
      <c r="C423" s="40" t="s">
        <v>270</v>
      </c>
      <c r="D423" s="42" t="s">
        <v>271</v>
      </c>
      <c r="E423" s="44"/>
      <c r="F423" s="43"/>
      <c r="G423" s="43"/>
      <c r="H423" s="43"/>
      <c r="I423" s="44"/>
      <c r="J423" s="44"/>
      <c r="K423" s="40" t="str">
        <f t="shared" ca="1" si="12"/>
        <v/>
      </c>
      <c r="L423" s="40" t="str">
        <f t="shared" ca="1" si="13"/>
        <v/>
      </c>
      <c r="M423" s="43"/>
    </row>
    <row r="424" spans="1:13">
      <c r="A424" s="40">
        <v>419</v>
      </c>
      <c r="B424" s="42" t="s">
        <v>201</v>
      </c>
      <c r="C424" s="40" t="s">
        <v>272</v>
      </c>
      <c r="D424" s="42" t="s">
        <v>273</v>
      </c>
      <c r="E424" s="44"/>
      <c r="F424" s="43"/>
      <c r="G424" s="43"/>
      <c r="H424" s="43"/>
      <c r="I424" s="44"/>
      <c r="J424" s="44"/>
      <c r="K424" s="40" t="str">
        <f t="shared" ca="1" si="12"/>
        <v/>
      </c>
      <c r="L424" s="40" t="str">
        <f t="shared" ca="1" si="13"/>
        <v/>
      </c>
      <c r="M424" s="43"/>
    </row>
    <row r="425" spans="1:13">
      <c r="A425" s="40">
        <v>420</v>
      </c>
      <c r="B425" s="42" t="s">
        <v>201</v>
      </c>
      <c r="C425" s="40" t="s">
        <v>274</v>
      </c>
      <c r="D425" s="42" t="s">
        <v>275</v>
      </c>
      <c r="E425" s="44"/>
      <c r="F425" s="43"/>
      <c r="G425" s="43"/>
      <c r="H425" s="43"/>
      <c r="I425" s="44"/>
      <c r="J425" s="44"/>
      <c r="K425" s="40" t="str">
        <f t="shared" ca="1" si="12"/>
        <v/>
      </c>
      <c r="L425" s="40" t="str">
        <f t="shared" ca="1" si="13"/>
        <v/>
      </c>
      <c r="M425" s="43"/>
    </row>
    <row r="426" spans="1:13">
      <c r="A426" s="40">
        <v>421</v>
      </c>
      <c r="B426" s="42" t="s">
        <v>201</v>
      </c>
      <c r="C426" s="40" t="s">
        <v>276</v>
      </c>
      <c r="D426" s="42" t="s">
        <v>277</v>
      </c>
      <c r="E426" s="44"/>
      <c r="F426" s="43"/>
      <c r="G426" s="43"/>
      <c r="H426" s="43"/>
      <c r="I426" s="44"/>
      <c r="J426" s="44"/>
      <c r="K426" s="40" t="str">
        <f t="shared" ca="1" si="12"/>
        <v/>
      </c>
      <c r="L426" s="40" t="str">
        <f t="shared" ca="1" si="13"/>
        <v/>
      </c>
      <c r="M426" s="43"/>
    </row>
    <row r="427" spans="1:13">
      <c r="A427" s="40">
        <v>422</v>
      </c>
      <c r="B427" s="42" t="s">
        <v>201</v>
      </c>
      <c r="C427" s="40" t="s">
        <v>278</v>
      </c>
      <c r="D427" s="42" t="s">
        <v>279</v>
      </c>
      <c r="E427" s="44"/>
      <c r="F427" s="43"/>
      <c r="G427" s="43"/>
      <c r="H427" s="43"/>
      <c r="I427" s="44"/>
      <c r="J427" s="44"/>
      <c r="K427" s="40" t="str">
        <f t="shared" ca="1" si="12"/>
        <v/>
      </c>
      <c r="L427" s="40" t="str">
        <f t="shared" ca="1" si="13"/>
        <v/>
      </c>
      <c r="M427" s="43"/>
    </row>
    <row r="428" spans="1:13">
      <c r="A428" s="40">
        <v>423</v>
      </c>
      <c r="B428" s="42" t="s">
        <v>201</v>
      </c>
      <c r="C428" s="40" t="s">
        <v>280</v>
      </c>
      <c r="D428" s="42" t="s">
        <v>281</v>
      </c>
      <c r="E428" s="44"/>
      <c r="F428" s="43"/>
      <c r="G428" s="43"/>
      <c r="H428" s="43"/>
      <c r="I428" s="44"/>
      <c r="J428" s="44"/>
      <c r="K428" s="40" t="str">
        <f t="shared" ca="1" si="12"/>
        <v/>
      </c>
      <c r="L428" s="40" t="str">
        <f t="shared" ca="1" si="13"/>
        <v/>
      </c>
      <c r="M428" s="43"/>
    </row>
    <row r="429" spans="1:13">
      <c r="A429" s="40">
        <v>424</v>
      </c>
      <c r="B429" s="42" t="s">
        <v>201</v>
      </c>
      <c r="C429" s="40" t="s">
        <v>282</v>
      </c>
      <c r="D429" s="42" t="s">
        <v>283</v>
      </c>
      <c r="E429" s="44"/>
      <c r="F429" s="43"/>
      <c r="G429" s="43"/>
      <c r="H429" s="43"/>
      <c r="I429" s="44"/>
      <c r="J429" s="44"/>
      <c r="K429" s="40" t="str">
        <f t="shared" ca="1" si="12"/>
        <v/>
      </c>
      <c r="L429" s="40" t="str">
        <f t="shared" ca="1" si="13"/>
        <v/>
      </c>
      <c r="M429" s="43"/>
    </row>
    <row r="430" spans="1:13">
      <c r="A430" s="40">
        <v>425</v>
      </c>
      <c r="B430" s="42" t="s">
        <v>201</v>
      </c>
      <c r="C430" s="40" t="s">
        <v>284</v>
      </c>
      <c r="D430" s="42" t="s">
        <v>285</v>
      </c>
      <c r="E430" s="44"/>
      <c r="F430" s="43"/>
      <c r="G430" s="43"/>
      <c r="H430" s="43"/>
      <c r="I430" s="44"/>
      <c r="J430" s="44"/>
      <c r="K430" s="40" t="str">
        <f t="shared" ca="1" si="12"/>
        <v/>
      </c>
      <c r="L430" s="40" t="str">
        <f t="shared" ca="1" si="13"/>
        <v/>
      </c>
      <c r="M430" s="43"/>
    </row>
    <row r="431" spans="1:13">
      <c r="A431" s="40">
        <v>426</v>
      </c>
      <c r="B431" s="42" t="s">
        <v>201</v>
      </c>
      <c r="C431" s="40" t="s">
        <v>286</v>
      </c>
      <c r="D431" s="42" t="s">
        <v>287</v>
      </c>
      <c r="E431" s="44"/>
      <c r="F431" s="43"/>
      <c r="G431" s="43"/>
      <c r="H431" s="43"/>
      <c r="I431" s="44"/>
      <c r="J431" s="44"/>
      <c r="K431" s="40" t="str">
        <f t="shared" ca="1" si="12"/>
        <v/>
      </c>
      <c r="L431" s="40" t="str">
        <f t="shared" ca="1" si="13"/>
        <v/>
      </c>
      <c r="M431" s="43"/>
    </row>
    <row r="432" spans="1:13">
      <c r="A432" s="40">
        <v>427</v>
      </c>
      <c r="B432" s="42" t="s">
        <v>201</v>
      </c>
      <c r="C432" s="40" t="s">
        <v>288</v>
      </c>
      <c r="D432" s="42" t="s">
        <v>289</v>
      </c>
      <c r="E432" s="44"/>
      <c r="F432" s="43"/>
      <c r="G432" s="43"/>
      <c r="H432" s="43"/>
      <c r="I432" s="44"/>
      <c r="J432" s="44"/>
      <c r="K432" s="40" t="str">
        <f t="shared" ca="1" si="12"/>
        <v/>
      </c>
      <c r="L432" s="40" t="str">
        <f t="shared" ca="1" si="13"/>
        <v/>
      </c>
      <c r="M432" s="43"/>
    </row>
    <row r="433" spans="1:13">
      <c r="A433" s="40">
        <v>428</v>
      </c>
      <c r="B433" s="42" t="s">
        <v>201</v>
      </c>
      <c r="C433" s="40" t="s">
        <v>290</v>
      </c>
      <c r="D433" s="42" t="s">
        <v>291</v>
      </c>
      <c r="E433" s="44"/>
      <c r="F433" s="43"/>
      <c r="G433" s="43"/>
      <c r="H433" s="43"/>
      <c r="I433" s="44"/>
      <c r="J433" s="44"/>
      <c r="K433" s="40" t="str">
        <f t="shared" ca="1" si="12"/>
        <v/>
      </c>
      <c r="L433" s="40" t="str">
        <f t="shared" ca="1" si="13"/>
        <v/>
      </c>
      <c r="M433" s="43"/>
    </row>
    <row r="434" spans="1:13">
      <c r="A434" s="40">
        <v>429</v>
      </c>
      <c r="B434" s="42" t="s">
        <v>201</v>
      </c>
      <c r="C434" s="40" t="s">
        <v>292</v>
      </c>
      <c r="D434" s="42" t="s">
        <v>293</v>
      </c>
      <c r="E434" s="44"/>
      <c r="F434" s="43"/>
      <c r="G434" s="43"/>
      <c r="H434" s="43"/>
      <c r="I434" s="44"/>
      <c r="J434" s="44"/>
      <c r="K434" s="40" t="str">
        <f t="shared" ca="1" si="12"/>
        <v/>
      </c>
      <c r="L434" s="40" t="str">
        <f t="shared" ca="1" si="13"/>
        <v/>
      </c>
      <c r="M434" s="43"/>
    </row>
    <row r="435" spans="1:13" ht="22.8">
      <c r="A435" s="40">
        <v>430</v>
      </c>
      <c r="B435" s="42" t="s">
        <v>201</v>
      </c>
      <c r="C435" s="40" t="s">
        <v>294</v>
      </c>
      <c r="D435" s="42" t="s">
        <v>295</v>
      </c>
      <c r="E435" s="44"/>
      <c r="F435" s="43"/>
      <c r="G435" s="43"/>
      <c r="H435" s="43"/>
      <c r="I435" s="44"/>
      <c r="J435" s="44"/>
      <c r="K435" s="40" t="str">
        <f t="shared" ca="1" si="12"/>
        <v/>
      </c>
      <c r="L435" s="40" t="str">
        <f t="shared" ca="1" si="13"/>
        <v/>
      </c>
      <c r="M435" s="43"/>
    </row>
    <row r="436" spans="1:13">
      <c r="A436" s="40">
        <v>431</v>
      </c>
      <c r="B436" s="42" t="s">
        <v>201</v>
      </c>
      <c r="C436" s="40" t="s">
        <v>296</v>
      </c>
      <c r="D436" s="42" t="s">
        <v>297</v>
      </c>
      <c r="E436" s="44"/>
      <c r="F436" s="43"/>
      <c r="G436" s="43"/>
      <c r="H436" s="43"/>
      <c r="I436" s="44"/>
      <c r="J436" s="44"/>
      <c r="K436" s="40" t="str">
        <f t="shared" ca="1" si="12"/>
        <v/>
      </c>
      <c r="L436" s="40" t="str">
        <f t="shared" ca="1" si="13"/>
        <v/>
      </c>
      <c r="M436" s="43"/>
    </row>
    <row r="437" spans="1:13">
      <c r="A437" s="40">
        <v>432</v>
      </c>
      <c r="B437" s="42" t="s">
        <v>201</v>
      </c>
      <c r="C437" s="40" t="s">
        <v>298</v>
      </c>
      <c r="D437" s="42" t="s">
        <v>299</v>
      </c>
      <c r="E437" s="44"/>
      <c r="F437" s="43"/>
      <c r="G437" s="43"/>
      <c r="H437" s="43"/>
      <c r="I437" s="44"/>
      <c r="J437" s="44"/>
      <c r="K437" s="40" t="str">
        <f t="shared" ca="1" si="12"/>
        <v/>
      </c>
      <c r="L437" s="40" t="str">
        <f t="shared" ca="1" si="13"/>
        <v/>
      </c>
      <c r="M437" s="43"/>
    </row>
    <row r="438" spans="1:13">
      <c r="A438" s="40">
        <v>433</v>
      </c>
      <c r="B438" s="42" t="s">
        <v>201</v>
      </c>
      <c r="C438" s="40" t="s">
        <v>300</v>
      </c>
      <c r="D438" s="42" t="s">
        <v>301</v>
      </c>
      <c r="E438" s="44"/>
      <c r="F438" s="43"/>
      <c r="G438" s="43"/>
      <c r="H438" s="43"/>
      <c r="I438" s="44"/>
      <c r="J438" s="44"/>
      <c r="K438" s="40" t="str">
        <f t="shared" ca="1" si="12"/>
        <v/>
      </c>
      <c r="L438" s="40" t="str">
        <f t="shared" ca="1" si="13"/>
        <v/>
      </c>
      <c r="M438" s="43"/>
    </row>
    <row r="439" spans="1:13">
      <c r="A439" s="40">
        <v>434</v>
      </c>
      <c r="B439" s="42" t="s">
        <v>201</v>
      </c>
      <c r="C439" s="40" t="s">
        <v>302</v>
      </c>
      <c r="D439" s="42" t="s">
        <v>303</v>
      </c>
      <c r="E439" s="44"/>
      <c r="F439" s="43"/>
      <c r="G439" s="43"/>
      <c r="H439" s="43"/>
      <c r="I439" s="44"/>
      <c r="J439" s="44"/>
      <c r="K439" s="40" t="str">
        <f t="shared" ca="1" si="12"/>
        <v/>
      </c>
      <c r="L439" s="40" t="str">
        <f t="shared" ca="1" si="13"/>
        <v/>
      </c>
      <c r="M439" s="43"/>
    </row>
    <row r="440" spans="1:13">
      <c r="A440" s="40">
        <v>435</v>
      </c>
      <c r="B440" s="42" t="s">
        <v>201</v>
      </c>
      <c r="C440" s="40" t="s">
        <v>304</v>
      </c>
      <c r="D440" s="42" t="s">
        <v>305</v>
      </c>
      <c r="E440" s="44"/>
      <c r="F440" s="43"/>
      <c r="G440" s="43"/>
      <c r="H440" s="43"/>
      <c r="I440" s="44"/>
      <c r="J440" s="44"/>
      <c r="K440" s="40" t="str">
        <f t="shared" ca="1" si="12"/>
        <v/>
      </c>
      <c r="L440" s="40" t="str">
        <f t="shared" ca="1" si="13"/>
        <v/>
      </c>
      <c r="M440" s="43"/>
    </row>
    <row r="441" spans="1:13">
      <c r="A441" s="40">
        <v>436</v>
      </c>
      <c r="B441" s="42" t="s">
        <v>201</v>
      </c>
      <c r="C441" s="40" t="s">
        <v>306</v>
      </c>
      <c r="D441" s="42" t="s">
        <v>307</v>
      </c>
      <c r="E441" s="44"/>
      <c r="F441" s="43"/>
      <c r="G441" s="43"/>
      <c r="H441" s="43"/>
      <c r="I441" s="44"/>
      <c r="J441" s="44"/>
      <c r="K441" s="40" t="str">
        <f t="shared" ca="1" si="12"/>
        <v/>
      </c>
      <c r="L441" s="40" t="str">
        <f t="shared" ca="1" si="13"/>
        <v/>
      </c>
      <c r="M441" s="43"/>
    </row>
    <row r="442" spans="1:13">
      <c r="A442" s="40">
        <v>437</v>
      </c>
      <c r="B442" s="42" t="s">
        <v>201</v>
      </c>
      <c r="C442" s="40" t="s">
        <v>308</v>
      </c>
      <c r="D442" s="42" t="s">
        <v>309</v>
      </c>
      <c r="E442" s="44"/>
      <c r="F442" s="43"/>
      <c r="G442" s="43"/>
      <c r="H442" s="43"/>
      <c r="I442" s="44"/>
      <c r="J442" s="44"/>
      <c r="K442" s="40" t="str">
        <f t="shared" ca="1" si="12"/>
        <v/>
      </c>
      <c r="L442" s="40" t="str">
        <f t="shared" ca="1" si="13"/>
        <v/>
      </c>
      <c r="M442" s="43"/>
    </row>
    <row r="443" spans="1:13">
      <c r="A443" s="40">
        <v>438</v>
      </c>
      <c r="B443" s="42" t="s">
        <v>201</v>
      </c>
      <c r="C443" s="40" t="s">
        <v>310</v>
      </c>
      <c r="D443" s="42" t="s">
        <v>311</v>
      </c>
      <c r="E443" s="44"/>
      <c r="F443" s="43"/>
      <c r="G443" s="43"/>
      <c r="H443" s="43"/>
      <c r="I443" s="44"/>
      <c r="J443" s="44"/>
      <c r="K443" s="40" t="str">
        <f t="shared" ca="1" si="12"/>
        <v/>
      </c>
      <c r="L443" s="40" t="str">
        <f t="shared" ca="1" si="13"/>
        <v/>
      </c>
      <c r="M443" s="43"/>
    </row>
    <row r="444" spans="1:13">
      <c r="A444" s="40">
        <v>439</v>
      </c>
      <c r="B444" s="42" t="s">
        <v>201</v>
      </c>
      <c r="C444" s="40" t="s">
        <v>312</v>
      </c>
      <c r="D444" s="42" t="s">
        <v>313</v>
      </c>
      <c r="E444" s="44"/>
      <c r="F444" s="43"/>
      <c r="G444" s="43"/>
      <c r="H444" s="43"/>
      <c r="I444" s="44"/>
      <c r="J444" s="44"/>
      <c r="K444" s="40" t="str">
        <f t="shared" ca="1" si="12"/>
        <v/>
      </c>
      <c r="L444" s="40" t="str">
        <f t="shared" ca="1" si="13"/>
        <v/>
      </c>
      <c r="M444" s="43"/>
    </row>
    <row r="445" spans="1:13">
      <c r="A445" s="40">
        <v>440</v>
      </c>
      <c r="B445" s="42" t="s">
        <v>201</v>
      </c>
      <c r="C445" s="40" t="s">
        <v>314</v>
      </c>
      <c r="D445" s="42" t="s">
        <v>315</v>
      </c>
      <c r="E445" s="44"/>
      <c r="F445" s="43"/>
      <c r="G445" s="43"/>
      <c r="H445" s="43"/>
      <c r="I445" s="44"/>
      <c r="J445" s="44"/>
      <c r="K445" s="40" t="str">
        <f t="shared" ca="1" si="12"/>
        <v/>
      </c>
      <c r="L445" s="40" t="str">
        <f t="shared" ca="1" si="13"/>
        <v/>
      </c>
      <c r="M445" s="43"/>
    </row>
    <row r="446" spans="1:13">
      <c r="A446" s="40">
        <v>441</v>
      </c>
      <c r="B446" s="42" t="s">
        <v>201</v>
      </c>
      <c r="C446" s="40" t="s">
        <v>316</v>
      </c>
      <c r="D446" s="42" t="s">
        <v>317</v>
      </c>
      <c r="E446" s="44"/>
      <c r="F446" s="43"/>
      <c r="G446" s="43"/>
      <c r="H446" s="43"/>
      <c r="I446" s="44"/>
      <c r="J446" s="44"/>
      <c r="K446" s="40" t="str">
        <f t="shared" ca="1" si="12"/>
        <v/>
      </c>
      <c r="L446" s="40" t="str">
        <f t="shared" ca="1" si="13"/>
        <v/>
      </c>
      <c r="M446" s="43"/>
    </row>
    <row r="447" spans="1:13">
      <c r="A447" s="40">
        <v>442</v>
      </c>
      <c r="B447" s="42" t="s">
        <v>201</v>
      </c>
      <c r="C447" s="40" t="s">
        <v>318</v>
      </c>
      <c r="D447" s="42" t="s">
        <v>319</v>
      </c>
      <c r="E447" s="44"/>
      <c r="F447" s="43"/>
      <c r="G447" s="43"/>
      <c r="H447" s="43"/>
      <c r="I447" s="44"/>
      <c r="J447" s="44"/>
      <c r="K447" s="40" t="str">
        <f t="shared" ca="1" si="12"/>
        <v/>
      </c>
      <c r="L447" s="40" t="str">
        <f t="shared" ca="1" si="13"/>
        <v/>
      </c>
      <c r="M447" s="43"/>
    </row>
    <row r="448" spans="1:13">
      <c r="A448" s="40">
        <v>443</v>
      </c>
      <c r="B448" s="42" t="s">
        <v>201</v>
      </c>
      <c r="C448" s="40" t="s">
        <v>320</v>
      </c>
      <c r="D448" s="42" t="s">
        <v>93</v>
      </c>
      <c r="E448" s="44"/>
      <c r="F448" s="43"/>
      <c r="G448" s="43"/>
      <c r="H448" s="43"/>
      <c r="I448" s="44"/>
      <c r="J448" s="44"/>
      <c r="K448" s="40" t="str">
        <f t="shared" ca="1" si="12"/>
        <v/>
      </c>
      <c r="L448" s="40" t="str">
        <f t="shared" ca="1" si="13"/>
        <v/>
      </c>
      <c r="M448" s="43"/>
    </row>
    <row r="449" spans="1:13">
      <c r="A449" s="40">
        <v>444</v>
      </c>
      <c r="B449" s="42" t="s">
        <v>201</v>
      </c>
      <c r="C449" s="40" t="s">
        <v>321</v>
      </c>
      <c r="D449" s="42" t="s">
        <v>322</v>
      </c>
      <c r="E449" s="44"/>
      <c r="F449" s="43"/>
      <c r="G449" s="43"/>
      <c r="H449" s="43"/>
      <c r="I449" s="44"/>
      <c r="J449" s="44"/>
      <c r="K449" s="40" t="str">
        <f t="shared" ca="1" si="12"/>
        <v/>
      </c>
      <c r="L449" s="40" t="str">
        <f t="shared" ca="1" si="13"/>
        <v/>
      </c>
      <c r="M449" s="43"/>
    </row>
    <row r="450" spans="1:13">
      <c r="A450" s="35">
        <v>445</v>
      </c>
      <c r="B450" s="37" t="s">
        <v>202</v>
      </c>
      <c r="C450" s="35" t="s">
        <v>250</v>
      </c>
      <c r="D450" s="37" t="s">
        <v>251</v>
      </c>
      <c r="E450" s="39"/>
      <c r="F450" s="38"/>
      <c r="G450" s="38"/>
      <c r="H450" s="38"/>
      <c r="I450" s="39"/>
      <c r="J450" s="39"/>
      <c r="K450" s="35" t="str">
        <f t="shared" ca="1" si="12"/>
        <v/>
      </c>
      <c r="L450" s="35" t="str">
        <f t="shared" ca="1" si="13"/>
        <v/>
      </c>
      <c r="M450" s="38"/>
    </row>
    <row r="451" spans="1:13">
      <c r="A451" s="35">
        <v>446</v>
      </c>
      <c r="B451" s="37" t="s">
        <v>202</v>
      </c>
      <c r="C451" s="35" t="s">
        <v>252</v>
      </c>
      <c r="D451" s="37" t="s">
        <v>253</v>
      </c>
      <c r="E451" s="39"/>
      <c r="F451" s="38"/>
      <c r="G451" s="38"/>
      <c r="H451" s="38"/>
      <c r="I451" s="39"/>
      <c r="J451" s="39"/>
      <c r="K451" s="35" t="str">
        <f t="shared" ca="1" si="12"/>
        <v/>
      </c>
      <c r="L451" s="35" t="str">
        <f t="shared" ca="1" si="13"/>
        <v/>
      </c>
      <c r="M451" s="38"/>
    </row>
    <row r="452" spans="1:13">
      <c r="A452" s="35">
        <v>447</v>
      </c>
      <c r="B452" s="37" t="s">
        <v>202</v>
      </c>
      <c r="C452" s="35" t="s">
        <v>254</v>
      </c>
      <c r="D452" s="37" t="s">
        <v>255</v>
      </c>
      <c r="E452" s="39"/>
      <c r="F452" s="38"/>
      <c r="G452" s="38"/>
      <c r="H452" s="38"/>
      <c r="I452" s="39"/>
      <c r="J452" s="39"/>
      <c r="K452" s="35" t="str">
        <f t="shared" ca="1" si="12"/>
        <v/>
      </c>
      <c r="L452" s="35" t="str">
        <f t="shared" ca="1" si="13"/>
        <v/>
      </c>
      <c r="M452" s="38"/>
    </row>
    <row r="453" spans="1:13">
      <c r="A453" s="35">
        <v>448</v>
      </c>
      <c r="B453" s="37" t="s">
        <v>202</v>
      </c>
      <c r="C453" s="35" t="s">
        <v>256</v>
      </c>
      <c r="D453" s="37" t="s">
        <v>257</v>
      </c>
      <c r="E453" s="39"/>
      <c r="F453" s="38"/>
      <c r="G453" s="38"/>
      <c r="H453" s="38"/>
      <c r="I453" s="39"/>
      <c r="J453" s="39"/>
      <c r="K453" s="35" t="str">
        <f t="shared" ca="1" si="12"/>
        <v/>
      </c>
      <c r="L453" s="35" t="str">
        <f t="shared" ca="1" si="13"/>
        <v/>
      </c>
      <c r="M453" s="38"/>
    </row>
    <row r="454" spans="1:13">
      <c r="A454" s="35">
        <v>449</v>
      </c>
      <c r="B454" s="37" t="s">
        <v>202</v>
      </c>
      <c r="C454" s="35" t="s">
        <v>258</v>
      </c>
      <c r="D454" s="37" t="s">
        <v>259</v>
      </c>
      <c r="E454" s="39"/>
      <c r="F454" s="38"/>
      <c r="G454" s="38"/>
      <c r="H454" s="38"/>
      <c r="I454" s="39"/>
      <c r="J454" s="39"/>
      <c r="K454" s="35" t="str">
        <f t="shared" ref="K454:K517" ca="1" si="14">IF(OR(H454="",J454="Clôturé"),"",TODAY()-H454)</f>
        <v/>
      </c>
      <c r="L454" s="35" t="str">
        <f t="shared" ref="L454:L517" ca="1" si="15">IF(K454="","",IF(J454="Clôturé","✅",IF(K454&lt;=30,"🟢",IF(K454&lt;=60,"🟠","🔴"))))</f>
        <v/>
      </c>
      <c r="M454" s="38"/>
    </row>
    <row r="455" spans="1:13">
      <c r="A455" s="35">
        <v>450</v>
      </c>
      <c r="B455" s="37" t="s">
        <v>202</v>
      </c>
      <c r="C455" s="35" t="s">
        <v>260</v>
      </c>
      <c r="D455" s="37" t="s">
        <v>261</v>
      </c>
      <c r="E455" s="39"/>
      <c r="F455" s="38"/>
      <c r="G455" s="38"/>
      <c r="H455" s="38"/>
      <c r="I455" s="39"/>
      <c r="J455" s="39"/>
      <c r="K455" s="35" t="str">
        <f t="shared" ca="1" si="14"/>
        <v/>
      </c>
      <c r="L455" s="35" t="str">
        <f t="shared" ca="1" si="15"/>
        <v/>
      </c>
      <c r="M455" s="38"/>
    </row>
    <row r="456" spans="1:13">
      <c r="A456" s="35">
        <v>451</v>
      </c>
      <c r="B456" s="37" t="s">
        <v>202</v>
      </c>
      <c r="C456" s="35" t="s">
        <v>262</v>
      </c>
      <c r="D456" s="37" t="s">
        <v>263</v>
      </c>
      <c r="E456" s="39"/>
      <c r="F456" s="38"/>
      <c r="G456" s="38"/>
      <c r="H456" s="38"/>
      <c r="I456" s="39"/>
      <c r="J456" s="39"/>
      <c r="K456" s="35" t="str">
        <f t="shared" ca="1" si="14"/>
        <v/>
      </c>
      <c r="L456" s="35" t="str">
        <f t="shared" ca="1" si="15"/>
        <v/>
      </c>
      <c r="M456" s="38"/>
    </row>
    <row r="457" spans="1:13">
      <c r="A457" s="35">
        <v>452</v>
      </c>
      <c r="B457" s="37" t="s">
        <v>202</v>
      </c>
      <c r="C457" s="35" t="s">
        <v>264</v>
      </c>
      <c r="D457" s="37" t="s">
        <v>265</v>
      </c>
      <c r="E457" s="39"/>
      <c r="F457" s="38"/>
      <c r="G457" s="38"/>
      <c r="H457" s="38"/>
      <c r="I457" s="39"/>
      <c r="J457" s="39"/>
      <c r="K457" s="35" t="str">
        <f t="shared" ca="1" si="14"/>
        <v/>
      </c>
      <c r="L457" s="35" t="str">
        <f t="shared" ca="1" si="15"/>
        <v/>
      </c>
      <c r="M457" s="38"/>
    </row>
    <row r="458" spans="1:13">
      <c r="A458" s="35">
        <v>453</v>
      </c>
      <c r="B458" s="37" t="s">
        <v>202</v>
      </c>
      <c r="C458" s="35" t="s">
        <v>266</v>
      </c>
      <c r="D458" s="37" t="s">
        <v>267</v>
      </c>
      <c r="E458" s="39"/>
      <c r="F458" s="38"/>
      <c r="G458" s="38"/>
      <c r="H458" s="38"/>
      <c r="I458" s="39"/>
      <c r="J458" s="39"/>
      <c r="K458" s="35" t="str">
        <f t="shared" ca="1" si="14"/>
        <v/>
      </c>
      <c r="L458" s="35" t="str">
        <f t="shared" ca="1" si="15"/>
        <v/>
      </c>
      <c r="M458" s="38"/>
    </row>
    <row r="459" spans="1:13">
      <c r="A459" s="35">
        <v>454</v>
      </c>
      <c r="B459" s="37" t="s">
        <v>202</v>
      </c>
      <c r="C459" s="35" t="s">
        <v>268</v>
      </c>
      <c r="D459" s="37" t="s">
        <v>269</v>
      </c>
      <c r="E459" s="39"/>
      <c r="F459" s="38"/>
      <c r="G459" s="38"/>
      <c r="H459" s="38"/>
      <c r="I459" s="39"/>
      <c r="J459" s="39"/>
      <c r="K459" s="35" t="str">
        <f t="shared" ca="1" si="14"/>
        <v/>
      </c>
      <c r="L459" s="35" t="str">
        <f t="shared" ca="1" si="15"/>
        <v/>
      </c>
      <c r="M459" s="38"/>
    </row>
    <row r="460" spans="1:13">
      <c r="A460" s="35">
        <v>455</v>
      </c>
      <c r="B460" s="37" t="s">
        <v>202</v>
      </c>
      <c r="C460" s="35" t="s">
        <v>270</v>
      </c>
      <c r="D460" s="37" t="s">
        <v>271</v>
      </c>
      <c r="E460" s="39"/>
      <c r="F460" s="38"/>
      <c r="G460" s="38"/>
      <c r="H460" s="38"/>
      <c r="I460" s="39"/>
      <c r="J460" s="39"/>
      <c r="K460" s="35" t="str">
        <f t="shared" ca="1" si="14"/>
        <v/>
      </c>
      <c r="L460" s="35" t="str">
        <f t="shared" ca="1" si="15"/>
        <v/>
      </c>
      <c r="M460" s="38"/>
    </row>
    <row r="461" spans="1:13">
      <c r="A461" s="35">
        <v>456</v>
      </c>
      <c r="B461" s="37" t="s">
        <v>202</v>
      </c>
      <c r="C461" s="35" t="s">
        <v>272</v>
      </c>
      <c r="D461" s="37" t="s">
        <v>273</v>
      </c>
      <c r="E461" s="39"/>
      <c r="F461" s="38"/>
      <c r="G461" s="38"/>
      <c r="H461" s="38"/>
      <c r="I461" s="39"/>
      <c r="J461" s="39"/>
      <c r="K461" s="35" t="str">
        <f t="shared" ca="1" si="14"/>
        <v/>
      </c>
      <c r="L461" s="35" t="str">
        <f t="shared" ca="1" si="15"/>
        <v/>
      </c>
      <c r="M461" s="38"/>
    </row>
    <row r="462" spans="1:13">
      <c r="A462" s="35">
        <v>457</v>
      </c>
      <c r="B462" s="37" t="s">
        <v>202</v>
      </c>
      <c r="C462" s="35" t="s">
        <v>274</v>
      </c>
      <c r="D462" s="37" t="s">
        <v>275</v>
      </c>
      <c r="E462" s="39"/>
      <c r="F462" s="38"/>
      <c r="G462" s="38"/>
      <c r="H462" s="38"/>
      <c r="I462" s="39"/>
      <c r="J462" s="39"/>
      <c r="K462" s="35" t="str">
        <f t="shared" ca="1" si="14"/>
        <v/>
      </c>
      <c r="L462" s="35" t="str">
        <f t="shared" ca="1" si="15"/>
        <v/>
      </c>
      <c r="M462" s="38"/>
    </row>
    <row r="463" spans="1:13">
      <c r="A463" s="35">
        <v>458</v>
      </c>
      <c r="B463" s="37" t="s">
        <v>202</v>
      </c>
      <c r="C463" s="35" t="s">
        <v>276</v>
      </c>
      <c r="D463" s="37" t="s">
        <v>277</v>
      </c>
      <c r="E463" s="39"/>
      <c r="F463" s="38"/>
      <c r="G463" s="38"/>
      <c r="H463" s="38"/>
      <c r="I463" s="39"/>
      <c r="J463" s="39"/>
      <c r="K463" s="35" t="str">
        <f t="shared" ca="1" si="14"/>
        <v/>
      </c>
      <c r="L463" s="35" t="str">
        <f t="shared" ca="1" si="15"/>
        <v/>
      </c>
      <c r="M463" s="38"/>
    </row>
    <row r="464" spans="1:13">
      <c r="A464" s="35">
        <v>459</v>
      </c>
      <c r="B464" s="37" t="s">
        <v>202</v>
      </c>
      <c r="C464" s="35" t="s">
        <v>278</v>
      </c>
      <c r="D464" s="37" t="s">
        <v>279</v>
      </c>
      <c r="E464" s="39"/>
      <c r="F464" s="38"/>
      <c r="G464" s="38"/>
      <c r="H464" s="38"/>
      <c r="I464" s="39"/>
      <c r="J464" s="39"/>
      <c r="K464" s="35" t="str">
        <f t="shared" ca="1" si="14"/>
        <v/>
      </c>
      <c r="L464" s="35" t="str">
        <f t="shared" ca="1" si="15"/>
        <v/>
      </c>
      <c r="M464" s="38"/>
    </row>
    <row r="465" spans="1:13">
      <c r="A465" s="35">
        <v>460</v>
      </c>
      <c r="B465" s="37" t="s">
        <v>202</v>
      </c>
      <c r="C465" s="35" t="s">
        <v>280</v>
      </c>
      <c r="D465" s="37" t="s">
        <v>281</v>
      </c>
      <c r="E465" s="39"/>
      <c r="F465" s="38"/>
      <c r="G465" s="38"/>
      <c r="H465" s="38"/>
      <c r="I465" s="39"/>
      <c r="J465" s="39"/>
      <c r="K465" s="35" t="str">
        <f t="shared" ca="1" si="14"/>
        <v/>
      </c>
      <c r="L465" s="35" t="str">
        <f t="shared" ca="1" si="15"/>
        <v/>
      </c>
      <c r="M465" s="38"/>
    </row>
    <row r="466" spans="1:13">
      <c r="A466" s="35">
        <v>461</v>
      </c>
      <c r="B466" s="37" t="s">
        <v>202</v>
      </c>
      <c r="C466" s="35" t="s">
        <v>282</v>
      </c>
      <c r="D466" s="37" t="s">
        <v>283</v>
      </c>
      <c r="E466" s="39"/>
      <c r="F466" s="38"/>
      <c r="G466" s="38"/>
      <c r="H466" s="38"/>
      <c r="I466" s="39"/>
      <c r="J466" s="39"/>
      <c r="K466" s="35" t="str">
        <f t="shared" ca="1" si="14"/>
        <v/>
      </c>
      <c r="L466" s="35" t="str">
        <f t="shared" ca="1" si="15"/>
        <v/>
      </c>
      <c r="M466" s="38"/>
    </row>
    <row r="467" spans="1:13">
      <c r="A467" s="35">
        <v>462</v>
      </c>
      <c r="B467" s="37" t="s">
        <v>202</v>
      </c>
      <c r="C467" s="35" t="s">
        <v>284</v>
      </c>
      <c r="D467" s="37" t="s">
        <v>285</v>
      </c>
      <c r="E467" s="39"/>
      <c r="F467" s="38"/>
      <c r="G467" s="38"/>
      <c r="H467" s="38"/>
      <c r="I467" s="39"/>
      <c r="J467" s="39"/>
      <c r="K467" s="35" t="str">
        <f t="shared" ca="1" si="14"/>
        <v/>
      </c>
      <c r="L467" s="35" t="str">
        <f t="shared" ca="1" si="15"/>
        <v/>
      </c>
      <c r="M467" s="38"/>
    </row>
    <row r="468" spans="1:13">
      <c r="A468" s="35">
        <v>463</v>
      </c>
      <c r="B468" s="37" t="s">
        <v>202</v>
      </c>
      <c r="C468" s="35" t="s">
        <v>286</v>
      </c>
      <c r="D468" s="37" t="s">
        <v>287</v>
      </c>
      <c r="E468" s="39"/>
      <c r="F468" s="38"/>
      <c r="G468" s="38"/>
      <c r="H468" s="38"/>
      <c r="I468" s="39"/>
      <c r="J468" s="39"/>
      <c r="K468" s="35" t="str">
        <f t="shared" ca="1" si="14"/>
        <v/>
      </c>
      <c r="L468" s="35" t="str">
        <f t="shared" ca="1" si="15"/>
        <v/>
      </c>
      <c r="M468" s="38"/>
    </row>
    <row r="469" spans="1:13">
      <c r="A469" s="35">
        <v>464</v>
      </c>
      <c r="B469" s="37" t="s">
        <v>202</v>
      </c>
      <c r="C469" s="35" t="s">
        <v>288</v>
      </c>
      <c r="D469" s="37" t="s">
        <v>289</v>
      </c>
      <c r="E469" s="39"/>
      <c r="F469" s="38"/>
      <c r="G469" s="38"/>
      <c r="H469" s="38"/>
      <c r="I469" s="39"/>
      <c r="J469" s="39"/>
      <c r="K469" s="35" t="str">
        <f t="shared" ca="1" si="14"/>
        <v/>
      </c>
      <c r="L469" s="35" t="str">
        <f t="shared" ca="1" si="15"/>
        <v/>
      </c>
      <c r="M469" s="38"/>
    </row>
    <row r="470" spans="1:13">
      <c r="A470" s="35">
        <v>465</v>
      </c>
      <c r="B470" s="37" t="s">
        <v>202</v>
      </c>
      <c r="C470" s="35" t="s">
        <v>290</v>
      </c>
      <c r="D470" s="37" t="s">
        <v>291</v>
      </c>
      <c r="E470" s="39"/>
      <c r="F470" s="38"/>
      <c r="G470" s="38"/>
      <c r="H470" s="38"/>
      <c r="I470" s="39"/>
      <c r="J470" s="39"/>
      <c r="K470" s="35" t="str">
        <f t="shared" ca="1" si="14"/>
        <v/>
      </c>
      <c r="L470" s="35" t="str">
        <f t="shared" ca="1" si="15"/>
        <v/>
      </c>
      <c r="M470" s="38"/>
    </row>
    <row r="471" spans="1:13">
      <c r="A471" s="35">
        <v>466</v>
      </c>
      <c r="B471" s="37" t="s">
        <v>202</v>
      </c>
      <c r="C471" s="35" t="s">
        <v>292</v>
      </c>
      <c r="D471" s="37" t="s">
        <v>293</v>
      </c>
      <c r="E471" s="39"/>
      <c r="F471" s="38"/>
      <c r="G471" s="38"/>
      <c r="H471" s="38"/>
      <c r="I471" s="39"/>
      <c r="J471" s="39"/>
      <c r="K471" s="35" t="str">
        <f t="shared" ca="1" si="14"/>
        <v/>
      </c>
      <c r="L471" s="35" t="str">
        <f t="shared" ca="1" si="15"/>
        <v/>
      </c>
      <c r="M471" s="38"/>
    </row>
    <row r="472" spans="1:13" ht="22.8">
      <c r="A472" s="35">
        <v>467</v>
      </c>
      <c r="B472" s="37" t="s">
        <v>202</v>
      </c>
      <c r="C472" s="35" t="s">
        <v>294</v>
      </c>
      <c r="D472" s="37" t="s">
        <v>295</v>
      </c>
      <c r="E472" s="39"/>
      <c r="F472" s="38"/>
      <c r="G472" s="38"/>
      <c r="H472" s="38"/>
      <c r="I472" s="39"/>
      <c r="J472" s="39"/>
      <c r="K472" s="35" t="str">
        <f t="shared" ca="1" si="14"/>
        <v/>
      </c>
      <c r="L472" s="35" t="str">
        <f t="shared" ca="1" si="15"/>
        <v/>
      </c>
      <c r="M472" s="38"/>
    </row>
    <row r="473" spans="1:13">
      <c r="A473" s="35">
        <v>468</v>
      </c>
      <c r="B473" s="37" t="s">
        <v>202</v>
      </c>
      <c r="C473" s="35" t="s">
        <v>296</v>
      </c>
      <c r="D473" s="37" t="s">
        <v>297</v>
      </c>
      <c r="E473" s="39"/>
      <c r="F473" s="38"/>
      <c r="G473" s="38"/>
      <c r="H473" s="38"/>
      <c r="I473" s="39"/>
      <c r="J473" s="39"/>
      <c r="K473" s="35" t="str">
        <f t="shared" ca="1" si="14"/>
        <v/>
      </c>
      <c r="L473" s="35" t="str">
        <f t="shared" ca="1" si="15"/>
        <v/>
      </c>
      <c r="M473" s="38"/>
    </row>
    <row r="474" spans="1:13">
      <c r="A474" s="35">
        <v>469</v>
      </c>
      <c r="B474" s="37" t="s">
        <v>202</v>
      </c>
      <c r="C474" s="35" t="s">
        <v>298</v>
      </c>
      <c r="D474" s="37" t="s">
        <v>299</v>
      </c>
      <c r="E474" s="39"/>
      <c r="F474" s="38"/>
      <c r="G474" s="38"/>
      <c r="H474" s="38"/>
      <c r="I474" s="39"/>
      <c r="J474" s="39"/>
      <c r="K474" s="35" t="str">
        <f t="shared" ca="1" si="14"/>
        <v/>
      </c>
      <c r="L474" s="35" t="str">
        <f t="shared" ca="1" si="15"/>
        <v/>
      </c>
      <c r="M474" s="38"/>
    </row>
    <row r="475" spans="1:13">
      <c r="A475" s="35">
        <v>470</v>
      </c>
      <c r="B475" s="37" t="s">
        <v>202</v>
      </c>
      <c r="C475" s="35" t="s">
        <v>300</v>
      </c>
      <c r="D475" s="37" t="s">
        <v>301</v>
      </c>
      <c r="E475" s="39"/>
      <c r="F475" s="38"/>
      <c r="G475" s="38"/>
      <c r="H475" s="38"/>
      <c r="I475" s="39"/>
      <c r="J475" s="39"/>
      <c r="K475" s="35" t="str">
        <f t="shared" ca="1" si="14"/>
        <v/>
      </c>
      <c r="L475" s="35" t="str">
        <f t="shared" ca="1" si="15"/>
        <v/>
      </c>
      <c r="M475" s="38"/>
    </row>
    <row r="476" spans="1:13">
      <c r="A476" s="35">
        <v>471</v>
      </c>
      <c r="B476" s="37" t="s">
        <v>202</v>
      </c>
      <c r="C476" s="35" t="s">
        <v>302</v>
      </c>
      <c r="D476" s="37" t="s">
        <v>303</v>
      </c>
      <c r="E476" s="39"/>
      <c r="F476" s="38"/>
      <c r="G476" s="38"/>
      <c r="H476" s="38"/>
      <c r="I476" s="39"/>
      <c r="J476" s="39"/>
      <c r="K476" s="35" t="str">
        <f t="shared" ca="1" si="14"/>
        <v/>
      </c>
      <c r="L476" s="35" t="str">
        <f t="shared" ca="1" si="15"/>
        <v/>
      </c>
      <c r="M476" s="38"/>
    </row>
    <row r="477" spans="1:13">
      <c r="A477" s="35">
        <v>472</v>
      </c>
      <c r="B477" s="37" t="s">
        <v>202</v>
      </c>
      <c r="C477" s="35" t="s">
        <v>304</v>
      </c>
      <c r="D477" s="37" t="s">
        <v>305</v>
      </c>
      <c r="E477" s="39"/>
      <c r="F477" s="38"/>
      <c r="G477" s="38"/>
      <c r="H477" s="38"/>
      <c r="I477" s="39"/>
      <c r="J477" s="39"/>
      <c r="K477" s="35" t="str">
        <f t="shared" ca="1" si="14"/>
        <v/>
      </c>
      <c r="L477" s="35" t="str">
        <f t="shared" ca="1" si="15"/>
        <v/>
      </c>
      <c r="M477" s="38"/>
    </row>
    <row r="478" spans="1:13">
      <c r="A478" s="35">
        <v>473</v>
      </c>
      <c r="B478" s="37" t="s">
        <v>202</v>
      </c>
      <c r="C478" s="35" t="s">
        <v>306</v>
      </c>
      <c r="D478" s="37" t="s">
        <v>307</v>
      </c>
      <c r="E478" s="39"/>
      <c r="F478" s="38"/>
      <c r="G478" s="38"/>
      <c r="H478" s="38"/>
      <c r="I478" s="39"/>
      <c r="J478" s="39"/>
      <c r="K478" s="35" t="str">
        <f t="shared" ca="1" si="14"/>
        <v/>
      </c>
      <c r="L478" s="35" t="str">
        <f t="shared" ca="1" si="15"/>
        <v/>
      </c>
      <c r="M478" s="38"/>
    </row>
    <row r="479" spans="1:13">
      <c r="A479" s="35">
        <v>474</v>
      </c>
      <c r="B479" s="37" t="s">
        <v>202</v>
      </c>
      <c r="C479" s="35" t="s">
        <v>308</v>
      </c>
      <c r="D479" s="37" t="s">
        <v>309</v>
      </c>
      <c r="E479" s="39"/>
      <c r="F479" s="38"/>
      <c r="G479" s="38"/>
      <c r="H479" s="38"/>
      <c r="I479" s="39"/>
      <c r="J479" s="39"/>
      <c r="K479" s="35" t="str">
        <f t="shared" ca="1" si="14"/>
        <v/>
      </c>
      <c r="L479" s="35" t="str">
        <f t="shared" ca="1" si="15"/>
        <v/>
      </c>
      <c r="M479" s="38"/>
    </row>
    <row r="480" spans="1:13">
      <c r="A480" s="35">
        <v>475</v>
      </c>
      <c r="B480" s="37" t="s">
        <v>202</v>
      </c>
      <c r="C480" s="35" t="s">
        <v>310</v>
      </c>
      <c r="D480" s="37" t="s">
        <v>311</v>
      </c>
      <c r="E480" s="39"/>
      <c r="F480" s="38"/>
      <c r="G480" s="38"/>
      <c r="H480" s="38"/>
      <c r="I480" s="39"/>
      <c r="J480" s="39"/>
      <c r="K480" s="35" t="str">
        <f t="shared" ca="1" si="14"/>
        <v/>
      </c>
      <c r="L480" s="35" t="str">
        <f t="shared" ca="1" si="15"/>
        <v/>
      </c>
      <c r="M480" s="38"/>
    </row>
    <row r="481" spans="1:13">
      <c r="A481" s="35">
        <v>476</v>
      </c>
      <c r="B481" s="37" t="s">
        <v>202</v>
      </c>
      <c r="C481" s="35" t="s">
        <v>312</v>
      </c>
      <c r="D481" s="37" t="s">
        <v>313</v>
      </c>
      <c r="E481" s="39"/>
      <c r="F481" s="38"/>
      <c r="G481" s="38"/>
      <c r="H481" s="38"/>
      <c r="I481" s="39"/>
      <c r="J481" s="39"/>
      <c r="K481" s="35" t="str">
        <f t="shared" ca="1" si="14"/>
        <v/>
      </c>
      <c r="L481" s="35" t="str">
        <f t="shared" ca="1" si="15"/>
        <v/>
      </c>
      <c r="M481" s="38"/>
    </row>
    <row r="482" spans="1:13">
      <c r="A482" s="35">
        <v>477</v>
      </c>
      <c r="B482" s="37" t="s">
        <v>202</v>
      </c>
      <c r="C482" s="35" t="s">
        <v>314</v>
      </c>
      <c r="D482" s="37" t="s">
        <v>315</v>
      </c>
      <c r="E482" s="39"/>
      <c r="F482" s="38"/>
      <c r="G482" s="38"/>
      <c r="H482" s="38"/>
      <c r="I482" s="39"/>
      <c r="J482" s="39"/>
      <c r="K482" s="35" t="str">
        <f t="shared" ca="1" si="14"/>
        <v/>
      </c>
      <c r="L482" s="35" t="str">
        <f t="shared" ca="1" si="15"/>
        <v/>
      </c>
      <c r="M482" s="38"/>
    </row>
    <row r="483" spans="1:13">
      <c r="A483" s="35">
        <v>478</v>
      </c>
      <c r="B483" s="37" t="s">
        <v>202</v>
      </c>
      <c r="C483" s="35" t="s">
        <v>316</v>
      </c>
      <c r="D483" s="37" t="s">
        <v>317</v>
      </c>
      <c r="E483" s="39"/>
      <c r="F483" s="38"/>
      <c r="G483" s="38"/>
      <c r="H483" s="38"/>
      <c r="I483" s="39"/>
      <c r="J483" s="39"/>
      <c r="K483" s="35" t="str">
        <f t="shared" ca="1" si="14"/>
        <v/>
      </c>
      <c r="L483" s="35" t="str">
        <f t="shared" ca="1" si="15"/>
        <v/>
      </c>
      <c r="M483" s="38"/>
    </row>
    <row r="484" spans="1:13">
      <c r="A484" s="35">
        <v>479</v>
      </c>
      <c r="B484" s="37" t="s">
        <v>202</v>
      </c>
      <c r="C484" s="35" t="s">
        <v>318</v>
      </c>
      <c r="D484" s="37" t="s">
        <v>319</v>
      </c>
      <c r="E484" s="39"/>
      <c r="F484" s="38"/>
      <c r="G484" s="38"/>
      <c r="H484" s="38"/>
      <c r="I484" s="39"/>
      <c r="J484" s="39"/>
      <c r="K484" s="35" t="str">
        <f t="shared" ca="1" si="14"/>
        <v/>
      </c>
      <c r="L484" s="35" t="str">
        <f t="shared" ca="1" si="15"/>
        <v/>
      </c>
      <c r="M484" s="38"/>
    </row>
    <row r="485" spans="1:13">
      <c r="A485" s="35">
        <v>480</v>
      </c>
      <c r="B485" s="37" t="s">
        <v>202</v>
      </c>
      <c r="C485" s="35" t="s">
        <v>320</v>
      </c>
      <c r="D485" s="37" t="s">
        <v>93</v>
      </c>
      <c r="E485" s="39"/>
      <c r="F485" s="38"/>
      <c r="G485" s="38"/>
      <c r="H485" s="38"/>
      <c r="I485" s="39"/>
      <c r="J485" s="39"/>
      <c r="K485" s="35" t="str">
        <f t="shared" ca="1" si="14"/>
        <v/>
      </c>
      <c r="L485" s="35" t="str">
        <f t="shared" ca="1" si="15"/>
        <v/>
      </c>
      <c r="M485" s="38"/>
    </row>
    <row r="486" spans="1:13">
      <c r="A486" s="35">
        <v>481</v>
      </c>
      <c r="B486" s="37" t="s">
        <v>202</v>
      </c>
      <c r="C486" s="35" t="s">
        <v>321</v>
      </c>
      <c r="D486" s="37" t="s">
        <v>322</v>
      </c>
      <c r="E486" s="39"/>
      <c r="F486" s="38"/>
      <c r="G486" s="38"/>
      <c r="H486" s="38"/>
      <c r="I486" s="39"/>
      <c r="J486" s="39"/>
      <c r="K486" s="35" t="str">
        <f t="shared" ca="1" si="14"/>
        <v/>
      </c>
      <c r="L486" s="35" t="str">
        <f t="shared" ca="1" si="15"/>
        <v/>
      </c>
      <c r="M486" s="38"/>
    </row>
    <row r="487" spans="1:13">
      <c r="A487" s="40">
        <v>482</v>
      </c>
      <c r="B487" s="42" t="s">
        <v>203</v>
      </c>
      <c r="C487" s="40" t="s">
        <v>250</v>
      </c>
      <c r="D487" s="42" t="s">
        <v>251</v>
      </c>
      <c r="E487" s="44"/>
      <c r="F487" s="43"/>
      <c r="G487" s="43"/>
      <c r="H487" s="43"/>
      <c r="I487" s="44"/>
      <c r="J487" s="44"/>
      <c r="K487" s="40" t="str">
        <f t="shared" ca="1" si="14"/>
        <v/>
      </c>
      <c r="L487" s="40" t="str">
        <f t="shared" ca="1" si="15"/>
        <v/>
      </c>
      <c r="M487" s="43"/>
    </row>
    <row r="488" spans="1:13">
      <c r="A488" s="40">
        <v>483</v>
      </c>
      <c r="B488" s="42" t="s">
        <v>203</v>
      </c>
      <c r="C488" s="40" t="s">
        <v>252</v>
      </c>
      <c r="D488" s="42" t="s">
        <v>253</v>
      </c>
      <c r="E488" s="44"/>
      <c r="F488" s="43"/>
      <c r="G488" s="43"/>
      <c r="H488" s="43"/>
      <c r="I488" s="44"/>
      <c r="J488" s="44"/>
      <c r="K488" s="40" t="str">
        <f t="shared" ca="1" si="14"/>
        <v/>
      </c>
      <c r="L488" s="40" t="str">
        <f t="shared" ca="1" si="15"/>
        <v/>
      </c>
      <c r="M488" s="43"/>
    </row>
    <row r="489" spans="1:13">
      <c r="A489" s="40">
        <v>484</v>
      </c>
      <c r="B489" s="42" t="s">
        <v>203</v>
      </c>
      <c r="C489" s="40" t="s">
        <v>254</v>
      </c>
      <c r="D489" s="42" t="s">
        <v>255</v>
      </c>
      <c r="E489" s="44"/>
      <c r="F489" s="43"/>
      <c r="G489" s="43"/>
      <c r="H489" s="43"/>
      <c r="I489" s="44"/>
      <c r="J489" s="44"/>
      <c r="K489" s="40" t="str">
        <f t="shared" ca="1" si="14"/>
        <v/>
      </c>
      <c r="L489" s="40" t="str">
        <f t="shared" ca="1" si="15"/>
        <v/>
      </c>
      <c r="M489" s="43"/>
    </row>
    <row r="490" spans="1:13">
      <c r="A490" s="40">
        <v>485</v>
      </c>
      <c r="B490" s="42" t="s">
        <v>203</v>
      </c>
      <c r="C490" s="40" t="s">
        <v>256</v>
      </c>
      <c r="D490" s="42" t="s">
        <v>257</v>
      </c>
      <c r="E490" s="44"/>
      <c r="F490" s="43"/>
      <c r="G490" s="43"/>
      <c r="H490" s="43"/>
      <c r="I490" s="44"/>
      <c r="J490" s="44"/>
      <c r="K490" s="40" t="str">
        <f t="shared" ca="1" si="14"/>
        <v/>
      </c>
      <c r="L490" s="40" t="str">
        <f t="shared" ca="1" si="15"/>
        <v/>
      </c>
      <c r="M490" s="43"/>
    </row>
    <row r="491" spans="1:13">
      <c r="A491" s="40">
        <v>486</v>
      </c>
      <c r="B491" s="42" t="s">
        <v>203</v>
      </c>
      <c r="C491" s="40" t="s">
        <v>258</v>
      </c>
      <c r="D491" s="42" t="s">
        <v>259</v>
      </c>
      <c r="E491" s="44"/>
      <c r="F491" s="43"/>
      <c r="G491" s="43"/>
      <c r="H491" s="43"/>
      <c r="I491" s="44"/>
      <c r="J491" s="44"/>
      <c r="K491" s="40" t="str">
        <f t="shared" ca="1" si="14"/>
        <v/>
      </c>
      <c r="L491" s="40" t="str">
        <f t="shared" ca="1" si="15"/>
        <v/>
      </c>
      <c r="M491" s="43"/>
    </row>
    <row r="492" spans="1:13">
      <c r="A492" s="40">
        <v>487</v>
      </c>
      <c r="B492" s="42" t="s">
        <v>203</v>
      </c>
      <c r="C492" s="40" t="s">
        <v>260</v>
      </c>
      <c r="D492" s="42" t="s">
        <v>261</v>
      </c>
      <c r="E492" s="44"/>
      <c r="F492" s="43"/>
      <c r="G492" s="43"/>
      <c r="H492" s="43"/>
      <c r="I492" s="44"/>
      <c r="J492" s="44"/>
      <c r="K492" s="40" t="str">
        <f t="shared" ca="1" si="14"/>
        <v/>
      </c>
      <c r="L492" s="40" t="str">
        <f t="shared" ca="1" si="15"/>
        <v/>
      </c>
      <c r="M492" s="43"/>
    </row>
    <row r="493" spans="1:13">
      <c r="A493" s="40">
        <v>488</v>
      </c>
      <c r="B493" s="42" t="s">
        <v>203</v>
      </c>
      <c r="C493" s="40" t="s">
        <v>262</v>
      </c>
      <c r="D493" s="42" t="s">
        <v>263</v>
      </c>
      <c r="E493" s="44"/>
      <c r="F493" s="43"/>
      <c r="G493" s="43"/>
      <c r="H493" s="43"/>
      <c r="I493" s="44"/>
      <c r="J493" s="44"/>
      <c r="K493" s="40" t="str">
        <f t="shared" ca="1" si="14"/>
        <v/>
      </c>
      <c r="L493" s="40" t="str">
        <f t="shared" ca="1" si="15"/>
        <v/>
      </c>
      <c r="M493" s="43"/>
    </row>
    <row r="494" spans="1:13">
      <c r="A494" s="40">
        <v>489</v>
      </c>
      <c r="B494" s="42" t="s">
        <v>203</v>
      </c>
      <c r="C494" s="40" t="s">
        <v>264</v>
      </c>
      <c r="D494" s="42" t="s">
        <v>265</v>
      </c>
      <c r="E494" s="44"/>
      <c r="F494" s="43"/>
      <c r="G494" s="43"/>
      <c r="H494" s="43"/>
      <c r="I494" s="44"/>
      <c r="J494" s="44"/>
      <c r="K494" s="40" t="str">
        <f t="shared" ca="1" si="14"/>
        <v/>
      </c>
      <c r="L494" s="40" t="str">
        <f t="shared" ca="1" si="15"/>
        <v/>
      </c>
      <c r="M494" s="43"/>
    </row>
    <row r="495" spans="1:13">
      <c r="A495" s="40">
        <v>490</v>
      </c>
      <c r="B495" s="42" t="s">
        <v>203</v>
      </c>
      <c r="C495" s="40" t="s">
        <v>266</v>
      </c>
      <c r="D495" s="42" t="s">
        <v>267</v>
      </c>
      <c r="E495" s="44"/>
      <c r="F495" s="43"/>
      <c r="G495" s="43"/>
      <c r="H495" s="43"/>
      <c r="I495" s="44"/>
      <c r="J495" s="44"/>
      <c r="K495" s="40" t="str">
        <f t="shared" ca="1" si="14"/>
        <v/>
      </c>
      <c r="L495" s="40" t="str">
        <f t="shared" ca="1" si="15"/>
        <v/>
      </c>
      <c r="M495" s="43"/>
    </row>
    <row r="496" spans="1:13">
      <c r="A496" s="40">
        <v>491</v>
      </c>
      <c r="B496" s="42" t="s">
        <v>203</v>
      </c>
      <c r="C496" s="40" t="s">
        <v>268</v>
      </c>
      <c r="D496" s="42" t="s">
        <v>269</v>
      </c>
      <c r="E496" s="44"/>
      <c r="F496" s="43"/>
      <c r="G496" s="43"/>
      <c r="H496" s="43"/>
      <c r="I496" s="44"/>
      <c r="J496" s="44"/>
      <c r="K496" s="40" t="str">
        <f t="shared" ca="1" si="14"/>
        <v/>
      </c>
      <c r="L496" s="40" t="str">
        <f t="shared" ca="1" si="15"/>
        <v/>
      </c>
      <c r="M496" s="43"/>
    </row>
    <row r="497" spans="1:13">
      <c r="A497" s="40">
        <v>492</v>
      </c>
      <c r="B497" s="42" t="s">
        <v>203</v>
      </c>
      <c r="C497" s="40" t="s">
        <v>270</v>
      </c>
      <c r="D497" s="42" t="s">
        <v>271</v>
      </c>
      <c r="E497" s="44"/>
      <c r="F497" s="43"/>
      <c r="G497" s="43"/>
      <c r="H497" s="43"/>
      <c r="I497" s="44"/>
      <c r="J497" s="44"/>
      <c r="K497" s="40" t="str">
        <f t="shared" ca="1" si="14"/>
        <v/>
      </c>
      <c r="L497" s="40" t="str">
        <f t="shared" ca="1" si="15"/>
        <v/>
      </c>
      <c r="M497" s="43"/>
    </row>
    <row r="498" spans="1:13">
      <c r="A498" s="40">
        <v>493</v>
      </c>
      <c r="B498" s="42" t="s">
        <v>203</v>
      </c>
      <c r="C498" s="40" t="s">
        <v>272</v>
      </c>
      <c r="D498" s="42" t="s">
        <v>273</v>
      </c>
      <c r="E498" s="44"/>
      <c r="F498" s="43"/>
      <c r="G498" s="43"/>
      <c r="H498" s="43"/>
      <c r="I498" s="44"/>
      <c r="J498" s="44"/>
      <c r="K498" s="40" t="str">
        <f t="shared" ca="1" si="14"/>
        <v/>
      </c>
      <c r="L498" s="40" t="str">
        <f t="shared" ca="1" si="15"/>
        <v/>
      </c>
      <c r="M498" s="43"/>
    </row>
    <row r="499" spans="1:13">
      <c r="A499" s="40">
        <v>494</v>
      </c>
      <c r="B499" s="42" t="s">
        <v>203</v>
      </c>
      <c r="C499" s="40" t="s">
        <v>274</v>
      </c>
      <c r="D499" s="42" t="s">
        <v>275</v>
      </c>
      <c r="E499" s="44"/>
      <c r="F499" s="43"/>
      <c r="G499" s="43"/>
      <c r="H499" s="43"/>
      <c r="I499" s="44"/>
      <c r="J499" s="44"/>
      <c r="K499" s="40" t="str">
        <f t="shared" ca="1" si="14"/>
        <v/>
      </c>
      <c r="L499" s="40" t="str">
        <f t="shared" ca="1" si="15"/>
        <v/>
      </c>
      <c r="M499" s="43"/>
    </row>
    <row r="500" spans="1:13">
      <c r="A500" s="40">
        <v>495</v>
      </c>
      <c r="B500" s="42" t="s">
        <v>203</v>
      </c>
      <c r="C500" s="40" t="s">
        <v>276</v>
      </c>
      <c r="D500" s="42" t="s">
        <v>277</v>
      </c>
      <c r="E500" s="44"/>
      <c r="F500" s="43"/>
      <c r="G500" s="43"/>
      <c r="H500" s="43"/>
      <c r="I500" s="44"/>
      <c r="J500" s="44"/>
      <c r="K500" s="40" t="str">
        <f t="shared" ca="1" si="14"/>
        <v/>
      </c>
      <c r="L500" s="40" t="str">
        <f t="shared" ca="1" si="15"/>
        <v/>
      </c>
      <c r="M500" s="43"/>
    </row>
    <row r="501" spans="1:13">
      <c r="A501" s="40">
        <v>496</v>
      </c>
      <c r="B501" s="42" t="s">
        <v>203</v>
      </c>
      <c r="C501" s="40" t="s">
        <v>278</v>
      </c>
      <c r="D501" s="42" t="s">
        <v>279</v>
      </c>
      <c r="E501" s="44"/>
      <c r="F501" s="43"/>
      <c r="G501" s="43"/>
      <c r="H501" s="43"/>
      <c r="I501" s="44"/>
      <c r="J501" s="44"/>
      <c r="K501" s="40" t="str">
        <f t="shared" ca="1" si="14"/>
        <v/>
      </c>
      <c r="L501" s="40" t="str">
        <f t="shared" ca="1" si="15"/>
        <v/>
      </c>
      <c r="M501" s="43"/>
    </row>
    <row r="502" spans="1:13">
      <c r="A502" s="40">
        <v>497</v>
      </c>
      <c r="B502" s="42" t="s">
        <v>203</v>
      </c>
      <c r="C502" s="40" t="s">
        <v>280</v>
      </c>
      <c r="D502" s="42" t="s">
        <v>281</v>
      </c>
      <c r="E502" s="44"/>
      <c r="F502" s="43"/>
      <c r="G502" s="43"/>
      <c r="H502" s="43"/>
      <c r="I502" s="44"/>
      <c r="J502" s="44"/>
      <c r="K502" s="40" t="str">
        <f t="shared" ca="1" si="14"/>
        <v/>
      </c>
      <c r="L502" s="40" t="str">
        <f t="shared" ca="1" si="15"/>
        <v/>
      </c>
      <c r="M502" s="43"/>
    </row>
    <row r="503" spans="1:13">
      <c r="A503" s="40">
        <v>498</v>
      </c>
      <c r="B503" s="42" t="s">
        <v>203</v>
      </c>
      <c r="C503" s="40" t="s">
        <v>282</v>
      </c>
      <c r="D503" s="42" t="s">
        <v>283</v>
      </c>
      <c r="E503" s="44"/>
      <c r="F503" s="43"/>
      <c r="G503" s="43"/>
      <c r="H503" s="43"/>
      <c r="I503" s="44"/>
      <c r="J503" s="44"/>
      <c r="K503" s="40" t="str">
        <f t="shared" ca="1" si="14"/>
        <v/>
      </c>
      <c r="L503" s="40" t="str">
        <f t="shared" ca="1" si="15"/>
        <v/>
      </c>
      <c r="M503" s="43"/>
    </row>
    <row r="504" spans="1:13">
      <c r="A504" s="40">
        <v>499</v>
      </c>
      <c r="B504" s="42" t="s">
        <v>203</v>
      </c>
      <c r="C504" s="40" t="s">
        <v>284</v>
      </c>
      <c r="D504" s="42" t="s">
        <v>285</v>
      </c>
      <c r="E504" s="44"/>
      <c r="F504" s="43"/>
      <c r="G504" s="43"/>
      <c r="H504" s="43"/>
      <c r="I504" s="44"/>
      <c r="J504" s="44"/>
      <c r="K504" s="40" t="str">
        <f t="shared" ca="1" si="14"/>
        <v/>
      </c>
      <c r="L504" s="40" t="str">
        <f t="shared" ca="1" si="15"/>
        <v/>
      </c>
      <c r="M504" s="43"/>
    </row>
    <row r="505" spans="1:13">
      <c r="A505" s="40">
        <v>500</v>
      </c>
      <c r="B505" s="42" t="s">
        <v>203</v>
      </c>
      <c r="C505" s="40" t="s">
        <v>286</v>
      </c>
      <c r="D505" s="42" t="s">
        <v>287</v>
      </c>
      <c r="E505" s="44"/>
      <c r="F505" s="43"/>
      <c r="G505" s="43"/>
      <c r="H505" s="43"/>
      <c r="I505" s="44"/>
      <c r="J505" s="44"/>
      <c r="K505" s="40" t="str">
        <f t="shared" ca="1" si="14"/>
        <v/>
      </c>
      <c r="L505" s="40" t="str">
        <f t="shared" ca="1" si="15"/>
        <v/>
      </c>
      <c r="M505" s="43"/>
    </row>
    <row r="506" spans="1:13">
      <c r="A506" s="40">
        <v>501</v>
      </c>
      <c r="B506" s="42" t="s">
        <v>203</v>
      </c>
      <c r="C506" s="40" t="s">
        <v>288</v>
      </c>
      <c r="D506" s="42" t="s">
        <v>289</v>
      </c>
      <c r="E506" s="44"/>
      <c r="F506" s="43"/>
      <c r="G506" s="43"/>
      <c r="H506" s="43"/>
      <c r="I506" s="44"/>
      <c r="J506" s="44"/>
      <c r="K506" s="40" t="str">
        <f t="shared" ca="1" si="14"/>
        <v/>
      </c>
      <c r="L506" s="40" t="str">
        <f t="shared" ca="1" si="15"/>
        <v/>
      </c>
      <c r="M506" s="43"/>
    </row>
    <row r="507" spans="1:13">
      <c r="A507" s="40">
        <v>502</v>
      </c>
      <c r="B507" s="42" t="s">
        <v>203</v>
      </c>
      <c r="C507" s="40" t="s">
        <v>290</v>
      </c>
      <c r="D507" s="42" t="s">
        <v>291</v>
      </c>
      <c r="E507" s="44"/>
      <c r="F507" s="43"/>
      <c r="G507" s="43"/>
      <c r="H507" s="43"/>
      <c r="I507" s="44"/>
      <c r="J507" s="44"/>
      <c r="K507" s="40" t="str">
        <f t="shared" ca="1" si="14"/>
        <v/>
      </c>
      <c r="L507" s="40" t="str">
        <f t="shared" ca="1" si="15"/>
        <v/>
      </c>
      <c r="M507" s="43"/>
    </row>
    <row r="508" spans="1:13">
      <c r="A508" s="40">
        <v>503</v>
      </c>
      <c r="B508" s="42" t="s">
        <v>203</v>
      </c>
      <c r="C508" s="40" t="s">
        <v>292</v>
      </c>
      <c r="D508" s="42" t="s">
        <v>293</v>
      </c>
      <c r="E508" s="44"/>
      <c r="F508" s="43"/>
      <c r="G508" s="43"/>
      <c r="H508" s="43"/>
      <c r="I508" s="44"/>
      <c r="J508" s="44"/>
      <c r="K508" s="40" t="str">
        <f t="shared" ca="1" si="14"/>
        <v/>
      </c>
      <c r="L508" s="40" t="str">
        <f t="shared" ca="1" si="15"/>
        <v/>
      </c>
      <c r="M508" s="43"/>
    </row>
    <row r="509" spans="1:13" ht="22.8">
      <c r="A509" s="40">
        <v>504</v>
      </c>
      <c r="B509" s="42" t="s">
        <v>203</v>
      </c>
      <c r="C509" s="40" t="s">
        <v>294</v>
      </c>
      <c r="D509" s="42" t="s">
        <v>295</v>
      </c>
      <c r="E509" s="44"/>
      <c r="F509" s="43"/>
      <c r="G509" s="43"/>
      <c r="H509" s="43"/>
      <c r="I509" s="44"/>
      <c r="J509" s="44"/>
      <c r="K509" s="40" t="str">
        <f t="shared" ca="1" si="14"/>
        <v/>
      </c>
      <c r="L509" s="40" t="str">
        <f t="shared" ca="1" si="15"/>
        <v/>
      </c>
      <c r="M509" s="43"/>
    </row>
    <row r="510" spans="1:13">
      <c r="A510" s="40">
        <v>505</v>
      </c>
      <c r="B510" s="42" t="s">
        <v>203</v>
      </c>
      <c r="C510" s="40" t="s">
        <v>296</v>
      </c>
      <c r="D510" s="42" t="s">
        <v>297</v>
      </c>
      <c r="E510" s="44"/>
      <c r="F510" s="43"/>
      <c r="G510" s="43"/>
      <c r="H510" s="43"/>
      <c r="I510" s="44"/>
      <c r="J510" s="44"/>
      <c r="K510" s="40" t="str">
        <f t="shared" ca="1" si="14"/>
        <v/>
      </c>
      <c r="L510" s="40" t="str">
        <f t="shared" ca="1" si="15"/>
        <v/>
      </c>
      <c r="M510" s="43"/>
    </row>
    <row r="511" spans="1:13">
      <c r="A511" s="40">
        <v>506</v>
      </c>
      <c r="B511" s="42" t="s">
        <v>203</v>
      </c>
      <c r="C511" s="40" t="s">
        <v>298</v>
      </c>
      <c r="D511" s="42" t="s">
        <v>299</v>
      </c>
      <c r="E511" s="44"/>
      <c r="F511" s="43"/>
      <c r="G511" s="43"/>
      <c r="H511" s="43"/>
      <c r="I511" s="44"/>
      <c r="J511" s="44"/>
      <c r="K511" s="40" t="str">
        <f t="shared" ca="1" si="14"/>
        <v/>
      </c>
      <c r="L511" s="40" t="str">
        <f t="shared" ca="1" si="15"/>
        <v/>
      </c>
      <c r="M511" s="43"/>
    </row>
    <row r="512" spans="1:13">
      <c r="A512" s="40">
        <v>507</v>
      </c>
      <c r="B512" s="42" t="s">
        <v>203</v>
      </c>
      <c r="C512" s="40" t="s">
        <v>300</v>
      </c>
      <c r="D512" s="42" t="s">
        <v>301</v>
      </c>
      <c r="E512" s="44"/>
      <c r="F512" s="43"/>
      <c r="G512" s="43"/>
      <c r="H512" s="43"/>
      <c r="I512" s="44"/>
      <c r="J512" s="44"/>
      <c r="K512" s="40" t="str">
        <f t="shared" ca="1" si="14"/>
        <v/>
      </c>
      <c r="L512" s="40" t="str">
        <f t="shared" ca="1" si="15"/>
        <v/>
      </c>
      <c r="M512" s="43"/>
    </row>
    <row r="513" spans="1:13">
      <c r="A513" s="40">
        <v>508</v>
      </c>
      <c r="B513" s="42" t="s">
        <v>203</v>
      </c>
      <c r="C513" s="40" t="s">
        <v>302</v>
      </c>
      <c r="D513" s="42" t="s">
        <v>303</v>
      </c>
      <c r="E513" s="44"/>
      <c r="F513" s="43"/>
      <c r="G513" s="43"/>
      <c r="H513" s="43"/>
      <c r="I513" s="44"/>
      <c r="J513" s="44"/>
      <c r="K513" s="40" t="str">
        <f t="shared" ca="1" si="14"/>
        <v/>
      </c>
      <c r="L513" s="40" t="str">
        <f t="shared" ca="1" si="15"/>
        <v/>
      </c>
      <c r="M513" s="43"/>
    </row>
    <row r="514" spans="1:13">
      <c r="A514" s="40">
        <v>509</v>
      </c>
      <c r="B514" s="42" t="s">
        <v>203</v>
      </c>
      <c r="C514" s="40" t="s">
        <v>304</v>
      </c>
      <c r="D514" s="42" t="s">
        <v>305</v>
      </c>
      <c r="E514" s="44"/>
      <c r="F514" s="43"/>
      <c r="G514" s="43"/>
      <c r="H514" s="43"/>
      <c r="I514" s="44"/>
      <c r="J514" s="44"/>
      <c r="K514" s="40" t="str">
        <f t="shared" ca="1" si="14"/>
        <v/>
      </c>
      <c r="L514" s="40" t="str">
        <f t="shared" ca="1" si="15"/>
        <v/>
      </c>
      <c r="M514" s="43"/>
    </row>
    <row r="515" spans="1:13">
      <c r="A515" s="40">
        <v>510</v>
      </c>
      <c r="B515" s="42" t="s">
        <v>203</v>
      </c>
      <c r="C515" s="40" t="s">
        <v>306</v>
      </c>
      <c r="D515" s="42" t="s">
        <v>307</v>
      </c>
      <c r="E515" s="44"/>
      <c r="F515" s="43"/>
      <c r="G515" s="43"/>
      <c r="H515" s="43"/>
      <c r="I515" s="44"/>
      <c r="J515" s="44"/>
      <c r="K515" s="40" t="str">
        <f t="shared" ca="1" si="14"/>
        <v/>
      </c>
      <c r="L515" s="40" t="str">
        <f t="shared" ca="1" si="15"/>
        <v/>
      </c>
      <c r="M515" s="43"/>
    </row>
    <row r="516" spans="1:13">
      <c r="A516" s="40">
        <v>511</v>
      </c>
      <c r="B516" s="42" t="s">
        <v>203</v>
      </c>
      <c r="C516" s="40" t="s">
        <v>308</v>
      </c>
      <c r="D516" s="42" t="s">
        <v>309</v>
      </c>
      <c r="E516" s="44"/>
      <c r="F516" s="43"/>
      <c r="G516" s="43"/>
      <c r="H516" s="43"/>
      <c r="I516" s="44"/>
      <c r="J516" s="44"/>
      <c r="K516" s="40" t="str">
        <f t="shared" ca="1" si="14"/>
        <v/>
      </c>
      <c r="L516" s="40" t="str">
        <f t="shared" ca="1" si="15"/>
        <v/>
      </c>
      <c r="M516" s="43"/>
    </row>
    <row r="517" spans="1:13">
      <c r="A517" s="40">
        <v>512</v>
      </c>
      <c r="B517" s="42" t="s">
        <v>203</v>
      </c>
      <c r="C517" s="40" t="s">
        <v>310</v>
      </c>
      <c r="D517" s="42" t="s">
        <v>311</v>
      </c>
      <c r="E517" s="44"/>
      <c r="F517" s="43"/>
      <c r="G517" s="43"/>
      <c r="H517" s="43"/>
      <c r="I517" s="44"/>
      <c r="J517" s="44"/>
      <c r="K517" s="40" t="str">
        <f t="shared" ca="1" si="14"/>
        <v/>
      </c>
      <c r="L517" s="40" t="str">
        <f t="shared" ca="1" si="15"/>
        <v/>
      </c>
      <c r="M517" s="43"/>
    </row>
    <row r="518" spans="1:13">
      <c r="A518" s="40">
        <v>513</v>
      </c>
      <c r="B518" s="42" t="s">
        <v>203</v>
      </c>
      <c r="C518" s="40" t="s">
        <v>312</v>
      </c>
      <c r="D518" s="42" t="s">
        <v>313</v>
      </c>
      <c r="E518" s="44"/>
      <c r="F518" s="43"/>
      <c r="G518" s="43"/>
      <c r="H518" s="43"/>
      <c r="I518" s="44"/>
      <c r="J518" s="44"/>
      <c r="K518" s="40" t="str">
        <f t="shared" ref="K518:K581" ca="1" si="16">IF(OR(H518="",J518="Clôturé"),"",TODAY()-H518)</f>
        <v/>
      </c>
      <c r="L518" s="40" t="str">
        <f t="shared" ref="L518:L581" ca="1" si="17">IF(K518="","",IF(J518="Clôturé","✅",IF(K518&lt;=30,"🟢",IF(K518&lt;=60,"🟠","🔴"))))</f>
        <v/>
      </c>
      <c r="M518" s="43"/>
    </row>
    <row r="519" spans="1:13">
      <c r="A519" s="40">
        <v>514</v>
      </c>
      <c r="B519" s="42" t="s">
        <v>203</v>
      </c>
      <c r="C519" s="40" t="s">
        <v>314</v>
      </c>
      <c r="D519" s="42" t="s">
        <v>315</v>
      </c>
      <c r="E519" s="44"/>
      <c r="F519" s="43"/>
      <c r="G519" s="43"/>
      <c r="H519" s="43"/>
      <c r="I519" s="44"/>
      <c r="J519" s="44"/>
      <c r="K519" s="40" t="str">
        <f t="shared" ca="1" si="16"/>
        <v/>
      </c>
      <c r="L519" s="40" t="str">
        <f t="shared" ca="1" si="17"/>
        <v/>
      </c>
      <c r="M519" s="43"/>
    </row>
    <row r="520" spans="1:13">
      <c r="A520" s="40">
        <v>515</v>
      </c>
      <c r="B520" s="42" t="s">
        <v>203</v>
      </c>
      <c r="C520" s="40" t="s">
        <v>316</v>
      </c>
      <c r="D520" s="42" t="s">
        <v>317</v>
      </c>
      <c r="E520" s="44"/>
      <c r="F520" s="43"/>
      <c r="G520" s="43"/>
      <c r="H520" s="43"/>
      <c r="I520" s="44"/>
      <c r="J520" s="44"/>
      <c r="K520" s="40" t="str">
        <f t="shared" ca="1" si="16"/>
        <v/>
      </c>
      <c r="L520" s="40" t="str">
        <f t="shared" ca="1" si="17"/>
        <v/>
      </c>
      <c r="M520" s="43"/>
    </row>
    <row r="521" spans="1:13">
      <c r="A521" s="40">
        <v>516</v>
      </c>
      <c r="B521" s="42" t="s">
        <v>203</v>
      </c>
      <c r="C521" s="40" t="s">
        <v>318</v>
      </c>
      <c r="D521" s="42" t="s">
        <v>319</v>
      </c>
      <c r="E521" s="44"/>
      <c r="F521" s="43"/>
      <c r="G521" s="43"/>
      <c r="H521" s="43"/>
      <c r="I521" s="44"/>
      <c r="J521" s="44"/>
      <c r="K521" s="40" t="str">
        <f t="shared" ca="1" si="16"/>
        <v/>
      </c>
      <c r="L521" s="40" t="str">
        <f t="shared" ca="1" si="17"/>
        <v/>
      </c>
      <c r="M521" s="43"/>
    </row>
    <row r="522" spans="1:13">
      <c r="A522" s="40">
        <v>517</v>
      </c>
      <c r="B522" s="42" t="s">
        <v>203</v>
      </c>
      <c r="C522" s="40" t="s">
        <v>320</v>
      </c>
      <c r="D522" s="42" t="s">
        <v>93</v>
      </c>
      <c r="E522" s="44"/>
      <c r="F522" s="43"/>
      <c r="G522" s="43"/>
      <c r="H522" s="43"/>
      <c r="I522" s="44"/>
      <c r="J522" s="44"/>
      <c r="K522" s="40" t="str">
        <f t="shared" ca="1" si="16"/>
        <v/>
      </c>
      <c r="L522" s="40" t="str">
        <f t="shared" ca="1" si="17"/>
        <v/>
      </c>
      <c r="M522" s="43"/>
    </row>
    <row r="523" spans="1:13">
      <c r="A523" s="40">
        <v>518</v>
      </c>
      <c r="B523" s="42" t="s">
        <v>203</v>
      </c>
      <c r="C523" s="40" t="s">
        <v>321</v>
      </c>
      <c r="D523" s="42" t="s">
        <v>322</v>
      </c>
      <c r="E523" s="44"/>
      <c r="F523" s="43"/>
      <c r="G523" s="43"/>
      <c r="H523" s="43"/>
      <c r="I523" s="44"/>
      <c r="J523" s="44"/>
      <c r="K523" s="40" t="str">
        <f t="shared" ca="1" si="16"/>
        <v/>
      </c>
      <c r="L523" s="40" t="str">
        <f t="shared" ca="1" si="17"/>
        <v/>
      </c>
      <c r="M523" s="43"/>
    </row>
    <row r="524" spans="1:13">
      <c r="A524" s="35">
        <v>519</v>
      </c>
      <c r="B524" s="37" t="s">
        <v>204</v>
      </c>
      <c r="C524" s="35" t="s">
        <v>250</v>
      </c>
      <c r="D524" s="37" t="s">
        <v>251</v>
      </c>
      <c r="E524" s="39"/>
      <c r="F524" s="38"/>
      <c r="G524" s="38"/>
      <c r="H524" s="38"/>
      <c r="I524" s="39"/>
      <c r="J524" s="39"/>
      <c r="K524" s="35" t="str">
        <f t="shared" ca="1" si="16"/>
        <v/>
      </c>
      <c r="L524" s="35" t="str">
        <f t="shared" ca="1" si="17"/>
        <v/>
      </c>
      <c r="M524" s="38"/>
    </row>
    <row r="525" spans="1:13">
      <c r="A525" s="35">
        <v>520</v>
      </c>
      <c r="B525" s="37" t="s">
        <v>204</v>
      </c>
      <c r="C525" s="35" t="s">
        <v>252</v>
      </c>
      <c r="D525" s="37" t="s">
        <v>253</v>
      </c>
      <c r="E525" s="39"/>
      <c r="F525" s="38"/>
      <c r="G525" s="38"/>
      <c r="H525" s="38"/>
      <c r="I525" s="39"/>
      <c r="J525" s="39"/>
      <c r="K525" s="35" t="str">
        <f t="shared" ca="1" si="16"/>
        <v/>
      </c>
      <c r="L525" s="35" t="str">
        <f t="shared" ca="1" si="17"/>
        <v/>
      </c>
      <c r="M525" s="38"/>
    </row>
    <row r="526" spans="1:13">
      <c r="A526" s="35">
        <v>521</v>
      </c>
      <c r="B526" s="37" t="s">
        <v>204</v>
      </c>
      <c r="C526" s="35" t="s">
        <v>254</v>
      </c>
      <c r="D526" s="37" t="s">
        <v>255</v>
      </c>
      <c r="E526" s="39"/>
      <c r="F526" s="38"/>
      <c r="G526" s="38"/>
      <c r="H526" s="38"/>
      <c r="I526" s="39"/>
      <c r="J526" s="39"/>
      <c r="K526" s="35" t="str">
        <f t="shared" ca="1" si="16"/>
        <v/>
      </c>
      <c r="L526" s="35" t="str">
        <f t="shared" ca="1" si="17"/>
        <v/>
      </c>
      <c r="M526" s="38"/>
    </row>
    <row r="527" spans="1:13">
      <c r="A527" s="35">
        <v>522</v>
      </c>
      <c r="B527" s="37" t="s">
        <v>204</v>
      </c>
      <c r="C527" s="35" t="s">
        <v>256</v>
      </c>
      <c r="D527" s="37" t="s">
        <v>257</v>
      </c>
      <c r="E527" s="39"/>
      <c r="F527" s="38"/>
      <c r="G527" s="38"/>
      <c r="H527" s="38"/>
      <c r="I527" s="39"/>
      <c r="J527" s="39"/>
      <c r="K527" s="35" t="str">
        <f t="shared" ca="1" si="16"/>
        <v/>
      </c>
      <c r="L527" s="35" t="str">
        <f t="shared" ca="1" si="17"/>
        <v/>
      </c>
      <c r="M527" s="38"/>
    </row>
    <row r="528" spans="1:13">
      <c r="A528" s="35">
        <v>523</v>
      </c>
      <c r="B528" s="37" t="s">
        <v>204</v>
      </c>
      <c r="C528" s="35" t="s">
        <v>258</v>
      </c>
      <c r="D528" s="37" t="s">
        <v>259</v>
      </c>
      <c r="E528" s="39"/>
      <c r="F528" s="38"/>
      <c r="G528" s="38"/>
      <c r="H528" s="38"/>
      <c r="I528" s="39"/>
      <c r="J528" s="39"/>
      <c r="K528" s="35" t="str">
        <f t="shared" ca="1" si="16"/>
        <v/>
      </c>
      <c r="L528" s="35" t="str">
        <f t="shared" ca="1" si="17"/>
        <v/>
      </c>
      <c r="M528" s="38"/>
    </row>
    <row r="529" spans="1:13">
      <c r="A529" s="35">
        <v>524</v>
      </c>
      <c r="B529" s="37" t="s">
        <v>204</v>
      </c>
      <c r="C529" s="35" t="s">
        <v>260</v>
      </c>
      <c r="D529" s="37" t="s">
        <v>261</v>
      </c>
      <c r="E529" s="39"/>
      <c r="F529" s="38"/>
      <c r="G529" s="38"/>
      <c r="H529" s="38"/>
      <c r="I529" s="39"/>
      <c r="J529" s="39"/>
      <c r="K529" s="35" t="str">
        <f t="shared" ca="1" si="16"/>
        <v/>
      </c>
      <c r="L529" s="35" t="str">
        <f t="shared" ca="1" si="17"/>
        <v/>
      </c>
      <c r="M529" s="38"/>
    </row>
    <row r="530" spans="1:13">
      <c r="A530" s="35">
        <v>525</v>
      </c>
      <c r="B530" s="37" t="s">
        <v>204</v>
      </c>
      <c r="C530" s="35" t="s">
        <v>262</v>
      </c>
      <c r="D530" s="37" t="s">
        <v>263</v>
      </c>
      <c r="E530" s="39"/>
      <c r="F530" s="38"/>
      <c r="G530" s="38"/>
      <c r="H530" s="38"/>
      <c r="I530" s="39"/>
      <c r="J530" s="39"/>
      <c r="K530" s="35" t="str">
        <f t="shared" ca="1" si="16"/>
        <v/>
      </c>
      <c r="L530" s="35" t="str">
        <f t="shared" ca="1" si="17"/>
        <v/>
      </c>
      <c r="M530" s="38"/>
    </row>
    <row r="531" spans="1:13">
      <c r="A531" s="35">
        <v>526</v>
      </c>
      <c r="B531" s="37" t="s">
        <v>204</v>
      </c>
      <c r="C531" s="35" t="s">
        <v>264</v>
      </c>
      <c r="D531" s="37" t="s">
        <v>265</v>
      </c>
      <c r="E531" s="39"/>
      <c r="F531" s="38"/>
      <c r="G531" s="38"/>
      <c r="H531" s="38"/>
      <c r="I531" s="39"/>
      <c r="J531" s="39"/>
      <c r="K531" s="35" t="str">
        <f t="shared" ca="1" si="16"/>
        <v/>
      </c>
      <c r="L531" s="35" t="str">
        <f t="shared" ca="1" si="17"/>
        <v/>
      </c>
      <c r="M531" s="38"/>
    </row>
    <row r="532" spans="1:13">
      <c r="A532" s="35">
        <v>527</v>
      </c>
      <c r="B532" s="37" t="s">
        <v>204</v>
      </c>
      <c r="C532" s="35" t="s">
        <v>266</v>
      </c>
      <c r="D532" s="37" t="s">
        <v>267</v>
      </c>
      <c r="E532" s="39"/>
      <c r="F532" s="38"/>
      <c r="G532" s="38"/>
      <c r="H532" s="38"/>
      <c r="I532" s="39"/>
      <c r="J532" s="39"/>
      <c r="K532" s="35" t="str">
        <f t="shared" ca="1" si="16"/>
        <v/>
      </c>
      <c r="L532" s="35" t="str">
        <f t="shared" ca="1" si="17"/>
        <v/>
      </c>
      <c r="M532" s="38"/>
    </row>
    <row r="533" spans="1:13">
      <c r="A533" s="35">
        <v>528</v>
      </c>
      <c r="B533" s="37" t="s">
        <v>204</v>
      </c>
      <c r="C533" s="35" t="s">
        <v>268</v>
      </c>
      <c r="D533" s="37" t="s">
        <v>269</v>
      </c>
      <c r="E533" s="39"/>
      <c r="F533" s="38"/>
      <c r="G533" s="38"/>
      <c r="H533" s="38"/>
      <c r="I533" s="39"/>
      <c r="J533" s="39"/>
      <c r="K533" s="35" t="str">
        <f t="shared" ca="1" si="16"/>
        <v/>
      </c>
      <c r="L533" s="35" t="str">
        <f t="shared" ca="1" si="17"/>
        <v/>
      </c>
      <c r="M533" s="38"/>
    </row>
    <row r="534" spans="1:13">
      <c r="A534" s="35">
        <v>529</v>
      </c>
      <c r="B534" s="37" t="s">
        <v>204</v>
      </c>
      <c r="C534" s="35" t="s">
        <v>270</v>
      </c>
      <c r="D534" s="37" t="s">
        <v>271</v>
      </c>
      <c r="E534" s="39"/>
      <c r="F534" s="38"/>
      <c r="G534" s="38"/>
      <c r="H534" s="38"/>
      <c r="I534" s="39"/>
      <c r="J534" s="39"/>
      <c r="K534" s="35" t="str">
        <f t="shared" ca="1" si="16"/>
        <v/>
      </c>
      <c r="L534" s="35" t="str">
        <f t="shared" ca="1" si="17"/>
        <v/>
      </c>
      <c r="M534" s="38"/>
    </row>
    <row r="535" spans="1:13">
      <c r="A535" s="35">
        <v>530</v>
      </c>
      <c r="B535" s="37" t="s">
        <v>204</v>
      </c>
      <c r="C535" s="35" t="s">
        <v>272</v>
      </c>
      <c r="D535" s="37" t="s">
        <v>273</v>
      </c>
      <c r="E535" s="39"/>
      <c r="F535" s="38"/>
      <c r="G535" s="38"/>
      <c r="H535" s="38"/>
      <c r="I535" s="39"/>
      <c r="J535" s="39"/>
      <c r="K535" s="35" t="str">
        <f t="shared" ca="1" si="16"/>
        <v/>
      </c>
      <c r="L535" s="35" t="str">
        <f t="shared" ca="1" si="17"/>
        <v/>
      </c>
      <c r="M535" s="38"/>
    </row>
    <row r="536" spans="1:13">
      <c r="A536" s="35">
        <v>531</v>
      </c>
      <c r="B536" s="37" t="s">
        <v>204</v>
      </c>
      <c r="C536" s="35" t="s">
        <v>274</v>
      </c>
      <c r="D536" s="37" t="s">
        <v>275</v>
      </c>
      <c r="E536" s="39"/>
      <c r="F536" s="38"/>
      <c r="G536" s="38"/>
      <c r="H536" s="38"/>
      <c r="I536" s="39"/>
      <c r="J536" s="39"/>
      <c r="K536" s="35" t="str">
        <f t="shared" ca="1" si="16"/>
        <v/>
      </c>
      <c r="L536" s="35" t="str">
        <f t="shared" ca="1" si="17"/>
        <v/>
      </c>
      <c r="M536" s="38"/>
    </row>
    <row r="537" spans="1:13">
      <c r="A537" s="35">
        <v>532</v>
      </c>
      <c r="B537" s="37" t="s">
        <v>204</v>
      </c>
      <c r="C537" s="35" t="s">
        <v>276</v>
      </c>
      <c r="D537" s="37" t="s">
        <v>277</v>
      </c>
      <c r="E537" s="39"/>
      <c r="F537" s="38"/>
      <c r="G537" s="38"/>
      <c r="H537" s="38"/>
      <c r="I537" s="39"/>
      <c r="J537" s="39"/>
      <c r="K537" s="35" t="str">
        <f t="shared" ca="1" si="16"/>
        <v/>
      </c>
      <c r="L537" s="35" t="str">
        <f t="shared" ca="1" si="17"/>
        <v/>
      </c>
      <c r="M537" s="38"/>
    </row>
    <row r="538" spans="1:13">
      <c r="A538" s="35">
        <v>533</v>
      </c>
      <c r="B538" s="37" t="s">
        <v>204</v>
      </c>
      <c r="C538" s="35" t="s">
        <v>278</v>
      </c>
      <c r="D538" s="37" t="s">
        <v>279</v>
      </c>
      <c r="E538" s="39"/>
      <c r="F538" s="38"/>
      <c r="G538" s="38"/>
      <c r="H538" s="38"/>
      <c r="I538" s="39"/>
      <c r="J538" s="39"/>
      <c r="K538" s="35" t="str">
        <f t="shared" ca="1" si="16"/>
        <v/>
      </c>
      <c r="L538" s="35" t="str">
        <f t="shared" ca="1" si="17"/>
        <v/>
      </c>
      <c r="M538" s="38"/>
    </row>
    <row r="539" spans="1:13">
      <c r="A539" s="35">
        <v>534</v>
      </c>
      <c r="B539" s="37" t="s">
        <v>204</v>
      </c>
      <c r="C539" s="35" t="s">
        <v>280</v>
      </c>
      <c r="D539" s="37" t="s">
        <v>281</v>
      </c>
      <c r="E539" s="39"/>
      <c r="F539" s="38"/>
      <c r="G539" s="38"/>
      <c r="H539" s="38"/>
      <c r="I539" s="39"/>
      <c r="J539" s="39"/>
      <c r="K539" s="35" t="str">
        <f t="shared" ca="1" si="16"/>
        <v/>
      </c>
      <c r="L539" s="35" t="str">
        <f t="shared" ca="1" si="17"/>
        <v/>
      </c>
      <c r="M539" s="38"/>
    </row>
    <row r="540" spans="1:13">
      <c r="A540" s="35">
        <v>535</v>
      </c>
      <c r="B540" s="37" t="s">
        <v>204</v>
      </c>
      <c r="C540" s="35" t="s">
        <v>282</v>
      </c>
      <c r="D540" s="37" t="s">
        <v>283</v>
      </c>
      <c r="E540" s="39"/>
      <c r="F540" s="38"/>
      <c r="G540" s="38"/>
      <c r="H540" s="38"/>
      <c r="I540" s="39"/>
      <c r="J540" s="39"/>
      <c r="K540" s="35" t="str">
        <f t="shared" ca="1" si="16"/>
        <v/>
      </c>
      <c r="L540" s="35" t="str">
        <f t="shared" ca="1" si="17"/>
        <v/>
      </c>
      <c r="M540" s="38"/>
    </row>
    <row r="541" spans="1:13">
      <c r="A541" s="35">
        <v>536</v>
      </c>
      <c r="B541" s="37" t="s">
        <v>204</v>
      </c>
      <c r="C541" s="35" t="s">
        <v>284</v>
      </c>
      <c r="D541" s="37" t="s">
        <v>285</v>
      </c>
      <c r="E541" s="39"/>
      <c r="F541" s="38"/>
      <c r="G541" s="38"/>
      <c r="H541" s="38"/>
      <c r="I541" s="39"/>
      <c r="J541" s="39"/>
      <c r="K541" s="35" t="str">
        <f t="shared" ca="1" si="16"/>
        <v/>
      </c>
      <c r="L541" s="35" t="str">
        <f t="shared" ca="1" si="17"/>
        <v/>
      </c>
      <c r="M541" s="38"/>
    </row>
    <row r="542" spans="1:13">
      <c r="A542" s="35">
        <v>537</v>
      </c>
      <c r="B542" s="37" t="s">
        <v>204</v>
      </c>
      <c r="C542" s="35" t="s">
        <v>286</v>
      </c>
      <c r="D542" s="37" t="s">
        <v>287</v>
      </c>
      <c r="E542" s="39"/>
      <c r="F542" s="38"/>
      <c r="G542" s="38"/>
      <c r="H542" s="38"/>
      <c r="I542" s="39"/>
      <c r="J542" s="39"/>
      <c r="K542" s="35" t="str">
        <f t="shared" ca="1" si="16"/>
        <v/>
      </c>
      <c r="L542" s="35" t="str">
        <f t="shared" ca="1" si="17"/>
        <v/>
      </c>
      <c r="M542" s="38"/>
    </row>
    <row r="543" spans="1:13">
      <c r="A543" s="35">
        <v>538</v>
      </c>
      <c r="B543" s="37" t="s">
        <v>204</v>
      </c>
      <c r="C543" s="35" t="s">
        <v>288</v>
      </c>
      <c r="D543" s="37" t="s">
        <v>289</v>
      </c>
      <c r="E543" s="39"/>
      <c r="F543" s="38"/>
      <c r="G543" s="38"/>
      <c r="H543" s="38"/>
      <c r="I543" s="39"/>
      <c r="J543" s="39"/>
      <c r="K543" s="35" t="str">
        <f t="shared" ca="1" si="16"/>
        <v/>
      </c>
      <c r="L543" s="35" t="str">
        <f t="shared" ca="1" si="17"/>
        <v/>
      </c>
      <c r="M543" s="38"/>
    </row>
    <row r="544" spans="1:13">
      <c r="A544" s="35">
        <v>539</v>
      </c>
      <c r="B544" s="37" t="s">
        <v>204</v>
      </c>
      <c r="C544" s="35" t="s">
        <v>290</v>
      </c>
      <c r="D544" s="37" t="s">
        <v>291</v>
      </c>
      <c r="E544" s="39"/>
      <c r="F544" s="38"/>
      <c r="G544" s="38"/>
      <c r="H544" s="38"/>
      <c r="I544" s="39"/>
      <c r="J544" s="39"/>
      <c r="K544" s="35" t="str">
        <f t="shared" ca="1" si="16"/>
        <v/>
      </c>
      <c r="L544" s="35" t="str">
        <f t="shared" ca="1" si="17"/>
        <v/>
      </c>
      <c r="M544" s="38"/>
    </row>
    <row r="545" spans="1:13">
      <c r="A545" s="35">
        <v>540</v>
      </c>
      <c r="B545" s="37" t="s">
        <v>204</v>
      </c>
      <c r="C545" s="35" t="s">
        <v>292</v>
      </c>
      <c r="D545" s="37" t="s">
        <v>293</v>
      </c>
      <c r="E545" s="39"/>
      <c r="F545" s="38"/>
      <c r="G545" s="38"/>
      <c r="H545" s="38"/>
      <c r="I545" s="39"/>
      <c r="J545" s="39"/>
      <c r="K545" s="35" t="str">
        <f t="shared" ca="1" si="16"/>
        <v/>
      </c>
      <c r="L545" s="35" t="str">
        <f t="shared" ca="1" si="17"/>
        <v/>
      </c>
      <c r="M545" s="38"/>
    </row>
    <row r="546" spans="1:13" ht="22.8">
      <c r="A546" s="35">
        <v>541</v>
      </c>
      <c r="B546" s="37" t="s">
        <v>204</v>
      </c>
      <c r="C546" s="35" t="s">
        <v>294</v>
      </c>
      <c r="D546" s="37" t="s">
        <v>295</v>
      </c>
      <c r="E546" s="39"/>
      <c r="F546" s="38"/>
      <c r="G546" s="38"/>
      <c r="H546" s="38"/>
      <c r="I546" s="39"/>
      <c r="J546" s="39"/>
      <c r="K546" s="35" t="str">
        <f t="shared" ca="1" si="16"/>
        <v/>
      </c>
      <c r="L546" s="35" t="str">
        <f t="shared" ca="1" si="17"/>
        <v/>
      </c>
      <c r="M546" s="38"/>
    </row>
    <row r="547" spans="1:13">
      <c r="A547" s="35">
        <v>542</v>
      </c>
      <c r="B547" s="37" t="s">
        <v>204</v>
      </c>
      <c r="C547" s="35" t="s">
        <v>296</v>
      </c>
      <c r="D547" s="37" t="s">
        <v>297</v>
      </c>
      <c r="E547" s="39"/>
      <c r="F547" s="38"/>
      <c r="G547" s="38"/>
      <c r="H547" s="38"/>
      <c r="I547" s="39"/>
      <c r="J547" s="39"/>
      <c r="K547" s="35" t="str">
        <f t="shared" ca="1" si="16"/>
        <v/>
      </c>
      <c r="L547" s="35" t="str">
        <f t="shared" ca="1" si="17"/>
        <v/>
      </c>
      <c r="M547" s="38"/>
    </row>
    <row r="548" spans="1:13">
      <c r="A548" s="35">
        <v>543</v>
      </c>
      <c r="B548" s="37" t="s">
        <v>204</v>
      </c>
      <c r="C548" s="35" t="s">
        <v>298</v>
      </c>
      <c r="D548" s="37" t="s">
        <v>299</v>
      </c>
      <c r="E548" s="39"/>
      <c r="F548" s="38"/>
      <c r="G548" s="38"/>
      <c r="H548" s="38"/>
      <c r="I548" s="39"/>
      <c r="J548" s="39"/>
      <c r="K548" s="35" t="str">
        <f t="shared" ca="1" si="16"/>
        <v/>
      </c>
      <c r="L548" s="35" t="str">
        <f t="shared" ca="1" si="17"/>
        <v/>
      </c>
      <c r="M548" s="38"/>
    </row>
    <row r="549" spans="1:13">
      <c r="A549" s="35">
        <v>544</v>
      </c>
      <c r="B549" s="37" t="s">
        <v>204</v>
      </c>
      <c r="C549" s="35" t="s">
        <v>300</v>
      </c>
      <c r="D549" s="37" t="s">
        <v>301</v>
      </c>
      <c r="E549" s="39"/>
      <c r="F549" s="38"/>
      <c r="G549" s="38"/>
      <c r="H549" s="38"/>
      <c r="I549" s="39"/>
      <c r="J549" s="39"/>
      <c r="K549" s="35" t="str">
        <f t="shared" ca="1" si="16"/>
        <v/>
      </c>
      <c r="L549" s="35" t="str">
        <f t="shared" ca="1" si="17"/>
        <v/>
      </c>
      <c r="M549" s="38"/>
    </row>
    <row r="550" spans="1:13">
      <c r="A550" s="35">
        <v>545</v>
      </c>
      <c r="B550" s="37" t="s">
        <v>204</v>
      </c>
      <c r="C550" s="35" t="s">
        <v>302</v>
      </c>
      <c r="D550" s="37" t="s">
        <v>303</v>
      </c>
      <c r="E550" s="39"/>
      <c r="F550" s="38"/>
      <c r="G550" s="38"/>
      <c r="H550" s="38"/>
      <c r="I550" s="39"/>
      <c r="J550" s="39"/>
      <c r="K550" s="35" t="str">
        <f t="shared" ca="1" si="16"/>
        <v/>
      </c>
      <c r="L550" s="35" t="str">
        <f t="shared" ca="1" si="17"/>
        <v/>
      </c>
      <c r="M550" s="38"/>
    </row>
    <row r="551" spans="1:13">
      <c r="A551" s="35">
        <v>546</v>
      </c>
      <c r="B551" s="37" t="s">
        <v>204</v>
      </c>
      <c r="C551" s="35" t="s">
        <v>304</v>
      </c>
      <c r="D551" s="37" t="s">
        <v>305</v>
      </c>
      <c r="E551" s="39"/>
      <c r="F551" s="38"/>
      <c r="G551" s="38"/>
      <c r="H551" s="38"/>
      <c r="I551" s="39"/>
      <c r="J551" s="39"/>
      <c r="K551" s="35" t="str">
        <f t="shared" ca="1" si="16"/>
        <v/>
      </c>
      <c r="L551" s="35" t="str">
        <f t="shared" ca="1" si="17"/>
        <v/>
      </c>
      <c r="M551" s="38"/>
    </row>
    <row r="552" spans="1:13">
      <c r="A552" s="35">
        <v>547</v>
      </c>
      <c r="B552" s="37" t="s">
        <v>204</v>
      </c>
      <c r="C552" s="35" t="s">
        <v>306</v>
      </c>
      <c r="D552" s="37" t="s">
        <v>307</v>
      </c>
      <c r="E552" s="39"/>
      <c r="F552" s="38"/>
      <c r="G552" s="38"/>
      <c r="H552" s="38"/>
      <c r="I552" s="39"/>
      <c r="J552" s="39"/>
      <c r="K552" s="35" t="str">
        <f t="shared" ca="1" si="16"/>
        <v/>
      </c>
      <c r="L552" s="35" t="str">
        <f t="shared" ca="1" si="17"/>
        <v/>
      </c>
      <c r="M552" s="38"/>
    </row>
    <row r="553" spans="1:13">
      <c r="A553" s="35">
        <v>548</v>
      </c>
      <c r="B553" s="37" t="s">
        <v>204</v>
      </c>
      <c r="C553" s="35" t="s">
        <v>308</v>
      </c>
      <c r="D553" s="37" t="s">
        <v>309</v>
      </c>
      <c r="E553" s="39"/>
      <c r="F553" s="38"/>
      <c r="G553" s="38"/>
      <c r="H553" s="38"/>
      <c r="I553" s="39"/>
      <c r="J553" s="39"/>
      <c r="K553" s="35" t="str">
        <f t="shared" ca="1" si="16"/>
        <v/>
      </c>
      <c r="L553" s="35" t="str">
        <f t="shared" ca="1" si="17"/>
        <v/>
      </c>
      <c r="M553" s="38"/>
    </row>
    <row r="554" spans="1:13">
      <c r="A554" s="35">
        <v>549</v>
      </c>
      <c r="B554" s="37" t="s">
        <v>204</v>
      </c>
      <c r="C554" s="35" t="s">
        <v>310</v>
      </c>
      <c r="D554" s="37" t="s">
        <v>311</v>
      </c>
      <c r="E554" s="39"/>
      <c r="F554" s="38"/>
      <c r="G554" s="38"/>
      <c r="H554" s="38"/>
      <c r="I554" s="39"/>
      <c r="J554" s="39"/>
      <c r="K554" s="35" t="str">
        <f t="shared" ca="1" si="16"/>
        <v/>
      </c>
      <c r="L554" s="35" t="str">
        <f t="shared" ca="1" si="17"/>
        <v/>
      </c>
      <c r="M554" s="38"/>
    </row>
    <row r="555" spans="1:13">
      <c r="A555" s="35">
        <v>550</v>
      </c>
      <c r="B555" s="37" t="s">
        <v>204</v>
      </c>
      <c r="C555" s="35" t="s">
        <v>312</v>
      </c>
      <c r="D555" s="37" t="s">
        <v>313</v>
      </c>
      <c r="E555" s="39"/>
      <c r="F555" s="38"/>
      <c r="G555" s="38"/>
      <c r="H555" s="38"/>
      <c r="I555" s="39"/>
      <c r="J555" s="39"/>
      <c r="K555" s="35" t="str">
        <f t="shared" ca="1" si="16"/>
        <v/>
      </c>
      <c r="L555" s="35" t="str">
        <f t="shared" ca="1" si="17"/>
        <v/>
      </c>
      <c r="M555" s="38"/>
    </row>
    <row r="556" spans="1:13">
      <c r="A556" s="35">
        <v>551</v>
      </c>
      <c r="B556" s="37" t="s">
        <v>204</v>
      </c>
      <c r="C556" s="35" t="s">
        <v>314</v>
      </c>
      <c r="D556" s="37" t="s">
        <v>315</v>
      </c>
      <c r="E556" s="39"/>
      <c r="F556" s="38"/>
      <c r="G556" s="38"/>
      <c r="H556" s="38"/>
      <c r="I556" s="39"/>
      <c r="J556" s="39"/>
      <c r="K556" s="35" t="str">
        <f t="shared" ca="1" si="16"/>
        <v/>
      </c>
      <c r="L556" s="35" t="str">
        <f t="shared" ca="1" si="17"/>
        <v/>
      </c>
      <c r="M556" s="38"/>
    </row>
    <row r="557" spans="1:13">
      <c r="A557" s="35">
        <v>552</v>
      </c>
      <c r="B557" s="37" t="s">
        <v>204</v>
      </c>
      <c r="C557" s="35" t="s">
        <v>316</v>
      </c>
      <c r="D557" s="37" t="s">
        <v>317</v>
      </c>
      <c r="E557" s="39"/>
      <c r="F557" s="38"/>
      <c r="G557" s="38"/>
      <c r="H557" s="38"/>
      <c r="I557" s="39"/>
      <c r="J557" s="39"/>
      <c r="K557" s="35" t="str">
        <f t="shared" ca="1" si="16"/>
        <v/>
      </c>
      <c r="L557" s="35" t="str">
        <f t="shared" ca="1" si="17"/>
        <v/>
      </c>
      <c r="M557" s="38"/>
    </row>
    <row r="558" spans="1:13">
      <c r="A558" s="35">
        <v>553</v>
      </c>
      <c r="B558" s="37" t="s">
        <v>204</v>
      </c>
      <c r="C558" s="35" t="s">
        <v>318</v>
      </c>
      <c r="D558" s="37" t="s">
        <v>319</v>
      </c>
      <c r="E558" s="39"/>
      <c r="F558" s="38"/>
      <c r="G558" s="38"/>
      <c r="H558" s="38"/>
      <c r="I558" s="39"/>
      <c r="J558" s="39"/>
      <c r="K558" s="35" t="str">
        <f t="shared" ca="1" si="16"/>
        <v/>
      </c>
      <c r="L558" s="35" t="str">
        <f t="shared" ca="1" si="17"/>
        <v/>
      </c>
      <c r="M558" s="38"/>
    </row>
    <row r="559" spans="1:13">
      <c r="A559" s="35">
        <v>554</v>
      </c>
      <c r="B559" s="37" t="s">
        <v>204</v>
      </c>
      <c r="C559" s="35" t="s">
        <v>320</v>
      </c>
      <c r="D559" s="37" t="s">
        <v>93</v>
      </c>
      <c r="E559" s="39"/>
      <c r="F559" s="38"/>
      <c r="G559" s="38"/>
      <c r="H559" s="38"/>
      <c r="I559" s="39"/>
      <c r="J559" s="39"/>
      <c r="K559" s="35" t="str">
        <f t="shared" ca="1" si="16"/>
        <v/>
      </c>
      <c r="L559" s="35" t="str">
        <f t="shared" ca="1" si="17"/>
        <v/>
      </c>
      <c r="M559" s="38"/>
    </row>
    <row r="560" spans="1:13">
      <c r="A560" s="35">
        <v>555</v>
      </c>
      <c r="B560" s="37" t="s">
        <v>204</v>
      </c>
      <c r="C560" s="35" t="s">
        <v>321</v>
      </c>
      <c r="D560" s="37" t="s">
        <v>322</v>
      </c>
      <c r="E560" s="39"/>
      <c r="F560" s="38"/>
      <c r="G560" s="38"/>
      <c r="H560" s="38"/>
      <c r="I560" s="39"/>
      <c r="J560" s="39"/>
      <c r="K560" s="35" t="str">
        <f t="shared" ca="1" si="16"/>
        <v/>
      </c>
      <c r="L560" s="35" t="str">
        <f t="shared" ca="1" si="17"/>
        <v/>
      </c>
      <c r="M560" s="38"/>
    </row>
    <row r="561" spans="1:13">
      <c r="A561" s="40">
        <v>556</v>
      </c>
      <c r="B561" s="42" t="s">
        <v>205</v>
      </c>
      <c r="C561" s="40" t="s">
        <v>250</v>
      </c>
      <c r="D561" s="42" t="s">
        <v>251</v>
      </c>
      <c r="E561" s="44"/>
      <c r="F561" s="43"/>
      <c r="G561" s="43"/>
      <c r="H561" s="43"/>
      <c r="I561" s="44"/>
      <c r="J561" s="44"/>
      <c r="K561" s="40" t="str">
        <f t="shared" ca="1" si="16"/>
        <v/>
      </c>
      <c r="L561" s="40" t="str">
        <f t="shared" ca="1" si="17"/>
        <v/>
      </c>
      <c r="M561" s="43"/>
    </row>
    <row r="562" spans="1:13">
      <c r="A562" s="40">
        <v>557</v>
      </c>
      <c r="B562" s="42" t="s">
        <v>205</v>
      </c>
      <c r="C562" s="40" t="s">
        <v>252</v>
      </c>
      <c r="D562" s="42" t="s">
        <v>253</v>
      </c>
      <c r="E562" s="44"/>
      <c r="F562" s="43"/>
      <c r="G562" s="43"/>
      <c r="H562" s="43"/>
      <c r="I562" s="44"/>
      <c r="J562" s="44"/>
      <c r="K562" s="40" t="str">
        <f t="shared" ca="1" si="16"/>
        <v/>
      </c>
      <c r="L562" s="40" t="str">
        <f t="shared" ca="1" si="17"/>
        <v/>
      </c>
      <c r="M562" s="43"/>
    </row>
    <row r="563" spans="1:13">
      <c r="A563" s="40">
        <v>558</v>
      </c>
      <c r="B563" s="42" t="s">
        <v>205</v>
      </c>
      <c r="C563" s="40" t="s">
        <v>254</v>
      </c>
      <c r="D563" s="42" t="s">
        <v>255</v>
      </c>
      <c r="E563" s="44"/>
      <c r="F563" s="43"/>
      <c r="G563" s="43"/>
      <c r="H563" s="43"/>
      <c r="I563" s="44"/>
      <c r="J563" s="44"/>
      <c r="K563" s="40" t="str">
        <f t="shared" ca="1" si="16"/>
        <v/>
      </c>
      <c r="L563" s="40" t="str">
        <f t="shared" ca="1" si="17"/>
        <v/>
      </c>
      <c r="M563" s="43"/>
    </row>
    <row r="564" spans="1:13">
      <c r="A564" s="40">
        <v>559</v>
      </c>
      <c r="B564" s="42" t="s">
        <v>205</v>
      </c>
      <c r="C564" s="40" t="s">
        <v>256</v>
      </c>
      <c r="D564" s="42" t="s">
        <v>257</v>
      </c>
      <c r="E564" s="44"/>
      <c r="F564" s="43"/>
      <c r="G564" s="43"/>
      <c r="H564" s="43"/>
      <c r="I564" s="44"/>
      <c r="J564" s="44"/>
      <c r="K564" s="40" t="str">
        <f t="shared" ca="1" si="16"/>
        <v/>
      </c>
      <c r="L564" s="40" t="str">
        <f t="shared" ca="1" si="17"/>
        <v/>
      </c>
      <c r="M564" s="43"/>
    </row>
    <row r="565" spans="1:13">
      <c r="A565" s="40">
        <v>560</v>
      </c>
      <c r="B565" s="42" t="s">
        <v>205</v>
      </c>
      <c r="C565" s="40" t="s">
        <v>258</v>
      </c>
      <c r="D565" s="42" t="s">
        <v>259</v>
      </c>
      <c r="E565" s="44"/>
      <c r="F565" s="43"/>
      <c r="G565" s="43"/>
      <c r="H565" s="43"/>
      <c r="I565" s="44"/>
      <c r="J565" s="44"/>
      <c r="K565" s="40" t="str">
        <f t="shared" ca="1" si="16"/>
        <v/>
      </c>
      <c r="L565" s="40" t="str">
        <f t="shared" ca="1" si="17"/>
        <v/>
      </c>
      <c r="M565" s="43"/>
    </row>
    <row r="566" spans="1:13">
      <c r="A566" s="40">
        <v>561</v>
      </c>
      <c r="B566" s="42" t="s">
        <v>205</v>
      </c>
      <c r="C566" s="40" t="s">
        <v>260</v>
      </c>
      <c r="D566" s="42" t="s">
        <v>261</v>
      </c>
      <c r="E566" s="44"/>
      <c r="F566" s="43"/>
      <c r="G566" s="43"/>
      <c r="H566" s="43"/>
      <c r="I566" s="44"/>
      <c r="J566" s="44"/>
      <c r="K566" s="40" t="str">
        <f t="shared" ca="1" si="16"/>
        <v/>
      </c>
      <c r="L566" s="40" t="str">
        <f t="shared" ca="1" si="17"/>
        <v/>
      </c>
      <c r="M566" s="43"/>
    </row>
    <row r="567" spans="1:13">
      <c r="A567" s="40">
        <v>562</v>
      </c>
      <c r="B567" s="42" t="s">
        <v>205</v>
      </c>
      <c r="C567" s="40" t="s">
        <v>262</v>
      </c>
      <c r="D567" s="42" t="s">
        <v>263</v>
      </c>
      <c r="E567" s="44"/>
      <c r="F567" s="43"/>
      <c r="G567" s="43"/>
      <c r="H567" s="43"/>
      <c r="I567" s="44"/>
      <c r="J567" s="44"/>
      <c r="K567" s="40" t="str">
        <f t="shared" ca="1" si="16"/>
        <v/>
      </c>
      <c r="L567" s="40" t="str">
        <f t="shared" ca="1" si="17"/>
        <v/>
      </c>
      <c r="M567" s="43"/>
    </row>
    <row r="568" spans="1:13">
      <c r="A568" s="40">
        <v>563</v>
      </c>
      <c r="B568" s="42" t="s">
        <v>205</v>
      </c>
      <c r="C568" s="40" t="s">
        <v>264</v>
      </c>
      <c r="D568" s="42" t="s">
        <v>265</v>
      </c>
      <c r="E568" s="44"/>
      <c r="F568" s="43"/>
      <c r="G568" s="43"/>
      <c r="H568" s="43"/>
      <c r="I568" s="44"/>
      <c r="J568" s="44"/>
      <c r="K568" s="40" t="str">
        <f t="shared" ca="1" si="16"/>
        <v/>
      </c>
      <c r="L568" s="40" t="str">
        <f t="shared" ca="1" si="17"/>
        <v/>
      </c>
      <c r="M568" s="43"/>
    </row>
    <row r="569" spans="1:13">
      <c r="A569" s="40">
        <v>564</v>
      </c>
      <c r="B569" s="42" t="s">
        <v>205</v>
      </c>
      <c r="C569" s="40" t="s">
        <v>266</v>
      </c>
      <c r="D569" s="42" t="s">
        <v>267</v>
      </c>
      <c r="E569" s="44"/>
      <c r="F569" s="43"/>
      <c r="G569" s="43"/>
      <c r="H569" s="43"/>
      <c r="I569" s="44"/>
      <c r="J569" s="44"/>
      <c r="K569" s="40" t="str">
        <f t="shared" ca="1" si="16"/>
        <v/>
      </c>
      <c r="L569" s="40" t="str">
        <f t="shared" ca="1" si="17"/>
        <v/>
      </c>
      <c r="M569" s="43"/>
    </row>
    <row r="570" spans="1:13">
      <c r="A570" s="40">
        <v>565</v>
      </c>
      <c r="B570" s="42" t="s">
        <v>205</v>
      </c>
      <c r="C570" s="40" t="s">
        <v>268</v>
      </c>
      <c r="D570" s="42" t="s">
        <v>269</v>
      </c>
      <c r="E570" s="44"/>
      <c r="F570" s="43"/>
      <c r="G570" s="43"/>
      <c r="H570" s="43"/>
      <c r="I570" s="44"/>
      <c r="J570" s="44"/>
      <c r="K570" s="40" t="str">
        <f t="shared" ca="1" si="16"/>
        <v/>
      </c>
      <c r="L570" s="40" t="str">
        <f t="shared" ca="1" si="17"/>
        <v/>
      </c>
      <c r="M570" s="43"/>
    </row>
    <row r="571" spans="1:13">
      <c r="A571" s="40">
        <v>566</v>
      </c>
      <c r="B571" s="42" t="s">
        <v>205</v>
      </c>
      <c r="C571" s="40" t="s">
        <v>270</v>
      </c>
      <c r="D571" s="42" t="s">
        <v>271</v>
      </c>
      <c r="E571" s="44"/>
      <c r="F571" s="43"/>
      <c r="G571" s="43"/>
      <c r="H571" s="43"/>
      <c r="I571" s="44"/>
      <c r="J571" s="44"/>
      <c r="K571" s="40" t="str">
        <f t="shared" ca="1" si="16"/>
        <v/>
      </c>
      <c r="L571" s="40" t="str">
        <f t="shared" ca="1" si="17"/>
        <v/>
      </c>
      <c r="M571" s="43"/>
    </row>
    <row r="572" spans="1:13">
      <c r="A572" s="40">
        <v>567</v>
      </c>
      <c r="B572" s="42" t="s">
        <v>205</v>
      </c>
      <c r="C572" s="40" t="s">
        <v>272</v>
      </c>
      <c r="D572" s="42" t="s">
        <v>273</v>
      </c>
      <c r="E572" s="44"/>
      <c r="F572" s="43"/>
      <c r="G572" s="43"/>
      <c r="H572" s="43"/>
      <c r="I572" s="44"/>
      <c r="J572" s="44"/>
      <c r="K572" s="40" t="str">
        <f t="shared" ca="1" si="16"/>
        <v/>
      </c>
      <c r="L572" s="40" t="str">
        <f t="shared" ca="1" si="17"/>
        <v/>
      </c>
      <c r="M572" s="43"/>
    </row>
    <row r="573" spans="1:13">
      <c r="A573" s="40">
        <v>568</v>
      </c>
      <c r="B573" s="42" t="s">
        <v>205</v>
      </c>
      <c r="C573" s="40" t="s">
        <v>274</v>
      </c>
      <c r="D573" s="42" t="s">
        <v>275</v>
      </c>
      <c r="E573" s="44"/>
      <c r="F573" s="43"/>
      <c r="G573" s="43"/>
      <c r="H573" s="43"/>
      <c r="I573" s="44"/>
      <c r="J573" s="44"/>
      <c r="K573" s="40" t="str">
        <f t="shared" ca="1" si="16"/>
        <v/>
      </c>
      <c r="L573" s="40" t="str">
        <f t="shared" ca="1" si="17"/>
        <v/>
      </c>
      <c r="M573" s="43"/>
    </row>
    <row r="574" spans="1:13">
      <c r="A574" s="40">
        <v>569</v>
      </c>
      <c r="B574" s="42" t="s">
        <v>205</v>
      </c>
      <c r="C574" s="40" t="s">
        <v>276</v>
      </c>
      <c r="D574" s="42" t="s">
        <v>277</v>
      </c>
      <c r="E574" s="44"/>
      <c r="F574" s="43"/>
      <c r="G574" s="43"/>
      <c r="H574" s="43"/>
      <c r="I574" s="44"/>
      <c r="J574" s="44"/>
      <c r="K574" s="40" t="str">
        <f t="shared" ca="1" si="16"/>
        <v/>
      </c>
      <c r="L574" s="40" t="str">
        <f t="shared" ca="1" si="17"/>
        <v/>
      </c>
      <c r="M574" s="43"/>
    </row>
    <row r="575" spans="1:13">
      <c r="A575" s="40">
        <v>570</v>
      </c>
      <c r="B575" s="42" t="s">
        <v>205</v>
      </c>
      <c r="C575" s="40" t="s">
        <v>278</v>
      </c>
      <c r="D575" s="42" t="s">
        <v>279</v>
      </c>
      <c r="E575" s="44"/>
      <c r="F575" s="43"/>
      <c r="G575" s="43"/>
      <c r="H575" s="43"/>
      <c r="I575" s="44"/>
      <c r="J575" s="44"/>
      <c r="K575" s="40" t="str">
        <f t="shared" ca="1" si="16"/>
        <v/>
      </c>
      <c r="L575" s="40" t="str">
        <f t="shared" ca="1" si="17"/>
        <v/>
      </c>
      <c r="M575" s="43"/>
    </row>
    <row r="576" spans="1:13">
      <c r="A576" s="40">
        <v>571</v>
      </c>
      <c r="B576" s="42" t="s">
        <v>205</v>
      </c>
      <c r="C576" s="40" t="s">
        <v>280</v>
      </c>
      <c r="D576" s="42" t="s">
        <v>281</v>
      </c>
      <c r="E576" s="44"/>
      <c r="F576" s="43"/>
      <c r="G576" s="43"/>
      <c r="H576" s="43"/>
      <c r="I576" s="44"/>
      <c r="J576" s="44"/>
      <c r="K576" s="40" t="str">
        <f t="shared" ca="1" si="16"/>
        <v/>
      </c>
      <c r="L576" s="40" t="str">
        <f t="shared" ca="1" si="17"/>
        <v/>
      </c>
      <c r="M576" s="43"/>
    </row>
    <row r="577" spans="1:13">
      <c r="A577" s="40">
        <v>572</v>
      </c>
      <c r="B577" s="42" t="s">
        <v>205</v>
      </c>
      <c r="C577" s="40" t="s">
        <v>282</v>
      </c>
      <c r="D577" s="42" t="s">
        <v>283</v>
      </c>
      <c r="E577" s="44"/>
      <c r="F577" s="43"/>
      <c r="G577" s="43"/>
      <c r="H577" s="43"/>
      <c r="I577" s="44"/>
      <c r="J577" s="44"/>
      <c r="K577" s="40" t="str">
        <f t="shared" ca="1" si="16"/>
        <v/>
      </c>
      <c r="L577" s="40" t="str">
        <f t="shared" ca="1" si="17"/>
        <v/>
      </c>
      <c r="M577" s="43"/>
    </row>
    <row r="578" spans="1:13">
      <c r="A578" s="40">
        <v>573</v>
      </c>
      <c r="B578" s="42" t="s">
        <v>205</v>
      </c>
      <c r="C578" s="40" t="s">
        <v>284</v>
      </c>
      <c r="D578" s="42" t="s">
        <v>285</v>
      </c>
      <c r="E578" s="44"/>
      <c r="F578" s="43"/>
      <c r="G578" s="43"/>
      <c r="H578" s="43"/>
      <c r="I578" s="44"/>
      <c r="J578" s="44"/>
      <c r="K578" s="40" t="str">
        <f t="shared" ca="1" si="16"/>
        <v/>
      </c>
      <c r="L578" s="40" t="str">
        <f t="shared" ca="1" si="17"/>
        <v/>
      </c>
      <c r="M578" s="43"/>
    </row>
    <row r="579" spans="1:13">
      <c r="A579" s="40">
        <v>574</v>
      </c>
      <c r="B579" s="42" t="s">
        <v>205</v>
      </c>
      <c r="C579" s="40" t="s">
        <v>286</v>
      </c>
      <c r="D579" s="42" t="s">
        <v>287</v>
      </c>
      <c r="E579" s="44"/>
      <c r="F579" s="43"/>
      <c r="G579" s="43"/>
      <c r="H579" s="43"/>
      <c r="I579" s="44"/>
      <c r="J579" s="44"/>
      <c r="K579" s="40" t="str">
        <f t="shared" ca="1" si="16"/>
        <v/>
      </c>
      <c r="L579" s="40" t="str">
        <f t="shared" ca="1" si="17"/>
        <v/>
      </c>
      <c r="M579" s="43"/>
    </row>
    <row r="580" spans="1:13">
      <c r="A580" s="40">
        <v>575</v>
      </c>
      <c r="B580" s="42" t="s">
        <v>205</v>
      </c>
      <c r="C580" s="40" t="s">
        <v>288</v>
      </c>
      <c r="D580" s="42" t="s">
        <v>289</v>
      </c>
      <c r="E580" s="44"/>
      <c r="F580" s="43"/>
      <c r="G580" s="43"/>
      <c r="H580" s="43"/>
      <c r="I580" s="44"/>
      <c r="J580" s="44"/>
      <c r="K580" s="40" t="str">
        <f t="shared" ca="1" si="16"/>
        <v/>
      </c>
      <c r="L580" s="40" t="str">
        <f t="shared" ca="1" si="17"/>
        <v/>
      </c>
      <c r="M580" s="43"/>
    </row>
    <row r="581" spans="1:13">
      <c r="A581" s="40">
        <v>576</v>
      </c>
      <c r="B581" s="42" t="s">
        <v>205</v>
      </c>
      <c r="C581" s="40" t="s">
        <v>290</v>
      </c>
      <c r="D581" s="42" t="s">
        <v>291</v>
      </c>
      <c r="E581" s="44"/>
      <c r="F581" s="43"/>
      <c r="G581" s="43"/>
      <c r="H581" s="43"/>
      <c r="I581" s="44"/>
      <c r="J581" s="44"/>
      <c r="K581" s="40" t="str">
        <f t="shared" ca="1" si="16"/>
        <v/>
      </c>
      <c r="L581" s="40" t="str">
        <f t="shared" ca="1" si="17"/>
        <v/>
      </c>
      <c r="M581" s="43"/>
    </row>
    <row r="582" spans="1:13">
      <c r="A582" s="40">
        <v>577</v>
      </c>
      <c r="B582" s="42" t="s">
        <v>205</v>
      </c>
      <c r="C582" s="40" t="s">
        <v>292</v>
      </c>
      <c r="D582" s="42" t="s">
        <v>293</v>
      </c>
      <c r="E582" s="44"/>
      <c r="F582" s="43"/>
      <c r="G582" s="43"/>
      <c r="H582" s="43"/>
      <c r="I582" s="44"/>
      <c r="J582" s="44"/>
      <c r="K582" s="40" t="str">
        <f t="shared" ref="K582:K645" ca="1" si="18">IF(OR(H582="",J582="Clôturé"),"",TODAY()-H582)</f>
        <v/>
      </c>
      <c r="L582" s="40" t="str">
        <f t="shared" ref="L582:L645" ca="1" si="19">IF(K582="","",IF(J582="Clôturé","✅",IF(K582&lt;=30,"🟢",IF(K582&lt;=60,"🟠","🔴"))))</f>
        <v/>
      </c>
      <c r="M582" s="43"/>
    </row>
    <row r="583" spans="1:13" ht="22.8">
      <c r="A583" s="40">
        <v>578</v>
      </c>
      <c r="B583" s="42" t="s">
        <v>205</v>
      </c>
      <c r="C583" s="40" t="s">
        <v>294</v>
      </c>
      <c r="D583" s="42" t="s">
        <v>295</v>
      </c>
      <c r="E583" s="44"/>
      <c r="F583" s="43"/>
      <c r="G583" s="43"/>
      <c r="H583" s="43"/>
      <c r="I583" s="44"/>
      <c r="J583" s="44"/>
      <c r="K583" s="40" t="str">
        <f t="shared" ca="1" si="18"/>
        <v/>
      </c>
      <c r="L583" s="40" t="str">
        <f t="shared" ca="1" si="19"/>
        <v/>
      </c>
      <c r="M583" s="43"/>
    </row>
    <row r="584" spans="1:13">
      <c r="A584" s="40">
        <v>579</v>
      </c>
      <c r="B584" s="42" t="s">
        <v>205</v>
      </c>
      <c r="C584" s="40" t="s">
        <v>296</v>
      </c>
      <c r="D584" s="42" t="s">
        <v>297</v>
      </c>
      <c r="E584" s="44"/>
      <c r="F584" s="43"/>
      <c r="G584" s="43"/>
      <c r="H584" s="43"/>
      <c r="I584" s="44"/>
      <c r="J584" s="44"/>
      <c r="K584" s="40" t="str">
        <f t="shared" ca="1" si="18"/>
        <v/>
      </c>
      <c r="L584" s="40" t="str">
        <f t="shared" ca="1" si="19"/>
        <v/>
      </c>
      <c r="M584" s="43"/>
    </row>
    <row r="585" spans="1:13">
      <c r="A585" s="40">
        <v>580</v>
      </c>
      <c r="B585" s="42" t="s">
        <v>205</v>
      </c>
      <c r="C585" s="40" t="s">
        <v>298</v>
      </c>
      <c r="D585" s="42" t="s">
        <v>299</v>
      </c>
      <c r="E585" s="44"/>
      <c r="F585" s="43"/>
      <c r="G585" s="43"/>
      <c r="H585" s="43"/>
      <c r="I585" s="44"/>
      <c r="J585" s="44"/>
      <c r="K585" s="40" t="str">
        <f t="shared" ca="1" si="18"/>
        <v/>
      </c>
      <c r="L585" s="40" t="str">
        <f t="shared" ca="1" si="19"/>
        <v/>
      </c>
      <c r="M585" s="43"/>
    </row>
    <row r="586" spans="1:13">
      <c r="A586" s="40">
        <v>581</v>
      </c>
      <c r="B586" s="42" t="s">
        <v>205</v>
      </c>
      <c r="C586" s="40" t="s">
        <v>300</v>
      </c>
      <c r="D586" s="42" t="s">
        <v>301</v>
      </c>
      <c r="E586" s="44"/>
      <c r="F586" s="43"/>
      <c r="G586" s="43"/>
      <c r="H586" s="43"/>
      <c r="I586" s="44"/>
      <c r="J586" s="44"/>
      <c r="K586" s="40" t="str">
        <f t="shared" ca="1" si="18"/>
        <v/>
      </c>
      <c r="L586" s="40" t="str">
        <f t="shared" ca="1" si="19"/>
        <v/>
      </c>
      <c r="M586" s="43"/>
    </row>
    <row r="587" spans="1:13">
      <c r="A587" s="40">
        <v>582</v>
      </c>
      <c r="B587" s="42" t="s">
        <v>205</v>
      </c>
      <c r="C587" s="40" t="s">
        <v>302</v>
      </c>
      <c r="D587" s="42" t="s">
        <v>303</v>
      </c>
      <c r="E587" s="44"/>
      <c r="F587" s="43"/>
      <c r="G587" s="43"/>
      <c r="H587" s="43"/>
      <c r="I587" s="44"/>
      <c r="J587" s="44"/>
      <c r="K587" s="40" t="str">
        <f t="shared" ca="1" si="18"/>
        <v/>
      </c>
      <c r="L587" s="40" t="str">
        <f t="shared" ca="1" si="19"/>
        <v/>
      </c>
      <c r="M587" s="43"/>
    </row>
    <row r="588" spans="1:13">
      <c r="A588" s="40">
        <v>583</v>
      </c>
      <c r="B588" s="42" t="s">
        <v>205</v>
      </c>
      <c r="C588" s="40" t="s">
        <v>304</v>
      </c>
      <c r="D588" s="42" t="s">
        <v>305</v>
      </c>
      <c r="E588" s="44"/>
      <c r="F588" s="43"/>
      <c r="G588" s="43"/>
      <c r="H588" s="43"/>
      <c r="I588" s="44"/>
      <c r="J588" s="44"/>
      <c r="K588" s="40" t="str">
        <f t="shared" ca="1" si="18"/>
        <v/>
      </c>
      <c r="L588" s="40" t="str">
        <f t="shared" ca="1" si="19"/>
        <v/>
      </c>
      <c r="M588" s="43"/>
    </row>
    <row r="589" spans="1:13">
      <c r="A589" s="40">
        <v>584</v>
      </c>
      <c r="B589" s="42" t="s">
        <v>205</v>
      </c>
      <c r="C589" s="40" t="s">
        <v>306</v>
      </c>
      <c r="D589" s="42" t="s">
        <v>307</v>
      </c>
      <c r="E589" s="44"/>
      <c r="F589" s="43"/>
      <c r="G589" s="43"/>
      <c r="H589" s="43"/>
      <c r="I589" s="44"/>
      <c r="J589" s="44"/>
      <c r="K589" s="40" t="str">
        <f t="shared" ca="1" si="18"/>
        <v/>
      </c>
      <c r="L589" s="40" t="str">
        <f t="shared" ca="1" si="19"/>
        <v/>
      </c>
      <c r="M589" s="43"/>
    </row>
    <row r="590" spans="1:13">
      <c r="A590" s="40">
        <v>585</v>
      </c>
      <c r="B590" s="42" t="s">
        <v>205</v>
      </c>
      <c r="C590" s="40" t="s">
        <v>308</v>
      </c>
      <c r="D590" s="42" t="s">
        <v>309</v>
      </c>
      <c r="E590" s="44"/>
      <c r="F590" s="43"/>
      <c r="G590" s="43"/>
      <c r="H590" s="43"/>
      <c r="I590" s="44"/>
      <c r="J590" s="44"/>
      <c r="K590" s="40" t="str">
        <f t="shared" ca="1" si="18"/>
        <v/>
      </c>
      <c r="L590" s="40" t="str">
        <f t="shared" ca="1" si="19"/>
        <v/>
      </c>
      <c r="M590" s="43"/>
    </row>
    <row r="591" spans="1:13">
      <c r="A591" s="40">
        <v>586</v>
      </c>
      <c r="B591" s="42" t="s">
        <v>205</v>
      </c>
      <c r="C591" s="40" t="s">
        <v>310</v>
      </c>
      <c r="D591" s="42" t="s">
        <v>311</v>
      </c>
      <c r="E591" s="44"/>
      <c r="F591" s="43"/>
      <c r="G591" s="43"/>
      <c r="H591" s="43"/>
      <c r="I591" s="44"/>
      <c r="J591" s="44"/>
      <c r="K591" s="40" t="str">
        <f t="shared" ca="1" si="18"/>
        <v/>
      </c>
      <c r="L591" s="40" t="str">
        <f t="shared" ca="1" si="19"/>
        <v/>
      </c>
      <c r="M591" s="43"/>
    </row>
    <row r="592" spans="1:13">
      <c r="A592" s="40">
        <v>587</v>
      </c>
      <c r="B592" s="42" t="s">
        <v>205</v>
      </c>
      <c r="C592" s="40" t="s">
        <v>312</v>
      </c>
      <c r="D592" s="42" t="s">
        <v>313</v>
      </c>
      <c r="E592" s="44"/>
      <c r="F592" s="43"/>
      <c r="G592" s="43"/>
      <c r="H592" s="43"/>
      <c r="I592" s="44"/>
      <c r="J592" s="44"/>
      <c r="K592" s="40" t="str">
        <f t="shared" ca="1" si="18"/>
        <v/>
      </c>
      <c r="L592" s="40" t="str">
        <f t="shared" ca="1" si="19"/>
        <v/>
      </c>
      <c r="M592" s="43"/>
    </row>
    <row r="593" spans="1:13">
      <c r="A593" s="40">
        <v>588</v>
      </c>
      <c r="B593" s="42" t="s">
        <v>205</v>
      </c>
      <c r="C593" s="40" t="s">
        <v>314</v>
      </c>
      <c r="D593" s="42" t="s">
        <v>315</v>
      </c>
      <c r="E593" s="44"/>
      <c r="F593" s="43"/>
      <c r="G593" s="43"/>
      <c r="H593" s="43"/>
      <c r="I593" s="44"/>
      <c r="J593" s="44"/>
      <c r="K593" s="40" t="str">
        <f t="shared" ca="1" si="18"/>
        <v/>
      </c>
      <c r="L593" s="40" t="str">
        <f t="shared" ca="1" si="19"/>
        <v/>
      </c>
      <c r="M593" s="43"/>
    </row>
    <row r="594" spans="1:13">
      <c r="A594" s="40">
        <v>589</v>
      </c>
      <c r="B594" s="42" t="s">
        <v>205</v>
      </c>
      <c r="C594" s="40" t="s">
        <v>316</v>
      </c>
      <c r="D594" s="42" t="s">
        <v>317</v>
      </c>
      <c r="E594" s="44"/>
      <c r="F594" s="43"/>
      <c r="G594" s="43"/>
      <c r="H594" s="43"/>
      <c r="I594" s="44"/>
      <c r="J594" s="44"/>
      <c r="K594" s="40" t="str">
        <f t="shared" ca="1" si="18"/>
        <v/>
      </c>
      <c r="L594" s="40" t="str">
        <f t="shared" ca="1" si="19"/>
        <v/>
      </c>
      <c r="M594" s="43"/>
    </row>
    <row r="595" spans="1:13">
      <c r="A595" s="40">
        <v>590</v>
      </c>
      <c r="B595" s="42" t="s">
        <v>205</v>
      </c>
      <c r="C595" s="40" t="s">
        <v>318</v>
      </c>
      <c r="D595" s="42" t="s">
        <v>319</v>
      </c>
      <c r="E595" s="44"/>
      <c r="F595" s="43"/>
      <c r="G595" s="43"/>
      <c r="H595" s="43"/>
      <c r="I595" s="44"/>
      <c r="J595" s="44"/>
      <c r="K595" s="40" t="str">
        <f t="shared" ca="1" si="18"/>
        <v/>
      </c>
      <c r="L595" s="40" t="str">
        <f t="shared" ca="1" si="19"/>
        <v/>
      </c>
      <c r="M595" s="43"/>
    </row>
    <row r="596" spans="1:13">
      <c r="A596" s="40">
        <v>591</v>
      </c>
      <c r="B596" s="42" t="s">
        <v>205</v>
      </c>
      <c r="C596" s="40" t="s">
        <v>320</v>
      </c>
      <c r="D596" s="42" t="s">
        <v>93</v>
      </c>
      <c r="E596" s="44"/>
      <c r="F596" s="43"/>
      <c r="G596" s="43"/>
      <c r="H596" s="43"/>
      <c r="I596" s="44"/>
      <c r="J596" s="44"/>
      <c r="K596" s="40" t="str">
        <f t="shared" ca="1" si="18"/>
        <v/>
      </c>
      <c r="L596" s="40" t="str">
        <f t="shared" ca="1" si="19"/>
        <v/>
      </c>
      <c r="M596" s="43"/>
    </row>
    <row r="597" spans="1:13">
      <c r="A597" s="40">
        <v>592</v>
      </c>
      <c r="B597" s="42" t="s">
        <v>205</v>
      </c>
      <c r="C597" s="40" t="s">
        <v>321</v>
      </c>
      <c r="D597" s="42" t="s">
        <v>322</v>
      </c>
      <c r="E597" s="44"/>
      <c r="F597" s="43"/>
      <c r="G597" s="43"/>
      <c r="H597" s="43"/>
      <c r="I597" s="44"/>
      <c r="J597" s="44"/>
      <c r="K597" s="40" t="str">
        <f t="shared" ca="1" si="18"/>
        <v/>
      </c>
      <c r="L597" s="40" t="str">
        <f t="shared" ca="1" si="19"/>
        <v/>
      </c>
      <c r="M597" s="43"/>
    </row>
    <row r="598" spans="1:13">
      <c r="A598" s="35">
        <v>593</v>
      </c>
      <c r="B598" s="37" t="s">
        <v>206</v>
      </c>
      <c r="C598" s="35" t="s">
        <v>250</v>
      </c>
      <c r="D598" s="37" t="s">
        <v>251</v>
      </c>
      <c r="E598" s="39"/>
      <c r="F598" s="38"/>
      <c r="G598" s="38"/>
      <c r="H598" s="38"/>
      <c r="I598" s="39"/>
      <c r="J598" s="39"/>
      <c r="K598" s="35" t="str">
        <f t="shared" ca="1" si="18"/>
        <v/>
      </c>
      <c r="L598" s="35" t="str">
        <f t="shared" ca="1" si="19"/>
        <v/>
      </c>
      <c r="M598" s="38"/>
    </row>
    <row r="599" spans="1:13">
      <c r="A599" s="35">
        <v>594</v>
      </c>
      <c r="B599" s="37" t="s">
        <v>206</v>
      </c>
      <c r="C599" s="35" t="s">
        <v>252</v>
      </c>
      <c r="D599" s="37" t="s">
        <v>253</v>
      </c>
      <c r="E599" s="39"/>
      <c r="F599" s="38"/>
      <c r="G599" s="38"/>
      <c r="H599" s="38"/>
      <c r="I599" s="39"/>
      <c r="J599" s="39"/>
      <c r="K599" s="35" t="str">
        <f t="shared" ca="1" si="18"/>
        <v/>
      </c>
      <c r="L599" s="35" t="str">
        <f t="shared" ca="1" si="19"/>
        <v/>
      </c>
      <c r="M599" s="38"/>
    </row>
    <row r="600" spans="1:13">
      <c r="A600" s="35">
        <v>595</v>
      </c>
      <c r="B600" s="37" t="s">
        <v>206</v>
      </c>
      <c r="C600" s="35" t="s">
        <v>254</v>
      </c>
      <c r="D600" s="37" t="s">
        <v>255</v>
      </c>
      <c r="E600" s="39"/>
      <c r="F600" s="38"/>
      <c r="G600" s="38"/>
      <c r="H600" s="38"/>
      <c r="I600" s="39"/>
      <c r="J600" s="39"/>
      <c r="K600" s="35" t="str">
        <f t="shared" ca="1" si="18"/>
        <v/>
      </c>
      <c r="L600" s="35" t="str">
        <f t="shared" ca="1" si="19"/>
        <v/>
      </c>
      <c r="M600" s="38"/>
    </row>
    <row r="601" spans="1:13">
      <c r="A601" s="35">
        <v>596</v>
      </c>
      <c r="B601" s="37" t="s">
        <v>206</v>
      </c>
      <c r="C601" s="35" t="s">
        <v>256</v>
      </c>
      <c r="D601" s="37" t="s">
        <v>257</v>
      </c>
      <c r="E601" s="39"/>
      <c r="F601" s="38"/>
      <c r="G601" s="38"/>
      <c r="H601" s="38"/>
      <c r="I601" s="39"/>
      <c r="J601" s="39"/>
      <c r="K601" s="35" t="str">
        <f t="shared" ca="1" si="18"/>
        <v/>
      </c>
      <c r="L601" s="35" t="str">
        <f t="shared" ca="1" si="19"/>
        <v/>
      </c>
      <c r="M601" s="38"/>
    </row>
    <row r="602" spans="1:13">
      <c r="A602" s="35">
        <v>597</v>
      </c>
      <c r="B602" s="37" t="s">
        <v>206</v>
      </c>
      <c r="C602" s="35" t="s">
        <v>258</v>
      </c>
      <c r="D602" s="37" t="s">
        <v>259</v>
      </c>
      <c r="E602" s="39"/>
      <c r="F602" s="38"/>
      <c r="G602" s="38"/>
      <c r="H602" s="38"/>
      <c r="I602" s="39"/>
      <c r="J602" s="39"/>
      <c r="K602" s="35" t="str">
        <f t="shared" ca="1" si="18"/>
        <v/>
      </c>
      <c r="L602" s="35" t="str">
        <f t="shared" ca="1" si="19"/>
        <v/>
      </c>
      <c r="M602" s="38"/>
    </row>
    <row r="603" spans="1:13">
      <c r="A603" s="35">
        <v>598</v>
      </c>
      <c r="B603" s="37" t="s">
        <v>206</v>
      </c>
      <c r="C603" s="35" t="s">
        <v>260</v>
      </c>
      <c r="D603" s="37" t="s">
        <v>261</v>
      </c>
      <c r="E603" s="39"/>
      <c r="F603" s="38"/>
      <c r="G603" s="38"/>
      <c r="H603" s="38"/>
      <c r="I603" s="39"/>
      <c r="J603" s="39"/>
      <c r="K603" s="35" t="str">
        <f t="shared" ca="1" si="18"/>
        <v/>
      </c>
      <c r="L603" s="35" t="str">
        <f t="shared" ca="1" si="19"/>
        <v/>
      </c>
      <c r="M603" s="38"/>
    </row>
    <row r="604" spans="1:13">
      <c r="A604" s="35">
        <v>599</v>
      </c>
      <c r="B604" s="37" t="s">
        <v>206</v>
      </c>
      <c r="C604" s="35" t="s">
        <v>262</v>
      </c>
      <c r="D604" s="37" t="s">
        <v>263</v>
      </c>
      <c r="E604" s="39"/>
      <c r="F604" s="38"/>
      <c r="G604" s="38"/>
      <c r="H604" s="38"/>
      <c r="I604" s="39"/>
      <c r="J604" s="39"/>
      <c r="K604" s="35" t="str">
        <f t="shared" ca="1" si="18"/>
        <v/>
      </c>
      <c r="L604" s="35" t="str">
        <f t="shared" ca="1" si="19"/>
        <v/>
      </c>
      <c r="M604" s="38"/>
    </row>
    <row r="605" spans="1:13">
      <c r="A605" s="35">
        <v>600</v>
      </c>
      <c r="B605" s="37" t="s">
        <v>206</v>
      </c>
      <c r="C605" s="35" t="s">
        <v>264</v>
      </c>
      <c r="D605" s="37" t="s">
        <v>265</v>
      </c>
      <c r="E605" s="39"/>
      <c r="F605" s="38"/>
      <c r="G605" s="38"/>
      <c r="H605" s="38"/>
      <c r="I605" s="39"/>
      <c r="J605" s="39"/>
      <c r="K605" s="35" t="str">
        <f t="shared" ca="1" si="18"/>
        <v/>
      </c>
      <c r="L605" s="35" t="str">
        <f t="shared" ca="1" si="19"/>
        <v/>
      </c>
      <c r="M605" s="38"/>
    </row>
    <row r="606" spans="1:13">
      <c r="A606" s="35">
        <v>601</v>
      </c>
      <c r="B606" s="37" t="s">
        <v>206</v>
      </c>
      <c r="C606" s="35" t="s">
        <v>266</v>
      </c>
      <c r="D606" s="37" t="s">
        <v>267</v>
      </c>
      <c r="E606" s="39"/>
      <c r="F606" s="38"/>
      <c r="G606" s="38"/>
      <c r="H606" s="38"/>
      <c r="I606" s="39"/>
      <c r="J606" s="39"/>
      <c r="K606" s="35" t="str">
        <f t="shared" ca="1" si="18"/>
        <v/>
      </c>
      <c r="L606" s="35" t="str">
        <f t="shared" ca="1" si="19"/>
        <v/>
      </c>
      <c r="M606" s="38"/>
    </row>
    <row r="607" spans="1:13">
      <c r="A607" s="35">
        <v>602</v>
      </c>
      <c r="B607" s="37" t="s">
        <v>206</v>
      </c>
      <c r="C607" s="35" t="s">
        <v>268</v>
      </c>
      <c r="D607" s="37" t="s">
        <v>269</v>
      </c>
      <c r="E607" s="39"/>
      <c r="F607" s="38"/>
      <c r="G607" s="38"/>
      <c r="H607" s="38"/>
      <c r="I607" s="39"/>
      <c r="J607" s="39"/>
      <c r="K607" s="35" t="str">
        <f t="shared" ca="1" si="18"/>
        <v/>
      </c>
      <c r="L607" s="35" t="str">
        <f t="shared" ca="1" si="19"/>
        <v/>
      </c>
      <c r="M607" s="38"/>
    </row>
    <row r="608" spans="1:13">
      <c r="A608" s="35">
        <v>603</v>
      </c>
      <c r="B608" s="37" t="s">
        <v>206</v>
      </c>
      <c r="C608" s="35" t="s">
        <v>270</v>
      </c>
      <c r="D608" s="37" t="s">
        <v>271</v>
      </c>
      <c r="E608" s="39"/>
      <c r="F608" s="38"/>
      <c r="G608" s="38"/>
      <c r="H608" s="38"/>
      <c r="I608" s="39"/>
      <c r="J608" s="39"/>
      <c r="K608" s="35" t="str">
        <f t="shared" ca="1" si="18"/>
        <v/>
      </c>
      <c r="L608" s="35" t="str">
        <f t="shared" ca="1" si="19"/>
        <v/>
      </c>
      <c r="M608" s="38"/>
    </row>
    <row r="609" spans="1:13">
      <c r="A609" s="35">
        <v>604</v>
      </c>
      <c r="B609" s="37" t="s">
        <v>206</v>
      </c>
      <c r="C609" s="35" t="s">
        <v>272</v>
      </c>
      <c r="D609" s="37" t="s">
        <v>273</v>
      </c>
      <c r="E609" s="39"/>
      <c r="F609" s="38"/>
      <c r="G609" s="38"/>
      <c r="H609" s="38"/>
      <c r="I609" s="39"/>
      <c r="J609" s="39"/>
      <c r="K609" s="35" t="str">
        <f t="shared" ca="1" si="18"/>
        <v/>
      </c>
      <c r="L609" s="35" t="str">
        <f t="shared" ca="1" si="19"/>
        <v/>
      </c>
      <c r="M609" s="38"/>
    </row>
    <row r="610" spans="1:13">
      <c r="A610" s="35">
        <v>605</v>
      </c>
      <c r="B610" s="37" t="s">
        <v>206</v>
      </c>
      <c r="C610" s="35" t="s">
        <v>274</v>
      </c>
      <c r="D610" s="37" t="s">
        <v>275</v>
      </c>
      <c r="E610" s="39"/>
      <c r="F610" s="38"/>
      <c r="G610" s="38"/>
      <c r="H610" s="38"/>
      <c r="I610" s="39"/>
      <c r="J610" s="39"/>
      <c r="K610" s="35" t="str">
        <f t="shared" ca="1" si="18"/>
        <v/>
      </c>
      <c r="L610" s="35" t="str">
        <f t="shared" ca="1" si="19"/>
        <v/>
      </c>
      <c r="M610" s="38"/>
    </row>
    <row r="611" spans="1:13">
      <c r="A611" s="35">
        <v>606</v>
      </c>
      <c r="B611" s="37" t="s">
        <v>206</v>
      </c>
      <c r="C611" s="35" t="s">
        <v>276</v>
      </c>
      <c r="D611" s="37" t="s">
        <v>277</v>
      </c>
      <c r="E611" s="39"/>
      <c r="F611" s="38"/>
      <c r="G611" s="38"/>
      <c r="H611" s="38"/>
      <c r="I611" s="39"/>
      <c r="J611" s="39"/>
      <c r="K611" s="35" t="str">
        <f t="shared" ca="1" si="18"/>
        <v/>
      </c>
      <c r="L611" s="35" t="str">
        <f t="shared" ca="1" si="19"/>
        <v/>
      </c>
      <c r="M611" s="38"/>
    </row>
    <row r="612" spans="1:13">
      <c r="A612" s="35">
        <v>607</v>
      </c>
      <c r="B612" s="37" t="s">
        <v>206</v>
      </c>
      <c r="C612" s="35" t="s">
        <v>278</v>
      </c>
      <c r="D612" s="37" t="s">
        <v>279</v>
      </c>
      <c r="E612" s="39"/>
      <c r="F612" s="38"/>
      <c r="G612" s="38"/>
      <c r="H612" s="38"/>
      <c r="I612" s="39"/>
      <c r="J612" s="39"/>
      <c r="K612" s="35" t="str">
        <f t="shared" ca="1" si="18"/>
        <v/>
      </c>
      <c r="L612" s="35" t="str">
        <f t="shared" ca="1" si="19"/>
        <v/>
      </c>
      <c r="M612" s="38"/>
    </row>
    <row r="613" spans="1:13">
      <c r="A613" s="35">
        <v>608</v>
      </c>
      <c r="B613" s="37" t="s">
        <v>206</v>
      </c>
      <c r="C613" s="35" t="s">
        <v>280</v>
      </c>
      <c r="D613" s="37" t="s">
        <v>281</v>
      </c>
      <c r="E613" s="39"/>
      <c r="F613" s="38"/>
      <c r="G613" s="38"/>
      <c r="H613" s="38"/>
      <c r="I613" s="39"/>
      <c r="J613" s="39"/>
      <c r="K613" s="35" t="str">
        <f t="shared" ca="1" si="18"/>
        <v/>
      </c>
      <c r="L613" s="35" t="str">
        <f t="shared" ca="1" si="19"/>
        <v/>
      </c>
      <c r="M613" s="38"/>
    </row>
    <row r="614" spans="1:13">
      <c r="A614" s="35">
        <v>609</v>
      </c>
      <c r="B614" s="37" t="s">
        <v>206</v>
      </c>
      <c r="C614" s="35" t="s">
        <v>282</v>
      </c>
      <c r="D614" s="37" t="s">
        <v>283</v>
      </c>
      <c r="E614" s="39"/>
      <c r="F614" s="38"/>
      <c r="G614" s="38"/>
      <c r="H614" s="38"/>
      <c r="I614" s="39"/>
      <c r="J614" s="39"/>
      <c r="K614" s="35" t="str">
        <f t="shared" ca="1" si="18"/>
        <v/>
      </c>
      <c r="L614" s="35" t="str">
        <f t="shared" ca="1" si="19"/>
        <v/>
      </c>
      <c r="M614" s="38"/>
    </row>
    <row r="615" spans="1:13">
      <c r="A615" s="35">
        <v>610</v>
      </c>
      <c r="B615" s="37" t="s">
        <v>206</v>
      </c>
      <c r="C615" s="35" t="s">
        <v>284</v>
      </c>
      <c r="D615" s="37" t="s">
        <v>285</v>
      </c>
      <c r="E615" s="39"/>
      <c r="F615" s="38"/>
      <c r="G615" s="38"/>
      <c r="H615" s="38"/>
      <c r="I615" s="39"/>
      <c r="J615" s="39"/>
      <c r="K615" s="35" t="str">
        <f t="shared" ca="1" si="18"/>
        <v/>
      </c>
      <c r="L615" s="35" t="str">
        <f t="shared" ca="1" si="19"/>
        <v/>
      </c>
      <c r="M615" s="38"/>
    </row>
    <row r="616" spans="1:13">
      <c r="A616" s="35">
        <v>611</v>
      </c>
      <c r="B616" s="37" t="s">
        <v>206</v>
      </c>
      <c r="C616" s="35" t="s">
        <v>286</v>
      </c>
      <c r="D616" s="37" t="s">
        <v>287</v>
      </c>
      <c r="E616" s="39"/>
      <c r="F616" s="38"/>
      <c r="G616" s="38"/>
      <c r="H616" s="38"/>
      <c r="I616" s="39"/>
      <c r="J616" s="39"/>
      <c r="K616" s="35" t="str">
        <f t="shared" ca="1" si="18"/>
        <v/>
      </c>
      <c r="L616" s="35" t="str">
        <f t="shared" ca="1" si="19"/>
        <v/>
      </c>
      <c r="M616" s="38"/>
    </row>
    <row r="617" spans="1:13">
      <c r="A617" s="35">
        <v>612</v>
      </c>
      <c r="B617" s="37" t="s">
        <v>206</v>
      </c>
      <c r="C617" s="35" t="s">
        <v>288</v>
      </c>
      <c r="D617" s="37" t="s">
        <v>289</v>
      </c>
      <c r="E617" s="39"/>
      <c r="F617" s="38"/>
      <c r="G617" s="38"/>
      <c r="H617" s="38"/>
      <c r="I617" s="39"/>
      <c r="J617" s="39"/>
      <c r="K617" s="35" t="str">
        <f t="shared" ca="1" si="18"/>
        <v/>
      </c>
      <c r="L617" s="35" t="str">
        <f t="shared" ca="1" si="19"/>
        <v/>
      </c>
      <c r="M617" s="38"/>
    </row>
    <row r="618" spans="1:13">
      <c r="A618" s="35">
        <v>613</v>
      </c>
      <c r="B618" s="37" t="s">
        <v>206</v>
      </c>
      <c r="C618" s="35" t="s">
        <v>290</v>
      </c>
      <c r="D618" s="37" t="s">
        <v>291</v>
      </c>
      <c r="E618" s="39"/>
      <c r="F618" s="38"/>
      <c r="G618" s="38"/>
      <c r="H618" s="38"/>
      <c r="I618" s="39"/>
      <c r="J618" s="39"/>
      <c r="K618" s="35" t="str">
        <f t="shared" ca="1" si="18"/>
        <v/>
      </c>
      <c r="L618" s="35" t="str">
        <f t="shared" ca="1" si="19"/>
        <v/>
      </c>
      <c r="M618" s="38"/>
    </row>
    <row r="619" spans="1:13">
      <c r="A619" s="35">
        <v>614</v>
      </c>
      <c r="B619" s="37" t="s">
        <v>206</v>
      </c>
      <c r="C619" s="35" t="s">
        <v>292</v>
      </c>
      <c r="D619" s="37" t="s">
        <v>293</v>
      </c>
      <c r="E619" s="39"/>
      <c r="F619" s="38"/>
      <c r="G619" s="38"/>
      <c r="H619" s="38"/>
      <c r="I619" s="39"/>
      <c r="J619" s="39"/>
      <c r="K619" s="35" t="str">
        <f t="shared" ca="1" si="18"/>
        <v/>
      </c>
      <c r="L619" s="35" t="str">
        <f t="shared" ca="1" si="19"/>
        <v/>
      </c>
      <c r="M619" s="38"/>
    </row>
    <row r="620" spans="1:13" ht="22.8">
      <c r="A620" s="35">
        <v>615</v>
      </c>
      <c r="B620" s="37" t="s">
        <v>206</v>
      </c>
      <c r="C620" s="35" t="s">
        <v>294</v>
      </c>
      <c r="D620" s="37" t="s">
        <v>295</v>
      </c>
      <c r="E620" s="39"/>
      <c r="F620" s="38"/>
      <c r="G620" s="38"/>
      <c r="H620" s="38"/>
      <c r="I620" s="39"/>
      <c r="J620" s="39"/>
      <c r="K620" s="35" t="str">
        <f t="shared" ca="1" si="18"/>
        <v/>
      </c>
      <c r="L620" s="35" t="str">
        <f t="shared" ca="1" si="19"/>
        <v/>
      </c>
      <c r="M620" s="38"/>
    </row>
    <row r="621" spans="1:13">
      <c r="A621" s="35">
        <v>616</v>
      </c>
      <c r="B621" s="37" t="s">
        <v>206</v>
      </c>
      <c r="C621" s="35" t="s">
        <v>296</v>
      </c>
      <c r="D621" s="37" t="s">
        <v>297</v>
      </c>
      <c r="E621" s="39"/>
      <c r="F621" s="38"/>
      <c r="G621" s="38"/>
      <c r="H621" s="38"/>
      <c r="I621" s="39"/>
      <c r="J621" s="39"/>
      <c r="K621" s="35" t="str">
        <f t="shared" ca="1" si="18"/>
        <v/>
      </c>
      <c r="L621" s="35" t="str">
        <f t="shared" ca="1" si="19"/>
        <v/>
      </c>
      <c r="M621" s="38"/>
    </row>
    <row r="622" spans="1:13">
      <c r="A622" s="35">
        <v>617</v>
      </c>
      <c r="B622" s="37" t="s">
        <v>206</v>
      </c>
      <c r="C622" s="35" t="s">
        <v>298</v>
      </c>
      <c r="D622" s="37" t="s">
        <v>299</v>
      </c>
      <c r="E622" s="39"/>
      <c r="F622" s="38"/>
      <c r="G622" s="38"/>
      <c r="H622" s="38"/>
      <c r="I622" s="39"/>
      <c r="J622" s="39"/>
      <c r="K622" s="35" t="str">
        <f t="shared" ca="1" si="18"/>
        <v/>
      </c>
      <c r="L622" s="35" t="str">
        <f t="shared" ca="1" si="19"/>
        <v/>
      </c>
      <c r="M622" s="38"/>
    </row>
    <row r="623" spans="1:13">
      <c r="A623" s="35">
        <v>618</v>
      </c>
      <c r="B623" s="37" t="s">
        <v>206</v>
      </c>
      <c r="C623" s="35" t="s">
        <v>300</v>
      </c>
      <c r="D623" s="37" t="s">
        <v>301</v>
      </c>
      <c r="E623" s="39"/>
      <c r="F623" s="38"/>
      <c r="G623" s="38"/>
      <c r="H623" s="38"/>
      <c r="I623" s="39"/>
      <c r="J623" s="39"/>
      <c r="K623" s="35" t="str">
        <f t="shared" ca="1" si="18"/>
        <v/>
      </c>
      <c r="L623" s="35" t="str">
        <f t="shared" ca="1" si="19"/>
        <v/>
      </c>
      <c r="M623" s="38"/>
    </row>
    <row r="624" spans="1:13">
      <c r="A624" s="35">
        <v>619</v>
      </c>
      <c r="B624" s="37" t="s">
        <v>206</v>
      </c>
      <c r="C624" s="35" t="s">
        <v>302</v>
      </c>
      <c r="D624" s="37" t="s">
        <v>303</v>
      </c>
      <c r="E624" s="39"/>
      <c r="F624" s="38"/>
      <c r="G624" s="38"/>
      <c r="H624" s="38"/>
      <c r="I624" s="39"/>
      <c r="J624" s="39"/>
      <c r="K624" s="35" t="str">
        <f t="shared" ca="1" si="18"/>
        <v/>
      </c>
      <c r="L624" s="35" t="str">
        <f t="shared" ca="1" si="19"/>
        <v/>
      </c>
      <c r="M624" s="38"/>
    </row>
    <row r="625" spans="1:13">
      <c r="A625" s="35">
        <v>620</v>
      </c>
      <c r="B625" s="37" t="s">
        <v>206</v>
      </c>
      <c r="C625" s="35" t="s">
        <v>304</v>
      </c>
      <c r="D625" s="37" t="s">
        <v>305</v>
      </c>
      <c r="E625" s="39"/>
      <c r="F625" s="38"/>
      <c r="G625" s="38"/>
      <c r="H625" s="38"/>
      <c r="I625" s="39"/>
      <c r="J625" s="39"/>
      <c r="K625" s="35" t="str">
        <f t="shared" ca="1" si="18"/>
        <v/>
      </c>
      <c r="L625" s="35" t="str">
        <f t="shared" ca="1" si="19"/>
        <v/>
      </c>
      <c r="M625" s="38"/>
    </row>
    <row r="626" spans="1:13">
      <c r="A626" s="35">
        <v>621</v>
      </c>
      <c r="B626" s="37" t="s">
        <v>206</v>
      </c>
      <c r="C626" s="35" t="s">
        <v>306</v>
      </c>
      <c r="D626" s="37" t="s">
        <v>307</v>
      </c>
      <c r="E626" s="39"/>
      <c r="F626" s="38"/>
      <c r="G626" s="38"/>
      <c r="H626" s="38"/>
      <c r="I626" s="39"/>
      <c r="J626" s="39"/>
      <c r="K626" s="35" t="str">
        <f t="shared" ca="1" si="18"/>
        <v/>
      </c>
      <c r="L626" s="35" t="str">
        <f t="shared" ca="1" si="19"/>
        <v/>
      </c>
      <c r="M626" s="38"/>
    </row>
    <row r="627" spans="1:13">
      <c r="A627" s="35">
        <v>622</v>
      </c>
      <c r="B627" s="37" t="s">
        <v>206</v>
      </c>
      <c r="C627" s="35" t="s">
        <v>308</v>
      </c>
      <c r="D627" s="37" t="s">
        <v>309</v>
      </c>
      <c r="E627" s="39"/>
      <c r="F627" s="38"/>
      <c r="G627" s="38"/>
      <c r="H627" s="38"/>
      <c r="I627" s="39"/>
      <c r="J627" s="39"/>
      <c r="K627" s="35" t="str">
        <f t="shared" ca="1" si="18"/>
        <v/>
      </c>
      <c r="L627" s="35" t="str">
        <f t="shared" ca="1" si="19"/>
        <v/>
      </c>
      <c r="M627" s="38"/>
    </row>
    <row r="628" spans="1:13">
      <c r="A628" s="35">
        <v>623</v>
      </c>
      <c r="B628" s="37" t="s">
        <v>206</v>
      </c>
      <c r="C628" s="35" t="s">
        <v>310</v>
      </c>
      <c r="D628" s="37" t="s">
        <v>311</v>
      </c>
      <c r="E628" s="39"/>
      <c r="F628" s="38"/>
      <c r="G628" s="38"/>
      <c r="H628" s="38"/>
      <c r="I628" s="39"/>
      <c r="J628" s="39"/>
      <c r="K628" s="35" t="str">
        <f t="shared" ca="1" si="18"/>
        <v/>
      </c>
      <c r="L628" s="35" t="str">
        <f t="shared" ca="1" si="19"/>
        <v/>
      </c>
      <c r="M628" s="38"/>
    </row>
    <row r="629" spans="1:13">
      <c r="A629" s="35">
        <v>624</v>
      </c>
      <c r="B629" s="37" t="s">
        <v>206</v>
      </c>
      <c r="C629" s="35" t="s">
        <v>312</v>
      </c>
      <c r="D629" s="37" t="s">
        <v>313</v>
      </c>
      <c r="E629" s="39"/>
      <c r="F629" s="38"/>
      <c r="G629" s="38"/>
      <c r="H629" s="38"/>
      <c r="I629" s="39"/>
      <c r="J629" s="39"/>
      <c r="K629" s="35" t="str">
        <f t="shared" ca="1" si="18"/>
        <v/>
      </c>
      <c r="L629" s="35" t="str">
        <f t="shared" ca="1" si="19"/>
        <v/>
      </c>
      <c r="M629" s="38"/>
    </row>
    <row r="630" spans="1:13">
      <c r="A630" s="35">
        <v>625</v>
      </c>
      <c r="B630" s="37" t="s">
        <v>206</v>
      </c>
      <c r="C630" s="35" t="s">
        <v>314</v>
      </c>
      <c r="D630" s="37" t="s">
        <v>315</v>
      </c>
      <c r="E630" s="39"/>
      <c r="F630" s="38"/>
      <c r="G630" s="38"/>
      <c r="H630" s="38"/>
      <c r="I630" s="39"/>
      <c r="J630" s="39"/>
      <c r="K630" s="35" t="str">
        <f t="shared" ca="1" si="18"/>
        <v/>
      </c>
      <c r="L630" s="35" t="str">
        <f t="shared" ca="1" si="19"/>
        <v/>
      </c>
      <c r="M630" s="38"/>
    </row>
    <row r="631" spans="1:13">
      <c r="A631" s="35">
        <v>626</v>
      </c>
      <c r="B631" s="37" t="s">
        <v>206</v>
      </c>
      <c r="C631" s="35" t="s">
        <v>316</v>
      </c>
      <c r="D631" s="37" t="s">
        <v>317</v>
      </c>
      <c r="E631" s="39"/>
      <c r="F631" s="38"/>
      <c r="G631" s="38"/>
      <c r="H631" s="38"/>
      <c r="I631" s="39"/>
      <c r="J631" s="39"/>
      <c r="K631" s="35" t="str">
        <f t="shared" ca="1" si="18"/>
        <v/>
      </c>
      <c r="L631" s="35" t="str">
        <f t="shared" ca="1" si="19"/>
        <v/>
      </c>
      <c r="M631" s="38"/>
    </row>
    <row r="632" spans="1:13">
      <c r="A632" s="35">
        <v>627</v>
      </c>
      <c r="B632" s="37" t="s">
        <v>206</v>
      </c>
      <c r="C632" s="35" t="s">
        <v>318</v>
      </c>
      <c r="D632" s="37" t="s">
        <v>319</v>
      </c>
      <c r="E632" s="39"/>
      <c r="F632" s="38"/>
      <c r="G632" s="38"/>
      <c r="H632" s="38"/>
      <c r="I632" s="39"/>
      <c r="J632" s="39"/>
      <c r="K632" s="35" t="str">
        <f t="shared" ca="1" si="18"/>
        <v/>
      </c>
      <c r="L632" s="35" t="str">
        <f t="shared" ca="1" si="19"/>
        <v/>
      </c>
      <c r="M632" s="38"/>
    </row>
    <row r="633" spans="1:13">
      <c r="A633" s="35">
        <v>628</v>
      </c>
      <c r="B633" s="37" t="s">
        <v>206</v>
      </c>
      <c r="C633" s="35" t="s">
        <v>320</v>
      </c>
      <c r="D633" s="37" t="s">
        <v>93</v>
      </c>
      <c r="E633" s="39"/>
      <c r="F633" s="38"/>
      <c r="G633" s="38"/>
      <c r="H633" s="38"/>
      <c r="I633" s="39"/>
      <c r="J633" s="39"/>
      <c r="K633" s="35" t="str">
        <f t="shared" ca="1" si="18"/>
        <v/>
      </c>
      <c r="L633" s="35" t="str">
        <f t="shared" ca="1" si="19"/>
        <v/>
      </c>
      <c r="M633" s="38"/>
    </row>
    <row r="634" spans="1:13">
      <c r="A634" s="35">
        <v>629</v>
      </c>
      <c r="B634" s="37" t="s">
        <v>206</v>
      </c>
      <c r="C634" s="35" t="s">
        <v>321</v>
      </c>
      <c r="D634" s="37" t="s">
        <v>322</v>
      </c>
      <c r="E634" s="39"/>
      <c r="F634" s="38"/>
      <c r="G634" s="38"/>
      <c r="H634" s="38"/>
      <c r="I634" s="39"/>
      <c r="J634" s="39"/>
      <c r="K634" s="35" t="str">
        <f t="shared" ca="1" si="18"/>
        <v/>
      </c>
      <c r="L634" s="35" t="str">
        <f t="shared" ca="1" si="19"/>
        <v/>
      </c>
      <c r="M634" s="38"/>
    </row>
    <row r="635" spans="1:13">
      <c r="A635" s="40">
        <v>630</v>
      </c>
      <c r="B635" s="42" t="s">
        <v>207</v>
      </c>
      <c r="C635" s="40" t="s">
        <v>250</v>
      </c>
      <c r="D635" s="42" t="s">
        <v>251</v>
      </c>
      <c r="E635" s="44"/>
      <c r="F635" s="43"/>
      <c r="G635" s="43"/>
      <c r="H635" s="43"/>
      <c r="I635" s="44"/>
      <c r="J635" s="44"/>
      <c r="K635" s="40" t="str">
        <f t="shared" ca="1" si="18"/>
        <v/>
      </c>
      <c r="L635" s="40" t="str">
        <f t="shared" ca="1" si="19"/>
        <v/>
      </c>
      <c r="M635" s="43"/>
    </row>
    <row r="636" spans="1:13">
      <c r="A636" s="40">
        <v>631</v>
      </c>
      <c r="B636" s="42" t="s">
        <v>207</v>
      </c>
      <c r="C636" s="40" t="s">
        <v>252</v>
      </c>
      <c r="D636" s="42" t="s">
        <v>253</v>
      </c>
      <c r="E636" s="44"/>
      <c r="F636" s="43"/>
      <c r="G636" s="43"/>
      <c r="H636" s="43"/>
      <c r="I636" s="44"/>
      <c r="J636" s="44"/>
      <c r="K636" s="40" t="str">
        <f t="shared" ca="1" si="18"/>
        <v/>
      </c>
      <c r="L636" s="40" t="str">
        <f t="shared" ca="1" si="19"/>
        <v/>
      </c>
      <c r="M636" s="43"/>
    </row>
    <row r="637" spans="1:13">
      <c r="A637" s="40">
        <v>632</v>
      </c>
      <c r="B637" s="42" t="s">
        <v>207</v>
      </c>
      <c r="C637" s="40" t="s">
        <v>254</v>
      </c>
      <c r="D637" s="42" t="s">
        <v>255</v>
      </c>
      <c r="E637" s="44"/>
      <c r="F637" s="43"/>
      <c r="G637" s="43"/>
      <c r="H637" s="43"/>
      <c r="I637" s="44"/>
      <c r="J637" s="44"/>
      <c r="K637" s="40" t="str">
        <f t="shared" ca="1" si="18"/>
        <v/>
      </c>
      <c r="L637" s="40" t="str">
        <f t="shared" ca="1" si="19"/>
        <v/>
      </c>
      <c r="M637" s="43"/>
    </row>
    <row r="638" spans="1:13">
      <c r="A638" s="40">
        <v>633</v>
      </c>
      <c r="B638" s="42" t="s">
        <v>207</v>
      </c>
      <c r="C638" s="40" t="s">
        <v>256</v>
      </c>
      <c r="D638" s="42" t="s">
        <v>257</v>
      </c>
      <c r="E638" s="44"/>
      <c r="F638" s="43"/>
      <c r="G638" s="43"/>
      <c r="H638" s="43"/>
      <c r="I638" s="44"/>
      <c r="J638" s="44"/>
      <c r="K638" s="40" t="str">
        <f t="shared" ca="1" si="18"/>
        <v/>
      </c>
      <c r="L638" s="40" t="str">
        <f t="shared" ca="1" si="19"/>
        <v/>
      </c>
      <c r="M638" s="43"/>
    </row>
    <row r="639" spans="1:13">
      <c r="A639" s="40">
        <v>634</v>
      </c>
      <c r="B639" s="42" t="s">
        <v>207</v>
      </c>
      <c r="C639" s="40" t="s">
        <v>258</v>
      </c>
      <c r="D639" s="42" t="s">
        <v>259</v>
      </c>
      <c r="E639" s="44"/>
      <c r="F639" s="43"/>
      <c r="G639" s="43"/>
      <c r="H639" s="43"/>
      <c r="I639" s="44"/>
      <c r="J639" s="44"/>
      <c r="K639" s="40" t="str">
        <f t="shared" ca="1" si="18"/>
        <v/>
      </c>
      <c r="L639" s="40" t="str">
        <f t="shared" ca="1" si="19"/>
        <v/>
      </c>
      <c r="M639" s="43"/>
    </row>
    <row r="640" spans="1:13">
      <c r="A640" s="40">
        <v>635</v>
      </c>
      <c r="B640" s="42" t="s">
        <v>207</v>
      </c>
      <c r="C640" s="40" t="s">
        <v>260</v>
      </c>
      <c r="D640" s="42" t="s">
        <v>261</v>
      </c>
      <c r="E640" s="44"/>
      <c r="F640" s="43"/>
      <c r="G640" s="43"/>
      <c r="H640" s="43"/>
      <c r="I640" s="44"/>
      <c r="J640" s="44"/>
      <c r="K640" s="40" t="str">
        <f t="shared" ca="1" si="18"/>
        <v/>
      </c>
      <c r="L640" s="40" t="str">
        <f t="shared" ca="1" si="19"/>
        <v/>
      </c>
      <c r="M640" s="43"/>
    </row>
    <row r="641" spans="1:13">
      <c r="A641" s="40">
        <v>636</v>
      </c>
      <c r="B641" s="42" t="s">
        <v>207</v>
      </c>
      <c r="C641" s="40" t="s">
        <v>262</v>
      </c>
      <c r="D641" s="42" t="s">
        <v>263</v>
      </c>
      <c r="E641" s="44"/>
      <c r="F641" s="43"/>
      <c r="G641" s="43"/>
      <c r="H641" s="43"/>
      <c r="I641" s="44"/>
      <c r="J641" s="44"/>
      <c r="K641" s="40" t="str">
        <f t="shared" ca="1" si="18"/>
        <v/>
      </c>
      <c r="L641" s="40" t="str">
        <f t="shared" ca="1" si="19"/>
        <v/>
      </c>
      <c r="M641" s="43"/>
    </row>
    <row r="642" spans="1:13">
      <c r="A642" s="40">
        <v>637</v>
      </c>
      <c r="B642" s="42" t="s">
        <v>207</v>
      </c>
      <c r="C642" s="40" t="s">
        <v>264</v>
      </c>
      <c r="D642" s="42" t="s">
        <v>265</v>
      </c>
      <c r="E642" s="44"/>
      <c r="F642" s="43"/>
      <c r="G642" s="43"/>
      <c r="H642" s="43"/>
      <c r="I642" s="44"/>
      <c r="J642" s="44"/>
      <c r="K642" s="40" t="str">
        <f t="shared" ca="1" si="18"/>
        <v/>
      </c>
      <c r="L642" s="40" t="str">
        <f t="shared" ca="1" si="19"/>
        <v/>
      </c>
      <c r="M642" s="43"/>
    </row>
    <row r="643" spans="1:13">
      <c r="A643" s="40">
        <v>638</v>
      </c>
      <c r="B643" s="42" t="s">
        <v>207</v>
      </c>
      <c r="C643" s="40" t="s">
        <v>266</v>
      </c>
      <c r="D643" s="42" t="s">
        <v>267</v>
      </c>
      <c r="E643" s="44"/>
      <c r="F643" s="43"/>
      <c r="G643" s="43"/>
      <c r="H643" s="43"/>
      <c r="I643" s="44"/>
      <c r="J643" s="44"/>
      <c r="K643" s="40" t="str">
        <f t="shared" ca="1" si="18"/>
        <v/>
      </c>
      <c r="L643" s="40" t="str">
        <f t="shared" ca="1" si="19"/>
        <v/>
      </c>
      <c r="M643" s="43"/>
    </row>
    <row r="644" spans="1:13">
      <c r="A644" s="40">
        <v>639</v>
      </c>
      <c r="B644" s="42" t="s">
        <v>207</v>
      </c>
      <c r="C644" s="40" t="s">
        <v>268</v>
      </c>
      <c r="D644" s="42" t="s">
        <v>269</v>
      </c>
      <c r="E644" s="44"/>
      <c r="F644" s="43"/>
      <c r="G644" s="43"/>
      <c r="H644" s="43"/>
      <c r="I644" s="44"/>
      <c r="J644" s="44"/>
      <c r="K644" s="40" t="str">
        <f t="shared" ca="1" si="18"/>
        <v/>
      </c>
      <c r="L644" s="40" t="str">
        <f t="shared" ca="1" si="19"/>
        <v/>
      </c>
      <c r="M644" s="43"/>
    </row>
    <row r="645" spans="1:13">
      <c r="A645" s="40">
        <v>640</v>
      </c>
      <c r="B645" s="42" t="s">
        <v>207</v>
      </c>
      <c r="C645" s="40" t="s">
        <v>270</v>
      </c>
      <c r="D645" s="42" t="s">
        <v>271</v>
      </c>
      <c r="E645" s="44"/>
      <c r="F645" s="43"/>
      <c r="G645" s="43"/>
      <c r="H645" s="43"/>
      <c r="I645" s="44"/>
      <c r="J645" s="44"/>
      <c r="K645" s="40" t="str">
        <f t="shared" ca="1" si="18"/>
        <v/>
      </c>
      <c r="L645" s="40" t="str">
        <f t="shared" ca="1" si="19"/>
        <v/>
      </c>
      <c r="M645" s="43"/>
    </row>
    <row r="646" spans="1:13">
      <c r="A646" s="40">
        <v>641</v>
      </c>
      <c r="B646" s="42" t="s">
        <v>207</v>
      </c>
      <c r="C646" s="40" t="s">
        <v>272</v>
      </c>
      <c r="D646" s="42" t="s">
        <v>273</v>
      </c>
      <c r="E646" s="44"/>
      <c r="F646" s="43"/>
      <c r="G646" s="43"/>
      <c r="H646" s="43"/>
      <c r="I646" s="44"/>
      <c r="J646" s="44"/>
      <c r="K646" s="40" t="str">
        <f t="shared" ref="K646:K709" ca="1" si="20">IF(OR(H646="",J646="Clôturé"),"",TODAY()-H646)</f>
        <v/>
      </c>
      <c r="L646" s="40" t="str">
        <f t="shared" ref="L646:L709" ca="1" si="21">IF(K646="","",IF(J646="Clôturé","✅",IF(K646&lt;=30,"🟢",IF(K646&lt;=60,"🟠","🔴"))))</f>
        <v/>
      </c>
      <c r="M646" s="43"/>
    </row>
    <row r="647" spans="1:13">
      <c r="A647" s="40">
        <v>642</v>
      </c>
      <c r="B647" s="42" t="s">
        <v>207</v>
      </c>
      <c r="C647" s="40" t="s">
        <v>274</v>
      </c>
      <c r="D647" s="42" t="s">
        <v>275</v>
      </c>
      <c r="E647" s="44"/>
      <c r="F647" s="43"/>
      <c r="G647" s="43"/>
      <c r="H647" s="43"/>
      <c r="I647" s="44"/>
      <c r="J647" s="44"/>
      <c r="K647" s="40" t="str">
        <f t="shared" ca="1" si="20"/>
        <v/>
      </c>
      <c r="L647" s="40" t="str">
        <f t="shared" ca="1" si="21"/>
        <v/>
      </c>
      <c r="M647" s="43"/>
    </row>
    <row r="648" spans="1:13">
      <c r="A648" s="40">
        <v>643</v>
      </c>
      <c r="B648" s="42" t="s">
        <v>207</v>
      </c>
      <c r="C648" s="40" t="s">
        <v>276</v>
      </c>
      <c r="D648" s="42" t="s">
        <v>277</v>
      </c>
      <c r="E648" s="44"/>
      <c r="F648" s="43"/>
      <c r="G648" s="43"/>
      <c r="H648" s="43"/>
      <c r="I648" s="44"/>
      <c r="J648" s="44"/>
      <c r="K648" s="40" t="str">
        <f t="shared" ca="1" si="20"/>
        <v/>
      </c>
      <c r="L648" s="40" t="str">
        <f t="shared" ca="1" si="21"/>
        <v/>
      </c>
      <c r="M648" s="43"/>
    </row>
    <row r="649" spans="1:13">
      <c r="A649" s="40">
        <v>644</v>
      </c>
      <c r="B649" s="42" t="s">
        <v>207</v>
      </c>
      <c r="C649" s="40" t="s">
        <v>278</v>
      </c>
      <c r="D649" s="42" t="s">
        <v>279</v>
      </c>
      <c r="E649" s="44"/>
      <c r="F649" s="43"/>
      <c r="G649" s="43"/>
      <c r="H649" s="43"/>
      <c r="I649" s="44"/>
      <c r="J649" s="44"/>
      <c r="K649" s="40" t="str">
        <f t="shared" ca="1" si="20"/>
        <v/>
      </c>
      <c r="L649" s="40" t="str">
        <f t="shared" ca="1" si="21"/>
        <v/>
      </c>
      <c r="M649" s="43"/>
    </row>
    <row r="650" spans="1:13">
      <c r="A650" s="40">
        <v>645</v>
      </c>
      <c r="B650" s="42" t="s">
        <v>207</v>
      </c>
      <c r="C650" s="40" t="s">
        <v>280</v>
      </c>
      <c r="D650" s="42" t="s">
        <v>281</v>
      </c>
      <c r="E650" s="44"/>
      <c r="F650" s="43"/>
      <c r="G650" s="43"/>
      <c r="H650" s="43"/>
      <c r="I650" s="44"/>
      <c r="J650" s="44"/>
      <c r="K650" s="40" t="str">
        <f t="shared" ca="1" si="20"/>
        <v/>
      </c>
      <c r="L650" s="40" t="str">
        <f t="shared" ca="1" si="21"/>
        <v/>
      </c>
      <c r="M650" s="43"/>
    </row>
    <row r="651" spans="1:13">
      <c r="A651" s="40">
        <v>646</v>
      </c>
      <c r="B651" s="42" t="s">
        <v>207</v>
      </c>
      <c r="C651" s="40" t="s">
        <v>282</v>
      </c>
      <c r="D651" s="42" t="s">
        <v>283</v>
      </c>
      <c r="E651" s="44"/>
      <c r="F651" s="43"/>
      <c r="G651" s="43"/>
      <c r="H651" s="43"/>
      <c r="I651" s="44"/>
      <c r="J651" s="44"/>
      <c r="K651" s="40" t="str">
        <f t="shared" ca="1" si="20"/>
        <v/>
      </c>
      <c r="L651" s="40" t="str">
        <f t="shared" ca="1" si="21"/>
        <v/>
      </c>
      <c r="M651" s="43"/>
    </row>
    <row r="652" spans="1:13">
      <c r="A652" s="40">
        <v>647</v>
      </c>
      <c r="B652" s="42" t="s">
        <v>207</v>
      </c>
      <c r="C652" s="40" t="s">
        <v>284</v>
      </c>
      <c r="D652" s="42" t="s">
        <v>285</v>
      </c>
      <c r="E652" s="44"/>
      <c r="F652" s="43"/>
      <c r="G652" s="43"/>
      <c r="H652" s="43"/>
      <c r="I652" s="44"/>
      <c r="J652" s="44"/>
      <c r="K652" s="40" t="str">
        <f t="shared" ca="1" si="20"/>
        <v/>
      </c>
      <c r="L652" s="40" t="str">
        <f t="shared" ca="1" si="21"/>
        <v/>
      </c>
      <c r="M652" s="43"/>
    </row>
    <row r="653" spans="1:13">
      <c r="A653" s="40">
        <v>648</v>
      </c>
      <c r="B653" s="42" t="s">
        <v>207</v>
      </c>
      <c r="C653" s="40" t="s">
        <v>286</v>
      </c>
      <c r="D653" s="42" t="s">
        <v>287</v>
      </c>
      <c r="E653" s="44"/>
      <c r="F653" s="43"/>
      <c r="G653" s="43"/>
      <c r="H653" s="43"/>
      <c r="I653" s="44"/>
      <c r="J653" s="44"/>
      <c r="K653" s="40" t="str">
        <f t="shared" ca="1" si="20"/>
        <v/>
      </c>
      <c r="L653" s="40" t="str">
        <f t="shared" ca="1" si="21"/>
        <v/>
      </c>
      <c r="M653" s="43"/>
    </row>
    <row r="654" spans="1:13">
      <c r="A654" s="40">
        <v>649</v>
      </c>
      <c r="B654" s="42" t="s">
        <v>207</v>
      </c>
      <c r="C654" s="40" t="s">
        <v>288</v>
      </c>
      <c r="D654" s="42" t="s">
        <v>289</v>
      </c>
      <c r="E654" s="44"/>
      <c r="F654" s="43"/>
      <c r="G654" s="43"/>
      <c r="H654" s="43"/>
      <c r="I654" s="44"/>
      <c r="J654" s="44"/>
      <c r="K654" s="40" t="str">
        <f t="shared" ca="1" si="20"/>
        <v/>
      </c>
      <c r="L654" s="40" t="str">
        <f t="shared" ca="1" si="21"/>
        <v/>
      </c>
      <c r="M654" s="43"/>
    </row>
    <row r="655" spans="1:13">
      <c r="A655" s="40">
        <v>650</v>
      </c>
      <c r="B655" s="42" t="s">
        <v>207</v>
      </c>
      <c r="C655" s="40" t="s">
        <v>290</v>
      </c>
      <c r="D655" s="42" t="s">
        <v>291</v>
      </c>
      <c r="E655" s="44"/>
      <c r="F655" s="43"/>
      <c r="G655" s="43"/>
      <c r="H655" s="43"/>
      <c r="I655" s="44"/>
      <c r="J655" s="44"/>
      <c r="K655" s="40" t="str">
        <f t="shared" ca="1" si="20"/>
        <v/>
      </c>
      <c r="L655" s="40" t="str">
        <f t="shared" ca="1" si="21"/>
        <v/>
      </c>
      <c r="M655" s="43"/>
    </row>
    <row r="656" spans="1:13">
      <c r="A656" s="40">
        <v>651</v>
      </c>
      <c r="B656" s="42" t="s">
        <v>207</v>
      </c>
      <c r="C656" s="40" t="s">
        <v>292</v>
      </c>
      <c r="D656" s="42" t="s">
        <v>293</v>
      </c>
      <c r="E656" s="44"/>
      <c r="F656" s="43"/>
      <c r="G656" s="43"/>
      <c r="H656" s="43"/>
      <c r="I656" s="44"/>
      <c r="J656" s="44"/>
      <c r="K656" s="40" t="str">
        <f t="shared" ca="1" si="20"/>
        <v/>
      </c>
      <c r="L656" s="40" t="str">
        <f t="shared" ca="1" si="21"/>
        <v/>
      </c>
      <c r="M656" s="43"/>
    </row>
    <row r="657" spans="1:13" ht="22.8">
      <c r="A657" s="40">
        <v>652</v>
      </c>
      <c r="B657" s="42" t="s">
        <v>207</v>
      </c>
      <c r="C657" s="40" t="s">
        <v>294</v>
      </c>
      <c r="D657" s="42" t="s">
        <v>295</v>
      </c>
      <c r="E657" s="44"/>
      <c r="F657" s="43"/>
      <c r="G657" s="43"/>
      <c r="H657" s="43"/>
      <c r="I657" s="44"/>
      <c r="J657" s="44"/>
      <c r="K657" s="40" t="str">
        <f t="shared" ca="1" si="20"/>
        <v/>
      </c>
      <c r="L657" s="40" t="str">
        <f t="shared" ca="1" si="21"/>
        <v/>
      </c>
      <c r="M657" s="43"/>
    </row>
    <row r="658" spans="1:13">
      <c r="A658" s="40">
        <v>653</v>
      </c>
      <c r="B658" s="42" t="s">
        <v>207</v>
      </c>
      <c r="C658" s="40" t="s">
        <v>296</v>
      </c>
      <c r="D658" s="42" t="s">
        <v>297</v>
      </c>
      <c r="E658" s="44"/>
      <c r="F658" s="43"/>
      <c r="G658" s="43"/>
      <c r="H658" s="43"/>
      <c r="I658" s="44"/>
      <c r="J658" s="44"/>
      <c r="K658" s="40" t="str">
        <f t="shared" ca="1" si="20"/>
        <v/>
      </c>
      <c r="L658" s="40" t="str">
        <f t="shared" ca="1" si="21"/>
        <v/>
      </c>
      <c r="M658" s="43"/>
    </row>
    <row r="659" spans="1:13">
      <c r="A659" s="40">
        <v>654</v>
      </c>
      <c r="B659" s="42" t="s">
        <v>207</v>
      </c>
      <c r="C659" s="40" t="s">
        <v>298</v>
      </c>
      <c r="D659" s="42" t="s">
        <v>299</v>
      </c>
      <c r="E659" s="44"/>
      <c r="F659" s="43"/>
      <c r="G659" s="43"/>
      <c r="H659" s="43"/>
      <c r="I659" s="44"/>
      <c r="J659" s="44"/>
      <c r="K659" s="40" t="str">
        <f t="shared" ca="1" si="20"/>
        <v/>
      </c>
      <c r="L659" s="40" t="str">
        <f t="shared" ca="1" si="21"/>
        <v/>
      </c>
      <c r="M659" s="43"/>
    </row>
    <row r="660" spans="1:13">
      <c r="A660" s="40">
        <v>655</v>
      </c>
      <c r="B660" s="42" t="s">
        <v>207</v>
      </c>
      <c r="C660" s="40" t="s">
        <v>300</v>
      </c>
      <c r="D660" s="42" t="s">
        <v>301</v>
      </c>
      <c r="E660" s="44"/>
      <c r="F660" s="43"/>
      <c r="G660" s="43"/>
      <c r="H660" s="43"/>
      <c r="I660" s="44"/>
      <c r="J660" s="44"/>
      <c r="K660" s="40" t="str">
        <f t="shared" ca="1" si="20"/>
        <v/>
      </c>
      <c r="L660" s="40" t="str">
        <f t="shared" ca="1" si="21"/>
        <v/>
      </c>
      <c r="M660" s="43"/>
    </row>
    <row r="661" spans="1:13">
      <c r="A661" s="40">
        <v>656</v>
      </c>
      <c r="B661" s="42" t="s">
        <v>207</v>
      </c>
      <c r="C661" s="40" t="s">
        <v>302</v>
      </c>
      <c r="D661" s="42" t="s">
        <v>303</v>
      </c>
      <c r="E661" s="44"/>
      <c r="F661" s="43"/>
      <c r="G661" s="43"/>
      <c r="H661" s="43"/>
      <c r="I661" s="44"/>
      <c r="J661" s="44"/>
      <c r="K661" s="40" t="str">
        <f t="shared" ca="1" si="20"/>
        <v/>
      </c>
      <c r="L661" s="40" t="str">
        <f t="shared" ca="1" si="21"/>
        <v/>
      </c>
      <c r="M661" s="43"/>
    </row>
    <row r="662" spans="1:13">
      <c r="A662" s="40">
        <v>657</v>
      </c>
      <c r="B662" s="42" t="s">
        <v>207</v>
      </c>
      <c r="C662" s="40" t="s">
        <v>304</v>
      </c>
      <c r="D662" s="42" t="s">
        <v>305</v>
      </c>
      <c r="E662" s="44"/>
      <c r="F662" s="43"/>
      <c r="G662" s="43"/>
      <c r="H662" s="43"/>
      <c r="I662" s="44"/>
      <c r="J662" s="44"/>
      <c r="K662" s="40" t="str">
        <f t="shared" ca="1" si="20"/>
        <v/>
      </c>
      <c r="L662" s="40" t="str">
        <f t="shared" ca="1" si="21"/>
        <v/>
      </c>
      <c r="M662" s="43"/>
    </row>
    <row r="663" spans="1:13">
      <c r="A663" s="40">
        <v>658</v>
      </c>
      <c r="B663" s="42" t="s">
        <v>207</v>
      </c>
      <c r="C663" s="40" t="s">
        <v>306</v>
      </c>
      <c r="D663" s="42" t="s">
        <v>307</v>
      </c>
      <c r="E663" s="44"/>
      <c r="F663" s="43"/>
      <c r="G663" s="43"/>
      <c r="H663" s="43"/>
      <c r="I663" s="44"/>
      <c r="J663" s="44"/>
      <c r="K663" s="40" t="str">
        <f t="shared" ca="1" si="20"/>
        <v/>
      </c>
      <c r="L663" s="40" t="str">
        <f t="shared" ca="1" si="21"/>
        <v/>
      </c>
      <c r="M663" s="43"/>
    </row>
    <row r="664" spans="1:13">
      <c r="A664" s="40">
        <v>659</v>
      </c>
      <c r="B664" s="42" t="s">
        <v>207</v>
      </c>
      <c r="C664" s="40" t="s">
        <v>308</v>
      </c>
      <c r="D664" s="42" t="s">
        <v>309</v>
      </c>
      <c r="E664" s="44"/>
      <c r="F664" s="43"/>
      <c r="G664" s="43"/>
      <c r="H664" s="43"/>
      <c r="I664" s="44"/>
      <c r="J664" s="44"/>
      <c r="K664" s="40" t="str">
        <f t="shared" ca="1" si="20"/>
        <v/>
      </c>
      <c r="L664" s="40" t="str">
        <f t="shared" ca="1" si="21"/>
        <v/>
      </c>
      <c r="M664" s="43"/>
    </row>
    <row r="665" spans="1:13">
      <c r="A665" s="40">
        <v>660</v>
      </c>
      <c r="B665" s="42" t="s">
        <v>207</v>
      </c>
      <c r="C665" s="40" t="s">
        <v>310</v>
      </c>
      <c r="D665" s="42" t="s">
        <v>311</v>
      </c>
      <c r="E665" s="44"/>
      <c r="F665" s="43"/>
      <c r="G665" s="43"/>
      <c r="H665" s="43"/>
      <c r="I665" s="44"/>
      <c r="J665" s="44"/>
      <c r="K665" s="40" t="str">
        <f t="shared" ca="1" si="20"/>
        <v/>
      </c>
      <c r="L665" s="40" t="str">
        <f t="shared" ca="1" si="21"/>
        <v/>
      </c>
      <c r="M665" s="43"/>
    </row>
    <row r="666" spans="1:13">
      <c r="A666" s="40">
        <v>661</v>
      </c>
      <c r="B666" s="42" t="s">
        <v>207</v>
      </c>
      <c r="C666" s="40" t="s">
        <v>312</v>
      </c>
      <c r="D666" s="42" t="s">
        <v>313</v>
      </c>
      <c r="E666" s="44"/>
      <c r="F666" s="43"/>
      <c r="G666" s="43"/>
      <c r="H666" s="43"/>
      <c r="I666" s="44"/>
      <c r="J666" s="44"/>
      <c r="K666" s="40" t="str">
        <f t="shared" ca="1" si="20"/>
        <v/>
      </c>
      <c r="L666" s="40" t="str">
        <f t="shared" ca="1" si="21"/>
        <v/>
      </c>
      <c r="M666" s="43"/>
    </row>
    <row r="667" spans="1:13">
      <c r="A667" s="40">
        <v>662</v>
      </c>
      <c r="B667" s="42" t="s">
        <v>207</v>
      </c>
      <c r="C667" s="40" t="s">
        <v>314</v>
      </c>
      <c r="D667" s="42" t="s">
        <v>315</v>
      </c>
      <c r="E667" s="44"/>
      <c r="F667" s="43"/>
      <c r="G667" s="43"/>
      <c r="H667" s="43"/>
      <c r="I667" s="44"/>
      <c r="J667" s="44"/>
      <c r="K667" s="40" t="str">
        <f t="shared" ca="1" si="20"/>
        <v/>
      </c>
      <c r="L667" s="40" t="str">
        <f t="shared" ca="1" si="21"/>
        <v/>
      </c>
      <c r="M667" s="43"/>
    </row>
    <row r="668" spans="1:13">
      <c r="A668" s="40">
        <v>663</v>
      </c>
      <c r="B668" s="42" t="s">
        <v>207</v>
      </c>
      <c r="C668" s="40" t="s">
        <v>316</v>
      </c>
      <c r="D668" s="42" t="s">
        <v>317</v>
      </c>
      <c r="E668" s="44"/>
      <c r="F668" s="43"/>
      <c r="G668" s="43"/>
      <c r="H668" s="43"/>
      <c r="I668" s="44"/>
      <c r="J668" s="44"/>
      <c r="K668" s="40" t="str">
        <f t="shared" ca="1" si="20"/>
        <v/>
      </c>
      <c r="L668" s="40" t="str">
        <f t="shared" ca="1" si="21"/>
        <v/>
      </c>
      <c r="M668" s="43"/>
    </row>
    <row r="669" spans="1:13">
      <c r="A669" s="40">
        <v>664</v>
      </c>
      <c r="B669" s="42" t="s">
        <v>207</v>
      </c>
      <c r="C669" s="40" t="s">
        <v>318</v>
      </c>
      <c r="D669" s="42" t="s">
        <v>319</v>
      </c>
      <c r="E669" s="44"/>
      <c r="F669" s="43"/>
      <c r="G669" s="43"/>
      <c r="H669" s="43"/>
      <c r="I669" s="44"/>
      <c r="J669" s="44"/>
      <c r="K669" s="40" t="str">
        <f t="shared" ca="1" si="20"/>
        <v/>
      </c>
      <c r="L669" s="40" t="str">
        <f t="shared" ca="1" si="21"/>
        <v/>
      </c>
      <c r="M669" s="43"/>
    </row>
    <row r="670" spans="1:13">
      <c r="A670" s="40">
        <v>665</v>
      </c>
      <c r="B670" s="42" t="s">
        <v>207</v>
      </c>
      <c r="C670" s="40" t="s">
        <v>320</v>
      </c>
      <c r="D670" s="42" t="s">
        <v>93</v>
      </c>
      <c r="E670" s="44"/>
      <c r="F670" s="43"/>
      <c r="G670" s="43"/>
      <c r="H670" s="43"/>
      <c r="I670" s="44"/>
      <c r="J670" s="44"/>
      <c r="K670" s="40" t="str">
        <f t="shared" ca="1" si="20"/>
        <v/>
      </c>
      <c r="L670" s="40" t="str">
        <f t="shared" ca="1" si="21"/>
        <v/>
      </c>
      <c r="M670" s="43"/>
    </row>
    <row r="671" spans="1:13">
      <c r="A671" s="40">
        <v>666</v>
      </c>
      <c r="B671" s="42" t="s">
        <v>207</v>
      </c>
      <c r="C671" s="40" t="s">
        <v>321</v>
      </c>
      <c r="D671" s="42" t="s">
        <v>322</v>
      </c>
      <c r="E671" s="44"/>
      <c r="F671" s="43"/>
      <c r="G671" s="43"/>
      <c r="H671" s="43"/>
      <c r="I671" s="44"/>
      <c r="J671" s="44"/>
      <c r="K671" s="40" t="str">
        <f t="shared" ca="1" si="20"/>
        <v/>
      </c>
      <c r="L671" s="40" t="str">
        <f t="shared" ca="1" si="21"/>
        <v/>
      </c>
      <c r="M671" s="43"/>
    </row>
    <row r="672" spans="1:13">
      <c r="A672" s="35">
        <v>667</v>
      </c>
      <c r="B672" s="37" t="s">
        <v>208</v>
      </c>
      <c r="C672" s="35" t="s">
        <v>250</v>
      </c>
      <c r="D672" s="37" t="s">
        <v>251</v>
      </c>
      <c r="E672" s="39"/>
      <c r="F672" s="38"/>
      <c r="G672" s="38"/>
      <c r="H672" s="38"/>
      <c r="I672" s="39"/>
      <c r="J672" s="39"/>
      <c r="K672" s="35" t="str">
        <f t="shared" ca="1" si="20"/>
        <v/>
      </c>
      <c r="L672" s="35" t="str">
        <f t="shared" ca="1" si="21"/>
        <v/>
      </c>
      <c r="M672" s="38"/>
    </row>
    <row r="673" spans="1:13">
      <c r="A673" s="35">
        <v>668</v>
      </c>
      <c r="B673" s="37" t="s">
        <v>208</v>
      </c>
      <c r="C673" s="35" t="s">
        <v>252</v>
      </c>
      <c r="D673" s="37" t="s">
        <v>253</v>
      </c>
      <c r="E673" s="39"/>
      <c r="F673" s="38"/>
      <c r="G673" s="38"/>
      <c r="H673" s="38"/>
      <c r="I673" s="39"/>
      <c r="J673" s="39"/>
      <c r="K673" s="35" t="str">
        <f t="shared" ca="1" si="20"/>
        <v/>
      </c>
      <c r="L673" s="35" t="str">
        <f t="shared" ca="1" si="21"/>
        <v/>
      </c>
      <c r="M673" s="38"/>
    </row>
    <row r="674" spans="1:13">
      <c r="A674" s="35">
        <v>669</v>
      </c>
      <c r="B674" s="37" t="s">
        <v>208</v>
      </c>
      <c r="C674" s="35" t="s">
        <v>254</v>
      </c>
      <c r="D674" s="37" t="s">
        <v>255</v>
      </c>
      <c r="E674" s="39"/>
      <c r="F674" s="38"/>
      <c r="G674" s="38"/>
      <c r="H674" s="38"/>
      <c r="I674" s="39"/>
      <c r="J674" s="39"/>
      <c r="K674" s="35" t="str">
        <f t="shared" ca="1" si="20"/>
        <v/>
      </c>
      <c r="L674" s="35" t="str">
        <f t="shared" ca="1" si="21"/>
        <v/>
      </c>
      <c r="M674" s="38"/>
    </row>
    <row r="675" spans="1:13">
      <c r="A675" s="35">
        <v>670</v>
      </c>
      <c r="B675" s="37" t="s">
        <v>208</v>
      </c>
      <c r="C675" s="35" t="s">
        <v>256</v>
      </c>
      <c r="D675" s="37" t="s">
        <v>257</v>
      </c>
      <c r="E675" s="39"/>
      <c r="F675" s="38"/>
      <c r="G675" s="38"/>
      <c r="H675" s="38"/>
      <c r="I675" s="39"/>
      <c r="J675" s="39"/>
      <c r="K675" s="35" t="str">
        <f t="shared" ca="1" si="20"/>
        <v/>
      </c>
      <c r="L675" s="35" t="str">
        <f t="shared" ca="1" si="21"/>
        <v/>
      </c>
      <c r="M675" s="38"/>
    </row>
    <row r="676" spans="1:13">
      <c r="A676" s="35">
        <v>671</v>
      </c>
      <c r="B676" s="37" t="s">
        <v>208</v>
      </c>
      <c r="C676" s="35" t="s">
        <v>258</v>
      </c>
      <c r="D676" s="37" t="s">
        <v>259</v>
      </c>
      <c r="E676" s="39"/>
      <c r="F676" s="38"/>
      <c r="G676" s="38"/>
      <c r="H676" s="38"/>
      <c r="I676" s="39"/>
      <c r="J676" s="39"/>
      <c r="K676" s="35" t="str">
        <f t="shared" ca="1" si="20"/>
        <v/>
      </c>
      <c r="L676" s="35" t="str">
        <f t="shared" ca="1" si="21"/>
        <v/>
      </c>
      <c r="M676" s="38"/>
    </row>
    <row r="677" spans="1:13">
      <c r="A677" s="35">
        <v>672</v>
      </c>
      <c r="B677" s="37" t="s">
        <v>208</v>
      </c>
      <c r="C677" s="35" t="s">
        <v>260</v>
      </c>
      <c r="D677" s="37" t="s">
        <v>261</v>
      </c>
      <c r="E677" s="39"/>
      <c r="F677" s="38"/>
      <c r="G677" s="38"/>
      <c r="H677" s="38"/>
      <c r="I677" s="39"/>
      <c r="J677" s="39"/>
      <c r="K677" s="35" t="str">
        <f t="shared" ca="1" si="20"/>
        <v/>
      </c>
      <c r="L677" s="35" t="str">
        <f t="shared" ca="1" si="21"/>
        <v/>
      </c>
      <c r="M677" s="38"/>
    </row>
    <row r="678" spans="1:13">
      <c r="A678" s="35">
        <v>673</v>
      </c>
      <c r="B678" s="37" t="s">
        <v>208</v>
      </c>
      <c r="C678" s="35" t="s">
        <v>262</v>
      </c>
      <c r="D678" s="37" t="s">
        <v>263</v>
      </c>
      <c r="E678" s="39"/>
      <c r="F678" s="38"/>
      <c r="G678" s="38"/>
      <c r="H678" s="38"/>
      <c r="I678" s="39"/>
      <c r="J678" s="39"/>
      <c r="K678" s="35" t="str">
        <f t="shared" ca="1" si="20"/>
        <v/>
      </c>
      <c r="L678" s="35" t="str">
        <f t="shared" ca="1" si="21"/>
        <v/>
      </c>
      <c r="M678" s="38"/>
    </row>
    <row r="679" spans="1:13">
      <c r="A679" s="35">
        <v>674</v>
      </c>
      <c r="B679" s="37" t="s">
        <v>208</v>
      </c>
      <c r="C679" s="35" t="s">
        <v>264</v>
      </c>
      <c r="D679" s="37" t="s">
        <v>265</v>
      </c>
      <c r="E679" s="39"/>
      <c r="F679" s="38"/>
      <c r="G679" s="38"/>
      <c r="H679" s="38"/>
      <c r="I679" s="39"/>
      <c r="J679" s="39"/>
      <c r="K679" s="35" t="str">
        <f t="shared" ca="1" si="20"/>
        <v/>
      </c>
      <c r="L679" s="35" t="str">
        <f t="shared" ca="1" si="21"/>
        <v/>
      </c>
      <c r="M679" s="38"/>
    </row>
    <row r="680" spans="1:13">
      <c r="A680" s="35">
        <v>675</v>
      </c>
      <c r="B680" s="37" t="s">
        <v>208</v>
      </c>
      <c r="C680" s="35" t="s">
        <v>266</v>
      </c>
      <c r="D680" s="37" t="s">
        <v>267</v>
      </c>
      <c r="E680" s="39"/>
      <c r="F680" s="38"/>
      <c r="G680" s="38"/>
      <c r="H680" s="38"/>
      <c r="I680" s="39"/>
      <c r="J680" s="39"/>
      <c r="K680" s="35" t="str">
        <f t="shared" ca="1" si="20"/>
        <v/>
      </c>
      <c r="L680" s="35" t="str">
        <f t="shared" ca="1" si="21"/>
        <v/>
      </c>
      <c r="M680" s="38"/>
    </row>
    <row r="681" spans="1:13">
      <c r="A681" s="35">
        <v>676</v>
      </c>
      <c r="B681" s="37" t="s">
        <v>208</v>
      </c>
      <c r="C681" s="35" t="s">
        <v>268</v>
      </c>
      <c r="D681" s="37" t="s">
        <v>269</v>
      </c>
      <c r="E681" s="39"/>
      <c r="F681" s="38"/>
      <c r="G681" s="38"/>
      <c r="H681" s="38"/>
      <c r="I681" s="39"/>
      <c r="J681" s="39"/>
      <c r="K681" s="35" t="str">
        <f t="shared" ca="1" si="20"/>
        <v/>
      </c>
      <c r="L681" s="35" t="str">
        <f t="shared" ca="1" si="21"/>
        <v/>
      </c>
      <c r="M681" s="38"/>
    </row>
    <row r="682" spans="1:13">
      <c r="A682" s="35">
        <v>677</v>
      </c>
      <c r="B682" s="37" t="s">
        <v>208</v>
      </c>
      <c r="C682" s="35" t="s">
        <v>270</v>
      </c>
      <c r="D682" s="37" t="s">
        <v>271</v>
      </c>
      <c r="E682" s="39"/>
      <c r="F682" s="38"/>
      <c r="G682" s="38"/>
      <c r="H682" s="38"/>
      <c r="I682" s="39"/>
      <c r="J682" s="39"/>
      <c r="K682" s="35" t="str">
        <f t="shared" ca="1" si="20"/>
        <v/>
      </c>
      <c r="L682" s="35" t="str">
        <f t="shared" ca="1" si="21"/>
        <v/>
      </c>
      <c r="M682" s="38"/>
    </row>
    <row r="683" spans="1:13">
      <c r="A683" s="35">
        <v>678</v>
      </c>
      <c r="B683" s="37" t="s">
        <v>208</v>
      </c>
      <c r="C683" s="35" t="s">
        <v>272</v>
      </c>
      <c r="D683" s="37" t="s">
        <v>273</v>
      </c>
      <c r="E683" s="39"/>
      <c r="F683" s="38"/>
      <c r="G683" s="38"/>
      <c r="H683" s="38"/>
      <c r="I683" s="39"/>
      <c r="J683" s="39"/>
      <c r="K683" s="35" t="str">
        <f t="shared" ca="1" si="20"/>
        <v/>
      </c>
      <c r="L683" s="35" t="str">
        <f t="shared" ca="1" si="21"/>
        <v/>
      </c>
      <c r="M683" s="38"/>
    </row>
    <row r="684" spans="1:13">
      <c r="A684" s="35">
        <v>679</v>
      </c>
      <c r="B684" s="37" t="s">
        <v>208</v>
      </c>
      <c r="C684" s="35" t="s">
        <v>274</v>
      </c>
      <c r="D684" s="37" t="s">
        <v>275</v>
      </c>
      <c r="E684" s="39"/>
      <c r="F684" s="38"/>
      <c r="G684" s="38"/>
      <c r="H684" s="38"/>
      <c r="I684" s="39"/>
      <c r="J684" s="39"/>
      <c r="K684" s="35" t="str">
        <f t="shared" ca="1" si="20"/>
        <v/>
      </c>
      <c r="L684" s="35" t="str">
        <f t="shared" ca="1" si="21"/>
        <v/>
      </c>
      <c r="M684" s="38"/>
    </row>
    <row r="685" spans="1:13">
      <c r="A685" s="35">
        <v>680</v>
      </c>
      <c r="B685" s="37" t="s">
        <v>208</v>
      </c>
      <c r="C685" s="35" t="s">
        <v>276</v>
      </c>
      <c r="D685" s="37" t="s">
        <v>277</v>
      </c>
      <c r="E685" s="39"/>
      <c r="F685" s="38"/>
      <c r="G685" s="38"/>
      <c r="H685" s="38"/>
      <c r="I685" s="39"/>
      <c r="J685" s="39"/>
      <c r="K685" s="35" t="str">
        <f t="shared" ca="1" si="20"/>
        <v/>
      </c>
      <c r="L685" s="35" t="str">
        <f t="shared" ca="1" si="21"/>
        <v/>
      </c>
      <c r="M685" s="38"/>
    </row>
    <row r="686" spans="1:13">
      <c r="A686" s="35">
        <v>681</v>
      </c>
      <c r="B686" s="37" t="s">
        <v>208</v>
      </c>
      <c r="C686" s="35" t="s">
        <v>278</v>
      </c>
      <c r="D686" s="37" t="s">
        <v>279</v>
      </c>
      <c r="E686" s="39"/>
      <c r="F686" s="38"/>
      <c r="G686" s="38"/>
      <c r="H686" s="38"/>
      <c r="I686" s="39"/>
      <c r="J686" s="39"/>
      <c r="K686" s="35" t="str">
        <f t="shared" ca="1" si="20"/>
        <v/>
      </c>
      <c r="L686" s="35" t="str">
        <f t="shared" ca="1" si="21"/>
        <v/>
      </c>
      <c r="M686" s="38"/>
    </row>
    <row r="687" spans="1:13">
      <c r="A687" s="35">
        <v>682</v>
      </c>
      <c r="B687" s="37" t="s">
        <v>208</v>
      </c>
      <c r="C687" s="35" t="s">
        <v>280</v>
      </c>
      <c r="D687" s="37" t="s">
        <v>281</v>
      </c>
      <c r="E687" s="39"/>
      <c r="F687" s="38"/>
      <c r="G687" s="38"/>
      <c r="H687" s="38"/>
      <c r="I687" s="39"/>
      <c r="J687" s="39"/>
      <c r="K687" s="35" t="str">
        <f t="shared" ca="1" si="20"/>
        <v/>
      </c>
      <c r="L687" s="35" t="str">
        <f t="shared" ca="1" si="21"/>
        <v/>
      </c>
      <c r="M687" s="38"/>
    </row>
    <row r="688" spans="1:13">
      <c r="A688" s="35">
        <v>683</v>
      </c>
      <c r="B688" s="37" t="s">
        <v>208</v>
      </c>
      <c r="C688" s="35" t="s">
        <v>282</v>
      </c>
      <c r="D688" s="37" t="s">
        <v>283</v>
      </c>
      <c r="E688" s="39"/>
      <c r="F688" s="38"/>
      <c r="G688" s="38"/>
      <c r="H688" s="38"/>
      <c r="I688" s="39"/>
      <c r="J688" s="39"/>
      <c r="K688" s="35" t="str">
        <f t="shared" ca="1" si="20"/>
        <v/>
      </c>
      <c r="L688" s="35" t="str">
        <f t="shared" ca="1" si="21"/>
        <v/>
      </c>
      <c r="M688" s="38"/>
    </row>
    <row r="689" spans="1:13">
      <c r="A689" s="35">
        <v>684</v>
      </c>
      <c r="B689" s="37" t="s">
        <v>208</v>
      </c>
      <c r="C689" s="35" t="s">
        <v>284</v>
      </c>
      <c r="D689" s="37" t="s">
        <v>285</v>
      </c>
      <c r="E689" s="39"/>
      <c r="F689" s="38"/>
      <c r="G689" s="38"/>
      <c r="H689" s="38"/>
      <c r="I689" s="39"/>
      <c r="J689" s="39"/>
      <c r="K689" s="35" t="str">
        <f t="shared" ca="1" si="20"/>
        <v/>
      </c>
      <c r="L689" s="35" t="str">
        <f t="shared" ca="1" si="21"/>
        <v/>
      </c>
      <c r="M689" s="38"/>
    </row>
    <row r="690" spans="1:13">
      <c r="A690" s="35">
        <v>685</v>
      </c>
      <c r="B690" s="37" t="s">
        <v>208</v>
      </c>
      <c r="C690" s="35" t="s">
        <v>286</v>
      </c>
      <c r="D690" s="37" t="s">
        <v>287</v>
      </c>
      <c r="E690" s="39"/>
      <c r="F690" s="38"/>
      <c r="G690" s="38"/>
      <c r="H690" s="38"/>
      <c r="I690" s="39"/>
      <c r="J690" s="39"/>
      <c r="K690" s="35" t="str">
        <f t="shared" ca="1" si="20"/>
        <v/>
      </c>
      <c r="L690" s="35" t="str">
        <f t="shared" ca="1" si="21"/>
        <v/>
      </c>
      <c r="M690" s="38"/>
    </row>
    <row r="691" spans="1:13">
      <c r="A691" s="35">
        <v>686</v>
      </c>
      <c r="B691" s="37" t="s">
        <v>208</v>
      </c>
      <c r="C691" s="35" t="s">
        <v>288</v>
      </c>
      <c r="D691" s="37" t="s">
        <v>289</v>
      </c>
      <c r="E691" s="39"/>
      <c r="F691" s="38"/>
      <c r="G691" s="38"/>
      <c r="H691" s="38"/>
      <c r="I691" s="39"/>
      <c r="J691" s="39"/>
      <c r="K691" s="35" t="str">
        <f t="shared" ca="1" si="20"/>
        <v/>
      </c>
      <c r="L691" s="35" t="str">
        <f t="shared" ca="1" si="21"/>
        <v/>
      </c>
      <c r="M691" s="38"/>
    </row>
    <row r="692" spans="1:13">
      <c r="A692" s="35">
        <v>687</v>
      </c>
      <c r="B692" s="37" t="s">
        <v>208</v>
      </c>
      <c r="C692" s="35" t="s">
        <v>290</v>
      </c>
      <c r="D692" s="37" t="s">
        <v>291</v>
      </c>
      <c r="E692" s="39"/>
      <c r="F692" s="38"/>
      <c r="G692" s="38"/>
      <c r="H692" s="38"/>
      <c r="I692" s="39"/>
      <c r="J692" s="39"/>
      <c r="K692" s="35" t="str">
        <f t="shared" ca="1" si="20"/>
        <v/>
      </c>
      <c r="L692" s="35" t="str">
        <f t="shared" ca="1" si="21"/>
        <v/>
      </c>
      <c r="M692" s="38"/>
    </row>
    <row r="693" spans="1:13">
      <c r="A693" s="35">
        <v>688</v>
      </c>
      <c r="B693" s="37" t="s">
        <v>208</v>
      </c>
      <c r="C693" s="35" t="s">
        <v>292</v>
      </c>
      <c r="D693" s="37" t="s">
        <v>293</v>
      </c>
      <c r="E693" s="39"/>
      <c r="F693" s="38"/>
      <c r="G693" s="38"/>
      <c r="H693" s="38"/>
      <c r="I693" s="39"/>
      <c r="J693" s="39"/>
      <c r="K693" s="35" t="str">
        <f t="shared" ca="1" si="20"/>
        <v/>
      </c>
      <c r="L693" s="35" t="str">
        <f t="shared" ca="1" si="21"/>
        <v/>
      </c>
      <c r="M693" s="38"/>
    </row>
    <row r="694" spans="1:13" ht="22.8">
      <c r="A694" s="35">
        <v>689</v>
      </c>
      <c r="B694" s="37" t="s">
        <v>208</v>
      </c>
      <c r="C694" s="35" t="s">
        <v>294</v>
      </c>
      <c r="D694" s="37" t="s">
        <v>295</v>
      </c>
      <c r="E694" s="39"/>
      <c r="F694" s="38"/>
      <c r="G694" s="38"/>
      <c r="H694" s="38"/>
      <c r="I694" s="39"/>
      <c r="J694" s="39"/>
      <c r="K694" s="35" t="str">
        <f t="shared" ca="1" si="20"/>
        <v/>
      </c>
      <c r="L694" s="35" t="str">
        <f t="shared" ca="1" si="21"/>
        <v/>
      </c>
      <c r="M694" s="38"/>
    </row>
    <row r="695" spans="1:13">
      <c r="A695" s="35">
        <v>690</v>
      </c>
      <c r="B695" s="37" t="s">
        <v>208</v>
      </c>
      <c r="C695" s="35" t="s">
        <v>296</v>
      </c>
      <c r="D695" s="37" t="s">
        <v>297</v>
      </c>
      <c r="E695" s="39"/>
      <c r="F695" s="38"/>
      <c r="G695" s="38"/>
      <c r="H695" s="38"/>
      <c r="I695" s="39"/>
      <c r="J695" s="39"/>
      <c r="K695" s="35" t="str">
        <f t="shared" ca="1" si="20"/>
        <v/>
      </c>
      <c r="L695" s="35" t="str">
        <f t="shared" ca="1" si="21"/>
        <v/>
      </c>
      <c r="M695" s="38"/>
    </row>
    <row r="696" spans="1:13">
      <c r="A696" s="35">
        <v>691</v>
      </c>
      <c r="B696" s="37" t="s">
        <v>208</v>
      </c>
      <c r="C696" s="35" t="s">
        <v>298</v>
      </c>
      <c r="D696" s="37" t="s">
        <v>299</v>
      </c>
      <c r="E696" s="39"/>
      <c r="F696" s="38"/>
      <c r="G696" s="38"/>
      <c r="H696" s="38"/>
      <c r="I696" s="39"/>
      <c r="J696" s="39"/>
      <c r="K696" s="35" t="str">
        <f t="shared" ca="1" si="20"/>
        <v/>
      </c>
      <c r="L696" s="35" t="str">
        <f t="shared" ca="1" si="21"/>
        <v/>
      </c>
      <c r="M696" s="38"/>
    </row>
    <row r="697" spans="1:13">
      <c r="A697" s="35">
        <v>692</v>
      </c>
      <c r="B697" s="37" t="s">
        <v>208</v>
      </c>
      <c r="C697" s="35" t="s">
        <v>300</v>
      </c>
      <c r="D697" s="37" t="s">
        <v>301</v>
      </c>
      <c r="E697" s="39"/>
      <c r="F697" s="38"/>
      <c r="G697" s="38"/>
      <c r="H697" s="38"/>
      <c r="I697" s="39"/>
      <c r="J697" s="39"/>
      <c r="K697" s="35" t="str">
        <f t="shared" ca="1" si="20"/>
        <v/>
      </c>
      <c r="L697" s="35" t="str">
        <f t="shared" ca="1" si="21"/>
        <v/>
      </c>
      <c r="M697" s="38"/>
    </row>
    <row r="698" spans="1:13">
      <c r="A698" s="35">
        <v>693</v>
      </c>
      <c r="B698" s="37" t="s">
        <v>208</v>
      </c>
      <c r="C698" s="35" t="s">
        <v>302</v>
      </c>
      <c r="D698" s="37" t="s">
        <v>303</v>
      </c>
      <c r="E698" s="39"/>
      <c r="F698" s="38"/>
      <c r="G698" s="38"/>
      <c r="H698" s="38"/>
      <c r="I698" s="39"/>
      <c r="J698" s="39"/>
      <c r="K698" s="35" t="str">
        <f t="shared" ca="1" si="20"/>
        <v/>
      </c>
      <c r="L698" s="35" t="str">
        <f t="shared" ca="1" si="21"/>
        <v/>
      </c>
      <c r="M698" s="38"/>
    </row>
    <row r="699" spans="1:13">
      <c r="A699" s="35">
        <v>694</v>
      </c>
      <c r="B699" s="37" t="s">
        <v>208</v>
      </c>
      <c r="C699" s="35" t="s">
        <v>304</v>
      </c>
      <c r="D699" s="37" t="s">
        <v>305</v>
      </c>
      <c r="E699" s="39"/>
      <c r="F699" s="38"/>
      <c r="G699" s="38"/>
      <c r="H699" s="38"/>
      <c r="I699" s="39"/>
      <c r="J699" s="39"/>
      <c r="K699" s="35" t="str">
        <f t="shared" ca="1" si="20"/>
        <v/>
      </c>
      <c r="L699" s="35" t="str">
        <f t="shared" ca="1" si="21"/>
        <v/>
      </c>
      <c r="M699" s="38"/>
    </row>
    <row r="700" spans="1:13">
      <c r="A700" s="35">
        <v>695</v>
      </c>
      <c r="B700" s="37" t="s">
        <v>208</v>
      </c>
      <c r="C700" s="35" t="s">
        <v>306</v>
      </c>
      <c r="D700" s="37" t="s">
        <v>307</v>
      </c>
      <c r="E700" s="39"/>
      <c r="F700" s="38"/>
      <c r="G700" s="38"/>
      <c r="H700" s="38"/>
      <c r="I700" s="39"/>
      <c r="J700" s="39"/>
      <c r="K700" s="35" t="str">
        <f t="shared" ca="1" si="20"/>
        <v/>
      </c>
      <c r="L700" s="35" t="str">
        <f t="shared" ca="1" si="21"/>
        <v/>
      </c>
      <c r="M700" s="38"/>
    </row>
    <row r="701" spans="1:13">
      <c r="A701" s="35">
        <v>696</v>
      </c>
      <c r="B701" s="37" t="s">
        <v>208</v>
      </c>
      <c r="C701" s="35" t="s">
        <v>308</v>
      </c>
      <c r="D701" s="37" t="s">
        <v>309</v>
      </c>
      <c r="E701" s="39"/>
      <c r="F701" s="38"/>
      <c r="G701" s="38"/>
      <c r="H701" s="38"/>
      <c r="I701" s="39"/>
      <c r="J701" s="39"/>
      <c r="K701" s="35" t="str">
        <f t="shared" ca="1" si="20"/>
        <v/>
      </c>
      <c r="L701" s="35" t="str">
        <f t="shared" ca="1" si="21"/>
        <v/>
      </c>
      <c r="M701" s="38"/>
    </row>
    <row r="702" spans="1:13">
      <c r="A702" s="35">
        <v>697</v>
      </c>
      <c r="B702" s="37" t="s">
        <v>208</v>
      </c>
      <c r="C702" s="35" t="s">
        <v>310</v>
      </c>
      <c r="D702" s="37" t="s">
        <v>311</v>
      </c>
      <c r="E702" s="39"/>
      <c r="F702" s="38"/>
      <c r="G702" s="38"/>
      <c r="H702" s="38"/>
      <c r="I702" s="39"/>
      <c r="J702" s="39"/>
      <c r="K702" s="35" t="str">
        <f t="shared" ca="1" si="20"/>
        <v/>
      </c>
      <c r="L702" s="35" t="str">
        <f t="shared" ca="1" si="21"/>
        <v/>
      </c>
      <c r="M702" s="38"/>
    </row>
    <row r="703" spans="1:13">
      <c r="A703" s="35">
        <v>698</v>
      </c>
      <c r="B703" s="37" t="s">
        <v>208</v>
      </c>
      <c r="C703" s="35" t="s">
        <v>312</v>
      </c>
      <c r="D703" s="37" t="s">
        <v>313</v>
      </c>
      <c r="E703" s="39"/>
      <c r="F703" s="38"/>
      <c r="G703" s="38"/>
      <c r="H703" s="38"/>
      <c r="I703" s="39"/>
      <c r="J703" s="39"/>
      <c r="K703" s="35" t="str">
        <f t="shared" ca="1" si="20"/>
        <v/>
      </c>
      <c r="L703" s="35" t="str">
        <f t="shared" ca="1" si="21"/>
        <v/>
      </c>
      <c r="M703" s="38"/>
    </row>
    <row r="704" spans="1:13">
      <c r="A704" s="35">
        <v>699</v>
      </c>
      <c r="B704" s="37" t="s">
        <v>208</v>
      </c>
      <c r="C704" s="35" t="s">
        <v>314</v>
      </c>
      <c r="D704" s="37" t="s">
        <v>315</v>
      </c>
      <c r="E704" s="39"/>
      <c r="F704" s="38"/>
      <c r="G704" s="38"/>
      <c r="H704" s="38"/>
      <c r="I704" s="39"/>
      <c r="J704" s="39"/>
      <c r="K704" s="35" t="str">
        <f t="shared" ca="1" si="20"/>
        <v/>
      </c>
      <c r="L704" s="35" t="str">
        <f t="shared" ca="1" si="21"/>
        <v/>
      </c>
      <c r="M704" s="38"/>
    </row>
    <row r="705" spans="1:13">
      <c r="A705" s="35">
        <v>700</v>
      </c>
      <c r="B705" s="37" t="s">
        <v>208</v>
      </c>
      <c r="C705" s="35" t="s">
        <v>316</v>
      </c>
      <c r="D705" s="37" t="s">
        <v>317</v>
      </c>
      <c r="E705" s="39"/>
      <c r="F705" s="38"/>
      <c r="G705" s="38"/>
      <c r="H705" s="38"/>
      <c r="I705" s="39"/>
      <c r="J705" s="39"/>
      <c r="K705" s="35" t="str">
        <f t="shared" ca="1" si="20"/>
        <v/>
      </c>
      <c r="L705" s="35" t="str">
        <f t="shared" ca="1" si="21"/>
        <v/>
      </c>
      <c r="M705" s="38"/>
    </row>
    <row r="706" spans="1:13">
      <c r="A706" s="35">
        <v>701</v>
      </c>
      <c r="B706" s="37" t="s">
        <v>208</v>
      </c>
      <c r="C706" s="35" t="s">
        <v>318</v>
      </c>
      <c r="D706" s="37" t="s">
        <v>319</v>
      </c>
      <c r="E706" s="39"/>
      <c r="F706" s="38"/>
      <c r="G706" s="38"/>
      <c r="H706" s="38"/>
      <c r="I706" s="39"/>
      <c r="J706" s="39"/>
      <c r="K706" s="35" t="str">
        <f t="shared" ca="1" si="20"/>
        <v/>
      </c>
      <c r="L706" s="35" t="str">
        <f t="shared" ca="1" si="21"/>
        <v/>
      </c>
      <c r="M706" s="38"/>
    </row>
    <row r="707" spans="1:13">
      <c r="A707" s="35">
        <v>702</v>
      </c>
      <c r="B707" s="37" t="s">
        <v>208</v>
      </c>
      <c r="C707" s="35" t="s">
        <v>320</v>
      </c>
      <c r="D707" s="37" t="s">
        <v>93</v>
      </c>
      <c r="E707" s="39"/>
      <c r="F707" s="38"/>
      <c r="G707" s="38"/>
      <c r="H707" s="38"/>
      <c r="I707" s="39"/>
      <c r="J707" s="39"/>
      <c r="K707" s="35" t="str">
        <f t="shared" ca="1" si="20"/>
        <v/>
      </c>
      <c r="L707" s="35" t="str">
        <f t="shared" ca="1" si="21"/>
        <v/>
      </c>
      <c r="M707" s="38"/>
    </row>
    <row r="708" spans="1:13">
      <c r="A708" s="35">
        <v>703</v>
      </c>
      <c r="B708" s="37" t="s">
        <v>208</v>
      </c>
      <c r="C708" s="35" t="s">
        <v>321</v>
      </c>
      <c r="D708" s="37" t="s">
        <v>322</v>
      </c>
      <c r="E708" s="39"/>
      <c r="F708" s="38"/>
      <c r="G708" s="38"/>
      <c r="H708" s="38"/>
      <c r="I708" s="39"/>
      <c r="J708" s="39"/>
      <c r="K708" s="35" t="str">
        <f t="shared" ca="1" si="20"/>
        <v/>
      </c>
      <c r="L708" s="35" t="str">
        <f t="shared" ca="1" si="21"/>
        <v/>
      </c>
      <c r="M708" s="38"/>
    </row>
    <row r="709" spans="1:13">
      <c r="A709" s="40">
        <v>704</v>
      </c>
      <c r="B709" s="42" t="s">
        <v>209</v>
      </c>
      <c r="C709" s="40" t="s">
        <v>250</v>
      </c>
      <c r="D709" s="42" t="s">
        <v>251</v>
      </c>
      <c r="E709" s="44"/>
      <c r="F709" s="43"/>
      <c r="G709" s="43"/>
      <c r="H709" s="43"/>
      <c r="I709" s="44"/>
      <c r="J709" s="44"/>
      <c r="K709" s="40" t="str">
        <f t="shared" ca="1" si="20"/>
        <v/>
      </c>
      <c r="L709" s="40" t="str">
        <f t="shared" ca="1" si="21"/>
        <v/>
      </c>
      <c r="M709" s="43"/>
    </row>
    <row r="710" spans="1:13">
      <c r="A710" s="40">
        <v>705</v>
      </c>
      <c r="B710" s="42" t="s">
        <v>209</v>
      </c>
      <c r="C710" s="40" t="s">
        <v>252</v>
      </c>
      <c r="D710" s="42" t="s">
        <v>253</v>
      </c>
      <c r="E710" s="44"/>
      <c r="F710" s="43"/>
      <c r="G710" s="43"/>
      <c r="H710" s="43"/>
      <c r="I710" s="44"/>
      <c r="J710" s="44"/>
      <c r="K710" s="40" t="str">
        <f t="shared" ref="K710:K745" ca="1" si="22">IF(OR(H710="",J710="Clôturé"),"",TODAY()-H710)</f>
        <v/>
      </c>
      <c r="L710" s="40" t="str">
        <f t="shared" ref="L710:L745" ca="1" si="23">IF(K710="","",IF(J710="Clôturé","✅",IF(K710&lt;=30,"🟢",IF(K710&lt;=60,"🟠","🔴"))))</f>
        <v/>
      </c>
      <c r="M710" s="43"/>
    </row>
    <row r="711" spans="1:13">
      <c r="A711" s="40">
        <v>706</v>
      </c>
      <c r="B711" s="42" t="s">
        <v>209</v>
      </c>
      <c r="C711" s="40" t="s">
        <v>254</v>
      </c>
      <c r="D711" s="42" t="s">
        <v>255</v>
      </c>
      <c r="E711" s="44"/>
      <c r="F711" s="43"/>
      <c r="G711" s="43"/>
      <c r="H711" s="43"/>
      <c r="I711" s="44"/>
      <c r="J711" s="44"/>
      <c r="K711" s="40" t="str">
        <f t="shared" ca="1" si="22"/>
        <v/>
      </c>
      <c r="L711" s="40" t="str">
        <f t="shared" ca="1" si="23"/>
        <v/>
      </c>
      <c r="M711" s="43"/>
    </row>
    <row r="712" spans="1:13">
      <c r="A712" s="40">
        <v>707</v>
      </c>
      <c r="B712" s="42" t="s">
        <v>209</v>
      </c>
      <c r="C712" s="40" t="s">
        <v>256</v>
      </c>
      <c r="D712" s="42" t="s">
        <v>257</v>
      </c>
      <c r="E712" s="44"/>
      <c r="F712" s="43"/>
      <c r="G712" s="43"/>
      <c r="H712" s="43"/>
      <c r="I712" s="44"/>
      <c r="J712" s="44"/>
      <c r="K712" s="40" t="str">
        <f t="shared" ca="1" si="22"/>
        <v/>
      </c>
      <c r="L712" s="40" t="str">
        <f t="shared" ca="1" si="23"/>
        <v/>
      </c>
      <c r="M712" s="43"/>
    </row>
    <row r="713" spans="1:13">
      <c r="A713" s="40">
        <v>708</v>
      </c>
      <c r="B713" s="42" t="s">
        <v>209</v>
      </c>
      <c r="C713" s="40" t="s">
        <v>258</v>
      </c>
      <c r="D713" s="42" t="s">
        <v>259</v>
      </c>
      <c r="E713" s="44"/>
      <c r="F713" s="43"/>
      <c r="G713" s="43"/>
      <c r="H713" s="43"/>
      <c r="I713" s="44"/>
      <c r="J713" s="44"/>
      <c r="K713" s="40" t="str">
        <f t="shared" ca="1" si="22"/>
        <v/>
      </c>
      <c r="L713" s="40" t="str">
        <f t="shared" ca="1" si="23"/>
        <v/>
      </c>
      <c r="M713" s="43"/>
    </row>
    <row r="714" spans="1:13">
      <c r="A714" s="40">
        <v>709</v>
      </c>
      <c r="B714" s="42" t="s">
        <v>209</v>
      </c>
      <c r="C714" s="40" t="s">
        <v>260</v>
      </c>
      <c r="D714" s="42" t="s">
        <v>261</v>
      </c>
      <c r="E714" s="44"/>
      <c r="F714" s="43"/>
      <c r="G714" s="43"/>
      <c r="H714" s="43"/>
      <c r="I714" s="44"/>
      <c r="J714" s="44"/>
      <c r="K714" s="40" t="str">
        <f t="shared" ca="1" si="22"/>
        <v/>
      </c>
      <c r="L714" s="40" t="str">
        <f t="shared" ca="1" si="23"/>
        <v/>
      </c>
      <c r="M714" s="43"/>
    </row>
    <row r="715" spans="1:13">
      <c r="A715" s="40">
        <v>710</v>
      </c>
      <c r="B715" s="42" t="s">
        <v>209</v>
      </c>
      <c r="C715" s="40" t="s">
        <v>262</v>
      </c>
      <c r="D715" s="42" t="s">
        <v>263</v>
      </c>
      <c r="E715" s="44"/>
      <c r="F715" s="43"/>
      <c r="G715" s="43"/>
      <c r="H715" s="43"/>
      <c r="I715" s="44"/>
      <c r="J715" s="44"/>
      <c r="K715" s="40" t="str">
        <f t="shared" ca="1" si="22"/>
        <v/>
      </c>
      <c r="L715" s="40" t="str">
        <f t="shared" ca="1" si="23"/>
        <v/>
      </c>
      <c r="M715" s="43"/>
    </row>
    <row r="716" spans="1:13">
      <c r="A716" s="40">
        <v>711</v>
      </c>
      <c r="B716" s="42" t="s">
        <v>209</v>
      </c>
      <c r="C716" s="40" t="s">
        <v>264</v>
      </c>
      <c r="D716" s="42" t="s">
        <v>265</v>
      </c>
      <c r="E716" s="44"/>
      <c r="F716" s="43"/>
      <c r="G716" s="43"/>
      <c r="H716" s="43"/>
      <c r="I716" s="44"/>
      <c r="J716" s="44"/>
      <c r="K716" s="40" t="str">
        <f t="shared" ca="1" si="22"/>
        <v/>
      </c>
      <c r="L716" s="40" t="str">
        <f t="shared" ca="1" si="23"/>
        <v/>
      </c>
      <c r="M716" s="43"/>
    </row>
    <row r="717" spans="1:13">
      <c r="A717" s="40">
        <v>712</v>
      </c>
      <c r="B717" s="42" t="s">
        <v>209</v>
      </c>
      <c r="C717" s="40" t="s">
        <v>266</v>
      </c>
      <c r="D717" s="42" t="s">
        <v>267</v>
      </c>
      <c r="E717" s="44"/>
      <c r="F717" s="43"/>
      <c r="G717" s="43"/>
      <c r="H717" s="43"/>
      <c r="I717" s="44"/>
      <c r="J717" s="44"/>
      <c r="K717" s="40" t="str">
        <f t="shared" ca="1" si="22"/>
        <v/>
      </c>
      <c r="L717" s="40" t="str">
        <f t="shared" ca="1" si="23"/>
        <v/>
      </c>
      <c r="M717" s="43"/>
    </row>
    <row r="718" spans="1:13">
      <c r="A718" s="40">
        <v>713</v>
      </c>
      <c r="B718" s="42" t="s">
        <v>209</v>
      </c>
      <c r="C718" s="40" t="s">
        <v>268</v>
      </c>
      <c r="D718" s="42" t="s">
        <v>269</v>
      </c>
      <c r="E718" s="44"/>
      <c r="F718" s="43"/>
      <c r="G718" s="43"/>
      <c r="H718" s="43"/>
      <c r="I718" s="44"/>
      <c r="J718" s="44"/>
      <c r="K718" s="40" t="str">
        <f t="shared" ca="1" si="22"/>
        <v/>
      </c>
      <c r="L718" s="40" t="str">
        <f t="shared" ca="1" si="23"/>
        <v/>
      </c>
      <c r="M718" s="43"/>
    </row>
    <row r="719" spans="1:13">
      <c r="A719" s="40">
        <v>714</v>
      </c>
      <c r="B719" s="42" t="s">
        <v>209</v>
      </c>
      <c r="C719" s="40" t="s">
        <v>270</v>
      </c>
      <c r="D719" s="42" t="s">
        <v>271</v>
      </c>
      <c r="E719" s="44"/>
      <c r="F719" s="43"/>
      <c r="G719" s="43"/>
      <c r="H719" s="43"/>
      <c r="I719" s="44"/>
      <c r="J719" s="44"/>
      <c r="K719" s="40" t="str">
        <f t="shared" ca="1" si="22"/>
        <v/>
      </c>
      <c r="L719" s="40" t="str">
        <f t="shared" ca="1" si="23"/>
        <v/>
      </c>
      <c r="M719" s="43"/>
    </row>
    <row r="720" spans="1:13">
      <c r="A720" s="40">
        <v>715</v>
      </c>
      <c r="B720" s="42" t="s">
        <v>209</v>
      </c>
      <c r="C720" s="40" t="s">
        <v>272</v>
      </c>
      <c r="D720" s="42" t="s">
        <v>273</v>
      </c>
      <c r="E720" s="44"/>
      <c r="F720" s="43"/>
      <c r="G720" s="43"/>
      <c r="H720" s="43"/>
      <c r="I720" s="44"/>
      <c r="J720" s="44"/>
      <c r="K720" s="40" t="str">
        <f t="shared" ca="1" si="22"/>
        <v/>
      </c>
      <c r="L720" s="40" t="str">
        <f t="shared" ca="1" si="23"/>
        <v/>
      </c>
      <c r="M720" s="43"/>
    </row>
    <row r="721" spans="1:13">
      <c r="A721" s="40">
        <v>716</v>
      </c>
      <c r="B721" s="42" t="s">
        <v>209</v>
      </c>
      <c r="C721" s="40" t="s">
        <v>274</v>
      </c>
      <c r="D721" s="42" t="s">
        <v>275</v>
      </c>
      <c r="E721" s="44"/>
      <c r="F721" s="43"/>
      <c r="G721" s="43"/>
      <c r="H721" s="43"/>
      <c r="I721" s="44"/>
      <c r="J721" s="44"/>
      <c r="K721" s="40" t="str">
        <f t="shared" ca="1" si="22"/>
        <v/>
      </c>
      <c r="L721" s="40" t="str">
        <f t="shared" ca="1" si="23"/>
        <v/>
      </c>
      <c r="M721" s="43"/>
    </row>
    <row r="722" spans="1:13">
      <c r="A722" s="40">
        <v>717</v>
      </c>
      <c r="B722" s="42" t="s">
        <v>209</v>
      </c>
      <c r="C722" s="40" t="s">
        <v>276</v>
      </c>
      <c r="D722" s="42" t="s">
        <v>277</v>
      </c>
      <c r="E722" s="44"/>
      <c r="F722" s="43"/>
      <c r="G722" s="43"/>
      <c r="H722" s="43"/>
      <c r="I722" s="44"/>
      <c r="J722" s="44"/>
      <c r="K722" s="40" t="str">
        <f t="shared" ca="1" si="22"/>
        <v/>
      </c>
      <c r="L722" s="40" t="str">
        <f t="shared" ca="1" si="23"/>
        <v/>
      </c>
      <c r="M722" s="43"/>
    </row>
    <row r="723" spans="1:13">
      <c r="A723" s="40">
        <v>718</v>
      </c>
      <c r="B723" s="42" t="s">
        <v>209</v>
      </c>
      <c r="C723" s="40" t="s">
        <v>278</v>
      </c>
      <c r="D723" s="42" t="s">
        <v>279</v>
      </c>
      <c r="E723" s="44"/>
      <c r="F723" s="43"/>
      <c r="G723" s="43"/>
      <c r="H723" s="43"/>
      <c r="I723" s="44"/>
      <c r="J723" s="44"/>
      <c r="K723" s="40" t="str">
        <f t="shared" ca="1" si="22"/>
        <v/>
      </c>
      <c r="L723" s="40" t="str">
        <f t="shared" ca="1" si="23"/>
        <v/>
      </c>
      <c r="M723" s="43"/>
    </row>
    <row r="724" spans="1:13">
      <c r="A724" s="40">
        <v>719</v>
      </c>
      <c r="B724" s="42" t="s">
        <v>209</v>
      </c>
      <c r="C724" s="40" t="s">
        <v>280</v>
      </c>
      <c r="D724" s="42" t="s">
        <v>281</v>
      </c>
      <c r="E724" s="44"/>
      <c r="F724" s="43"/>
      <c r="G724" s="43"/>
      <c r="H724" s="43"/>
      <c r="I724" s="44"/>
      <c r="J724" s="44"/>
      <c r="K724" s="40" t="str">
        <f t="shared" ca="1" si="22"/>
        <v/>
      </c>
      <c r="L724" s="40" t="str">
        <f t="shared" ca="1" si="23"/>
        <v/>
      </c>
      <c r="M724" s="43"/>
    </row>
    <row r="725" spans="1:13">
      <c r="A725" s="40">
        <v>720</v>
      </c>
      <c r="B725" s="42" t="s">
        <v>209</v>
      </c>
      <c r="C725" s="40" t="s">
        <v>282</v>
      </c>
      <c r="D725" s="42" t="s">
        <v>283</v>
      </c>
      <c r="E725" s="44"/>
      <c r="F725" s="43"/>
      <c r="G725" s="43"/>
      <c r="H725" s="43"/>
      <c r="I725" s="44"/>
      <c r="J725" s="44"/>
      <c r="K725" s="40" t="str">
        <f t="shared" ca="1" si="22"/>
        <v/>
      </c>
      <c r="L725" s="40" t="str">
        <f t="shared" ca="1" si="23"/>
        <v/>
      </c>
      <c r="M725" s="43"/>
    </row>
    <row r="726" spans="1:13">
      <c r="A726" s="40">
        <v>721</v>
      </c>
      <c r="B726" s="42" t="s">
        <v>209</v>
      </c>
      <c r="C726" s="40" t="s">
        <v>284</v>
      </c>
      <c r="D726" s="42" t="s">
        <v>285</v>
      </c>
      <c r="E726" s="44"/>
      <c r="F726" s="43"/>
      <c r="G726" s="43"/>
      <c r="H726" s="43"/>
      <c r="I726" s="44"/>
      <c r="J726" s="44"/>
      <c r="K726" s="40" t="str">
        <f t="shared" ca="1" si="22"/>
        <v/>
      </c>
      <c r="L726" s="40" t="str">
        <f t="shared" ca="1" si="23"/>
        <v/>
      </c>
      <c r="M726" s="43"/>
    </row>
    <row r="727" spans="1:13">
      <c r="A727" s="40">
        <v>722</v>
      </c>
      <c r="B727" s="42" t="s">
        <v>209</v>
      </c>
      <c r="C727" s="40" t="s">
        <v>286</v>
      </c>
      <c r="D727" s="42" t="s">
        <v>287</v>
      </c>
      <c r="E727" s="44"/>
      <c r="F727" s="43"/>
      <c r="G727" s="43"/>
      <c r="H727" s="43"/>
      <c r="I727" s="44"/>
      <c r="J727" s="44"/>
      <c r="K727" s="40" t="str">
        <f t="shared" ca="1" si="22"/>
        <v/>
      </c>
      <c r="L727" s="40" t="str">
        <f t="shared" ca="1" si="23"/>
        <v/>
      </c>
      <c r="M727" s="43"/>
    </row>
    <row r="728" spans="1:13">
      <c r="A728" s="40">
        <v>723</v>
      </c>
      <c r="B728" s="42" t="s">
        <v>209</v>
      </c>
      <c r="C728" s="40" t="s">
        <v>288</v>
      </c>
      <c r="D728" s="42" t="s">
        <v>289</v>
      </c>
      <c r="E728" s="44"/>
      <c r="F728" s="43"/>
      <c r="G728" s="43"/>
      <c r="H728" s="43"/>
      <c r="I728" s="44"/>
      <c r="J728" s="44"/>
      <c r="K728" s="40" t="str">
        <f t="shared" ca="1" si="22"/>
        <v/>
      </c>
      <c r="L728" s="40" t="str">
        <f t="shared" ca="1" si="23"/>
        <v/>
      </c>
      <c r="M728" s="43"/>
    </row>
    <row r="729" spans="1:13">
      <c r="A729" s="40">
        <v>724</v>
      </c>
      <c r="B729" s="42" t="s">
        <v>209</v>
      </c>
      <c r="C729" s="40" t="s">
        <v>290</v>
      </c>
      <c r="D729" s="42" t="s">
        <v>291</v>
      </c>
      <c r="E729" s="44"/>
      <c r="F729" s="43"/>
      <c r="G729" s="43"/>
      <c r="H729" s="43"/>
      <c r="I729" s="44"/>
      <c r="J729" s="44"/>
      <c r="K729" s="40" t="str">
        <f t="shared" ca="1" si="22"/>
        <v/>
      </c>
      <c r="L729" s="40" t="str">
        <f t="shared" ca="1" si="23"/>
        <v/>
      </c>
      <c r="M729" s="43"/>
    </row>
    <row r="730" spans="1:13">
      <c r="A730" s="40">
        <v>725</v>
      </c>
      <c r="B730" s="42" t="s">
        <v>209</v>
      </c>
      <c r="C730" s="40" t="s">
        <v>292</v>
      </c>
      <c r="D730" s="42" t="s">
        <v>293</v>
      </c>
      <c r="E730" s="44"/>
      <c r="F730" s="43"/>
      <c r="G730" s="43"/>
      <c r="H730" s="43"/>
      <c r="I730" s="44"/>
      <c r="J730" s="44"/>
      <c r="K730" s="40" t="str">
        <f t="shared" ca="1" si="22"/>
        <v/>
      </c>
      <c r="L730" s="40" t="str">
        <f t="shared" ca="1" si="23"/>
        <v/>
      </c>
      <c r="M730" s="43"/>
    </row>
    <row r="731" spans="1:13" ht="22.8">
      <c r="A731" s="40">
        <v>726</v>
      </c>
      <c r="B731" s="42" t="s">
        <v>209</v>
      </c>
      <c r="C731" s="40" t="s">
        <v>294</v>
      </c>
      <c r="D731" s="42" t="s">
        <v>295</v>
      </c>
      <c r="E731" s="44"/>
      <c r="F731" s="43"/>
      <c r="G731" s="43"/>
      <c r="H731" s="43"/>
      <c r="I731" s="44"/>
      <c r="J731" s="44"/>
      <c r="K731" s="40" t="str">
        <f t="shared" ca="1" si="22"/>
        <v/>
      </c>
      <c r="L731" s="40" t="str">
        <f t="shared" ca="1" si="23"/>
        <v/>
      </c>
      <c r="M731" s="43"/>
    </row>
    <row r="732" spans="1:13">
      <c r="A732" s="40">
        <v>727</v>
      </c>
      <c r="B732" s="42" t="s">
        <v>209</v>
      </c>
      <c r="C732" s="40" t="s">
        <v>296</v>
      </c>
      <c r="D732" s="42" t="s">
        <v>297</v>
      </c>
      <c r="E732" s="44"/>
      <c r="F732" s="43"/>
      <c r="G732" s="43"/>
      <c r="H732" s="43"/>
      <c r="I732" s="44"/>
      <c r="J732" s="44"/>
      <c r="K732" s="40" t="str">
        <f t="shared" ca="1" si="22"/>
        <v/>
      </c>
      <c r="L732" s="40" t="str">
        <f t="shared" ca="1" si="23"/>
        <v/>
      </c>
      <c r="M732" s="43"/>
    </row>
    <row r="733" spans="1:13">
      <c r="A733" s="40">
        <v>728</v>
      </c>
      <c r="B733" s="42" t="s">
        <v>209</v>
      </c>
      <c r="C733" s="40" t="s">
        <v>298</v>
      </c>
      <c r="D733" s="42" t="s">
        <v>299</v>
      </c>
      <c r="E733" s="44"/>
      <c r="F733" s="43"/>
      <c r="G733" s="43"/>
      <c r="H733" s="43"/>
      <c r="I733" s="44"/>
      <c r="J733" s="44"/>
      <c r="K733" s="40" t="str">
        <f t="shared" ca="1" si="22"/>
        <v/>
      </c>
      <c r="L733" s="40" t="str">
        <f t="shared" ca="1" si="23"/>
        <v/>
      </c>
      <c r="M733" s="43"/>
    </row>
    <row r="734" spans="1:13">
      <c r="A734" s="40">
        <v>729</v>
      </c>
      <c r="B734" s="42" t="s">
        <v>209</v>
      </c>
      <c r="C734" s="40" t="s">
        <v>300</v>
      </c>
      <c r="D734" s="42" t="s">
        <v>301</v>
      </c>
      <c r="E734" s="44"/>
      <c r="F734" s="43"/>
      <c r="G734" s="43"/>
      <c r="H734" s="43"/>
      <c r="I734" s="44"/>
      <c r="J734" s="44"/>
      <c r="K734" s="40" t="str">
        <f t="shared" ca="1" si="22"/>
        <v/>
      </c>
      <c r="L734" s="40" t="str">
        <f t="shared" ca="1" si="23"/>
        <v/>
      </c>
      <c r="M734" s="43"/>
    </row>
    <row r="735" spans="1:13">
      <c r="A735" s="40">
        <v>730</v>
      </c>
      <c r="B735" s="42" t="s">
        <v>209</v>
      </c>
      <c r="C735" s="40" t="s">
        <v>302</v>
      </c>
      <c r="D735" s="42" t="s">
        <v>303</v>
      </c>
      <c r="E735" s="44"/>
      <c r="F735" s="43"/>
      <c r="G735" s="43"/>
      <c r="H735" s="43"/>
      <c r="I735" s="44"/>
      <c r="J735" s="44"/>
      <c r="K735" s="40" t="str">
        <f t="shared" ca="1" si="22"/>
        <v/>
      </c>
      <c r="L735" s="40" t="str">
        <f t="shared" ca="1" si="23"/>
        <v/>
      </c>
      <c r="M735" s="43"/>
    </row>
    <row r="736" spans="1:13">
      <c r="A736" s="40">
        <v>731</v>
      </c>
      <c r="B736" s="42" t="s">
        <v>209</v>
      </c>
      <c r="C736" s="40" t="s">
        <v>304</v>
      </c>
      <c r="D736" s="42" t="s">
        <v>305</v>
      </c>
      <c r="E736" s="44"/>
      <c r="F736" s="43"/>
      <c r="G736" s="43"/>
      <c r="H736" s="43"/>
      <c r="I736" s="44"/>
      <c r="J736" s="44"/>
      <c r="K736" s="40" t="str">
        <f t="shared" ca="1" si="22"/>
        <v/>
      </c>
      <c r="L736" s="40" t="str">
        <f t="shared" ca="1" si="23"/>
        <v/>
      </c>
      <c r="M736" s="43"/>
    </row>
    <row r="737" spans="1:13">
      <c r="A737" s="40">
        <v>732</v>
      </c>
      <c r="B737" s="42" t="s">
        <v>209</v>
      </c>
      <c r="C737" s="40" t="s">
        <v>306</v>
      </c>
      <c r="D737" s="42" t="s">
        <v>307</v>
      </c>
      <c r="E737" s="44"/>
      <c r="F737" s="43"/>
      <c r="G737" s="43"/>
      <c r="H737" s="43"/>
      <c r="I737" s="44"/>
      <c r="J737" s="44"/>
      <c r="K737" s="40" t="str">
        <f t="shared" ca="1" si="22"/>
        <v/>
      </c>
      <c r="L737" s="40" t="str">
        <f t="shared" ca="1" si="23"/>
        <v/>
      </c>
      <c r="M737" s="43"/>
    </row>
    <row r="738" spans="1:13">
      <c r="A738" s="40">
        <v>733</v>
      </c>
      <c r="B738" s="42" t="s">
        <v>209</v>
      </c>
      <c r="C738" s="40" t="s">
        <v>308</v>
      </c>
      <c r="D738" s="42" t="s">
        <v>309</v>
      </c>
      <c r="E738" s="44"/>
      <c r="F738" s="43"/>
      <c r="G738" s="43"/>
      <c r="H738" s="43"/>
      <c r="I738" s="44"/>
      <c r="J738" s="44"/>
      <c r="K738" s="40" t="str">
        <f t="shared" ca="1" si="22"/>
        <v/>
      </c>
      <c r="L738" s="40" t="str">
        <f t="shared" ca="1" si="23"/>
        <v/>
      </c>
      <c r="M738" s="43"/>
    </row>
    <row r="739" spans="1:13">
      <c r="A739" s="40">
        <v>734</v>
      </c>
      <c r="B739" s="42" t="s">
        <v>209</v>
      </c>
      <c r="C739" s="40" t="s">
        <v>310</v>
      </c>
      <c r="D739" s="42" t="s">
        <v>311</v>
      </c>
      <c r="E739" s="44"/>
      <c r="F739" s="43"/>
      <c r="G739" s="43"/>
      <c r="H739" s="43"/>
      <c r="I739" s="44"/>
      <c r="J739" s="44"/>
      <c r="K739" s="40" t="str">
        <f t="shared" ca="1" si="22"/>
        <v/>
      </c>
      <c r="L739" s="40" t="str">
        <f t="shared" ca="1" si="23"/>
        <v/>
      </c>
      <c r="M739" s="43"/>
    </row>
    <row r="740" spans="1:13">
      <c r="A740" s="40">
        <v>735</v>
      </c>
      <c r="B740" s="42" t="s">
        <v>209</v>
      </c>
      <c r="C740" s="40" t="s">
        <v>312</v>
      </c>
      <c r="D740" s="42" t="s">
        <v>313</v>
      </c>
      <c r="E740" s="44"/>
      <c r="F740" s="43"/>
      <c r="G740" s="43"/>
      <c r="H740" s="43"/>
      <c r="I740" s="44"/>
      <c r="J740" s="44"/>
      <c r="K740" s="40" t="str">
        <f t="shared" ca="1" si="22"/>
        <v/>
      </c>
      <c r="L740" s="40" t="str">
        <f t="shared" ca="1" si="23"/>
        <v/>
      </c>
      <c r="M740" s="43"/>
    </row>
    <row r="741" spans="1:13">
      <c r="A741" s="40">
        <v>736</v>
      </c>
      <c r="B741" s="42" t="s">
        <v>209</v>
      </c>
      <c r="C741" s="40" t="s">
        <v>314</v>
      </c>
      <c r="D741" s="42" t="s">
        <v>315</v>
      </c>
      <c r="E741" s="44"/>
      <c r="F741" s="43"/>
      <c r="G741" s="43"/>
      <c r="H741" s="43"/>
      <c r="I741" s="44"/>
      <c r="J741" s="44"/>
      <c r="K741" s="40" t="str">
        <f t="shared" ca="1" si="22"/>
        <v/>
      </c>
      <c r="L741" s="40" t="str">
        <f t="shared" ca="1" si="23"/>
        <v/>
      </c>
      <c r="M741" s="43"/>
    </row>
    <row r="742" spans="1:13">
      <c r="A742" s="40">
        <v>737</v>
      </c>
      <c r="B742" s="42" t="s">
        <v>209</v>
      </c>
      <c r="C742" s="40" t="s">
        <v>316</v>
      </c>
      <c r="D742" s="42" t="s">
        <v>317</v>
      </c>
      <c r="E742" s="44"/>
      <c r="F742" s="43"/>
      <c r="G742" s="43"/>
      <c r="H742" s="43"/>
      <c r="I742" s="44"/>
      <c r="J742" s="44"/>
      <c r="K742" s="40" t="str">
        <f t="shared" ca="1" si="22"/>
        <v/>
      </c>
      <c r="L742" s="40" t="str">
        <f t="shared" ca="1" si="23"/>
        <v/>
      </c>
      <c r="M742" s="43"/>
    </row>
    <row r="743" spans="1:13">
      <c r="A743" s="40">
        <v>738</v>
      </c>
      <c r="B743" s="42" t="s">
        <v>209</v>
      </c>
      <c r="C743" s="40" t="s">
        <v>318</v>
      </c>
      <c r="D743" s="42" t="s">
        <v>319</v>
      </c>
      <c r="E743" s="44"/>
      <c r="F743" s="43"/>
      <c r="G743" s="43"/>
      <c r="H743" s="43"/>
      <c r="I743" s="44"/>
      <c r="J743" s="44"/>
      <c r="K743" s="40" t="str">
        <f t="shared" ca="1" si="22"/>
        <v/>
      </c>
      <c r="L743" s="40" t="str">
        <f t="shared" ca="1" si="23"/>
        <v/>
      </c>
      <c r="M743" s="43"/>
    </row>
    <row r="744" spans="1:13">
      <c r="A744" s="40">
        <v>739</v>
      </c>
      <c r="B744" s="42" t="s">
        <v>209</v>
      </c>
      <c r="C744" s="40" t="s">
        <v>320</v>
      </c>
      <c r="D744" s="42" t="s">
        <v>93</v>
      </c>
      <c r="E744" s="44"/>
      <c r="F744" s="43"/>
      <c r="G744" s="43"/>
      <c r="H744" s="43"/>
      <c r="I744" s="44"/>
      <c r="J744" s="44"/>
      <c r="K744" s="40" t="str">
        <f t="shared" ca="1" si="22"/>
        <v/>
      </c>
      <c r="L744" s="40" t="str">
        <f t="shared" ca="1" si="23"/>
        <v/>
      </c>
      <c r="M744" s="43"/>
    </row>
    <row r="745" spans="1:13">
      <c r="A745" s="40">
        <v>740</v>
      </c>
      <c r="B745" s="42" t="s">
        <v>209</v>
      </c>
      <c r="C745" s="40" t="s">
        <v>321</v>
      </c>
      <c r="D745" s="42" t="s">
        <v>322</v>
      </c>
      <c r="E745" s="44"/>
      <c r="F745" s="43"/>
      <c r="G745" s="43"/>
      <c r="H745" s="43"/>
      <c r="I745" s="44"/>
      <c r="J745" s="44"/>
      <c r="K745" s="40" t="str">
        <f t="shared" ca="1" si="22"/>
        <v/>
      </c>
      <c r="L745" s="40" t="str">
        <f t="shared" ca="1" si="23"/>
        <v/>
      </c>
      <c r="M745" s="43"/>
    </row>
  </sheetData>
  <autoFilter ref="A5:M745" xr:uid="{00000000-0009-0000-0000-000019000000}"/>
  <conditionalFormatting sqref="J6:J745">
    <cfRule type="cellIs" dxfId="5" priority="4" operator="equal">
      <formula>"Ouvert"</formula>
    </cfRule>
    <cfRule type="cellIs" dxfId="4" priority="5" operator="equal">
      <formula>"En cours"</formula>
    </cfRule>
    <cfRule type="cellIs" dxfId="3" priority="6" operator="equal">
      <formula>"Clôturé"</formula>
    </cfRule>
  </conditionalFormatting>
  <conditionalFormatting sqref="L6:L745">
    <cfRule type="expression" dxfId="2" priority="1">
      <formula>L6="🟢"</formula>
    </cfRule>
    <cfRule type="expression" dxfId="1" priority="2">
      <formula>L6="🟠"</formula>
    </cfRule>
    <cfRule type="expression" dxfId="0" priority="3">
      <formula>L6="🔴"</formula>
    </cfRule>
  </conditionalFormatting>
  <dataValidations count="2">
    <dataValidation type="list" allowBlank="1" sqref="J6:J745" xr:uid="{00000000-0002-0000-1900-000000000000}">
      <formula1>"Ouvert,En cours,Clôturé,Non applicable"</formula1>
    </dataValidation>
    <dataValidation type="list" allowBlank="1" sqref="E6:E745" xr:uid="{00000000-0002-0000-1900-000001000000}">
      <formula1>"NC Majeure,NC Mineure,Observation,OFI,Bonne Pratique"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3"/>
  <sheetViews>
    <sheetView showGridLines="0" topLeftCell="A7" workbookViewId="0">
      <selection activeCell="V11" sqref="V11"/>
    </sheetView>
  </sheetViews>
  <sheetFormatPr baseColWidth="10" defaultColWidth="8.6640625" defaultRowHeight="14.4"/>
  <cols>
    <col min="1" max="1" width="20" customWidth="1"/>
    <col min="2" max="2" width="8" customWidth="1"/>
    <col min="3" max="3" width="10" customWidth="1"/>
  </cols>
  <sheetData>
    <row r="1" spans="1:3" ht="17.399999999999999">
      <c r="A1" s="16" t="s">
        <v>756</v>
      </c>
    </row>
    <row r="3" spans="1:3">
      <c r="A3" s="4" t="s">
        <v>166</v>
      </c>
      <c r="B3" s="4" t="s">
        <v>65</v>
      </c>
      <c r="C3" s="4" t="s">
        <v>187</v>
      </c>
    </row>
    <row r="4" spans="1:3">
      <c r="A4" s="6" t="s">
        <v>188</v>
      </c>
      <c r="B4" s="61">
        <f>'CDG Sécurité'!B10</f>
        <v>2.3636363636363638</v>
      </c>
      <c r="C4" s="6">
        <f>'CDG Sécurité'!I10</f>
        <v>7</v>
      </c>
    </row>
    <row r="5" spans="1:3">
      <c r="A5" s="6" t="s">
        <v>189</v>
      </c>
      <c r="B5" s="61">
        <f>RAM!A10</f>
        <v>3.1538461538461537</v>
      </c>
      <c r="C5" s="6">
        <f>RAM!H10</f>
        <v>5</v>
      </c>
    </row>
    <row r="6" spans="1:3">
      <c r="A6" s="6" t="s">
        <v>190</v>
      </c>
      <c r="B6" s="61">
        <f>'Min. Intérieur'!A10</f>
        <v>3.3636363636363638</v>
      </c>
      <c r="C6" s="6">
        <f>'Min. Intérieur'!H10</f>
        <v>7</v>
      </c>
    </row>
    <row r="7" spans="1:3">
      <c r="A7" s="6" t="s">
        <v>192</v>
      </c>
      <c r="B7" s="61">
        <f>'CDG Capital'!A10</f>
        <v>2.4545454545454546</v>
      </c>
      <c r="C7" s="6">
        <f>'CDG Capital'!H10</f>
        <v>7</v>
      </c>
    </row>
    <row r="8" spans="1:3">
      <c r="A8" s="6" t="s">
        <v>193</v>
      </c>
      <c r="B8" s="61">
        <f>AtlanticRe!A10</f>
        <v>2.9615384615384617</v>
      </c>
      <c r="C8" s="6">
        <f>AtlanticRe!H10</f>
        <v>5</v>
      </c>
    </row>
    <row r="9" spans="1:3">
      <c r="A9" s="6" t="s">
        <v>194</v>
      </c>
      <c r="B9" s="61">
        <f>'Client A'!A10</f>
        <v>0</v>
      </c>
      <c r="C9" s="6">
        <f>'Client A'!H10</f>
        <v>0</v>
      </c>
    </row>
    <row r="10" spans="1:3">
      <c r="A10" s="6" t="s">
        <v>196</v>
      </c>
      <c r="B10" s="61">
        <f>Servier!A10</f>
        <v>3.6</v>
      </c>
      <c r="C10" s="6">
        <f>Servier!H10</f>
        <v>4</v>
      </c>
    </row>
    <row r="11" spans="1:3">
      <c r="A11" s="6" t="s">
        <v>197</v>
      </c>
      <c r="B11" s="61">
        <f>MEN!A10</f>
        <v>3.1538461538461537</v>
      </c>
      <c r="C11" s="6">
        <f>MEN!H10</f>
        <v>5</v>
      </c>
    </row>
    <row r="12" spans="1:3">
      <c r="A12" s="6" t="s">
        <v>198</v>
      </c>
      <c r="B12" s="61">
        <f>ADM!A10</f>
        <v>0</v>
      </c>
      <c r="C12" s="6">
        <f>ADM!H10</f>
        <v>0</v>
      </c>
    </row>
    <row r="13" spans="1:3">
      <c r="A13" s="6" t="s">
        <v>199</v>
      </c>
      <c r="B13" s="61">
        <f>'CDG DC'!A10</f>
        <v>0</v>
      </c>
      <c r="C13" s="6">
        <f>'CDG DC'!H10</f>
        <v>0</v>
      </c>
    </row>
    <row r="14" spans="1:3">
      <c r="A14" s="6" t="s">
        <v>200</v>
      </c>
      <c r="B14" s="61">
        <f>'CDG ITOC'!A10</f>
        <v>0</v>
      </c>
      <c r="C14" s="6">
        <f>'CDG ITOC'!H10</f>
        <v>0</v>
      </c>
    </row>
    <row r="15" spans="1:3">
      <c r="A15" s="6" t="s">
        <v>201</v>
      </c>
      <c r="B15" s="61">
        <f>BPOST!A10</f>
        <v>0</v>
      </c>
      <c r="C15" s="6">
        <f>BPOST!H10</f>
        <v>0</v>
      </c>
    </row>
    <row r="16" spans="1:3">
      <c r="A16" s="6" t="s">
        <v>202</v>
      </c>
      <c r="B16" s="61">
        <f>'Graphtalk AIA'!A10</f>
        <v>0</v>
      </c>
      <c r="C16" s="6">
        <f>'Graphtalk AIA'!H10</f>
        <v>0</v>
      </c>
    </row>
    <row r="17" spans="1:3">
      <c r="A17" s="6" t="s">
        <v>203</v>
      </c>
      <c r="B17" s="61">
        <f>'ONCF APPS'!A10</f>
        <v>0</v>
      </c>
      <c r="C17" s="6">
        <f>'ONCF APPS'!H10</f>
        <v>0</v>
      </c>
    </row>
    <row r="18" spans="1:3">
      <c r="A18" s="6" t="s">
        <v>204</v>
      </c>
      <c r="B18" s="61">
        <f>'ONCF MW'!A10</f>
        <v>3.1153846153846154</v>
      </c>
      <c r="C18" s="6">
        <f>'ONCF MW'!H10</f>
        <v>6</v>
      </c>
    </row>
    <row r="19" spans="1:3">
      <c r="A19" s="6" t="s">
        <v>205</v>
      </c>
      <c r="B19" s="61">
        <f>ANEF!A10</f>
        <v>0</v>
      </c>
      <c r="C19" s="6">
        <f>ANEF!H10</f>
        <v>0</v>
      </c>
    </row>
    <row r="20" spans="1:3">
      <c r="A20" s="6" t="s">
        <v>206</v>
      </c>
      <c r="B20" s="61">
        <f>Carrefour!A10</f>
        <v>0</v>
      </c>
      <c r="C20" s="6">
        <f>Carrefour!H10</f>
        <v>0</v>
      </c>
    </row>
    <row r="21" spans="1:3">
      <c r="A21" s="6" t="s">
        <v>207</v>
      </c>
      <c r="B21" s="61">
        <f>'Vinci Construction'!A10</f>
        <v>0</v>
      </c>
      <c r="C21" s="6">
        <f>'Vinci Construction'!H10</f>
        <v>0</v>
      </c>
    </row>
    <row r="22" spans="1:3">
      <c r="A22" s="6" t="s">
        <v>208</v>
      </c>
      <c r="B22" s="61">
        <f>AXA!A10</f>
        <v>0</v>
      </c>
      <c r="C22" s="6">
        <f>AXA!H10</f>
        <v>0</v>
      </c>
    </row>
    <row r="23" spans="1:3">
      <c r="A23" s="6" t="s">
        <v>209</v>
      </c>
      <c r="B23" s="61">
        <f>OCP!A10</f>
        <v>3.1538461538461537</v>
      </c>
      <c r="C23" s="6">
        <f>OCP!H10</f>
        <v>5</v>
      </c>
    </row>
  </sheetData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B441-6E84-4F19-B408-AC34B577AB1B}">
  <dimension ref="B1:B10"/>
  <sheetViews>
    <sheetView showGridLines="0" zoomScale="88" workbookViewId="0">
      <selection activeCell="C25" sqref="C25"/>
    </sheetView>
  </sheetViews>
  <sheetFormatPr baseColWidth="10" defaultColWidth="13" defaultRowHeight="14.4"/>
  <cols>
    <col min="1" max="1" width="13" style="88" customWidth="1"/>
    <col min="2" max="2" width="72" style="88" customWidth="1"/>
    <col min="3" max="16384" width="13" style="88"/>
  </cols>
  <sheetData>
    <row r="1" spans="2:2" ht="15" thickBot="1"/>
    <row r="2" spans="2:2">
      <c r="B2" s="89"/>
    </row>
    <row r="3" spans="2:2">
      <c r="B3" s="90"/>
    </row>
    <row r="4" spans="2:2">
      <c r="B4" s="90"/>
    </row>
    <row r="5" spans="2:2">
      <c r="B5" s="90"/>
    </row>
    <row r="6" spans="2:2">
      <c r="B6" s="91"/>
    </row>
    <row r="7" spans="2:2">
      <c r="B7" s="92" t="s">
        <v>757</v>
      </c>
    </row>
    <row r="8" spans="2:2">
      <c r="B8" s="93" t="s">
        <v>758</v>
      </c>
    </row>
    <row r="9" spans="2:2" ht="38.25" customHeight="1">
      <c r="B9" s="93" t="s">
        <v>759</v>
      </c>
    </row>
    <row r="10" spans="2:2" ht="15" thickBot="1">
      <c r="B10" s="9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3D2F065D054D4196C2A6C45707B800" ma:contentTypeVersion="8" ma:contentTypeDescription="Create a new document." ma:contentTypeScope="" ma:versionID="1cb961b8ef1c0935b4bb8f2c26f45530">
  <xsd:schema xmlns:xsd="http://www.w3.org/2001/XMLSchema" xmlns:xs="http://www.w3.org/2001/XMLSchema" xmlns:p="http://schemas.microsoft.com/office/2006/metadata/properties" xmlns:ns2="2530e0bb-5d38-406e-b535-fb349e33cd14" xmlns:ns3="8570d10c-78a5-4bdc-a150-95da80e20375" targetNamespace="http://schemas.microsoft.com/office/2006/metadata/properties" ma:root="true" ma:fieldsID="5a80a0d2b1f2c344e471cc5cdc4f6fcf" ns2:_="" ns3:_="">
    <xsd:import namespace="2530e0bb-5d38-406e-b535-fb349e33cd14"/>
    <xsd:import namespace="8570d10c-78a5-4bdc-a150-95da80e20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30e0bb-5d38-406e-b535-fb349e33c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0d10c-78a5-4bdc-a150-95da80e2037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C1ADBF-B800-4F83-AA20-FF444A1570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F61B1A-25A0-48BD-B3A1-E63C0D18EEE7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www.w3.org/XML/1998/namespace"/>
    <ds:schemaRef ds:uri="8570d10c-78a5-4bdc-a150-95da80e20375"/>
    <ds:schemaRef ds:uri="2530e0bb-5d38-406e-b535-fb349e33cd14"/>
  </ds:schemaRefs>
</ds:datastoreItem>
</file>

<file path=customXml/itemProps3.xml><?xml version="1.0" encoding="utf-8"?>
<ds:datastoreItem xmlns:ds="http://schemas.openxmlformats.org/officeDocument/2006/customXml" ds:itemID="{971564C2-FAFD-4742-8D3A-A8D4760C98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30e0bb-5d38-406e-b535-fb349e33cd14"/>
    <ds:schemaRef ds:uri="8570d10c-78a5-4bdc-a150-95da80e20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30</vt:i4>
      </vt:variant>
      <vt:variant>
        <vt:lpstr>Plages nommées</vt:lpstr>
      </vt:variant>
      <vt:variant>
        <vt:i4>1</vt:i4>
      </vt:variant>
    </vt:vector>
  </HeadingPairs>
  <TitlesOfParts>
    <vt:vector size="31" baseType="lpstr">
      <vt:lpstr>Revision History</vt:lpstr>
      <vt:lpstr>ACCUEIL</vt:lpstr>
      <vt:lpstr>REGLES DE GESTION</vt:lpstr>
      <vt:lpstr>DASHBOARD AUDITS</vt:lpstr>
      <vt:lpstr>CONSOLIDATION</vt:lpstr>
      <vt:lpstr>ANALYSE FINDINGS</vt:lpstr>
      <vt:lpstr>Sheet1</vt:lpstr>
      <vt:lpstr>Min. Intérieur</vt:lpstr>
      <vt:lpstr>CDG Sécurité</vt:lpstr>
      <vt:lpstr>RAM</vt:lpstr>
      <vt:lpstr>Servier</vt:lpstr>
      <vt:lpstr>CDG Capital</vt:lpstr>
      <vt:lpstr>AtlanticRe</vt:lpstr>
      <vt:lpstr>OCP</vt:lpstr>
      <vt:lpstr>ONCF MW</vt:lpstr>
      <vt:lpstr>MEN</vt:lpstr>
      <vt:lpstr>ADM</vt:lpstr>
      <vt:lpstr>CDG DC</vt:lpstr>
      <vt:lpstr>CDG ITOC</vt:lpstr>
      <vt:lpstr>BPOST</vt:lpstr>
      <vt:lpstr>Graphtalk AIA</vt:lpstr>
      <vt:lpstr>ONCF APPS</vt:lpstr>
      <vt:lpstr>ANEF</vt:lpstr>
      <vt:lpstr>Vinci Construction</vt:lpstr>
      <vt:lpstr>Carrefour</vt:lpstr>
      <vt:lpstr>AXA</vt:lpstr>
      <vt:lpstr>Client A</vt:lpstr>
      <vt:lpstr>PLAN ACTION GLOBAL</vt:lpstr>
      <vt:lpstr>GRAPHIQUES</vt:lpstr>
      <vt:lpstr>Legal Statement</vt:lpstr>
      <vt:lpstr>'Min. Intérieur'!_top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YASSMINE ZERAIDI</cp:lastModifiedBy>
  <cp:revision/>
  <dcterms:created xsi:type="dcterms:W3CDTF">2026-05-21T19:26:31Z</dcterms:created>
  <dcterms:modified xsi:type="dcterms:W3CDTF">2026-09-15T15:56:41Z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0x010100693D2F065D054D4196C2A6C45707B800</vt:lpwstr>
  </property>
  <property fmtid="{D5CDD505-2E9C-101B-9397-08002B2CF9AE}" pid="3" name="MSIP_Label_552f2903-d68d-45a1-84ba-4e70e8d6a265_Enabled">
    <vt:lpwstr>true</vt:lpwstr>
  </property>
  <property fmtid="{D5CDD505-2E9C-101B-9397-08002B2CF9AE}" pid="4" name="MSIP_Label_552f2903-d68d-45a1-84ba-4e70e8d6a265_SetDate">
    <vt:lpwstr>2026-06-15T09:17:47Z</vt:lpwstr>
  </property>
  <property fmtid="{D5CDD505-2E9C-101B-9397-08002B2CF9AE}" pid="5" name="MSIP_Label_552f2903-d68d-45a1-84ba-4e70e8d6a265_Method">
    <vt:lpwstr>Privileged</vt:lpwstr>
  </property>
  <property fmtid="{D5CDD505-2E9C-101B-9397-08002B2CF9AE}" pid="6" name="MSIP_Label_552f2903-d68d-45a1-84ba-4e70e8d6a265_Name">
    <vt:lpwstr>DXC Confidential</vt:lpwstr>
  </property>
  <property fmtid="{D5CDD505-2E9C-101B-9397-08002B2CF9AE}" pid="7" name="MSIP_Label_552f2903-d68d-45a1-84ba-4e70e8d6a265_SiteId">
    <vt:lpwstr>93f33571-550f-43cf-b09f-cd331338d086</vt:lpwstr>
  </property>
  <property fmtid="{D5CDD505-2E9C-101B-9397-08002B2CF9AE}" pid="8" name="MSIP_Label_552f2903-d68d-45a1-84ba-4e70e8d6a265_ActionId">
    <vt:lpwstr>35e6a856-03a2-43c5-8f0e-387ef6c69bf0</vt:lpwstr>
  </property>
  <property fmtid="{D5CDD505-2E9C-101B-9397-08002B2CF9AE}" pid="9" name="MSIP_Label_552f2903-d68d-45a1-84ba-4e70e8d6a265_ContentBits">
    <vt:lpwstr>0</vt:lpwstr>
  </property>
  <property fmtid="{D5CDD505-2E9C-101B-9397-08002B2CF9AE}" pid="10" name="MSIP_Label_552f2903-d68d-45a1-84ba-4e70e8d6a265_Tag">
    <vt:lpwstr>10, 0, 1, 1</vt:lpwstr>
  </property>
</Properties>
</file>