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448bf1ca3cf829a/ドキュメント/Arduino/TGS2450Monitor/"/>
    </mc:Choice>
  </mc:AlternateContent>
  <xr:revisionPtr revIDLastSave="0" documentId="8_{17B1506D-ECEC-4416-8232-BED57B641C92}" xr6:coauthVersionLast="47" xr6:coauthVersionMax="47" xr10:uidLastSave="{00000000-0000-0000-0000-000000000000}"/>
  <bookViews>
    <workbookView xWindow="-109" yWindow="-109" windowWidth="26301" windowHeight="14889" xr2:uid="{BAE510DF-2CD6-4B4B-91EB-2221A7AB9C4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3" i="2"/>
  <c r="B3" i="2" s="1"/>
  <c r="J1" i="2"/>
  <c r="E1" i="2"/>
  <c r="F1" i="2"/>
  <c r="G1" i="2" s="1"/>
  <c r="H1" i="2" s="1"/>
  <c r="I1" i="2" s="1"/>
  <c r="K1" i="2" s="1"/>
  <c r="L1" i="2" s="1"/>
  <c r="M1" i="2" s="1"/>
  <c r="N1" i="2" s="1"/>
  <c r="O1" i="2" s="1"/>
  <c r="P1" i="2" s="1"/>
  <c r="Q1" i="2" s="1"/>
  <c r="R1" i="2" s="1"/>
  <c r="S1" i="2" s="1"/>
  <c r="D1" i="2"/>
  <c r="B2" i="2"/>
  <c r="T6" i="1"/>
  <c r="S6" i="1"/>
  <c r="S7" i="1"/>
  <c r="S9" i="1"/>
  <c r="S10" i="1"/>
  <c r="S12" i="1"/>
  <c r="S13" i="1"/>
  <c r="S4" i="1"/>
  <c r="S3" i="1"/>
  <c r="R6" i="1"/>
  <c r="R7" i="1"/>
  <c r="R9" i="1"/>
  <c r="R10" i="1"/>
  <c r="R12" i="1"/>
  <c r="R13" i="1"/>
  <c r="R4" i="1"/>
  <c r="R3" i="1"/>
  <c r="Q2" i="1"/>
  <c r="Q3" i="1"/>
  <c r="Q4" i="1"/>
  <c r="Q5" i="1"/>
  <c r="Q6" i="1"/>
  <c r="Q7" i="1"/>
  <c r="Q8" i="1"/>
  <c r="Q9" i="1"/>
  <c r="Q10" i="1"/>
  <c r="Q11" i="1"/>
  <c r="Q12" i="1"/>
  <c r="Q13" i="1"/>
  <c r="P3" i="1"/>
  <c r="P4" i="1"/>
  <c r="P5" i="1"/>
  <c r="P6" i="1"/>
  <c r="P7" i="1"/>
  <c r="P8" i="1"/>
  <c r="P9" i="1"/>
  <c r="P10" i="1"/>
  <c r="P11" i="1"/>
  <c r="P12" i="1"/>
  <c r="P13" i="1"/>
  <c r="P2" i="1"/>
  <c r="U6" i="1"/>
  <c r="V6" i="1" s="1"/>
  <c r="W6" i="1" s="1"/>
  <c r="B4" i="2" l="1"/>
  <c r="C3" i="2"/>
  <c r="D3" i="2"/>
  <c r="E3" i="2"/>
  <c r="F3" i="2"/>
  <c r="C2" i="2"/>
  <c r="F2" i="2"/>
  <c r="E2" i="2"/>
  <c r="D2" i="2"/>
  <c r="B5" i="2" l="1"/>
  <c r="F4" i="2"/>
  <c r="B6" i="2" l="1"/>
  <c r="G5" i="2"/>
  <c r="C4" i="2"/>
  <c r="D4" i="2"/>
  <c r="E4" i="2"/>
  <c r="G3" i="2"/>
  <c r="G4" i="2"/>
  <c r="G2" i="2"/>
  <c r="B7" i="2" l="1"/>
  <c r="C5" i="2"/>
  <c r="E5" i="2"/>
  <c r="D5" i="2"/>
  <c r="F5" i="2"/>
  <c r="H3" i="2"/>
  <c r="H4" i="2"/>
  <c r="H6" i="2"/>
  <c r="H5" i="2"/>
  <c r="H2" i="2"/>
  <c r="B8" i="2" l="1"/>
  <c r="C6" i="2"/>
  <c r="D6" i="2"/>
  <c r="E6" i="2"/>
  <c r="F6" i="2"/>
  <c r="G6" i="2"/>
  <c r="I3" i="2"/>
  <c r="I6" i="2"/>
  <c r="I4" i="2"/>
  <c r="I7" i="2"/>
  <c r="I5" i="2"/>
  <c r="I2" i="2"/>
  <c r="B9" i="2" l="1"/>
  <c r="C7" i="2"/>
  <c r="D7" i="2"/>
  <c r="E7" i="2"/>
  <c r="F7" i="2"/>
  <c r="G7" i="2"/>
  <c r="H7" i="2"/>
  <c r="J3" i="2"/>
  <c r="J2" i="2"/>
  <c r="J4" i="2"/>
  <c r="J6" i="2"/>
  <c r="J7" i="2"/>
  <c r="J5" i="2"/>
  <c r="J8" i="2"/>
  <c r="B10" i="2" l="1"/>
  <c r="D8" i="2"/>
  <c r="C8" i="2"/>
  <c r="E8" i="2"/>
  <c r="F8" i="2"/>
  <c r="G8" i="2"/>
  <c r="H8" i="2"/>
  <c r="I8" i="2"/>
  <c r="K9" i="2"/>
  <c r="K3" i="2"/>
  <c r="K6" i="2"/>
  <c r="K7" i="2"/>
  <c r="K2" i="2"/>
  <c r="K4" i="2"/>
  <c r="K5" i="2"/>
  <c r="K8" i="2"/>
  <c r="B11" i="2" l="1"/>
  <c r="L10" i="2"/>
  <c r="D9" i="2"/>
  <c r="C9" i="2"/>
  <c r="F9" i="2"/>
  <c r="E9" i="2"/>
  <c r="G9" i="2"/>
  <c r="H9" i="2"/>
  <c r="I9" i="2"/>
  <c r="J9" i="2"/>
  <c r="L6" i="2"/>
  <c r="L7" i="2"/>
  <c r="L3" i="2"/>
  <c r="L9" i="2"/>
  <c r="L2" i="2"/>
  <c r="L4" i="2"/>
  <c r="L5" i="2"/>
  <c r="L8" i="2"/>
  <c r="B12" i="2" l="1"/>
  <c r="D10" i="2"/>
  <c r="C10" i="2"/>
  <c r="F10" i="2"/>
  <c r="E10" i="2"/>
  <c r="G10" i="2"/>
  <c r="H10" i="2"/>
  <c r="I10" i="2"/>
  <c r="J10" i="2"/>
  <c r="K10" i="2"/>
  <c r="M5" i="2"/>
  <c r="M6" i="2"/>
  <c r="M3" i="2"/>
  <c r="M9" i="2"/>
  <c r="M2" i="2"/>
  <c r="M4" i="2"/>
  <c r="M7" i="2"/>
  <c r="M11" i="2"/>
  <c r="M8" i="2"/>
  <c r="M10" i="2"/>
  <c r="B13" i="2" l="1"/>
  <c r="D11" i="2"/>
  <c r="E11" i="2"/>
  <c r="C11" i="2"/>
  <c r="F11" i="2"/>
  <c r="G11" i="2"/>
  <c r="H11" i="2"/>
  <c r="I11" i="2"/>
  <c r="J11" i="2"/>
  <c r="K11" i="2"/>
  <c r="L11" i="2"/>
  <c r="N5" i="2"/>
  <c r="N6" i="2"/>
  <c r="N4" i="2"/>
  <c r="N12" i="2"/>
  <c r="N3" i="2"/>
  <c r="N9" i="2"/>
  <c r="N8" i="2"/>
  <c r="N2" i="2"/>
  <c r="N7" i="2"/>
  <c r="N10" i="2"/>
  <c r="N11" i="2"/>
  <c r="B14" i="2" l="1"/>
  <c r="E12" i="2"/>
  <c r="D12" i="2"/>
  <c r="F12" i="2"/>
  <c r="C12" i="2"/>
  <c r="G12" i="2"/>
  <c r="H12" i="2"/>
  <c r="I12" i="2"/>
  <c r="J12" i="2"/>
  <c r="K12" i="2"/>
  <c r="L12" i="2"/>
  <c r="M12" i="2"/>
  <c r="O4" i="2"/>
  <c r="O12" i="2"/>
  <c r="O5" i="2"/>
  <c r="O6" i="2"/>
  <c r="O8" i="2"/>
  <c r="O3" i="2"/>
  <c r="O9" i="2"/>
  <c r="O13" i="2"/>
  <c r="O10" i="2"/>
  <c r="O7" i="2"/>
  <c r="O2" i="2"/>
  <c r="O11" i="2"/>
  <c r="B15" i="2" l="1"/>
  <c r="P14" i="2"/>
  <c r="C13" i="2"/>
  <c r="F13" i="2"/>
  <c r="E13" i="2"/>
  <c r="D13" i="2"/>
  <c r="G13" i="2"/>
  <c r="H13" i="2"/>
  <c r="I13" i="2"/>
  <c r="J13" i="2"/>
  <c r="K13" i="2"/>
  <c r="L13" i="2"/>
  <c r="M13" i="2"/>
  <c r="N13" i="2"/>
  <c r="P4" i="2"/>
  <c r="P12" i="2"/>
  <c r="P5" i="2"/>
  <c r="P6" i="2"/>
  <c r="P8" i="2"/>
  <c r="P3" i="2"/>
  <c r="P9" i="2"/>
  <c r="P10" i="2"/>
  <c r="P2" i="2"/>
  <c r="P7" i="2"/>
  <c r="P11" i="2"/>
  <c r="P13" i="2"/>
  <c r="B16" i="2" l="1"/>
  <c r="D14" i="2"/>
  <c r="C14" i="2"/>
  <c r="F14" i="2"/>
  <c r="E14" i="2"/>
  <c r="G14" i="2"/>
  <c r="H14" i="2"/>
  <c r="I14" i="2"/>
  <c r="J14" i="2"/>
  <c r="K14" i="2"/>
  <c r="L14" i="2"/>
  <c r="M14" i="2"/>
  <c r="N14" i="2"/>
  <c r="O14" i="2"/>
  <c r="Q8" i="2"/>
  <c r="Q7" i="2"/>
  <c r="Q4" i="2"/>
  <c r="Q5" i="2"/>
  <c r="Q11" i="2"/>
  <c r="Q15" i="2"/>
  <c r="Q3" i="2"/>
  <c r="Q2" i="2"/>
  <c r="Q14" i="2"/>
  <c r="Q12" i="2"/>
  <c r="Q9" i="2"/>
  <c r="Q6" i="2"/>
  <c r="Q13" i="2"/>
  <c r="Q10" i="2"/>
  <c r="B17" i="2" l="1"/>
  <c r="D15" i="2"/>
  <c r="E15" i="2"/>
  <c r="C15" i="2"/>
  <c r="F15" i="2"/>
  <c r="G15" i="2"/>
  <c r="H15" i="2"/>
  <c r="I15" i="2"/>
  <c r="J15" i="2"/>
  <c r="K15" i="2"/>
  <c r="L15" i="2"/>
  <c r="M15" i="2"/>
  <c r="N15" i="2"/>
  <c r="O15" i="2"/>
  <c r="P15" i="2"/>
  <c r="R16" i="2"/>
  <c r="R8" i="2"/>
  <c r="R7" i="2"/>
  <c r="R4" i="2"/>
  <c r="R5" i="2"/>
  <c r="R15" i="2"/>
  <c r="R11" i="2"/>
  <c r="R13" i="2"/>
  <c r="R3" i="2"/>
  <c r="R14" i="2"/>
  <c r="R2" i="2"/>
  <c r="R6" i="2"/>
  <c r="R12" i="2"/>
  <c r="R10" i="2"/>
  <c r="R9" i="2"/>
  <c r="B18" i="2" l="1"/>
  <c r="D16" i="2"/>
  <c r="C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S3" i="2"/>
  <c r="S16" i="2"/>
  <c r="S8" i="2"/>
  <c r="S7" i="2"/>
  <c r="S4" i="2"/>
  <c r="S11" i="2"/>
  <c r="S15" i="2"/>
  <c r="S5" i="2"/>
  <c r="S12" i="2"/>
  <c r="S9" i="2"/>
  <c r="S13" i="2"/>
  <c r="S10" i="2"/>
  <c r="S14" i="2"/>
  <c r="S2" i="2"/>
  <c r="S6" i="2"/>
  <c r="B19" i="2" l="1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C18" i="2" l="1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C19" i="2"/>
  <c r="E19" i="2"/>
  <c r="D19" i="2"/>
  <c r="D20" i="2" s="1"/>
  <c r="F19" i="2"/>
  <c r="G19" i="2"/>
  <c r="H19" i="2"/>
  <c r="I19" i="2"/>
  <c r="J19" i="2"/>
  <c r="K19" i="2"/>
  <c r="L19" i="2"/>
  <c r="M19" i="2"/>
  <c r="N19" i="2"/>
  <c r="O19" i="2"/>
  <c r="P19" i="2"/>
  <c r="P20" i="2" s="1"/>
  <c r="Q19" i="2"/>
  <c r="R19" i="2"/>
  <c r="S19" i="2"/>
  <c r="E20" i="2" l="1"/>
  <c r="C20" i="2"/>
  <c r="O20" i="2"/>
  <c r="N20" i="2"/>
  <c r="S20" i="2"/>
  <c r="R20" i="2"/>
  <c r="Q20" i="2"/>
  <c r="M20" i="2"/>
  <c r="L20" i="2"/>
  <c r="K20" i="2"/>
  <c r="J20" i="2"/>
  <c r="G20" i="2"/>
  <c r="I20" i="2"/>
  <c r="H20" i="2"/>
  <c r="F20" i="2"/>
  <c r="T21" i="2" l="1"/>
</calcChain>
</file>

<file path=xl/sharedStrings.xml><?xml version="1.0" encoding="utf-8"?>
<sst xmlns="http://schemas.openxmlformats.org/spreadsheetml/2006/main" count="36" uniqueCount="18">
  <si>
    <t>エタノール</t>
    <phoneticPr fontId="1"/>
  </si>
  <si>
    <t>start</t>
    <phoneticPr fontId="1"/>
  </si>
  <si>
    <t>bend</t>
    <phoneticPr fontId="1"/>
  </si>
  <si>
    <t>end</t>
    <phoneticPr fontId="1"/>
  </si>
  <si>
    <t>gas conc[ppm]</t>
    <phoneticPr fontId="1"/>
  </si>
  <si>
    <t>rs/r0</t>
    <phoneticPr fontId="1"/>
  </si>
  <si>
    <t>点</t>
    <rPh sb="0" eb="1">
      <t>テン</t>
    </rPh>
    <phoneticPr fontId="1"/>
  </si>
  <si>
    <t>気体</t>
    <rPh sb="0" eb="2">
      <t>キタイ</t>
    </rPh>
    <phoneticPr fontId="1"/>
  </si>
  <si>
    <t>x</t>
    <phoneticPr fontId="1"/>
  </si>
  <si>
    <t>y</t>
    <phoneticPr fontId="1"/>
  </si>
  <si>
    <t>a</t>
    <phoneticPr fontId="1"/>
  </si>
  <si>
    <t>b</t>
    <phoneticPr fontId="1"/>
  </si>
  <si>
    <t>アンモニア</t>
    <phoneticPr fontId="1"/>
  </si>
  <si>
    <t>硫化水素</t>
    <rPh sb="0" eb="2">
      <t>リュウカ</t>
    </rPh>
    <rPh sb="2" eb="4">
      <t>スイソ</t>
    </rPh>
    <phoneticPr fontId="1"/>
  </si>
  <si>
    <t>メチルメルカプタン</t>
    <phoneticPr fontId="1"/>
  </si>
  <si>
    <t>分圧抵抗</t>
    <rPh sb="0" eb="2">
      <t>ブンアツ</t>
    </rPh>
    <rPh sb="2" eb="4">
      <t>テイコウ</t>
    </rPh>
    <phoneticPr fontId="1"/>
  </si>
  <si>
    <t>最悪ビット数</t>
    <rPh sb="0" eb="2">
      <t>サイアク</t>
    </rPh>
    <rPh sb="5" eb="6">
      <t>スウ</t>
    </rPh>
    <phoneticPr fontId="1"/>
  </si>
  <si>
    <t>ratio: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</si>
</sst>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0.000_ "/>
    <numFmt numFmtId="193" formatCode="0.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NumberFormat="1">
      <alignment vertical="center"/>
    </xf>
    <xf numFmtId="187" fontId="0" fillId="0" borderId="0" xfId="0" applyNumberFormat="1">
      <alignment vertical="center"/>
    </xf>
    <xf numFmtId="0" fontId="2" fillId="0" borderId="0" xfId="0" applyFont="1">
      <alignment vertical="center"/>
    </xf>
    <xf numFmtId="2" fontId="2" fillId="0" borderId="0" xfId="0" applyNumberFormat="1" applyFont="1">
      <alignment vertical="center"/>
    </xf>
    <xf numFmtId="193" fontId="2" fillId="0" borderId="0" xfId="0" applyNumberFormat="1" applyFont="1">
      <alignment vertical="center"/>
    </xf>
    <xf numFmtId="193" fontId="0" fillId="0" borderId="0" xfId="0" applyNumberFormat="1">
      <alignment vertical="center"/>
    </xf>
    <xf numFmtId="1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Sheet2!$C$1:$S$1</c:f>
              <c:numCache>
                <c:formatCode>0</c:formatCode>
                <c:ptCount val="17"/>
                <c:pt idx="0">
                  <c:v>5</c:v>
                </c:pt>
                <c:pt idx="1">
                  <c:v>7.5</c:v>
                </c:pt>
                <c:pt idx="2">
                  <c:v>11.25</c:v>
                </c:pt>
                <c:pt idx="3">
                  <c:v>16.875</c:v>
                </c:pt>
                <c:pt idx="4">
                  <c:v>25.3125</c:v>
                </c:pt>
                <c:pt idx="5">
                  <c:v>37.96875</c:v>
                </c:pt>
                <c:pt idx="6">
                  <c:v>56.953125</c:v>
                </c:pt>
                <c:pt idx="7">
                  <c:v>85.4296875</c:v>
                </c:pt>
                <c:pt idx="8">
                  <c:v>128.14453125</c:v>
                </c:pt>
                <c:pt idx="9">
                  <c:v>192.216796875</c:v>
                </c:pt>
                <c:pt idx="10">
                  <c:v>288.3251953125</c:v>
                </c:pt>
                <c:pt idx="11">
                  <c:v>432.48779296875</c:v>
                </c:pt>
                <c:pt idx="12">
                  <c:v>648.731689453125</c:v>
                </c:pt>
                <c:pt idx="13">
                  <c:v>973.0975341796875</c:v>
                </c:pt>
                <c:pt idx="14">
                  <c:v>1459.6463012695313</c:v>
                </c:pt>
                <c:pt idx="15">
                  <c:v>2189.4694519042969</c:v>
                </c:pt>
                <c:pt idx="16">
                  <c:v>3284.2041778564453</c:v>
                </c:pt>
              </c:numCache>
            </c:numRef>
          </c:cat>
          <c:val>
            <c:numRef>
              <c:f>Sheet2!$C$20:$S$20</c:f>
              <c:numCache>
                <c:formatCode>0.0</c:formatCode>
                <c:ptCount val="17"/>
                <c:pt idx="0">
                  <c:v>12.835143882049429</c:v>
                </c:pt>
                <c:pt idx="1">
                  <c:v>12.254237236451258</c:v>
                </c:pt>
                <c:pt idx="2">
                  <c:v>11.675347842522687</c:v>
                </c:pt>
                <c:pt idx="3">
                  <c:v>11.099471087784838</c:v>
                </c:pt>
                <c:pt idx="4">
                  <c:v>10.528083755604884</c:v>
                </c:pt>
                <c:pt idx="5">
                  <c:v>9.9633649322590117</c:v>
                </c:pt>
                <c:pt idx="6">
                  <c:v>9.4085039619539632</c:v>
                </c:pt>
                <c:pt idx="7">
                  <c:v>8.8681126965519468</c:v>
                </c:pt>
                <c:pt idx="8">
                  <c:v>8.3487414403729527</c:v>
                </c:pt>
                <c:pt idx="9">
                  <c:v>7.8789817234418056</c:v>
                </c:pt>
                <c:pt idx="10">
                  <c:v>8.3697364133077699</c:v>
                </c:pt>
                <c:pt idx="11">
                  <c:v>8.8901393656737486</c:v>
                </c:pt>
                <c:pt idx="12">
                  <c:v>9.4312449936543015</c:v>
                </c:pt>
                <c:pt idx="13">
                  <c:v>9.9865945963761806</c:v>
                </c:pt>
                <c:pt idx="14">
                  <c:v>10.55164486450756</c:v>
                </c:pt>
                <c:pt idx="15">
                  <c:v>11.123255744940277</c:v>
                </c:pt>
                <c:pt idx="16">
                  <c:v>11.699282697852714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C-4222-BDCE-4E3696128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989711"/>
        <c:axId val="924987791"/>
      </c:lineChart>
      <c:catAx>
        <c:axId val="924989711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4987791"/>
        <c:crosses val="autoZero"/>
        <c:auto val="1"/>
        <c:lblAlgn val="ctr"/>
        <c:lblOffset val="100"/>
        <c:noMultiLvlLbl val="0"/>
      </c:catAx>
      <c:valAx>
        <c:axId val="92498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498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533622</xdr:colOff>
      <xdr:row>32</xdr:row>
      <xdr:rowOff>53307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0AF8843-DB09-D350-C78C-5FC167446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44641" cy="72304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571592</xdr:colOff>
      <xdr:row>0</xdr:row>
      <xdr:rowOff>82514</xdr:rowOff>
    </xdr:from>
    <xdr:to>
      <xdr:col>25</xdr:col>
      <xdr:colOff>570092</xdr:colOff>
      <xdr:row>15</xdr:row>
      <xdr:rowOff>129957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1DE3C47-229A-7DF8-C761-DA457AEAA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A1B88-B99A-4AC6-A656-4DAD8CA78F04}">
  <dimension ref="L1:W13"/>
  <sheetViews>
    <sheetView tabSelected="1" zoomScale="85" zoomScaleNormal="85" workbookViewId="0">
      <selection activeCell="P24" sqref="P24"/>
    </sheetView>
  </sheetViews>
  <sheetFormatPr defaultRowHeight="17.7" x14ac:dyDescent="0.4"/>
  <cols>
    <col min="12" max="12" width="18" bestFit="1" customWidth="1"/>
    <col min="14" max="14" width="14" bestFit="1" customWidth="1"/>
    <col min="18" max="18" width="12.88671875" style="1" customWidth="1"/>
    <col min="19" max="19" width="10.6640625" style="1" bestFit="1" customWidth="1"/>
    <col min="22" max="22" width="14.109375" bestFit="1" customWidth="1"/>
  </cols>
  <sheetData>
    <row r="1" spans="12:23" x14ac:dyDescent="0.4">
      <c r="L1" t="s">
        <v>7</v>
      </c>
      <c r="M1" t="s">
        <v>6</v>
      </c>
      <c r="N1" t="s">
        <v>4</v>
      </c>
      <c r="O1" t="s">
        <v>5</v>
      </c>
      <c r="P1" t="s">
        <v>8</v>
      </c>
      <c r="Q1" t="s">
        <v>9</v>
      </c>
      <c r="R1" s="1" t="s">
        <v>10</v>
      </c>
      <c r="S1" s="1" t="s">
        <v>11</v>
      </c>
    </row>
    <row r="2" spans="12:23" x14ac:dyDescent="0.4">
      <c r="L2" t="s">
        <v>0</v>
      </c>
      <c r="M2" t="s">
        <v>1</v>
      </c>
      <c r="N2">
        <v>10</v>
      </c>
      <c r="O2">
        <v>0.1</v>
      </c>
      <c r="P2">
        <f>LOG10(N2)</f>
        <v>1</v>
      </c>
      <c r="Q2">
        <f>LOG10(O2)</f>
        <v>-1</v>
      </c>
      <c r="R2" s="2"/>
      <c r="S2" s="2"/>
    </row>
    <row r="3" spans="12:23" x14ac:dyDescent="0.4">
      <c r="L3" t="s">
        <v>0</v>
      </c>
      <c r="M3" t="s">
        <v>2</v>
      </c>
      <c r="N3">
        <v>100</v>
      </c>
      <c r="O3">
        <v>0.02</v>
      </c>
      <c r="P3">
        <f t="shared" ref="P3:Q13" si="0">LOG10(N3)</f>
        <v>2</v>
      </c>
      <c r="Q3">
        <f t="shared" si="0"/>
        <v>-1.6989700043360187</v>
      </c>
      <c r="R3" s="2">
        <f>(Q3-Q2)/(P3-P2)</f>
        <v>-0.69897000433601875</v>
      </c>
      <c r="S3" s="2">
        <f>Q3-R3*P3</f>
        <v>-0.30102999566398125</v>
      </c>
    </row>
    <row r="4" spans="12:23" x14ac:dyDescent="0.4">
      <c r="L4" t="s">
        <v>0</v>
      </c>
      <c r="M4" t="s">
        <v>3</v>
      </c>
      <c r="N4">
        <v>300</v>
      </c>
      <c r="O4">
        <v>8.0000000000000002E-3</v>
      </c>
      <c r="P4">
        <f t="shared" si="0"/>
        <v>2.4771212547196626</v>
      </c>
      <c r="Q4">
        <f t="shared" si="0"/>
        <v>-2.0969100130080562</v>
      </c>
      <c r="R4" s="2">
        <f>(Q4-Q3)/(P4-P3)</f>
        <v>-0.83404376714646922</v>
      </c>
      <c r="S4" s="2">
        <f>Q4-R4*P4</f>
        <v>-3.088247004308009E-2</v>
      </c>
    </row>
    <row r="5" spans="12:23" x14ac:dyDescent="0.4">
      <c r="L5" t="s">
        <v>12</v>
      </c>
      <c r="M5" t="s">
        <v>1</v>
      </c>
      <c r="N5">
        <v>1</v>
      </c>
      <c r="O5">
        <v>0.7</v>
      </c>
      <c r="P5">
        <f t="shared" si="0"/>
        <v>0</v>
      </c>
      <c r="Q5">
        <f t="shared" si="0"/>
        <v>-0.15490195998574319</v>
      </c>
      <c r="R5" s="2"/>
      <c r="S5" s="2"/>
      <c r="U5" t="s">
        <v>9</v>
      </c>
    </row>
    <row r="6" spans="12:23" x14ac:dyDescent="0.4">
      <c r="L6" t="s">
        <v>12</v>
      </c>
      <c r="M6" t="s">
        <v>2</v>
      </c>
      <c r="N6">
        <v>3</v>
      </c>
      <c r="O6">
        <v>0.4</v>
      </c>
      <c r="P6">
        <f t="shared" si="0"/>
        <v>0.47712125471966244</v>
      </c>
      <c r="Q6">
        <f t="shared" si="0"/>
        <v>-0.3979400086720376</v>
      </c>
      <c r="R6" s="2">
        <f t="shared" ref="R6:R7" si="1">(Q6-Q5)/(P6-P5)</f>
        <v>-0.50938424201850729</v>
      </c>
      <c r="S6" s="2">
        <f>Q6-R6*P6</f>
        <v>-0.15490195998574322</v>
      </c>
      <c r="T6">
        <f>607/588</f>
        <v>1.032312925170068</v>
      </c>
      <c r="U6">
        <f>LOG10(T6)</f>
        <v>1.3811364999119084E-2</v>
      </c>
      <c r="V6">
        <f>(U6-S6)/R6</f>
        <v>-0.331210334101251</v>
      </c>
      <c r="W6">
        <f>10^V6</f>
        <v>0.46643342621955802</v>
      </c>
    </row>
    <row r="7" spans="12:23" x14ac:dyDescent="0.4">
      <c r="L7" t="s">
        <v>12</v>
      </c>
      <c r="M7" t="s">
        <v>3</v>
      </c>
      <c r="N7">
        <v>30</v>
      </c>
      <c r="O7">
        <v>0.03</v>
      </c>
      <c r="P7">
        <f t="shared" si="0"/>
        <v>1.4771212547196624</v>
      </c>
      <c r="Q7">
        <f t="shared" si="0"/>
        <v>-1.5228787452803376</v>
      </c>
      <c r="R7" s="2">
        <f t="shared" si="1"/>
        <v>-1.1249387366082999</v>
      </c>
      <c r="S7" s="2">
        <f t="shared" ref="S6:S7" si="2">Q7-R7*P7</f>
        <v>0.13879217282126621</v>
      </c>
    </row>
    <row r="8" spans="12:23" x14ac:dyDescent="0.4">
      <c r="L8" t="s">
        <v>13</v>
      </c>
      <c r="M8" t="s">
        <v>1</v>
      </c>
      <c r="N8">
        <v>0.1</v>
      </c>
      <c r="O8">
        <v>0.6</v>
      </c>
      <c r="P8">
        <f t="shared" si="0"/>
        <v>-1</v>
      </c>
      <c r="Q8">
        <f t="shared" si="0"/>
        <v>-0.22184874961635639</v>
      </c>
      <c r="R8" s="2"/>
      <c r="S8" s="2"/>
    </row>
    <row r="9" spans="12:23" x14ac:dyDescent="0.4">
      <c r="L9" t="s">
        <v>13</v>
      </c>
      <c r="M9" t="s">
        <v>2</v>
      </c>
      <c r="N9">
        <v>1</v>
      </c>
      <c r="O9">
        <v>0.14000000000000001</v>
      </c>
      <c r="P9">
        <f t="shared" si="0"/>
        <v>0</v>
      </c>
      <c r="Q9">
        <f t="shared" si="0"/>
        <v>-0.85387196432176193</v>
      </c>
      <c r="R9" s="2">
        <f t="shared" ref="R9:R10" si="3">(Q9-Q8)/(P9-P8)</f>
        <v>-0.63202321470540557</v>
      </c>
      <c r="S9" s="2">
        <f t="shared" ref="S9:S10" si="4">Q9-R9*P9</f>
        <v>-0.85387196432176193</v>
      </c>
    </row>
    <row r="10" spans="12:23" x14ac:dyDescent="0.4">
      <c r="L10" t="s">
        <v>13</v>
      </c>
      <c r="M10" t="s">
        <v>3</v>
      </c>
      <c r="N10">
        <v>3</v>
      </c>
      <c r="O10">
        <v>3.2000000000000001E-2</v>
      </c>
      <c r="P10">
        <f t="shared" si="0"/>
        <v>0.47712125471966244</v>
      </c>
      <c r="Q10">
        <f t="shared" si="0"/>
        <v>-1.494850021680094</v>
      </c>
      <c r="R10" s="2">
        <f t="shared" si="3"/>
        <v>-1.3434280091649771</v>
      </c>
      <c r="S10" s="2">
        <f t="shared" si="4"/>
        <v>-0.85387196432176193</v>
      </c>
    </row>
    <row r="11" spans="12:23" x14ac:dyDescent="0.4">
      <c r="L11" t="s">
        <v>14</v>
      </c>
      <c r="M11" t="s">
        <v>1</v>
      </c>
      <c r="N11">
        <v>0.1</v>
      </c>
      <c r="O11">
        <v>0.47</v>
      </c>
      <c r="P11">
        <f t="shared" si="0"/>
        <v>-1</v>
      </c>
      <c r="Q11">
        <f t="shared" si="0"/>
        <v>-0.32790214206428259</v>
      </c>
      <c r="R11" s="2"/>
      <c r="S11" s="2"/>
    </row>
    <row r="12" spans="12:23" x14ac:dyDescent="0.4">
      <c r="L12" t="s">
        <v>14</v>
      </c>
      <c r="M12" t="s">
        <v>2</v>
      </c>
      <c r="N12">
        <v>0.3</v>
      </c>
      <c r="O12">
        <v>0.2</v>
      </c>
      <c r="P12">
        <f t="shared" si="0"/>
        <v>-0.52287874528033762</v>
      </c>
      <c r="Q12">
        <f t="shared" si="0"/>
        <v>-0.69897000433601875</v>
      </c>
      <c r="R12" s="2">
        <f t="shared" ref="R12:R13" si="5">(Q12-Q11)/(P12-P11)</f>
        <v>-0.77772234751889435</v>
      </c>
      <c r="S12" s="2">
        <f t="shared" ref="S12:S13" si="6">Q12-R12*P12</f>
        <v>-1.1056244895831768</v>
      </c>
    </row>
    <row r="13" spans="12:23" x14ac:dyDescent="0.4">
      <c r="L13" t="s">
        <v>14</v>
      </c>
      <c r="M13" t="s">
        <v>3</v>
      </c>
      <c r="N13">
        <v>3</v>
      </c>
      <c r="O13">
        <v>5.0000000000000001E-3</v>
      </c>
      <c r="P13">
        <f t="shared" si="0"/>
        <v>0.47712125471966244</v>
      </c>
      <c r="Q13">
        <f t="shared" si="0"/>
        <v>-2.3010299956639813</v>
      </c>
      <c r="R13" s="2">
        <f t="shared" si="5"/>
        <v>-1.6020599913279625</v>
      </c>
      <c r="S13" s="2">
        <f t="shared" si="6"/>
        <v>-1.5366531224654123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B035E-99CE-4D7D-9BEF-8DC34B8CE49F}">
  <dimension ref="A1:T21"/>
  <sheetViews>
    <sheetView zoomScale="115" zoomScaleNormal="115" workbookViewId="0">
      <selection activeCell="O22" sqref="O22"/>
    </sheetView>
  </sheetViews>
  <sheetFormatPr defaultRowHeight="17.7" x14ac:dyDescent="0.4"/>
  <cols>
    <col min="1" max="2" width="8" bestFit="1" customWidth="1"/>
    <col min="3" max="12" width="5.21875" bestFit="1" customWidth="1"/>
    <col min="13" max="17" width="5.6640625" bestFit="1" customWidth="1"/>
    <col min="18" max="19" width="6.6640625" bestFit="1" customWidth="1"/>
    <col min="20" max="20" width="12.6640625" bestFit="1" customWidth="1"/>
  </cols>
  <sheetData>
    <row r="1" spans="1:20" x14ac:dyDescent="0.4">
      <c r="C1" s="7">
        <v>5</v>
      </c>
      <c r="D1" s="7">
        <f>C1*1.5</f>
        <v>7.5</v>
      </c>
      <c r="E1" s="7">
        <f t="shared" ref="E1:R1" si="0">D1*1.5</f>
        <v>11.25</v>
      </c>
      <c r="F1" s="7">
        <f t="shared" si="0"/>
        <v>16.875</v>
      </c>
      <c r="G1" s="7">
        <f t="shared" si="0"/>
        <v>25.3125</v>
      </c>
      <c r="H1" s="7">
        <f t="shared" si="0"/>
        <v>37.96875</v>
      </c>
      <c r="I1" s="7">
        <f t="shared" si="0"/>
        <v>56.953125</v>
      </c>
      <c r="J1" s="7">
        <f t="shared" si="0"/>
        <v>85.4296875</v>
      </c>
      <c r="K1" s="7">
        <f t="shared" si="0"/>
        <v>128.14453125</v>
      </c>
      <c r="L1" s="7">
        <f t="shared" si="0"/>
        <v>192.216796875</v>
      </c>
      <c r="M1" s="7">
        <f t="shared" si="0"/>
        <v>288.3251953125</v>
      </c>
      <c r="N1" s="7">
        <f t="shared" si="0"/>
        <v>432.48779296875</v>
      </c>
      <c r="O1" s="7">
        <f t="shared" si="0"/>
        <v>648.731689453125</v>
      </c>
      <c r="P1" s="7">
        <f t="shared" si="0"/>
        <v>973.0975341796875</v>
      </c>
      <c r="Q1" s="7">
        <f t="shared" si="0"/>
        <v>1459.6463012695313</v>
      </c>
      <c r="R1" s="7">
        <f t="shared" si="0"/>
        <v>2189.4694519042969</v>
      </c>
      <c r="S1" s="7">
        <f>R1*1.5</f>
        <v>3284.2041778564453</v>
      </c>
      <c r="T1" s="3" t="s">
        <v>15</v>
      </c>
    </row>
    <row r="2" spans="1:20" x14ac:dyDescent="0.4">
      <c r="A2" s="4">
        <v>20</v>
      </c>
      <c r="B2" s="4">
        <f>A2*$B$21</f>
        <v>21</v>
      </c>
      <c r="C2" s="6">
        <f>LOG(1/($B2/($B2+C$1)-$A2/($A2+C$1)),2)</f>
        <v>7.0223678130284597</v>
      </c>
      <c r="D2" s="6">
        <f t="shared" ref="D2:S17" si="1">LOG(1/($B2/($B2+D$1)-$A2/($A2+D$1)),2)</f>
        <v>6.7073591320808914</v>
      </c>
      <c r="E2" s="6">
        <f t="shared" si="1"/>
        <v>6.4851584437556626</v>
      </c>
      <c r="F2" s="6">
        <f t="shared" si="1"/>
        <v>6.3709295306713178</v>
      </c>
      <c r="G2" s="6">
        <f t="shared" si="1"/>
        <v>6.3733888194361423</v>
      </c>
      <c r="H2" s="6">
        <f t="shared" si="1"/>
        <v>6.4923415806154736</v>
      </c>
      <c r="I2" s="6">
        <f t="shared" si="1"/>
        <v>6.7187398640252267</v>
      </c>
      <c r="J2" s="6">
        <f t="shared" si="1"/>
        <v>7.0372285785642452</v>
      </c>
      <c r="K2" s="6">
        <f t="shared" si="1"/>
        <v>7.4298007278310871</v>
      </c>
      <c r="L2" s="6">
        <f t="shared" si="1"/>
        <v>7.8789817234418056</v>
      </c>
      <c r="M2" s="6">
        <f t="shared" si="1"/>
        <v>8.3697364133077699</v>
      </c>
      <c r="N2" s="6">
        <f t="shared" si="1"/>
        <v>8.8901393656737486</v>
      </c>
      <c r="O2" s="6">
        <f t="shared" si="1"/>
        <v>9.4312449936543015</v>
      </c>
      <c r="P2" s="6">
        <f t="shared" si="1"/>
        <v>9.9865945963761806</v>
      </c>
      <c r="Q2" s="6">
        <f t="shared" si="1"/>
        <v>10.55164486450756</v>
      </c>
      <c r="R2" s="6">
        <f t="shared" si="1"/>
        <v>11.123255744940277</v>
      </c>
      <c r="S2" s="6">
        <f t="shared" si="1"/>
        <v>11.699282697852714</v>
      </c>
    </row>
    <row r="3" spans="1:20" x14ac:dyDescent="0.4">
      <c r="A3" s="4">
        <f>A2*1.3</f>
        <v>26</v>
      </c>
      <c r="B3" s="4">
        <f t="shared" ref="B3:B19" si="2">A3*$B$21</f>
        <v>27.3</v>
      </c>
      <c r="C3" s="6">
        <f t="shared" ref="C3:R19" si="3">LOG(1/($B3/($B3+C$1)-$A3/($A3+C$1)),2)</f>
        <v>7.2672188520523306</v>
      </c>
      <c r="D3" s="6">
        <f t="shared" si="3"/>
        <v>6.9017023725568825</v>
      </c>
      <c r="E3" s="6">
        <f t="shared" si="3"/>
        <v>6.6174627559064234</v>
      </c>
      <c r="F3" s="6">
        <f t="shared" si="3"/>
        <v>6.4318957755325039</v>
      </c>
      <c r="G3" s="6">
        <f t="shared" si="3"/>
        <v>6.3582823902057681</v>
      </c>
      <c r="H3" s="6">
        <f t="shared" si="3"/>
        <v>6.402363669834009</v>
      </c>
      <c r="I3" s="6">
        <f t="shared" si="3"/>
        <v>6.5606679962724685</v>
      </c>
      <c r="J3" s="6">
        <f t="shared" si="3"/>
        <v>6.8215363093125747</v>
      </c>
      <c r="K3" s="6">
        <f t="shared" si="3"/>
        <v>7.1682562235591885</v>
      </c>
      <c r="L3" s="6">
        <f t="shared" si="3"/>
        <v>7.5827036452970589</v>
      </c>
      <c r="M3" s="6">
        <f t="shared" si="3"/>
        <v>8.0481179483436946</v>
      </c>
      <c r="N3" s="6">
        <f t="shared" si="3"/>
        <v>8.5505366407620453</v>
      </c>
      <c r="O3" s="6">
        <f t="shared" si="3"/>
        <v>9.0791274492283449</v>
      </c>
      <c r="P3" s="6">
        <f t="shared" si="3"/>
        <v>9.6258871776160486</v>
      </c>
      <c r="Q3" s="6">
        <f t="shared" si="3"/>
        <v>10.185097072500538</v>
      </c>
      <c r="R3" s="6">
        <f t="shared" si="3"/>
        <v>10.752762509736442</v>
      </c>
      <c r="S3" s="6">
        <f t="shared" si="1"/>
        <v>11.326135725160441</v>
      </c>
    </row>
    <row r="4" spans="1:20" x14ac:dyDescent="0.4">
      <c r="A4" s="4">
        <f t="shared" ref="A4:A19" si="4">A3*1.3</f>
        <v>33.800000000000004</v>
      </c>
      <c r="B4" s="4">
        <f t="shared" si="2"/>
        <v>35.490000000000009</v>
      </c>
      <c r="C4" s="6">
        <f t="shared" si="3"/>
        <v>7.5385271438066743</v>
      </c>
      <c r="D4" s="6">
        <f t="shared" si="1"/>
        <v>7.1300852396246688</v>
      </c>
      <c r="E4" s="6">
        <f t="shared" si="1"/>
        <v>6.7911646870971376</v>
      </c>
      <c r="F4" s="6">
        <f t="shared" si="1"/>
        <v>6.5398943875204294</v>
      </c>
      <c r="G4" s="6">
        <f t="shared" si="1"/>
        <v>6.392648725969801</v>
      </c>
      <c r="H4" s="6">
        <f t="shared" si="1"/>
        <v>6.3603824850799615</v>
      </c>
      <c r="I4" s="6">
        <f t="shared" si="1"/>
        <v>6.4456431962012743</v>
      </c>
      <c r="J4" s="6">
        <f t="shared" si="1"/>
        <v>6.6418161919655976</v>
      </c>
      <c r="K4" s="6">
        <f t="shared" si="1"/>
        <v>6.9350380101059388</v>
      </c>
      <c r="L4" s="6">
        <f t="shared" si="1"/>
        <v>7.3077058804274717</v>
      </c>
      <c r="M4" s="6">
        <f t="shared" si="1"/>
        <v>7.741928224731141</v>
      </c>
      <c r="N4" s="6">
        <f t="shared" si="1"/>
        <v>8.2218342627987919</v>
      </c>
      <c r="O4" s="6">
        <f t="shared" si="1"/>
        <v>8.7345708978504781</v>
      </c>
      <c r="P4" s="6">
        <f t="shared" si="1"/>
        <v>9.2703578943617515</v>
      </c>
      <c r="Q4" s="6">
        <f t="shared" si="1"/>
        <v>9.8220645934890349</v>
      </c>
      <c r="R4" s="6">
        <f t="shared" si="1"/>
        <v>10.384641569654102</v>
      </c>
      <c r="S4" s="6">
        <f t="shared" si="1"/>
        <v>10.954583260699591</v>
      </c>
    </row>
    <row r="5" spans="1:20" x14ac:dyDescent="0.4">
      <c r="A5" s="4">
        <f t="shared" si="4"/>
        <v>43.940000000000005</v>
      </c>
      <c r="B5" s="4">
        <f t="shared" si="2"/>
        <v>46.137000000000008</v>
      </c>
      <c r="C5" s="6">
        <f t="shared" si="3"/>
        <v>7.831774852549815</v>
      </c>
      <c r="D5" s="6">
        <f t="shared" si="1"/>
        <v>7.3875499144147065</v>
      </c>
      <c r="E5" s="6">
        <f t="shared" si="1"/>
        <v>7.0015990663290495</v>
      </c>
      <c r="F5" s="6">
        <f t="shared" si="1"/>
        <v>6.6915595322859813</v>
      </c>
      <c r="G5" s="6">
        <f t="shared" si="1"/>
        <v>6.4753332907659731</v>
      </c>
      <c r="H5" s="6">
        <f t="shared" si="1"/>
        <v>6.3678027348315096</v>
      </c>
      <c r="I5" s="6">
        <f t="shared" si="1"/>
        <v>6.3772084246998153</v>
      </c>
      <c r="J5" s="6">
        <f t="shared" si="1"/>
        <v>6.5028057771055989</v>
      </c>
      <c r="K5" s="6">
        <f t="shared" si="1"/>
        <v>6.7350865219247975</v>
      </c>
      <c r="L5" s="6">
        <f t="shared" si="1"/>
        <v>7.0584365740963015</v>
      </c>
      <c r="M5" s="6">
        <f t="shared" si="1"/>
        <v>7.4548027371522787</v>
      </c>
      <c r="N5" s="6">
        <f t="shared" si="1"/>
        <v>7.906814614947768</v>
      </c>
      <c r="O5" s="6">
        <f t="shared" si="1"/>
        <v>8.399611491138705</v>
      </c>
      <c r="P5" s="6">
        <f t="shared" si="1"/>
        <v>8.9214520843208618</v>
      </c>
      <c r="Q5" s="6">
        <f t="shared" si="1"/>
        <v>9.4635524364745311</v>
      </c>
      <c r="R5" s="6">
        <f t="shared" si="1"/>
        <v>10.019582102862476</v>
      </c>
      <c r="S5" s="6">
        <f t="shared" si="1"/>
        <v>10.585093508885993</v>
      </c>
    </row>
    <row r="6" spans="1:20" x14ac:dyDescent="0.4">
      <c r="A6" s="4">
        <f t="shared" si="4"/>
        <v>57.122000000000007</v>
      </c>
      <c r="B6" s="4">
        <f t="shared" si="2"/>
        <v>59.978100000000012</v>
      </c>
      <c r="C6" s="6">
        <f t="shared" si="3"/>
        <v>8.1429394384841487</v>
      </c>
      <c r="D6" s="6">
        <f t="shared" si="1"/>
        <v>7.6693638545445708</v>
      </c>
      <c r="E6" s="6">
        <f t="shared" si="1"/>
        <v>7.2438087348170832</v>
      </c>
      <c r="F6" s="6">
        <f t="shared" si="1"/>
        <v>6.8825643362667233</v>
      </c>
      <c r="G6" s="6">
        <f t="shared" si="1"/>
        <v>6.6036665997892712</v>
      </c>
      <c r="H6" s="6">
        <f t="shared" si="1"/>
        <v>6.4243732030349721</v>
      </c>
      <c r="I6" s="6">
        <f t="shared" si="1"/>
        <v>6.3576072566881825</v>
      </c>
      <c r="J6" s="6">
        <f t="shared" si="1"/>
        <v>6.4085899410322744</v>
      </c>
      <c r="K6" s="6">
        <f t="shared" si="1"/>
        <v>6.5733134814503646</v>
      </c>
      <c r="L6" s="6">
        <f t="shared" si="1"/>
        <v>6.8397217506508277</v>
      </c>
      <c r="M6" s="6">
        <f t="shared" si="1"/>
        <v>7.1909221054760586</v>
      </c>
      <c r="N6" s="6">
        <f t="shared" si="1"/>
        <v>7.6088065085701855</v>
      </c>
      <c r="O6" s="6">
        <f t="shared" si="1"/>
        <v>8.0767519304220947</v>
      </c>
      <c r="P6" s="6">
        <f t="shared" si="1"/>
        <v>8.5809791542443516</v>
      </c>
      <c r="Q6" s="6">
        <f t="shared" si="1"/>
        <v>9.1108344735888167</v>
      </c>
      <c r="R6" s="6">
        <f t="shared" si="1"/>
        <v>9.6584649908345011</v>
      </c>
      <c r="S6" s="6">
        <f t="shared" si="1"/>
        <v>10.218268279318506</v>
      </c>
    </row>
    <row r="7" spans="1:20" x14ac:dyDescent="0.4">
      <c r="A7" s="4">
        <f t="shared" si="4"/>
        <v>74.258600000000015</v>
      </c>
      <c r="B7" s="4">
        <f t="shared" si="2"/>
        <v>77.971530000000016</v>
      </c>
      <c r="C7" s="6">
        <f t="shared" si="3"/>
        <v>8.4685538526071706</v>
      </c>
      <c r="D7" s="6">
        <f t="shared" si="1"/>
        <v>7.9712219181408948</v>
      </c>
      <c r="E7" s="6">
        <f t="shared" si="1"/>
        <v>7.5129063911931349</v>
      </c>
      <c r="F7" s="6">
        <f t="shared" si="1"/>
        <v>7.1080605280520093</v>
      </c>
      <c r="G7" s="6">
        <f t="shared" si="1"/>
        <v>6.7737923376715266</v>
      </c>
      <c r="H7" s="6">
        <f t="shared" si="1"/>
        <v>6.5282198457585929</v>
      </c>
      <c r="I7" s="6">
        <f t="shared" si="1"/>
        <v>6.3875018065040265</v>
      </c>
      <c r="J7" s="6">
        <f t="shared" si="1"/>
        <v>6.3621658970611197</v>
      </c>
      <c r="K7" s="6">
        <f t="shared" si="1"/>
        <v>6.4542147007058643</v>
      </c>
      <c r="L7" s="6">
        <f t="shared" si="1"/>
        <v>6.6565313462739564</v>
      </c>
      <c r="M7" s="6">
        <f t="shared" si="1"/>
        <v>6.9549284138408627</v>
      </c>
      <c r="N7" s="6">
        <f t="shared" si="1"/>
        <v>7.3316985765328999</v>
      </c>
      <c r="O7" s="6">
        <f t="shared" si="1"/>
        <v>7.7690187278694722</v>
      </c>
      <c r="P7" s="6">
        <f t="shared" si="1"/>
        <v>8.2511794061367283</v>
      </c>
      <c r="Q7" s="6">
        <f t="shared" si="1"/>
        <v>8.7655133615667999</v>
      </c>
      <c r="R7" s="6">
        <f t="shared" si="1"/>
        <v>9.302410500917043</v>
      </c>
      <c r="S7" s="6">
        <f t="shared" si="1"/>
        <v>9.8548785081364496</v>
      </c>
    </row>
    <row r="8" spans="1:20" x14ac:dyDescent="0.4">
      <c r="A8" s="4">
        <f t="shared" si="4"/>
        <v>96.53618000000003</v>
      </c>
      <c r="B8" s="4">
        <f t="shared" si="2"/>
        <v>101.36298900000004</v>
      </c>
      <c r="C8" s="6">
        <f t="shared" si="3"/>
        <v>8.8057046595065689</v>
      </c>
      <c r="D8" s="6">
        <f t="shared" si="1"/>
        <v>8.2893509300345496</v>
      </c>
      <c r="E8" s="6">
        <f t="shared" si="1"/>
        <v>7.8043349961440605</v>
      </c>
      <c r="F8" s="6">
        <f t="shared" si="1"/>
        <v>7.3630835475480563</v>
      </c>
      <c r="G8" s="6">
        <f t="shared" si="1"/>
        <v>6.9810925625742275</v>
      </c>
      <c r="H8" s="6">
        <f t="shared" si="1"/>
        <v>6.6760850276193313</v>
      </c>
      <c r="I8" s="6">
        <f t="shared" si="1"/>
        <v>6.4658857799759319</v>
      </c>
      <c r="J8" s="6">
        <f t="shared" si="1"/>
        <v>6.3650827934028875</v>
      </c>
      <c r="K8" s="6">
        <f t="shared" si="1"/>
        <v>6.3814322414649611</v>
      </c>
      <c r="L8" s="6">
        <f t="shared" si="1"/>
        <v>6.5136404949630027</v>
      </c>
      <c r="M8" s="6">
        <f t="shared" si="1"/>
        <v>6.7517486158593263</v>
      </c>
      <c r="N8" s="6">
        <f t="shared" si="1"/>
        <v>7.0798966842153073</v>
      </c>
      <c r="O8" s="6">
        <f t="shared" si="1"/>
        <v>7.4799963058966865</v>
      </c>
      <c r="P8" s="6">
        <f t="shared" si="1"/>
        <v>7.9347875472292353</v>
      </c>
      <c r="Q8" s="6">
        <f t="shared" si="1"/>
        <v>8.4295860920222054</v>
      </c>
      <c r="R8" s="6">
        <f t="shared" si="1"/>
        <v>8.9528341209341153</v>
      </c>
      <c r="S8" s="6">
        <f t="shared" si="1"/>
        <v>9.4959074857475354</v>
      </c>
    </row>
    <row r="9" spans="1:20" x14ac:dyDescent="0.4">
      <c r="A9" s="4">
        <f t="shared" si="4"/>
        <v>125.49703400000004</v>
      </c>
      <c r="B9" s="4">
        <f t="shared" si="2"/>
        <v>131.77188570000004</v>
      </c>
      <c r="C9" s="6">
        <f t="shared" si="3"/>
        <v>9.1519916446643794</v>
      </c>
      <c r="D9" s="6">
        <f t="shared" si="1"/>
        <v>8.6205385491713002</v>
      </c>
      <c r="E9" s="6">
        <f t="shared" si="1"/>
        <v>8.1140233922459117</v>
      </c>
      <c r="F9" s="6">
        <f t="shared" si="1"/>
        <v>7.642870444341046</v>
      </c>
      <c r="G9" s="6">
        <f t="shared" si="1"/>
        <v>7.2206203388042489</v>
      </c>
      <c r="H9" s="6">
        <f t="shared" si="1"/>
        <v>6.863711092136394</v>
      </c>
      <c r="I9" s="6">
        <f t="shared" si="1"/>
        <v>6.5902159538901444</v>
      </c>
      <c r="J9" s="6">
        <f t="shared" si="1"/>
        <v>6.4172418457472507</v>
      </c>
      <c r="K9" s="6">
        <f t="shared" si="1"/>
        <v>6.3573418619288686</v>
      </c>
      <c r="L9" s="6">
        <f t="shared" si="1"/>
        <v>6.415211729349684</v>
      </c>
      <c r="M9" s="6">
        <f t="shared" si="1"/>
        <v>6.5863118207751379</v>
      </c>
      <c r="N9" s="6">
        <f t="shared" si="1"/>
        <v>6.8582005659608178</v>
      </c>
      <c r="O9" s="6">
        <f t="shared" si="1"/>
        <v>7.2138179856226534</v>
      </c>
      <c r="P9" s="6">
        <f t="shared" si="1"/>
        <v>7.6350815394092404</v>
      </c>
      <c r="Q9" s="6">
        <f t="shared" si="1"/>
        <v>8.105510393868963</v>
      </c>
      <c r="R9" s="6">
        <f t="shared" si="1"/>
        <v>8.6115094347101468</v>
      </c>
      <c r="S9" s="6">
        <f t="shared" si="1"/>
        <v>9.1426022889596332</v>
      </c>
    </row>
    <row r="10" spans="1:20" x14ac:dyDescent="0.4">
      <c r="A10" s="4">
        <f t="shared" si="4"/>
        <v>163.14614420000007</v>
      </c>
      <c r="B10" s="4">
        <f t="shared" si="2"/>
        <v>171.30345141000006</v>
      </c>
      <c r="C10" s="6">
        <f t="shared" si="3"/>
        <v>9.5054677129851264</v>
      </c>
      <c r="D10" s="6">
        <f t="shared" si="1"/>
        <v>8.962111199461809</v>
      </c>
      <c r="E10" s="6">
        <f t="shared" si="1"/>
        <v>8.4384533855403188</v>
      </c>
      <c r="F10" s="6">
        <f t="shared" si="1"/>
        <v>7.943071595654482</v>
      </c>
      <c r="G10" s="6">
        <f t="shared" si="1"/>
        <v>7.4874696376083874</v>
      </c>
      <c r="H10" s="6">
        <f t="shared" si="1"/>
        <v>7.0862794084697436</v>
      </c>
      <c r="I10" s="6">
        <f t="shared" si="1"/>
        <v>6.75672707632254</v>
      </c>
      <c r="J10" s="6">
        <f t="shared" si="1"/>
        <v>6.516909357645126</v>
      </c>
      <c r="K10" s="6">
        <f t="shared" si="1"/>
        <v>6.3827562258609749</v>
      </c>
      <c r="L10" s="6">
        <f t="shared" si="1"/>
        <v>6.3643577556225388</v>
      </c>
      <c r="M10" s="6">
        <f t="shared" si="1"/>
        <v>6.4631694141862956</v>
      </c>
      <c r="N10" s="6">
        <f t="shared" si="1"/>
        <v>6.6715795831285156</v>
      </c>
      <c r="O10" s="6">
        <f t="shared" si="1"/>
        <v>6.9750896805930678</v>
      </c>
      <c r="P10" s="6">
        <f t="shared" si="1"/>
        <v>7.355899892139524</v>
      </c>
      <c r="Q10" s="6">
        <f t="shared" si="1"/>
        <v>7.796263305137046</v>
      </c>
      <c r="R10" s="6">
        <f t="shared" si="1"/>
        <v>8.2806348561987733</v>
      </c>
      <c r="S10" s="6">
        <f t="shared" si="1"/>
        <v>8.7965330550911247</v>
      </c>
    </row>
    <row r="11" spans="1:20" x14ac:dyDescent="0.4">
      <c r="A11" s="4">
        <f t="shared" si="4"/>
        <v>212.08998746000009</v>
      </c>
      <c r="B11" s="4">
        <f t="shared" si="2"/>
        <v>222.6944868330001</v>
      </c>
      <c r="C11" s="6">
        <f t="shared" si="3"/>
        <v>9.8645722233662436</v>
      </c>
      <c r="D11" s="6">
        <f t="shared" si="1"/>
        <v>9.3118827299029725</v>
      </c>
      <c r="E11" s="6">
        <f t="shared" si="1"/>
        <v>8.7746624830174245</v>
      </c>
      <c r="F11" s="6">
        <f t="shared" si="1"/>
        <v>8.259863344998351</v>
      </c>
      <c r="G11" s="6">
        <f t="shared" si="1"/>
        <v>7.777045488522619</v>
      </c>
      <c r="H11" s="6">
        <f t="shared" si="1"/>
        <v>7.3388213116226666</v>
      </c>
      <c r="I11" s="6">
        <f t="shared" si="1"/>
        <v>6.9608520550114363</v>
      </c>
      <c r="J11" s="6">
        <f t="shared" si="1"/>
        <v>6.66093912281901</v>
      </c>
      <c r="K11" s="6">
        <f t="shared" si="1"/>
        <v>6.4568183916482145</v>
      </c>
      <c r="L11" s="6">
        <f t="shared" si="1"/>
        <v>6.3627704738782436</v>
      </c>
      <c r="M11" s="6">
        <f t="shared" si="1"/>
        <v>6.3860590884697483</v>
      </c>
      <c r="N11" s="6">
        <f t="shared" si="1"/>
        <v>6.5248429628916895</v>
      </c>
      <c r="O11" s="6">
        <f t="shared" si="1"/>
        <v>6.7687225247408396</v>
      </c>
      <c r="P11" s="6">
        <f t="shared" si="1"/>
        <v>7.1016051872988619</v>
      </c>
      <c r="Q11" s="6">
        <f t="shared" si="1"/>
        <v>7.5053781184907598</v>
      </c>
      <c r="R11" s="6">
        <f t="shared" si="1"/>
        <v>7.9628978314720884</v>
      </c>
      <c r="S11" s="6">
        <f t="shared" si="1"/>
        <v>8.4596581696989208</v>
      </c>
    </row>
    <row r="12" spans="1:20" x14ac:dyDescent="0.4">
      <c r="A12" s="4">
        <f t="shared" si="4"/>
        <v>275.71698369800015</v>
      </c>
      <c r="B12" s="4">
        <f t="shared" si="2"/>
        <v>289.50283288290018</v>
      </c>
      <c r="C12" s="6">
        <f t="shared" si="3"/>
        <v>10.228065915013655</v>
      </c>
      <c r="D12" s="6">
        <f t="shared" si="1"/>
        <v>9.668090025496582</v>
      </c>
      <c r="E12" s="6">
        <f t="shared" si="1"/>
        <v>9.120206137944681</v>
      </c>
      <c r="F12" s="6">
        <f t="shared" si="1"/>
        <v>8.5899827125234598</v>
      </c>
      <c r="G12" s="6">
        <f t="shared" si="1"/>
        <v>8.0852286529805859</v>
      </c>
      <c r="H12" s="6">
        <f t="shared" si="1"/>
        <v>7.6165451848228285</v>
      </c>
      <c r="I12" s="6">
        <f t="shared" si="1"/>
        <v>7.1976572557986911</v>
      </c>
      <c r="J12" s="6">
        <f t="shared" si="1"/>
        <v>6.8451463853025478</v>
      </c>
      <c r="K12" s="6">
        <f t="shared" si="1"/>
        <v>6.5771140535449462</v>
      </c>
      <c r="L12" s="6">
        <f t="shared" si="1"/>
        <v>6.4105036415795</v>
      </c>
      <c r="M12" s="6">
        <f t="shared" si="1"/>
        <v>6.3574862812815534</v>
      </c>
      <c r="N12" s="6">
        <f t="shared" si="1"/>
        <v>6.4222272242135467</v>
      </c>
      <c r="O12" s="6">
        <f t="shared" si="1"/>
        <v>6.5996598503886883</v>
      </c>
      <c r="P12" s="6">
        <f t="shared" si="1"/>
        <v>6.8769690224859117</v>
      </c>
      <c r="Q12" s="6">
        <f t="shared" si="1"/>
        <v>7.2369402434262602</v>
      </c>
      <c r="R12" s="6">
        <f t="shared" si="1"/>
        <v>7.6615256310719113</v>
      </c>
      <c r="S12" s="6">
        <f t="shared" si="1"/>
        <v>8.1343908821295035</v>
      </c>
    </row>
    <row r="13" spans="1:20" x14ac:dyDescent="0.4">
      <c r="A13" s="4">
        <f t="shared" si="4"/>
        <v>358.43207880740022</v>
      </c>
      <c r="B13" s="4">
        <f t="shared" si="2"/>
        <v>376.35368274777022</v>
      </c>
      <c r="C13" s="6">
        <f t="shared" si="3"/>
        <v>10.594971827415318</v>
      </c>
      <c r="D13" s="6">
        <f t="shared" si="1"/>
        <v>10.029326310344288</v>
      </c>
      <c r="E13" s="6">
        <f t="shared" si="1"/>
        <v>9.4730988130043752</v>
      </c>
      <c r="F13" s="6">
        <f t="shared" si="1"/>
        <v>8.9307089864696838</v>
      </c>
      <c r="G13" s="6">
        <f t="shared" si="1"/>
        <v>8.4084497980306345</v>
      </c>
      <c r="H13" s="6">
        <f t="shared" si="1"/>
        <v>7.9150578388021753</v>
      </c>
      <c r="I13" s="6">
        <f t="shared" si="1"/>
        <v>7.462220155432842</v>
      </c>
      <c r="J13" s="6">
        <f t="shared" si="1"/>
        <v>7.0647455855911696</v>
      </c>
      <c r="K13" s="6">
        <f t="shared" si="1"/>
        <v>6.7399725560622548</v>
      </c>
      <c r="L13" s="6">
        <f t="shared" si="1"/>
        <v>6.5059657875715828</v>
      </c>
      <c r="M13" s="6">
        <f t="shared" si="1"/>
        <v>6.3784133058937877</v>
      </c>
      <c r="N13" s="6">
        <f t="shared" si="1"/>
        <v>6.3669574409178731</v>
      </c>
      <c r="O13" s="6">
        <f t="shared" si="1"/>
        <v>6.4725049662681844</v>
      </c>
      <c r="P13" s="6">
        <f t="shared" si="1"/>
        <v>6.6869574473451916</v>
      </c>
      <c r="Q13" s="6">
        <f t="shared" si="1"/>
        <v>6.9955180523551608</v>
      </c>
      <c r="R13" s="6">
        <f t="shared" si="1"/>
        <v>7.3803063574696424</v>
      </c>
      <c r="S13" s="6">
        <f t="shared" si="1"/>
        <v>7.8236590746136665</v>
      </c>
    </row>
    <row r="14" spans="1:20" x14ac:dyDescent="0.4">
      <c r="A14" s="4">
        <f t="shared" si="4"/>
        <v>465.9617024496203</v>
      </c>
      <c r="B14" s="4">
        <f t="shared" si="2"/>
        <v>489.25978757210135</v>
      </c>
      <c r="C14" s="6">
        <f t="shared" si="3"/>
        <v>10.964524088681328</v>
      </c>
      <c r="D14" s="6">
        <f t="shared" si="1"/>
        <v>10.394478430969503</v>
      </c>
      <c r="E14" s="6">
        <f t="shared" si="1"/>
        <v>9.8317475077448222</v>
      </c>
      <c r="F14" s="6">
        <f t="shared" si="1"/>
        <v>9.2798142858664843</v>
      </c>
      <c r="G14" s="6">
        <f t="shared" si="1"/>
        <v>8.7436970481523488</v>
      </c>
      <c r="H14" s="6">
        <f t="shared" si="1"/>
        <v>8.2304854047823159</v>
      </c>
      <c r="I14" s="6">
        <f t="shared" si="1"/>
        <v>7.7499092003021168</v>
      </c>
      <c r="J14" s="6">
        <f t="shared" si="1"/>
        <v>7.3147666679524619</v>
      </c>
      <c r="K14" s="6">
        <f t="shared" si="1"/>
        <v>6.9408813008638051</v>
      </c>
      <c r="L14" s="6">
        <f t="shared" si="1"/>
        <v>6.6461252847748709</v>
      </c>
      <c r="M14" s="6">
        <f t="shared" si="1"/>
        <v>6.4481335215647562</v>
      </c>
      <c r="N14" s="6">
        <f t="shared" si="1"/>
        <v>6.3608664298686479</v>
      </c>
      <c r="O14" s="6">
        <f t="shared" si="1"/>
        <v>6.3910876756981825</v>
      </c>
      <c r="P14" s="6">
        <f t="shared" si="1"/>
        <v>6.5364103373187747</v>
      </c>
      <c r="Q14" s="6">
        <f t="shared" si="1"/>
        <v>6.7860046024441365</v>
      </c>
      <c r="R14" s="6">
        <f t="shared" si="1"/>
        <v>7.1235583745273168</v>
      </c>
      <c r="S14" s="6">
        <f t="shared" si="1"/>
        <v>7.5309448926069384</v>
      </c>
    </row>
    <row r="15" spans="1:20" x14ac:dyDescent="0.4">
      <c r="A15" s="4">
        <f t="shared" si="4"/>
        <v>605.75021318450638</v>
      </c>
      <c r="B15" s="4">
        <f t="shared" si="2"/>
        <v>636.03772384373167</v>
      </c>
      <c r="C15" s="6">
        <f t="shared" si="3"/>
        <v>11.336124903619696</v>
      </c>
      <c r="D15" s="6">
        <f t="shared" si="1"/>
        <v>10.762671232901349</v>
      </c>
      <c r="E15" s="6">
        <f t="shared" si="1"/>
        <v>10.19488631142629</v>
      </c>
      <c r="F15" s="6">
        <f t="shared" si="1"/>
        <v>9.6354998367849269</v>
      </c>
      <c r="G15" s="6">
        <f t="shared" si="1"/>
        <v>9.0884810286416702</v>
      </c>
      <c r="H15" s="6">
        <f t="shared" si="1"/>
        <v>8.5595140968721584</v>
      </c>
      <c r="I15" s="6">
        <f t="shared" si="1"/>
        <v>8.0565576659046609</v>
      </c>
      <c r="J15" s="6">
        <f t="shared" si="1"/>
        <v>7.5903911719708219</v>
      </c>
      <c r="K15" s="6">
        <f t="shared" si="1"/>
        <v>7.174923100010461</v>
      </c>
      <c r="L15" s="6">
        <f t="shared" si="1"/>
        <v>6.8268739516943473</v>
      </c>
      <c r="M15" s="6">
        <f t="shared" si="1"/>
        <v>6.5643640793203248</v>
      </c>
      <c r="N15" s="6">
        <f t="shared" si="1"/>
        <v>6.4041604304209159</v>
      </c>
      <c r="O15" s="6">
        <f t="shared" si="1"/>
        <v>6.358040473739436</v>
      </c>
      <c r="P15" s="6">
        <f t="shared" si="1"/>
        <v>6.4296345164395392</v>
      </c>
      <c r="Q15" s="6">
        <f t="shared" si="1"/>
        <v>6.613354350828776</v>
      </c>
      <c r="R15" s="6">
        <f t="shared" si="1"/>
        <v>6.8960233775620416</v>
      </c>
      <c r="S15" s="6">
        <f t="shared" si="1"/>
        <v>7.2602852803441902</v>
      </c>
    </row>
    <row r="16" spans="1:20" x14ac:dyDescent="0.4">
      <c r="A16" s="4">
        <f t="shared" si="4"/>
        <v>787.47527713985835</v>
      </c>
      <c r="B16" s="4">
        <f t="shared" si="2"/>
        <v>826.84904099685127</v>
      </c>
      <c r="C16" s="6">
        <f t="shared" si="3"/>
        <v>11.709309227717833</v>
      </c>
      <c r="D16" s="6">
        <f t="shared" si="1"/>
        <v>11.133220099233586</v>
      </c>
      <c r="E16" s="6">
        <f t="shared" si="1"/>
        <v>10.561516670978206</v>
      </c>
      <c r="F16" s="6">
        <f t="shared" si="1"/>
        <v>9.9963291677450403</v>
      </c>
      <c r="G16" s="6">
        <f t="shared" si="1"/>
        <v>9.4407772055157864</v>
      </c>
      <c r="H16" s="6">
        <f t="shared" si="1"/>
        <v>8.899375648123609</v>
      </c>
      <c r="I16" s="6">
        <f t="shared" si="1"/>
        <v>8.3785451257885644</v>
      </c>
      <c r="J16" s="6">
        <f t="shared" si="1"/>
        <v>7.8871833249464141</v>
      </c>
      <c r="K16" s="6">
        <f t="shared" si="1"/>
        <v>7.4371612504999014</v>
      </c>
      <c r="L16" s="6">
        <f t="shared" si="1"/>
        <v>7.0434627774393972</v>
      </c>
      <c r="M16" s="6">
        <f t="shared" si="1"/>
        <v>6.7235324056452921</v>
      </c>
      <c r="N16" s="6">
        <f t="shared" si="1"/>
        <v>6.4953919284506627</v>
      </c>
      <c r="O16" s="6">
        <f t="shared" si="1"/>
        <v>6.3744742601102713</v>
      </c>
      <c r="P16" s="6">
        <f t="shared" si="1"/>
        <v>6.3699642189882857</v>
      </c>
      <c r="Q16" s="6">
        <f t="shared" si="1"/>
        <v>6.4822189013705875</v>
      </c>
      <c r="R16" s="6">
        <f t="shared" si="1"/>
        <v>6.7026614450694773</v>
      </c>
      <c r="S16" s="6">
        <f t="shared" si="1"/>
        <v>7.0162097744962484</v>
      </c>
    </row>
    <row r="17" spans="1:20" x14ac:dyDescent="0.4">
      <c r="A17" s="4">
        <f t="shared" si="4"/>
        <v>1023.7178602818159</v>
      </c>
      <c r="B17" s="4">
        <f t="shared" si="2"/>
        <v>1074.9037532959067</v>
      </c>
      <c r="C17" s="6">
        <f t="shared" si="3"/>
        <v>12.083716221128141</v>
      </c>
      <c r="D17" s="6">
        <f t="shared" si="1"/>
        <v>11.505591527903041</v>
      </c>
      <c r="E17" s="6">
        <f t="shared" si="1"/>
        <v>10.930855433415417</v>
      </c>
      <c r="F17" s="6">
        <f t="shared" si="1"/>
        <v>10.361164864019644</v>
      </c>
      <c r="G17" s="6">
        <f t="shared" si="1"/>
        <v>9.7989596756339274</v>
      </c>
      <c r="H17" s="6">
        <f t="shared" si="1"/>
        <v>9.2477999140243146</v>
      </c>
      <c r="I17" s="6">
        <f t="shared" si="1"/>
        <v>8.7128100197498775</v>
      </c>
      <c r="J17" s="6">
        <f t="shared" si="1"/>
        <v>8.2012193647707203</v>
      </c>
      <c r="K17" s="6">
        <f t="shared" si="1"/>
        <v>7.7229290403205146</v>
      </c>
      <c r="L17" s="6">
        <f t="shared" si="1"/>
        <v>7.2909231061622473</v>
      </c>
      <c r="M17" s="6">
        <f t="shared" si="1"/>
        <v>6.9211840592794092</v>
      </c>
      <c r="N17" s="6">
        <f t="shared" si="1"/>
        <v>6.631646939736819</v>
      </c>
      <c r="O17" s="6">
        <f t="shared" si="1"/>
        <v>6.4398334785903124</v>
      </c>
      <c r="P17" s="6">
        <f t="shared" si="1"/>
        <v>6.3593712003666241</v>
      </c>
      <c r="Q17" s="6">
        <f t="shared" si="1"/>
        <v>6.3965166058050098</v>
      </c>
      <c r="R17" s="6">
        <f t="shared" si="1"/>
        <v>6.5483397051096182</v>
      </c>
      <c r="S17" s="6">
        <f t="shared" si="1"/>
        <v>6.8035911804350615</v>
      </c>
    </row>
    <row r="18" spans="1:20" x14ac:dyDescent="0.4">
      <c r="A18" s="4">
        <f t="shared" si="4"/>
        <v>1330.8332183663606</v>
      </c>
      <c r="B18" s="4">
        <f t="shared" si="2"/>
        <v>1397.3748792846786</v>
      </c>
      <c r="C18" s="6">
        <f t="shared" si="3"/>
        <v>12.45906645634377</v>
      </c>
      <c r="D18" s="6">
        <f t="shared" ref="D18:S19" si="5">LOG(1/($B18/($B18+D$1)-$A18/($A18+D$1)),2)</f>
        <v>11.87937101186518</v>
      </c>
      <c r="E18" s="6">
        <f t="shared" si="5"/>
        <v>11.302291101336683</v>
      </c>
      <c r="F18" s="6">
        <f t="shared" si="5"/>
        <v>10.729112231900286</v>
      </c>
      <c r="G18" s="6">
        <f t="shared" si="5"/>
        <v>10.161735383919016</v>
      </c>
      <c r="H18" s="6">
        <f t="shared" si="5"/>
        <v>9.6029519058442219</v>
      </c>
      <c r="I18" s="6">
        <f t="shared" si="5"/>
        <v>9.0568176595410641</v>
      </c>
      <c r="J18" s="6">
        <f t="shared" si="5"/>
        <v>8.5291345636978804</v>
      </c>
      <c r="K18" s="6">
        <f t="shared" si="5"/>
        <v>8.0280129146902208</v>
      </c>
      <c r="L18" s="6">
        <f t="shared" si="5"/>
        <v>7.5644115380633448</v>
      </c>
      <c r="M18" s="6">
        <f t="shared" si="5"/>
        <v>7.1524215067141572</v>
      </c>
      <c r="N18" s="6">
        <f t="shared" si="5"/>
        <v>6.8088975156443956</v>
      </c>
      <c r="O18" s="6">
        <f t="shared" si="5"/>
        <v>6.551969154188126</v>
      </c>
      <c r="P18" s="6">
        <f t="shared" si="5"/>
        <v>6.3982139521709831</v>
      </c>
      <c r="Q18" s="6">
        <f t="shared" si="5"/>
        <v>6.3590042819816999</v>
      </c>
      <c r="R18" s="6">
        <f t="shared" si="5"/>
        <v>6.4374316002639729</v>
      </c>
      <c r="S18" s="6">
        <f t="shared" si="5"/>
        <v>6.627392049858865</v>
      </c>
    </row>
    <row r="19" spans="1:20" x14ac:dyDescent="0.4">
      <c r="A19" s="4">
        <f t="shared" si="4"/>
        <v>1730.0831838762688</v>
      </c>
      <c r="B19" s="4">
        <f t="shared" si="2"/>
        <v>1816.5873430700824</v>
      </c>
      <c r="C19" s="6">
        <f t="shared" si="3"/>
        <v>12.835143882049429</v>
      </c>
      <c r="D19" s="6">
        <f t="shared" si="5"/>
        <v>12.254237236451258</v>
      </c>
      <c r="E19" s="6">
        <f t="shared" si="5"/>
        <v>11.675347842522687</v>
      </c>
      <c r="F19" s="6">
        <f t="shared" si="5"/>
        <v>11.099471087784838</v>
      </c>
      <c r="G19" s="6">
        <f t="shared" si="5"/>
        <v>10.528083755604884</v>
      </c>
      <c r="H19" s="6">
        <f t="shared" si="5"/>
        <v>9.9633649322590117</v>
      </c>
      <c r="I19" s="6">
        <f t="shared" si="5"/>
        <v>9.4085039619539632</v>
      </c>
      <c r="J19" s="6">
        <f t="shared" si="5"/>
        <v>8.8681126965519468</v>
      </c>
      <c r="K19" s="6">
        <f t="shared" si="5"/>
        <v>8.3487414403729527</v>
      </c>
      <c r="L19" s="6">
        <f t="shared" si="5"/>
        <v>7.8594507702324581</v>
      </c>
      <c r="M19" s="6">
        <f t="shared" si="5"/>
        <v>7.4122962613761931</v>
      </c>
      <c r="N19" s="6">
        <f t="shared" si="5"/>
        <v>7.02243471360726</v>
      </c>
      <c r="O19" s="6">
        <f t="shared" si="5"/>
        <v>6.7074102269146314</v>
      </c>
      <c r="P19" s="6">
        <f t="shared" si="5"/>
        <v>6.4851904990264257</v>
      </c>
      <c r="Q19" s="6">
        <f t="shared" si="5"/>
        <v>6.3709401923282947</v>
      </c>
      <c r="R19" s="6">
        <f t="shared" si="5"/>
        <v>6.3733772425887079</v>
      </c>
      <c r="S19" s="6">
        <f t="shared" si="5"/>
        <v>6.4923086811860626</v>
      </c>
    </row>
    <row r="20" spans="1:20" x14ac:dyDescent="0.4">
      <c r="C20" s="5">
        <f>MAX(C2:C19)</f>
        <v>12.835143882049429</v>
      </c>
      <c r="D20" s="5">
        <f t="shared" ref="D20:S20" si="6">MAX(D2:D19)</f>
        <v>12.254237236451258</v>
      </c>
      <c r="E20" s="5">
        <f t="shared" si="6"/>
        <v>11.675347842522687</v>
      </c>
      <c r="F20" s="5">
        <f t="shared" si="6"/>
        <v>11.099471087784838</v>
      </c>
      <c r="G20" s="5">
        <f t="shared" si="6"/>
        <v>10.528083755604884</v>
      </c>
      <c r="H20" s="5">
        <f t="shared" si="6"/>
        <v>9.9633649322590117</v>
      </c>
      <c r="I20" s="5">
        <f t="shared" si="6"/>
        <v>9.4085039619539632</v>
      </c>
      <c r="J20" s="5">
        <f t="shared" si="6"/>
        <v>8.8681126965519468</v>
      </c>
      <c r="K20" s="5">
        <f t="shared" si="6"/>
        <v>8.3487414403729527</v>
      </c>
      <c r="L20" s="5">
        <f t="shared" si="6"/>
        <v>7.8789817234418056</v>
      </c>
      <c r="M20" s="5">
        <f t="shared" si="6"/>
        <v>8.3697364133077699</v>
      </c>
      <c r="N20" s="5">
        <f t="shared" si="6"/>
        <v>8.8901393656737486</v>
      </c>
      <c r="O20" s="5">
        <f t="shared" si="6"/>
        <v>9.4312449936543015</v>
      </c>
      <c r="P20" s="5">
        <f t="shared" si="6"/>
        <v>9.9865945963761806</v>
      </c>
      <c r="Q20" s="5">
        <f t="shared" si="6"/>
        <v>10.55164486450756</v>
      </c>
      <c r="R20" s="5">
        <f t="shared" si="6"/>
        <v>11.123255744940277</v>
      </c>
      <c r="S20" s="5">
        <f t="shared" si="6"/>
        <v>11.699282697852714</v>
      </c>
      <c r="T20" s="3" t="s">
        <v>16</v>
      </c>
    </row>
    <row r="21" spans="1:20" x14ac:dyDescent="0.4">
      <c r="A21" t="s">
        <v>17</v>
      </c>
      <c r="B21">
        <v>1.05</v>
      </c>
      <c r="T21" s="6">
        <f>MIN(C20:S20)</f>
        <v>7.8789817234418056</v>
      </c>
    </row>
  </sheetData>
  <phoneticPr fontId="1"/>
  <conditionalFormatting sqref="C2:S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:S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 _</dc:creator>
  <cp:lastModifiedBy>yasu _</cp:lastModifiedBy>
  <dcterms:created xsi:type="dcterms:W3CDTF">2024-05-02T17:35:53Z</dcterms:created>
  <dcterms:modified xsi:type="dcterms:W3CDTF">2024-05-04T16:18:36Z</dcterms:modified>
</cp:coreProperties>
</file>