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F4" i="1" l="1"/>
  <c r="AG4" i="1" s="1"/>
  <c r="AG19" i="1"/>
  <c r="AG39" i="1" l="1"/>
  <c r="AH39" i="1"/>
  <c r="AI39" i="1"/>
  <c r="AK39" i="1"/>
  <c r="AL39" i="1"/>
  <c r="AG10" i="1" l="1"/>
  <c r="AL16" i="1" l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15" i="1"/>
  <c r="AE10" i="1" l="1"/>
  <c r="AE11" i="1"/>
  <c r="AI16" i="1" l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15" i="1"/>
  <c r="AI15" i="1"/>
  <c r="AG16" i="1"/>
  <c r="AG17" i="1"/>
  <c r="AG18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15" i="1"/>
  <c r="K4" i="1"/>
  <c r="K3" i="1"/>
  <c r="AF3" i="1"/>
  <c r="AG3" i="1" s="1"/>
  <c r="AH3" i="1" s="1"/>
  <c r="AF11" i="1"/>
  <c r="AD9" i="1"/>
  <c r="AE9" i="1" s="1"/>
  <c r="AF9" i="1" s="1"/>
  <c r="AG9" i="1" s="1"/>
  <c r="AH9" i="1" s="1"/>
  <c r="AD11" i="1"/>
  <c r="AD10" i="1"/>
  <c r="AH4" i="1"/>
  <c r="AF5" i="1"/>
  <c r="AG5" i="1" s="1"/>
  <c r="AH5" i="1" s="1"/>
  <c r="AJ22" i="1" l="1"/>
  <c r="AJ24" i="1"/>
  <c r="AJ17" i="1"/>
  <c r="AJ27" i="1"/>
  <c r="AJ35" i="1"/>
  <c r="AJ28" i="1"/>
  <c r="AJ19" i="1"/>
  <c r="AJ29" i="1"/>
  <c r="AJ20" i="1"/>
  <c r="AJ38" i="1"/>
  <c r="AJ31" i="1"/>
  <c r="AJ23" i="1"/>
  <c r="AJ32" i="1"/>
  <c r="AJ16" i="1"/>
  <c r="AJ18" i="1"/>
  <c r="AJ36" i="1"/>
  <c r="AJ37" i="1"/>
  <c r="AJ30" i="1"/>
  <c r="AJ21" i="1"/>
  <c r="AJ15" i="1"/>
  <c r="AJ25" i="1"/>
  <c r="AJ33" i="1"/>
  <c r="AJ34" i="1"/>
  <c r="AJ26" i="1"/>
  <c r="AF10" i="1"/>
  <c r="AH10" i="1" s="1"/>
  <c r="AG11" i="1"/>
  <c r="AH11" i="1" s="1"/>
  <c r="H14" i="1"/>
  <c r="AJ39" i="1" l="1"/>
  <c r="H3" i="1"/>
  <c r="M5" i="1" s="1"/>
  <c r="M11" i="1" l="1"/>
  <c r="K12" i="1"/>
  <c r="L13" i="1"/>
  <c r="M4" i="1"/>
  <c r="K19" i="1"/>
  <c r="L20" i="1"/>
  <c r="M19" i="1"/>
  <c r="K10" i="1"/>
  <c r="L11" i="1"/>
  <c r="K9" i="1"/>
  <c r="M7" i="1"/>
  <c r="K20" i="1"/>
  <c r="L5" i="1"/>
  <c r="M20" i="1"/>
  <c r="M3" i="1"/>
  <c r="L4" i="1"/>
  <c r="K18" i="1"/>
  <c r="L19" i="1"/>
  <c r="M18" i="1"/>
  <c r="K25" i="1"/>
  <c r="L26" i="1"/>
  <c r="L10" i="1"/>
  <c r="M17" i="1"/>
  <c r="K24" i="1"/>
  <c r="L25" i="1"/>
  <c r="M16" i="1"/>
  <c r="K23" i="1"/>
  <c r="L24" i="1"/>
  <c r="M23" i="1"/>
  <c r="K22" i="1"/>
  <c r="K14" i="1"/>
  <c r="K6" i="1"/>
  <c r="L23" i="1"/>
  <c r="L15" i="1"/>
  <c r="L7" i="1"/>
  <c r="M22" i="1"/>
  <c r="M14" i="1"/>
  <c r="M6" i="1"/>
  <c r="L21" i="1"/>
  <c r="M12" i="1"/>
  <c r="K11" i="1"/>
  <c r="L12" i="1"/>
  <c r="K26" i="1"/>
  <c r="L3" i="1"/>
  <c r="M26" i="1"/>
  <c r="M10" i="1"/>
  <c r="K17" i="1"/>
  <c r="L18" i="1"/>
  <c r="M25" i="1"/>
  <c r="M9" i="1"/>
  <c r="K16" i="1"/>
  <c r="K8" i="1"/>
  <c r="L17" i="1"/>
  <c r="L9" i="1"/>
  <c r="M24" i="1"/>
  <c r="M8" i="1"/>
  <c r="K15" i="1"/>
  <c r="K7" i="1"/>
  <c r="L16" i="1"/>
  <c r="L8" i="1"/>
  <c r="M15" i="1"/>
  <c r="K21" i="1"/>
  <c r="K13" i="1"/>
  <c r="K5" i="1"/>
  <c r="L22" i="1"/>
  <c r="L14" i="1"/>
  <c r="L6" i="1"/>
  <c r="M21" i="1"/>
  <c r="M13" i="1"/>
  <c r="L28" i="1" l="1"/>
  <c r="M29" i="1"/>
  <c r="L29" i="1"/>
  <c r="M28" i="1"/>
  <c r="K28" i="1"/>
  <c r="K29" i="1"/>
</calcChain>
</file>

<file path=xl/sharedStrings.xml><?xml version="1.0" encoding="utf-8"?>
<sst xmlns="http://schemas.openxmlformats.org/spreadsheetml/2006/main" count="93" uniqueCount="72">
  <si>
    <t>時刻</t>
    <rPh sb="0" eb="2">
      <t>ジコク</t>
    </rPh>
    <phoneticPr fontId="2"/>
  </si>
  <si>
    <t>住宅（夏）</t>
    <rPh sb="3" eb="4">
      <t>ナツ</t>
    </rPh>
    <phoneticPr fontId="2"/>
  </si>
  <si>
    <t>商業</t>
    <phoneticPr fontId="2"/>
  </si>
  <si>
    <t>工業</t>
    <phoneticPr fontId="2"/>
  </si>
  <si>
    <t>１世帯の1か月電力消費[kWh]</t>
    <rPh sb="1" eb="3">
      <t>セタイ</t>
    </rPh>
    <rPh sb="4" eb="7">
      <t>イッカゲツ</t>
    </rPh>
    <rPh sb="7" eb="11">
      <t>デンリョクショウヒ</t>
    </rPh>
    <phoneticPr fontId="2"/>
  </si>
  <si>
    <t>１世帯の1時間電力消費[kWh]</t>
    <rPh sb="5" eb="7">
      <t>ジカン</t>
    </rPh>
    <phoneticPr fontId="2"/>
  </si>
  <si>
    <t>クラスタあたりの軒数</t>
    <rPh sb="8" eb="10">
      <t>ケンスウ</t>
    </rPh>
    <phoneticPr fontId="1"/>
  </si>
  <si>
    <t>平均</t>
    <rPh sb="0" eb="2">
      <t>ヘイキン</t>
    </rPh>
    <phoneticPr fontId="1"/>
  </si>
  <si>
    <t>合計</t>
    <rPh sb="0" eb="2">
      <t>ゴウケイ</t>
    </rPh>
    <phoneticPr fontId="1"/>
  </si>
  <si>
    <t>H27武生市電灯</t>
    <rPh sb="3" eb="6">
      <t>タケフシ</t>
    </rPh>
    <rPh sb="6" eb="8">
      <t>デントウ</t>
    </rPh>
    <phoneticPr fontId="1"/>
  </si>
  <si>
    <t>契約口数</t>
    <rPh sb="0" eb="2">
      <t>ケイヤク</t>
    </rPh>
    <rPh sb="2" eb="4">
      <t>クチカズ</t>
    </rPh>
    <phoneticPr fontId="1"/>
  </si>
  <si>
    <t>使用電力量[Mwh]</t>
    <rPh sb="0" eb="5">
      <t>シヨウデンリョクリョウ</t>
    </rPh>
    <phoneticPr fontId="1"/>
  </si>
  <si>
    <t>2021年8月4日変更</t>
    <rPh sb="4" eb="5">
      <t>ネン</t>
    </rPh>
    <rPh sb="6" eb="7">
      <t>ガツ</t>
    </rPh>
    <rPh sb="8" eb="9">
      <t>ニチ</t>
    </rPh>
    <rPh sb="9" eb="11">
      <t>ヘンコウ</t>
    </rPh>
    <phoneticPr fontId="1"/>
  </si>
  <si>
    <t>軒数</t>
    <rPh sb="0" eb="2">
      <t>ケンスウ</t>
    </rPh>
    <phoneticPr fontId="1"/>
  </si>
  <si>
    <t>年    度</t>
    <rPh sb="0" eb="1">
      <t>トシ</t>
    </rPh>
    <rPh sb="5" eb="6">
      <t>タビ</t>
    </rPh>
    <phoneticPr fontId="5"/>
  </si>
  <si>
    <t>総     数</t>
    <rPh sb="0" eb="1">
      <t>フサ</t>
    </rPh>
    <rPh sb="6" eb="7">
      <t>カズ</t>
    </rPh>
    <phoneticPr fontId="5"/>
  </si>
  <si>
    <t>電     灯</t>
    <rPh sb="0" eb="1">
      <t>デン</t>
    </rPh>
    <rPh sb="6" eb="7">
      <t>ヒ</t>
    </rPh>
    <phoneticPr fontId="5"/>
  </si>
  <si>
    <t>電       力</t>
    <rPh sb="0" eb="1">
      <t>デン</t>
    </rPh>
    <rPh sb="8" eb="9">
      <t>チカラ</t>
    </rPh>
    <phoneticPr fontId="5"/>
  </si>
  <si>
    <t>契約口数</t>
    <rPh sb="0" eb="2">
      <t>ケイヤク</t>
    </rPh>
    <rPh sb="2" eb="3">
      <t>クチ</t>
    </rPh>
    <rPh sb="3" eb="4">
      <t>スウ</t>
    </rPh>
    <phoneticPr fontId="5"/>
  </si>
  <si>
    <t>使用電力量</t>
    <rPh sb="0" eb="2">
      <t>シヨウ</t>
    </rPh>
    <rPh sb="2" eb="4">
      <t>デンリョク</t>
    </rPh>
    <rPh sb="4" eb="5">
      <t>リョウ</t>
    </rPh>
    <phoneticPr fontId="5"/>
  </si>
  <si>
    <t>契約電力</t>
    <rPh sb="0" eb="2">
      <t>ケイヤク</t>
    </rPh>
    <rPh sb="2" eb="4">
      <t>デンリョク</t>
    </rPh>
    <phoneticPr fontId="5"/>
  </si>
  <si>
    <t>MWH</t>
    <phoneticPr fontId="5"/>
  </si>
  <si>
    <t>MWH</t>
    <phoneticPr fontId="5"/>
  </si>
  <si>
    <t>KW</t>
    <phoneticPr fontId="5"/>
  </si>
  <si>
    <t>平成元年度</t>
    <rPh sb="0" eb="2">
      <t>ヘイセイ</t>
    </rPh>
    <rPh sb="2" eb="4">
      <t>ガンネン</t>
    </rPh>
    <rPh sb="4" eb="5">
      <t>ド</t>
    </rPh>
    <phoneticPr fontId="5"/>
  </si>
  <si>
    <t>越前市内電力需要</t>
    <rPh sb="0" eb="2">
      <t>エチゼン</t>
    </rPh>
    <rPh sb="2" eb="4">
      <t>シナイ</t>
    </rPh>
    <rPh sb="4" eb="6">
      <t>デンリョク</t>
    </rPh>
    <rPh sb="6" eb="8">
      <t>ジュヨウ</t>
    </rPh>
    <phoneticPr fontId="5"/>
  </si>
  <si>
    <t>資料：北陸電力（株）丹南支社</t>
    <rPh sb="0" eb="2">
      <t>シリョウ</t>
    </rPh>
    <rPh sb="3" eb="5">
      <t>ホクリク</t>
    </rPh>
    <rPh sb="5" eb="7">
      <t>デンリョク</t>
    </rPh>
    <rPh sb="8" eb="9">
      <t>カブ</t>
    </rPh>
    <rPh sb="10" eb="12">
      <t>タンナン</t>
    </rPh>
    <rPh sb="12" eb="14">
      <t>シシャ</t>
    </rPh>
    <phoneticPr fontId="5"/>
  </si>
  <si>
    <t>H27越前市電力需要</t>
    <rPh sb="3" eb="6">
      <t>エチゼンシ</t>
    </rPh>
    <rPh sb="6" eb="10">
      <t>デンリョクジュヨウ</t>
    </rPh>
    <phoneticPr fontId="1"/>
  </si>
  <si>
    <t>総数</t>
    <rPh sb="0" eb="2">
      <t>ソウスウ</t>
    </rPh>
    <phoneticPr fontId="1"/>
  </si>
  <si>
    <t>電灯</t>
    <rPh sb="0" eb="2">
      <t>デントウ</t>
    </rPh>
    <phoneticPr fontId="1"/>
  </si>
  <si>
    <t>電力</t>
    <rPh sb="0" eb="2">
      <t>デンリョク</t>
    </rPh>
    <phoneticPr fontId="1"/>
  </si>
  <si>
    <t>一軒あたりの電力量</t>
    <rPh sb="0" eb="2">
      <t>イッケン</t>
    </rPh>
    <rPh sb="6" eb="9">
      <t>デンリョクリョウ</t>
    </rPh>
    <phoneticPr fontId="1"/>
  </si>
  <si>
    <t>一日当たり</t>
    <rPh sb="0" eb="3">
      <t>イチニチア</t>
    </rPh>
    <phoneticPr fontId="1"/>
  </si>
  <si>
    <t>一日当たり[kWh]</t>
    <rPh sb="0" eb="3">
      <t>イチニチア</t>
    </rPh>
    <phoneticPr fontId="1"/>
  </si>
  <si>
    <t>一時間あたり[kWh]</t>
    <rPh sb="0" eb="3">
      <t>イチジカン</t>
    </rPh>
    <phoneticPr fontId="1"/>
  </si>
  <si>
    <t>使用電力量</t>
    <rPh sb="0" eb="4">
      <t>シヨウデンリョク</t>
    </rPh>
    <rPh sb="4" eb="5">
      <t>リョウ</t>
    </rPh>
    <phoneticPr fontId="1"/>
  </si>
  <si>
    <t>一軒あたり[kWh]</t>
    <rPh sb="0" eb="2">
      <t>イッケン</t>
    </rPh>
    <phoneticPr fontId="1"/>
  </si>
  <si>
    <t>平均1</t>
    <rPh sb="0" eb="2">
      <t>ヘイキン</t>
    </rPh>
    <phoneticPr fontId="1"/>
  </si>
  <si>
    <t>一軒あたりの電力需要[kWh/日]</t>
    <rPh sb="0" eb="2">
      <t>イッケン</t>
    </rPh>
    <rPh sb="6" eb="10">
      <t>デンリョクジュヨウ</t>
    </rPh>
    <rPh sb="15" eb="16">
      <t>ニチ</t>
    </rPh>
    <phoneticPr fontId="1"/>
  </si>
  <si>
    <t>住宅負荷[kWh/軒]</t>
    <rPh sb="0" eb="2">
      <t>ジュウタク</t>
    </rPh>
    <rPh sb="2" eb="4">
      <t>フカ</t>
    </rPh>
    <rPh sb="9" eb="10">
      <t>ケン</t>
    </rPh>
    <phoneticPr fontId="1"/>
  </si>
  <si>
    <t>商業負荷[kWh/軒]</t>
    <rPh sb="0" eb="2">
      <t>ショウギョウ</t>
    </rPh>
    <rPh sb="2" eb="4">
      <t>フカ</t>
    </rPh>
    <phoneticPr fontId="1"/>
  </si>
  <si>
    <t>工業負荷[kWh/軒]</t>
    <rPh sb="0" eb="2">
      <t>コウギョウ</t>
    </rPh>
    <rPh sb="2" eb="4">
      <t>フカ</t>
    </rPh>
    <phoneticPr fontId="1"/>
  </si>
  <si>
    <t>住宅負荷</t>
    <rPh sb="0" eb="2">
      <t>ジュウタク</t>
    </rPh>
    <rPh sb="2" eb="4">
      <t>フカ</t>
    </rPh>
    <phoneticPr fontId="1"/>
  </si>
  <si>
    <t>商業負荷</t>
    <rPh sb="0" eb="2">
      <t>ショウギョウ</t>
    </rPh>
    <rPh sb="2" eb="4">
      <t>フカ</t>
    </rPh>
    <phoneticPr fontId="1"/>
  </si>
  <si>
    <t>工業負荷</t>
    <rPh sb="0" eb="2">
      <t>コウギョウ</t>
    </rPh>
    <rPh sb="2" eb="4">
      <t>フカ</t>
    </rPh>
    <phoneticPr fontId="1"/>
  </si>
  <si>
    <t>電力量1/1</t>
    <rPh sb="0" eb="3">
      <t>デンリョクリョウ</t>
    </rPh>
    <phoneticPr fontId="1"/>
  </si>
  <si>
    <t>地区別人口・世帯数一覧</t>
    <rPh sb="0" eb="2">
      <t>チク</t>
    </rPh>
    <rPh sb="2" eb="3">
      <t>ベツ</t>
    </rPh>
    <rPh sb="3" eb="5">
      <t>ジンコウ</t>
    </rPh>
    <rPh sb="6" eb="9">
      <t>セタイスウ</t>
    </rPh>
    <rPh sb="9" eb="11">
      <t>イチラン</t>
    </rPh>
    <phoneticPr fontId="10"/>
  </si>
  <si>
    <t>平成27年4月1日現在</t>
  </si>
  <si>
    <t>資料：市民課</t>
    <rPh sb="0" eb="2">
      <t>シリョウ</t>
    </rPh>
    <rPh sb="3" eb="5">
      <t>シミン</t>
    </rPh>
    <rPh sb="5" eb="6">
      <t>カ</t>
    </rPh>
    <phoneticPr fontId="10"/>
  </si>
  <si>
    <t>地区名</t>
  </si>
  <si>
    <t>世帯数</t>
  </si>
  <si>
    <t>男</t>
  </si>
  <si>
    <t>女</t>
  </si>
  <si>
    <t>合計</t>
  </si>
  <si>
    <t>東</t>
    <rPh sb="0" eb="1">
      <t>ヒガシ</t>
    </rPh>
    <phoneticPr fontId="10"/>
  </si>
  <si>
    <t>西</t>
    <rPh sb="0" eb="1">
      <t>ニシ</t>
    </rPh>
    <phoneticPr fontId="10"/>
  </si>
  <si>
    <t>南</t>
    <rPh sb="0" eb="1">
      <t>ミナミ</t>
    </rPh>
    <phoneticPr fontId="10"/>
  </si>
  <si>
    <t>神山</t>
    <rPh sb="0" eb="2">
      <t>カミヤマ</t>
    </rPh>
    <phoneticPr fontId="10"/>
  </si>
  <si>
    <t>吉野</t>
    <rPh sb="0" eb="2">
      <t>ヨシノ</t>
    </rPh>
    <phoneticPr fontId="10"/>
  </si>
  <si>
    <t>国高</t>
    <rPh sb="0" eb="2">
      <t>クニタカ</t>
    </rPh>
    <phoneticPr fontId="10"/>
  </si>
  <si>
    <t>大虫</t>
    <rPh sb="0" eb="2">
      <t>オオムシ</t>
    </rPh>
    <phoneticPr fontId="10"/>
  </si>
  <si>
    <t>坂口</t>
    <rPh sb="0" eb="2">
      <t>サカグチ</t>
    </rPh>
    <phoneticPr fontId="10"/>
  </si>
  <si>
    <t>王子保</t>
    <rPh sb="0" eb="3">
      <t>オウシオ</t>
    </rPh>
    <phoneticPr fontId="10"/>
  </si>
  <si>
    <t>北新庄</t>
    <rPh sb="0" eb="1">
      <t>キタ</t>
    </rPh>
    <rPh sb="1" eb="3">
      <t>シンジョウ</t>
    </rPh>
    <phoneticPr fontId="10"/>
  </si>
  <si>
    <t>北日野</t>
    <rPh sb="0" eb="3">
      <t>キタヒノ</t>
    </rPh>
    <phoneticPr fontId="10"/>
  </si>
  <si>
    <t>味真野</t>
    <rPh sb="0" eb="1">
      <t>アジ</t>
    </rPh>
    <rPh sb="1" eb="3">
      <t>マノ</t>
    </rPh>
    <phoneticPr fontId="10"/>
  </si>
  <si>
    <t>白山</t>
    <rPh sb="0" eb="2">
      <t>シラヤマ</t>
    </rPh>
    <phoneticPr fontId="10"/>
  </si>
  <si>
    <t>粟田部</t>
    <rPh sb="0" eb="3">
      <t>アワタベ</t>
    </rPh>
    <phoneticPr fontId="10"/>
  </si>
  <si>
    <t>岡本</t>
    <rPh sb="0" eb="2">
      <t>オカモト</t>
    </rPh>
    <phoneticPr fontId="10"/>
  </si>
  <si>
    <t>南中山</t>
    <rPh sb="0" eb="1">
      <t>ミナミ</t>
    </rPh>
    <rPh sb="1" eb="2">
      <t>ナカ</t>
    </rPh>
    <rPh sb="2" eb="3">
      <t>サン</t>
    </rPh>
    <phoneticPr fontId="10"/>
  </si>
  <si>
    <t>服間</t>
    <rPh sb="0" eb="1">
      <t>フク</t>
    </rPh>
    <rPh sb="1" eb="2">
      <t>マ</t>
    </rPh>
    <phoneticPr fontId="10"/>
  </si>
  <si>
    <t>合計</t>
    <rPh sb="0" eb="2">
      <t>ゴウケイ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</si>
</sst>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#,##0_ ;[Red]\-#,##0\ "/>
  </numFmts>
  <fonts count="1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Border="1"/>
    <xf numFmtId="177" fontId="4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38" fontId="4" fillId="2" borderId="6" xfId="1" applyFont="1" applyFill="1" applyBorder="1" applyAlignment="1">
      <alignment horizontal="center" vertical="center"/>
    </xf>
    <xf numFmtId="38" fontId="4" fillId="2" borderId="7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38" fontId="6" fillId="0" borderId="8" xfId="1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77" fontId="4" fillId="0" borderId="0" xfId="1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1" xfId="1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0" fillId="0" borderId="11" xfId="0" applyFill="1" applyBorder="1"/>
    <xf numFmtId="0" fontId="7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right" vertical="center"/>
    </xf>
    <xf numFmtId="0" fontId="10" fillId="0" borderId="0" xfId="2">
      <alignment vertical="center"/>
    </xf>
    <xf numFmtId="0" fontId="10" fillId="0" borderId="1" xfId="2" applyBorder="1" applyAlignment="1">
      <alignment horizontal="center" vertical="center"/>
    </xf>
    <xf numFmtId="0" fontId="10" fillId="5" borderId="1" xfId="2" applyFill="1" applyBorder="1" applyAlignment="1">
      <alignment horizontal="center" vertical="center"/>
    </xf>
    <xf numFmtId="0" fontId="10" fillId="0" borderId="6" xfId="2" applyBorder="1" applyAlignment="1">
      <alignment horizontal="center" vertical="center"/>
    </xf>
    <xf numFmtId="0" fontId="10" fillId="0" borderId="12" xfId="2" applyBorder="1" applyAlignment="1">
      <alignment horizontal="center" vertical="center"/>
    </xf>
    <xf numFmtId="38" fontId="10" fillId="0" borderId="1" xfId="3" applyBorder="1">
      <alignment vertical="center"/>
    </xf>
    <xf numFmtId="38" fontId="10" fillId="0" borderId="12" xfId="3" applyBorder="1">
      <alignment vertical="center"/>
    </xf>
    <xf numFmtId="38" fontId="10" fillId="0" borderId="6" xfId="3" applyBorder="1">
      <alignment vertical="center"/>
    </xf>
    <xf numFmtId="0" fontId="10" fillId="0" borderId="0" xfId="2" applyAlignment="1">
      <alignment horizontal="center" vertical="center"/>
    </xf>
    <xf numFmtId="0" fontId="10" fillId="5" borderId="3" xfId="2" applyFill="1" applyBorder="1" applyAlignment="1">
      <alignment horizontal="center" vertical="center"/>
    </xf>
    <xf numFmtId="38" fontId="10" fillId="0" borderId="3" xfId="3" applyBorder="1">
      <alignment vertical="center"/>
    </xf>
    <xf numFmtId="0" fontId="0" fillId="0" borderId="0" xfId="0" applyFill="1" applyBorder="1"/>
    <xf numFmtId="3" fontId="0" fillId="0" borderId="0" xfId="0" applyNumberFormat="1" applyFill="1" applyBorder="1"/>
    <xf numFmtId="4" fontId="0" fillId="0" borderId="0" xfId="0" applyNumberFormat="1" applyFill="1" applyBorder="1"/>
  </cellXfs>
  <cellStyles count="4">
    <cellStyle name="桁区切り" xfId="1" builtinId="6"/>
    <cellStyle name="桁区切り 2" xfId="3"/>
    <cellStyle name="標準" xfId="0" builtinId="0"/>
    <cellStyle name="標準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29291616986316E-2"/>
          <c:y val="3.3655222124466019E-2"/>
          <c:w val="0.91556010439861002"/>
          <c:h val="0.80791825226046488"/>
        </c:manualLayout>
      </c:layout>
      <c:lineChart>
        <c:grouping val="standard"/>
        <c:varyColors val="0"/>
        <c:ser>
          <c:idx val="0"/>
          <c:order val="0"/>
          <c:tx>
            <c:strRef>
              <c:f>Sheet1!$AJ$14</c:f>
              <c:strCache>
                <c:ptCount val="1"/>
                <c:pt idx="0">
                  <c:v>住宅負荷[kWh/軒]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Sheet1!$AC$15:$AC$38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Sheet1!$AJ$15:$AJ$38</c:f>
              <c:numCache>
                <c:formatCode>General</c:formatCode>
                <c:ptCount val="24"/>
                <c:pt idx="0">
                  <c:v>0.64120194622687432</c:v>
                </c:pt>
                <c:pt idx="1">
                  <c:v>0.72393768122389046</c:v>
                </c:pt>
                <c:pt idx="2">
                  <c:v>0.84804128371941445</c:v>
                </c:pt>
                <c:pt idx="3">
                  <c:v>0.93077701871643048</c:v>
                </c:pt>
                <c:pt idx="4">
                  <c:v>0.97214488621493855</c:v>
                </c:pt>
                <c:pt idx="5">
                  <c:v>0.99282881996419248</c:v>
                </c:pt>
                <c:pt idx="6">
                  <c:v>1.0135127537134465</c:v>
                </c:pt>
                <c:pt idx="7">
                  <c:v>1.0135127537134465</c:v>
                </c:pt>
                <c:pt idx="8">
                  <c:v>1.0341966874627007</c:v>
                </c:pt>
                <c:pt idx="9">
                  <c:v>1.0341966874627007</c:v>
                </c:pt>
                <c:pt idx="10">
                  <c:v>1.0135127537134465</c:v>
                </c:pt>
                <c:pt idx="11">
                  <c:v>1.0135127537134465</c:v>
                </c:pt>
                <c:pt idx="12">
                  <c:v>0.99282881996419248</c:v>
                </c:pt>
                <c:pt idx="13">
                  <c:v>1.0135127537134465</c:v>
                </c:pt>
                <c:pt idx="14">
                  <c:v>0.99282881996419248</c:v>
                </c:pt>
                <c:pt idx="15">
                  <c:v>0.95146095246568452</c:v>
                </c:pt>
                <c:pt idx="16">
                  <c:v>0.91009308496717667</c:v>
                </c:pt>
                <c:pt idx="17">
                  <c:v>0.84804128371941445</c:v>
                </c:pt>
                <c:pt idx="18">
                  <c:v>0.76530554872239842</c:v>
                </c:pt>
                <c:pt idx="19">
                  <c:v>0.6825698137253825</c:v>
                </c:pt>
                <c:pt idx="20">
                  <c:v>0.62051801247762028</c:v>
                </c:pt>
                <c:pt idx="21">
                  <c:v>0.55846621122985829</c:v>
                </c:pt>
                <c:pt idx="22">
                  <c:v>0.55846621122985829</c:v>
                </c:pt>
                <c:pt idx="23">
                  <c:v>0.57915014497911232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Sheet1!$AK$14</c:f>
              <c:strCache>
                <c:ptCount val="1"/>
                <c:pt idx="0">
                  <c:v>商業負荷[kWh/軒]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Sheet1!$AC$15:$AC$38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Sheet1!$AK$15:$AK$38</c:f>
              <c:numCache>
                <c:formatCode>General</c:formatCode>
                <c:ptCount val="24"/>
                <c:pt idx="0">
                  <c:v>5.4181631003815447</c:v>
                </c:pt>
                <c:pt idx="1">
                  <c:v>5.9107233822344121</c:v>
                </c:pt>
                <c:pt idx="2">
                  <c:v>8.3735247914987507</c:v>
                </c:pt>
                <c:pt idx="3">
                  <c:v>15.761929019291765</c:v>
                </c:pt>
                <c:pt idx="4">
                  <c:v>22.16521268337905</c:v>
                </c:pt>
                <c:pt idx="5">
                  <c:v>24.135453810790519</c:v>
                </c:pt>
                <c:pt idx="6">
                  <c:v>24.628014092643383</c:v>
                </c:pt>
                <c:pt idx="7">
                  <c:v>24.628014092643383</c:v>
                </c:pt>
                <c:pt idx="8">
                  <c:v>24.628014092643383</c:v>
                </c:pt>
                <c:pt idx="9">
                  <c:v>24.628014092643383</c:v>
                </c:pt>
                <c:pt idx="10">
                  <c:v>24.135453810790519</c:v>
                </c:pt>
                <c:pt idx="11">
                  <c:v>24.135453810790519</c:v>
                </c:pt>
                <c:pt idx="12">
                  <c:v>23.150333247084784</c:v>
                </c:pt>
                <c:pt idx="13">
                  <c:v>20.194971555967577</c:v>
                </c:pt>
                <c:pt idx="14">
                  <c:v>16.747049582997501</c:v>
                </c:pt>
                <c:pt idx="15">
                  <c:v>13.791687891880295</c:v>
                </c:pt>
                <c:pt idx="16">
                  <c:v>11.328886482615957</c:v>
                </c:pt>
                <c:pt idx="17">
                  <c:v>9.3586453552044855</c:v>
                </c:pt>
                <c:pt idx="18">
                  <c:v>8.3735247914987507</c:v>
                </c:pt>
                <c:pt idx="19">
                  <c:v>6.4032836640872794</c:v>
                </c:pt>
                <c:pt idx="20">
                  <c:v>5.9107233822344121</c:v>
                </c:pt>
                <c:pt idx="21">
                  <c:v>5.4181631003815447</c:v>
                </c:pt>
                <c:pt idx="22">
                  <c:v>5.4181631003815447</c:v>
                </c:pt>
                <c:pt idx="23">
                  <c:v>5.4181631003815447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Sheet1!$AL$14</c:f>
              <c:strCache>
                <c:ptCount val="1"/>
                <c:pt idx="0">
                  <c:v>工業負荷[kWh/軒]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Sheet1!$AC$15:$AC$38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Sheet1!$AL$15:$AL$38</c:f>
              <c:numCache>
                <c:formatCode>General</c:formatCode>
                <c:ptCount val="24"/>
                <c:pt idx="0">
                  <c:v>18.410744793580161</c:v>
                </c:pt>
                <c:pt idx="1">
                  <c:v>17.621712873855298</c:v>
                </c:pt>
                <c:pt idx="2">
                  <c:v>16.043649034405568</c:v>
                </c:pt>
                <c:pt idx="3">
                  <c:v>14.202574555047555</c:v>
                </c:pt>
                <c:pt idx="4">
                  <c:v>13.150531995414402</c:v>
                </c:pt>
                <c:pt idx="5">
                  <c:v>13.150531995414402</c:v>
                </c:pt>
                <c:pt idx="6">
                  <c:v>11.835478795872961</c:v>
                </c:pt>
                <c:pt idx="7">
                  <c:v>11.835478795872961</c:v>
                </c:pt>
                <c:pt idx="8">
                  <c:v>12.624510715597827</c:v>
                </c:pt>
                <c:pt idx="9">
                  <c:v>13.150531995414402</c:v>
                </c:pt>
                <c:pt idx="10">
                  <c:v>12.887521355506111</c:v>
                </c:pt>
                <c:pt idx="11">
                  <c:v>12.361500075689536</c:v>
                </c:pt>
                <c:pt idx="12">
                  <c:v>11.835478795872961</c:v>
                </c:pt>
                <c:pt idx="13">
                  <c:v>11.835478795872961</c:v>
                </c:pt>
                <c:pt idx="14">
                  <c:v>12.624510715597827</c:v>
                </c:pt>
                <c:pt idx="15">
                  <c:v>13.150531995414402</c:v>
                </c:pt>
                <c:pt idx="16">
                  <c:v>14.465585194955841</c:v>
                </c:pt>
                <c:pt idx="17">
                  <c:v>18.410744793580161</c:v>
                </c:pt>
                <c:pt idx="18">
                  <c:v>18.410744793580161</c:v>
                </c:pt>
                <c:pt idx="19">
                  <c:v>18.410744793580161</c:v>
                </c:pt>
                <c:pt idx="20">
                  <c:v>18.410744793580161</c:v>
                </c:pt>
                <c:pt idx="21">
                  <c:v>18.410744793580161</c:v>
                </c:pt>
                <c:pt idx="22">
                  <c:v>18.410744793580161</c:v>
                </c:pt>
                <c:pt idx="23">
                  <c:v>18.410744793580161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46160"/>
        <c:axId val="160753752"/>
      </c:lineChart>
      <c:catAx>
        <c:axId val="3920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3752"/>
        <c:crosses val="autoZero"/>
        <c:auto val="1"/>
        <c:lblAlgn val="ctr"/>
        <c:lblOffset val="100"/>
        <c:noMultiLvlLbl val="0"/>
      </c:catAx>
      <c:valAx>
        <c:axId val="16075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0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Sheet1!$AJ$14</c:f>
              <c:strCache>
                <c:ptCount val="1"/>
                <c:pt idx="0">
                  <c:v>住宅負荷[kWh/軒]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Sheet1!$AJ$15:$AJ$38</c:f>
              <c:numCache>
                <c:formatCode>General</c:formatCode>
                <c:ptCount val="24"/>
                <c:pt idx="0">
                  <c:v>0.64120194622687432</c:v>
                </c:pt>
                <c:pt idx="1">
                  <c:v>0.72393768122389046</c:v>
                </c:pt>
                <c:pt idx="2">
                  <c:v>0.84804128371941445</c:v>
                </c:pt>
                <c:pt idx="3">
                  <c:v>0.93077701871643048</c:v>
                </c:pt>
                <c:pt idx="4">
                  <c:v>0.97214488621493855</c:v>
                </c:pt>
                <c:pt idx="5">
                  <c:v>0.99282881996419248</c:v>
                </c:pt>
                <c:pt idx="6">
                  <c:v>1.0135127537134465</c:v>
                </c:pt>
                <c:pt idx="7">
                  <c:v>1.0135127537134465</c:v>
                </c:pt>
                <c:pt idx="8">
                  <c:v>1.0341966874627007</c:v>
                </c:pt>
                <c:pt idx="9">
                  <c:v>1.0341966874627007</c:v>
                </c:pt>
                <c:pt idx="10">
                  <c:v>1.0135127537134465</c:v>
                </c:pt>
                <c:pt idx="11">
                  <c:v>1.0135127537134465</c:v>
                </c:pt>
                <c:pt idx="12">
                  <c:v>0.99282881996419248</c:v>
                </c:pt>
                <c:pt idx="13">
                  <c:v>1.0135127537134465</c:v>
                </c:pt>
                <c:pt idx="14">
                  <c:v>0.99282881996419248</c:v>
                </c:pt>
                <c:pt idx="15">
                  <c:v>0.95146095246568452</c:v>
                </c:pt>
                <c:pt idx="16">
                  <c:v>0.91009308496717667</c:v>
                </c:pt>
                <c:pt idx="17">
                  <c:v>0.84804128371941445</c:v>
                </c:pt>
                <c:pt idx="18">
                  <c:v>0.76530554872239842</c:v>
                </c:pt>
                <c:pt idx="19">
                  <c:v>0.6825698137253825</c:v>
                </c:pt>
                <c:pt idx="20">
                  <c:v>0.62051801247762028</c:v>
                </c:pt>
                <c:pt idx="21">
                  <c:v>0.55846621122985829</c:v>
                </c:pt>
                <c:pt idx="22">
                  <c:v>0.55846621122985829</c:v>
                </c:pt>
                <c:pt idx="23">
                  <c:v>0.57915014497911232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30704"/>
        <c:axId val="160531488"/>
      </c:lineChart>
      <c:catAx>
        <c:axId val="1605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31488"/>
        <c:crosses val="autoZero"/>
        <c:auto val="1"/>
        <c:lblAlgn val="ctr"/>
        <c:lblOffset val="100"/>
        <c:noMultiLvlLbl val="0"/>
      </c:catAx>
      <c:valAx>
        <c:axId val="160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385554</xdr:colOff>
      <xdr:row>40</xdr:row>
      <xdr:rowOff>61292</xdr:rowOff>
    </xdr:from>
    <xdr:to>
      <xdr:col>31</xdr:col>
      <xdr:colOff>366090</xdr:colOff>
      <xdr:row>62</xdr:row>
      <xdr:rowOff>8287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561759</xdr:colOff>
      <xdr:row>30</xdr:row>
      <xdr:rowOff>130462</xdr:rowOff>
    </xdr:from>
    <xdr:to>
      <xdr:col>17</xdr:col>
      <xdr:colOff>341306</xdr:colOff>
      <xdr:row>47</xdr:row>
      <xdr:rowOff>5474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O56"/>
  <sheetViews>
    <sheetView tabSelected="1" topLeftCell="X7" zoomScaleNormal="100" workbookViewId="0">
      <selection activeCell="AL28" sqref="AL28"/>
    </sheetView>
  </sheetViews>
  <sheetFormatPr defaultRowHeight="13.5"/>
  <cols>
    <col min="7" max="7" width="20" customWidth="1"/>
    <col min="8" max="8" width="12.75" bestFit="1" customWidth="1"/>
    <col min="25" max="25" width="9.25" bestFit="1" customWidth="1"/>
    <col min="29" max="29" width="18.75" bestFit="1" customWidth="1"/>
    <col min="30" max="30" width="11" bestFit="1" customWidth="1"/>
    <col min="31" max="31" width="12.375" bestFit="1" customWidth="1"/>
    <col min="32" max="32" width="18.5" bestFit="1" customWidth="1"/>
    <col min="33" max="33" width="15.25" bestFit="1" customWidth="1"/>
    <col min="34" max="34" width="21.25" customWidth="1"/>
    <col min="35" max="35" width="12.75" bestFit="1" customWidth="1"/>
    <col min="36" max="36" width="15.625" bestFit="1" customWidth="1"/>
    <col min="37" max="38" width="14.625" bestFit="1" customWidth="1"/>
  </cols>
  <sheetData>
    <row r="1" spans="2:41">
      <c r="G1" s="2"/>
      <c r="R1" s="2"/>
      <c r="S1" s="2"/>
      <c r="T1" s="2"/>
      <c r="U1" s="2"/>
      <c r="V1" s="2"/>
      <c r="W1" s="2"/>
    </row>
    <row r="2" spans="2:41">
      <c r="B2" s="3" t="s">
        <v>0</v>
      </c>
      <c r="C2" s="3" t="s">
        <v>1</v>
      </c>
      <c r="D2" s="3" t="s">
        <v>2</v>
      </c>
      <c r="E2" s="3" t="s">
        <v>3</v>
      </c>
      <c r="G2" s="3" t="s">
        <v>4</v>
      </c>
      <c r="H2" s="3">
        <v>345.57</v>
      </c>
      <c r="J2" s="3" t="s">
        <v>0</v>
      </c>
      <c r="K2" s="3" t="s">
        <v>1</v>
      </c>
      <c r="L2" s="3" t="s">
        <v>2</v>
      </c>
      <c r="M2" s="3" t="s">
        <v>3</v>
      </c>
      <c r="O2" s="3" t="s">
        <v>0</v>
      </c>
      <c r="P2" s="3" t="s">
        <v>1</v>
      </c>
      <c r="Q2" s="3" t="s">
        <v>2</v>
      </c>
      <c r="R2" s="3" t="s">
        <v>3</v>
      </c>
      <c r="S2" s="2"/>
      <c r="T2" s="31" t="s">
        <v>14</v>
      </c>
      <c r="U2" s="33" t="s">
        <v>15</v>
      </c>
      <c r="V2" s="34"/>
      <c r="W2" s="33" t="s">
        <v>16</v>
      </c>
      <c r="X2" s="34"/>
      <c r="Y2" s="35" t="s">
        <v>17</v>
      </c>
      <c r="Z2" s="35"/>
      <c r="AA2" s="34"/>
      <c r="AC2" s="23" t="s">
        <v>27</v>
      </c>
      <c r="AD2" s="24" t="s">
        <v>18</v>
      </c>
      <c r="AE2" s="24" t="s">
        <v>19</v>
      </c>
      <c r="AF2" s="24" t="s">
        <v>31</v>
      </c>
      <c r="AG2" s="24" t="s">
        <v>33</v>
      </c>
      <c r="AH2" s="24" t="s">
        <v>34</v>
      </c>
    </row>
    <row r="3" spans="2:41">
      <c r="B3" s="3">
        <v>1</v>
      </c>
      <c r="C3" s="3">
        <v>66</v>
      </c>
      <c r="D3" s="3">
        <v>26</v>
      </c>
      <c r="E3" s="3">
        <v>140</v>
      </c>
      <c r="G3" s="3" t="s">
        <v>5</v>
      </c>
      <c r="H3" s="3">
        <f>H2/(30.41*24)</f>
        <v>0.47348733969089113</v>
      </c>
      <c r="J3" s="3">
        <v>1</v>
      </c>
      <c r="K3" s="1">
        <f>$H$4*$H$3*(C3/(SUM(C$3:C$26)/24))</f>
        <v>0.37462734568949624</v>
      </c>
      <c r="L3" s="1">
        <f t="shared" ref="L3:L26" si="0">$H$4*$H$3*(D3/(SUM(D$3:D$26)/24))</f>
        <v>0.20209035565466216</v>
      </c>
      <c r="M3" s="1">
        <f t="shared" ref="M3:M26" si="1">$H$4*$H$3*(E3/(SUM(E$3:E$26)/24))</f>
        <v>0.5810509354862653</v>
      </c>
      <c r="O3" s="1">
        <v>6</v>
      </c>
      <c r="P3" s="1">
        <v>0.351922658071951</v>
      </c>
      <c r="Q3" s="1">
        <v>0.17099953170779106</v>
      </c>
      <c r="R3" s="1">
        <v>0.5810509354862653</v>
      </c>
      <c r="S3" s="5"/>
      <c r="T3" s="32"/>
      <c r="U3" s="8" t="s">
        <v>18</v>
      </c>
      <c r="V3" s="9" t="s">
        <v>19</v>
      </c>
      <c r="W3" s="8" t="s">
        <v>18</v>
      </c>
      <c r="X3" s="10" t="s">
        <v>19</v>
      </c>
      <c r="Y3" s="11" t="s">
        <v>18</v>
      </c>
      <c r="Z3" s="11" t="s">
        <v>20</v>
      </c>
      <c r="AA3" s="12" t="s">
        <v>19</v>
      </c>
      <c r="AC3" s="25" t="s">
        <v>28</v>
      </c>
      <c r="AD3" s="24">
        <v>60479</v>
      </c>
      <c r="AE3" s="24">
        <v>1180800</v>
      </c>
      <c r="AF3" s="1">
        <f>AE3/AD3</f>
        <v>19.52413234345806</v>
      </c>
      <c r="AG3" s="1">
        <f>AF3*1000/365</f>
        <v>53.490773543720707</v>
      </c>
      <c r="AH3" s="1">
        <f>AG3/24</f>
        <v>2.2287822309883629</v>
      </c>
    </row>
    <row r="4" spans="2:41">
      <c r="B4" s="3">
        <v>2</v>
      </c>
      <c r="C4" s="3">
        <v>60</v>
      </c>
      <c r="D4" s="3">
        <v>24</v>
      </c>
      <c r="E4" s="3">
        <v>140</v>
      </c>
      <c r="G4" s="1" t="s">
        <v>13</v>
      </c>
      <c r="H4" s="7">
        <v>1</v>
      </c>
      <c r="J4" s="3">
        <v>2</v>
      </c>
      <c r="K4" s="1">
        <f>$H$4*$H$3*(C4/(SUM(C$3:C$26)/24))</f>
        <v>0.34057031426317841</v>
      </c>
      <c r="L4" s="1">
        <f t="shared" si="0"/>
        <v>0.18654494368122659</v>
      </c>
      <c r="M4" s="1">
        <f t="shared" si="1"/>
        <v>0.5810509354862653</v>
      </c>
      <c r="O4" s="1">
        <v>7</v>
      </c>
      <c r="P4" s="1">
        <v>0.39733203330704153</v>
      </c>
      <c r="Q4" s="1">
        <v>0.18654494368122659</v>
      </c>
      <c r="R4" s="1">
        <v>0.55614875253685392</v>
      </c>
      <c r="S4" s="5"/>
      <c r="T4" s="13"/>
      <c r="U4" s="14"/>
      <c r="V4" s="14" t="s">
        <v>21</v>
      </c>
      <c r="W4" s="14"/>
      <c r="X4" s="15" t="s">
        <v>22</v>
      </c>
      <c r="Y4" s="15"/>
      <c r="Z4" s="15" t="s">
        <v>23</v>
      </c>
      <c r="AA4" s="16" t="s">
        <v>22</v>
      </c>
      <c r="AC4" s="25" t="s">
        <v>29</v>
      </c>
      <c r="AD4" s="36">
        <v>29177</v>
      </c>
      <c r="AE4" s="22">
        <v>220496</v>
      </c>
      <c r="AF4" s="1">
        <f t="shared" ref="AF4:AF5" si="2">AE4/AD4</f>
        <v>7.5571854542961923</v>
      </c>
      <c r="AG4" s="1">
        <f t="shared" ref="AG4:AG5" si="3">AF4*1000/365</f>
        <v>20.704617683003267</v>
      </c>
      <c r="AH4" s="1">
        <f t="shared" ref="AH4:AH5" si="4">AG4/24</f>
        <v>0.86269240345846943</v>
      </c>
    </row>
    <row r="5" spans="2:41">
      <c r="B5" s="3">
        <v>3</v>
      </c>
      <c r="C5" s="3">
        <v>54</v>
      </c>
      <c r="D5" s="3">
        <v>22</v>
      </c>
      <c r="E5" s="3">
        <v>140</v>
      </c>
      <c r="J5" s="3">
        <v>3</v>
      </c>
      <c r="K5" s="1">
        <f t="shared" ref="K5:K26" si="5">$H$4*$H$3*(C5/(SUM(C$3:C$26)/24))</f>
        <v>0.30651328283686058</v>
      </c>
      <c r="L5" s="1">
        <f t="shared" si="0"/>
        <v>0.17099953170779106</v>
      </c>
      <c r="M5" s="1">
        <f t="shared" si="1"/>
        <v>0.5810509354862653</v>
      </c>
      <c r="O5" s="1">
        <v>8</v>
      </c>
      <c r="P5" s="1">
        <v>0.46544609615967714</v>
      </c>
      <c r="Q5" s="1">
        <v>0.26427200354840436</v>
      </c>
      <c r="R5" s="1">
        <v>0.50634438663803116</v>
      </c>
      <c r="S5" s="5"/>
      <c r="T5" s="17" t="s">
        <v>24</v>
      </c>
      <c r="U5" s="6">
        <v>45183</v>
      </c>
      <c r="V5" s="6">
        <v>601222</v>
      </c>
      <c r="W5" s="6">
        <v>35022</v>
      </c>
      <c r="X5" s="6">
        <v>114036</v>
      </c>
      <c r="Y5" s="6">
        <v>10161</v>
      </c>
      <c r="Z5" s="6">
        <v>170087</v>
      </c>
      <c r="AA5" s="6">
        <v>487186</v>
      </c>
      <c r="AC5" s="24" t="s">
        <v>30</v>
      </c>
      <c r="AD5" s="24">
        <v>7307</v>
      </c>
      <c r="AE5" s="24">
        <v>960304</v>
      </c>
      <c r="AF5" s="1">
        <f t="shared" si="2"/>
        <v>131.42247160257287</v>
      </c>
      <c r="AG5" s="1">
        <f t="shared" si="3"/>
        <v>360.06156603444617</v>
      </c>
      <c r="AH5" s="1">
        <f t="shared" si="4"/>
        <v>15.002565251435257</v>
      </c>
    </row>
    <row r="6" spans="2:41">
      <c r="B6" s="3">
        <v>4</v>
      </c>
      <c r="C6" s="3">
        <v>54</v>
      </c>
      <c r="D6" s="3">
        <v>22</v>
      </c>
      <c r="E6" s="3">
        <v>140</v>
      </c>
      <c r="J6" s="3">
        <v>4</v>
      </c>
      <c r="K6" s="1">
        <f t="shared" si="5"/>
        <v>0.30651328283686058</v>
      </c>
      <c r="L6" s="1">
        <f t="shared" si="0"/>
        <v>0.17099953170779106</v>
      </c>
      <c r="M6" s="1">
        <f t="shared" si="1"/>
        <v>0.5810509354862653</v>
      </c>
      <c r="O6" s="1">
        <v>9</v>
      </c>
      <c r="P6" s="1">
        <v>0.51085547139476761</v>
      </c>
      <c r="Q6" s="1">
        <v>0.49745318314993758</v>
      </c>
      <c r="R6" s="1">
        <v>0.44823929308940463</v>
      </c>
      <c r="S6" s="5"/>
      <c r="T6" s="17">
        <v>2</v>
      </c>
      <c r="U6" s="6">
        <v>46232</v>
      </c>
      <c r="V6" s="6">
        <v>671226</v>
      </c>
      <c r="W6" s="6">
        <v>35914</v>
      </c>
      <c r="X6" s="6">
        <v>124382</v>
      </c>
      <c r="Y6" s="6">
        <v>10318</v>
      </c>
      <c r="Z6" s="6">
        <v>185454</v>
      </c>
      <c r="AA6" s="6">
        <v>546845</v>
      </c>
    </row>
    <row r="7" spans="2:41">
      <c r="B7" s="3">
        <v>5</v>
      </c>
      <c r="C7" s="3">
        <v>56</v>
      </c>
      <c r="D7" s="3">
        <v>22</v>
      </c>
      <c r="E7" s="3">
        <v>140</v>
      </c>
      <c r="G7" t="s">
        <v>9</v>
      </c>
      <c r="J7" s="3">
        <v>5</v>
      </c>
      <c r="K7" s="1">
        <f t="shared" si="5"/>
        <v>0.31786562664563317</v>
      </c>
      <c r="L7" s="1">
        <f t="shared" si="0"/>
        <v>0.17099953170779106</v>
      </c>
      <c r="M7" s="1">
        <f t="shared" si="1"/>
        <v>0.5810509354862653</v>
      </c>
      <c r="O7" s="1">
        <v>10</v>
      </c>
      <c r="P7" s="1">
        <v>0.53356015901231291</v>
      </c>
      <c r="Q7" s="1">
        <v>0.69954353880459974</v>
      </c>
      <c r="R7" s="1">
        <v>0.41503638249018948</v>
      </c>
      <c r="S7" s="5"/>
      <c r="T7" s="17">
        <v>3</v>
      </c>
      <c r="U7" s="6">
        <v>47197</v>
      </c>
      <c r="V7" s="6">
        <v>700879</v>
      </c>
      <c r="W7" s="6">
        <v>36776</v>
      </c>
      <c r="X7" s="6">
        <v>129769</v>
      </c>
      <c r="Y7" s="6">
        <v>10421</v>
      </c>
      <c r="Z7" s="6">
        <v>195097</v>
      </c>
      <c r="AA7" s="6">
        <v>571110</v>
      </c>
    </row>
    <row r="8" spans="2:41">
      <c r="B8" s="3">
        <v>6</v>
      </c>
      <c r="C8" s="3">
        <v>62</v>
      </c>
      <c r="D8" s="3">
        <v>22</v>
      </c>
      <c r="E8" s="3">
        <v>140</v>
      </c>
      <c r="G8" s="1" t="s">
        <v>10</v>
      </c>
      <c r="H8" s="6">
        <v>53172</v>
      </c>
      <c r="J8" s="3">
        <v>6</v>
      </c>
      <c r="K8" s="1">
        <f t="shared" si="5"/>
        <v>0.351922658071951</v>
      </c>
      <c r="L8" s="1">
        <f t="shared" si="0"/>
        <v>0.17099953170779106</v>
      </c>
      <c r="M8" s="1">
        <f t="shared" si="1"/>
        <v>0.5810509354862653</v>
      </c>
      <c r="O8" s="1">
        <v>11</v>
      </c>
      <c r="P8" s="1">
        <v>0.54491250282108539</v>
      </c>
      <c r="Q8" s="1">
        <v>0.76172518669834199</v>
      </c>
      <c r="R8" s="1">
        <v>0.41503638249018948</v>
      </c>
      <c r="S8" s="5"/>
      <c r="T8" s="17">
        <v>4</v>
      </c>
      <c r="U8" s="6">
        <v>48375</v>
      </c>
      <c r="V8" s="6">
        <v>704565</v>
      </c>
      <c r="W8" s="6">
        <v>37939</v>
      </c>
      <c r="X8" s="6">
        <v>134396</v>
      </c>
      <c r="Y8" s="6">
        <v>10436</v>
      </c>
      <c r="Z8" s="6">
        <v>197769</v>
      </c>
      <c r="AA8" s="6">
        <v>570169</v>
      </c>
      <c r="AC8" s="1"/>
      <c r="AD8" s="1" t="s">
        <v>35</v>
      </c>
      <c r="AE8" s="24" t="s">
        <v>45</v>
      </c>
      <c r="AF8" s="1" t="s">
        <v>36</v>
      </c>
      <c r="AG8" s="1" t="s">
        <v>32</v>
      </c>
      <c r="AH8" s="1" t="s">
        <v>38</v>
      </c>
    </row>
    <row r="9" spans="2:41">
      <c r="B9" s="3">
        <v>7</v>
      </c>
      <c r="C9" s="3">
        <v>70</v>
      </c>
      <c r="D9" s="3">
        <v>24</v>
      </c>
      <c r="E9" s="3">
        <v>134</v>
      </c>
      <c r="G9" s="1" t="s">
        <v>11</v>
      </c>
      <c r="H9" s="6">
        <v>220496</v>
      </c>
      <c r="J9" s="3">
        <v>7</v>
      </c>
      <c r="K9" s="1">
        <f t="shared" si="5"/>
        <v>0.39733203330704153</v>
      </c>
      <c r="L9" s="1">
        <f t="shared" si="0"/>
        <v>0.18654494368122659</v>
      </c>
      <c r="M9" s="1">
        <f t="shared" si="1"/>
        <v>0.55614875253685392</v>
      </c>
      <c r="O9" s="1">
        <v>12</v>
      </c>
      <c r="P9" s="1">
        <v>0.55626484662985809</v>
      </c>
      <c r="Q9" s="1">
        <v>0.7772705986717775</v>
      </c>
      <c r="R9" s="1">
        <v>0.3735327442411705</v>
      </c>
      <c r="S9" s="5"/>
      <c r="T9" s="17">
        <v>5</v>
      </c>
      <c r="U9" s="6">
        <v>49133</v>
      </c>
      <c r="V9" s="6">
        <v>714940</v>
      </c>
      <c r="W9" s="6">
        <v>38715</v>
      </c>
      <c r="X9" s="6">
        <v>139132</v>
      </c>
      <c r="Y9" s="6">
        <v>10418</v>
      </c>
      <c r="Z9" s="6">
        <v>200214</v>
      </c>
      <c r="AA9" s="6">
        <v>575808</v>
      </c>
      <c r="AC9" s="1" t="s">
        <v>42</v>
      </c>
      <c r="AD9" s="1">
        <f>AE4</f>
        <v>220496</v>
      </c>
      <c r="AE9" s="1">
        <f>AD9/1</f>
        <v>220496</v>
      </c>
      <c r="AF9" s="1">
        <f>AE9*1000/AD4</f>
        <v>7557.1854542961919</v>
      </c>
      <c r="AG9" s="1">
        <f>AF9/(365)</f>
        <v>20.704617683003267</v>
      </c>
      <c r="AH9" s="1">
        <f>AG9</f>
        <v>20.704617683003267</v>
      </c>
    </row>
    <row r="10" spans="2:41">
      <c r="B10" s="3">
        <v>8</v>
      </c>
      <c r="C10" s="3">
        <v>82</v>
      </c>
      <c r="D10" s="3">
        <v>34</v>
      </c>
      <c r="E10" s="3">
        <v>122</v>
      </c>
      <c r="J10" s="3">
        <v>8</v>
      </c>
      <c r="K10" s="1">
        <f t="shared" si="5"/>
        <v>0.46544609615967714</v>
      </c>
      <c r="L10" s="1">
        <f t="shared" si="0"/>
        <v>0.26427200354840436</v>
      </c>
      <c r="M10" s="1">
        <f t="shared" si="1"/>
        <v>0.50634438663803116</v>
      </c>
      <c r="O10" s="1">
        <v>13</v>
      </c>
      <c r="P10" s="1">
        <v>0.55626484662985809</v>
      </c>
      <c r="Q10" s="1">
        <v>0.7772705986717775</v>
      </c>
      <c r="R10" s="1">
        <v>0.3735327442411705</v>
      </c>
      <c r="S10" s="5"/>
      <c r="T10" s="17">
        <v>6</v>
      </c>
      <c r="U10" s="6">
        <v>49857</v>
      </c>
      <c r="V10" s="6">
        <v>782468</v>
      </c>
      <c r="W10" s="6">
        <v>39523</v>
      </c>
      <c r="X10" s="6">
        <v>150915</v>
      </c>
      <c r="Y10" s="6">
        <v>10334</v>
      </c>
      <c r="Z10" s="6">
        <v>206423</v>
      </c>
      <c r="AA10" s="6">
        <v>631553</v>
      </c>
      <c r="AC10" s="1" t="s">
        <v>43</v>
      </c>
      <c r="AD10" s="1">
        <f>$AE$5/2</f>
        <v>480152</v>
      </c>
      <c r="AE10" s="1">
        <f t="shared" ref="AE10:AE11" si="6">AD10/1</f>
        <v>480152</v>
      </c>
      <c r="AF10" s="1">
        <f>(AE$10)*1000/($AD$5/2)</f>
        <v>131422.47160257288</v>
      </c>
      <c r="AG10" s="1">
        <f>AF10/(365)</f>
        <v>360.06156603444629</v>
      </c>
      <c r="AH10" s="1">
        <f>AG10</f>
        <v>360.06156603444629</v>
      </c>
    </row>
    <row r="11" spans="2:41">
      <c r="B11" s="3">
        <v>9</v>
      </c>
      <c r="C11" s="3">
        <v>90</v>
      </c>
      <c r="D11" s="3">
        <v>64</v>
      </c>
      <c r="E11" s="3">
        <v>108</v>
      </c>
      <c r="J11" s="3">
        <v>9</v>
      </c>
      <c r="K11" s="1">
        <f t="shared" si="5"/>
        <v>0.51085547139476761</v>
      </c>
      <c r="L11" s="1">
        <f t="shared" si="0"/>
        <v>0.49745318314993758</v>
      </c>
      <c r="M11" s="1">
        <f t="shared" si="1"/>
        <v>0.44823929308940463</v>
      </c>
      <c r="O11" s="1">
        <v>14</v>
      </c>
      <c r="P11" s="1">
        <v>0.56761719043863079</v>
      </c>
      <c r="Q11" s="1">
        <v>0.7772705986717775</v>
      </c>
      <c r="R11" s="1">
        <v>0.39843492719058193</v>
      </c>
      <c r="S11" s="5"/>
      <c r="T11" s="17">
        <v>7</v>
      </c>
      <c r="U11" s="6">
        <v>50609</v>
      </c>
      <c r="V11" s="6">
        <v>814176</v>
      </c>
      <c r="W11" s="6">
        <v>40353</v>
      </c>
      <c r="X11" s="6">
        <v>159220</v>
      </c>
      <c r="Y11" s="6">
        <v>10256</v>
      </c>
      <c r="Z11" s="6">
        <v>211638</v>
      </c>
      <c r="AA11" s="6">
        <v>654956</v>
      </c>
      <c r="AC11" s="1" t="s">
        <v>44</v>
      </c>
      <c r="AD11" s="1">
        <f>$AE$5/2</f>
        <v>480152</v>
      </c>
      <c r="AE11" s="1">
        <f t="shared" si="6"/>
        <v>480152</v>
      </c>
      <c r="AF11" s="1">
        <f>(AE$10)*1000/($AD$5/2)</f>
        <v>131422.47160257288</v>
      </c>
      <c r="AG11" s="1">
        <f t="shared" ref="AG11" si="7">AF11/(365)</f>
        <v>360.06156603444629</v>
      </c>
      <c r="AH11" s="1">
        <f>AG11</f>
        <v>360.06156603444629</v>
      </c>
    </row>
    <row r="12" spans="2:41">
      <c r="B12" s="3">
        <v>10</v>
      </c>
      <c r="C12" s="3">
        <v>94</v>
      </c>
      <c r="D12" s="3">
        <v>90</v>
      </c>
      <c r="E12" s="3">
        <v>100</v>
      </c>
      <c r="G12" t="s">
        <v>12</v>
      </c>
      <c r="J12" s="3">
        <v>10</v>
      </c>
      <c r="K12" s="1">
        <f t="shared" si="5"/>
        <v>0.53356015901231291</v>
      </c>
      <c r="L12" s="1">
        <f t="shared" si="0"/>
        <v>0.69954353880459974</v>
      </c>
      <c r="M12" s="1">
        <f t="shared" si="1"/>
        <v>0.41503638249018948</v>
      </c>
      <c r="O12" s="1">
        <v>15</v>
      </c>
      <c r="P12" s="1">
        <v>0.56761719043863079</v>
      </c>
      <c r="Q12" s="1">
        <v>0.7772705986717775</v>
      </c>
      <c r="R12" s="1">
        <v>0.41503638249018948</v>
      </c>
      <c r="S12" s="5"/>
      <c r="T12" s="17">
        <v>8</v>
      </c>
      <c r="U12" s="6">
        <v>51836</v>
      </c>
      <c r="V12" s="6">
        <v>839242</v>
      </c>
      <c r="W12" s="6">
        <v>41498</v>
      </c>
      <c r="X12" s="6">
        <v>164538</v>
      </c>
      <c r="Y12" s="6">
        <v>10338</v>
      </c>
      <c r="Z12" s="6">
        <v>216507</v>
      </c>
      <c r="AA12" s="6">
        <v>674704</v>
      </c>
    </row>
    <row r="13" spans="2:41">
      <c r="B13" s="3">
        <v>11</v>
      </c>
      <c r="C13" s="3">
        <v>96</v>
      </c>
      <c r="D13" s="3">
        <v>98</v>
      </c>
      <c r="E13" s="3">
        <v>100</v>
      </c>
      <c r="G13" s="3" t="s">
        <v>4</v>
      </c>
      <c r="H13" s="3">
        <v>240</v>
      </c>
      <c r="J13" s="3">
        <v>11</v>
      </c>
      <c r="K13" s="1">
        <f t="shared" si="5"/>
        <v>0.54491250282108539</v>
      </c>
      <c r="L13" s="1">
        <f t="shared" si="0"/>
        <v>0.76172518669834199</v>
      </c>
      <c r="M13" s="1">
        <f t="shared" si="1"/>
        <v>0.41503638249018948</v>
      </c>
      <c r="O13" s="1">
        <v>16</v>
      </c>
      <c r="P13" s="1">
        <v>0.55626484662985809</v>
      </c>
      <c r="Q13" s="1">
        <v>0.76172518669834199</v>
      </c>
      <c r="R13" s="1">
        <v>0.40673565484038565</v>
      </c>
      <c r="S13" s="5"/>
      <c r="T13" s="17">
        <v>9</v>
      </c>
      <c r="U13" s="6">
        <v>52469</v>
      </c>
      <c r="V13" s="6">
        <v>859963</v>
      </c>
      <c r="W13" s="6">
        <v>42323</v>
      </c>
      <c r="X13" s="6">
        <v>167968</v>
      </c>
      <c r="Y13" s="6">
        <v>10146</v>
      </c>
      <c r="Z13" s="6">
        <v>223798</v>
      </c>
      <c r="AA13" s="6">
        <v>691995</v>
      </c>
    </row>
    <row r="14" spans="2:41">
      <c r="B14" s="3">
        <v>12</v>
      </c>
      <c r="C14" s="3">
        <v>98</v>
      </c>
      <c r="D14" s="3">
        <v>100</v>
      </c>
      <c r="E14" s="3">
        <v>90</v>
      </c>
      <c r="G14" s="3" t="s">
        <v>5</v>
      </c>
      <c r="H14" s="3">
        <f>H13/(30.41*24)</f>
        <v>0.32883919763235775</v>
      </c>
      <c r="J14" s="3">
        <v>12</v>
      </c>
      <c r="K14" s="1">
        <f t="shared" si="5"/>
        <v>0.55626484662985809</v>
      </c>
      <c r="L14" s="1">
        <f t="shared" si="0"/>
        <v>0.7772705986717775</v>
      </c>
      <c r="M14" s="1">
        <f t="shared" si="1"/>
        <v>0.3735327442411705</v>
      </c>
      <c r="O14" s="1">
        <v>17</v>
      </c>
      <c r="P14" s="1">
        <v>0.55626484662985809</v>
      </c>
      <c r="Q14" s="1">
        <v>0.76172518669834199</v>
      </c>
      <c r="R14" s="1">
        <v>0.3901341995407781</v>
      </c>
      <c r="S14" s="5"/>
      <c r="T14" s="17">
        <v>10</v>
      </c>
      <c r="U14" s="6">
        <v>53172</v>
      </c>
      <c r="V14" s="6">
        <v>860031</v>
      </c>
      <c r="W14" s="6">
        <v>43079</v>
      </c>
      <c r="X14" s="6">
        <v>171778</v>
      </c>
      <c r="Y14" s="6">
        <v>10093</v>
      </c>
      <c r="Z14" s="6">
        <v>225617</v>
      </c>
      <c r="AA14" s="6">
        <v>688253</v>
      </c>
      <c r="AC14" s="3" t="s">
        <v>0</v>
      </c>
      <c r="AD14" s="3" t="s">
        <v>1</v>
      </c>
      <c r="AE14" s="3" t="s">
        <v>2</v>
      </c>
      <c r="AF14" s="3" t="s">
        <v>3</v>
      </c>
      <c r="AG14" s="28" t="s">
        <v>37</v>
      </c>
      <c r="AH14" s="28"/>
      <c r="AI14" s="28"/>
      <c r="AJ14" s="1" t="s">
        <v>39</v>
      </c>
      <c r="AK14" s="1" t="s">
        <v>40</v>
      </c>
      <c r="AL14" s="1" t="s">
        <v>41</v>
      </c>
      <c r="AM14" s="29"/>
      <c r="AN14" s="30"/>
      <c r="AO14" s="30"/>
    </row>
    <row r="15" spans="2:41">
      <c r="B15" s="3">
        <v>13</v>
      </c>
      <c r="C15" s="3">
        <v>98</v>
      </c>
      <c r="D15" s="3">
        <v>100</v>
      </c>
      <c r="E15" s="3">
        <v>90</v>
      </c>
      <c r="G15" s="1" t="s">
        <v>6</v>
      </c>
      <c r="H15" s="7">
        <v>100</v>
      </c>
      <c r="J15" s="3">
        <v>13</v>
      </c>
      <c r="K15" s="1">
        <f t="shared" si="5"/>
        <v>0.55626484662985809</v>
      </c>
      <c r="L15" s="1">
        <f t="shared" si="0"/>
        <v>0.7772705986717775</v>
      </c>
      <c r="M15" s="1">
        <f t="shared" si="1"/>
        <v>0.3735327442411705</v>
      </c>
      <c r="O15" s="1">
        <v>18</v>
      </c>
      <c r="P15" s="1">
        <v>0.54491250282108539</v>
      </c>
      <c r="Q15" s="1">
        <v>0.73063436275147087</v>
      </c>
      <c r="R15" s="1">
        <v>0.3735327442411705</v>
      </c>
      <c r="S15" s="5"/>
      <c r="T15" s="17">
        <v>11</v>
      </c>
      <c r="U15" s="6">
        <v>53978</v>
      </c>
      <c r="V15" s="6">
        <v>911031</v>
      </c>
      <c r="W15" s="6">
        <v>43970</v>
      </c>
      <c r="X15" s="6">
        <v>180496</v>
      </c>
      <c r="Y15" s="6">
        <v>10008</v>
      </c>
      <c r="Z15" s="6">
        <v>223932</v>
      </c>
      <c r="AA15" s="6">
        <v>730535</v>
      </c>
      <c r="AC15" s="3">
        <v>6</v>
      </c>
      <c r="AD15" s="3">
        <v>62</v>
      </c>
      <c r="AE15" s="3">
        <v>22</v>
      </c>
      <c r="AF15" s="3">
        <v>140</v>
      </c>
      <c r="AG15" s="1">
        <f t="shared" ref="AG15:AG38" si="8">AD15/AVERAGE(AD$15:AD$38)</f>
        <v>0.74325674325674318</v>
      </c>
      <c r="AH15" s="1">
        <f t="shared" ref="AH15:AH38" si="9">AE15/AVERAGE(AE$15:AE$38)</f>
        <v>0.36114911080711354</v>
      </c>
      <c r="AI15" s="1">
        <f t="shared" ref="AI15:AI38" si="10">AF15/AVERAGE(AF$15:AF$38)</f>
        <v>1.227173119065011</v>
      </c>
      <c r="AJ15" s="1">
        <f>$AH$9*AG15/24</f>
        <v>0.64120194622687432</v>
      </c>
      <c r="AK15" s="1">
        <f>$AH$10*AH15/24</f>
        <v>5.4181631003815447</v>
      </c>
      <c r="AL15" s="1">
        <f>$AH$11*AI15/24</f>
        <v>18.410744793580161</v>
      </c>
      <c r="AM15" s="26"/>
      <c r="AN15" s="26"/>
      <c r="AO15" s="26"/>
    </row>
    <row r="16" spans="2:41">
      <c r="B16" s="3">
        <v>14</v>
      </c>
      <c r="C16" s="3">
        <v>100</v>
      </c>
      <c r="D16" s="3">
        <v>100</v>
      </c>
      <c r="E16" s="3">
        <v>96</v>
      </c>
      <c r="J16" s="3">
        <v>14</v>
      </c>
      <c r="K16" s="1">
        <f t="shared" si="5"/>
        <v>0.56761719043863079</v>
      </c>
      <c r="L16" s="1">
        <f t="shared" si="0"/>
        <v>0.7772705986717775</v>
      </c>
      <c r="M16" s="1">
        <f t="shared" si="1"/>
        <v>0.39843492719058193</v>
      </c>
      <c r="O16" s="1">
        <v>19</v>
      </c>
      <c r="P16" s="1">
        <v>0.55626484662985809</v>
      </c>
      <c r="Q16" s="1">
        <v>0.6373618909108576</v>
      </c>
      <c r="R16" s="1">
        <v>0.3735327442411705</v>
      </c>
      <c r="S16" s="5"/>
      <c r="T16" s="17">
        <v>12</v>
      </c>
      <c r="U16" s="6">
        <v>54732</v>
      </c>
      <c r="V16" s="6">
        <v>940511</v>
      </c>
      <c r="W16" s="6">
        <v>44780</v>
      </c>
      <c r="X16" s="6">
        <v>187138</v>
      </c>
      <c r="Y16" s="6">
        <v>9952</v>
      </c>
      <c r="Z16" s="6">
        <v>231140</v>
      </c>
      <c r="AA16" s="6">
        <v>753373</v>
      </c>
      <c r="AC16" s="3">
        <v>7</v>
      </c>
      <c r="AD16" s="3">
        <v>70</v>
      </c>
      <c r="AE16" s="3">
        <v>24</v>
      </c>
      <c r="AF16" s="3">
        <v>134</v>
      </c>
      <c r="AG16" s="1">
        <f t="shared" si="8"/>
        <v>0.83916083916083917</v>
      </c>
      <c r="AH16" s="1">
        <f t="shared" si="9"/>
        <v>0.39398084815321477</v>
      </c>
      <c r="AI16" s="1">
        <f t="shared" si="10"/>
        <v>1.1745799853907963</v>
      </c>
      <c r="AJ16" s="1">
        <f t="shared" ref="AJ16:AJ38" si="11">$AH$9*AG16/24</f>
        <v>0.72393768122389046</v>
      </c>
      <c r="AK16" s="1">
        <f t="shared" ref="AK16:AK38" si="12">$AH$10*AH16/24</f>
        <v>5.9107233822344121</v>
      </c>
      <c r="AL16" s="1">
        <f t="shared" ref="AL16:AL38" si="13">$AH$11*AI16/24</f>
        <v>17.621712873855298</v>
      </c>
      <c r="AM16" s="26"/>
      <c r="AN16" s="26"/>
      <c r="AO16" s="26"/>
    </row>
    <row r="17" spans="2:41">
      <c r="B17" s="3">
        <v>15</v>
      </c>
      <c r="C17" s="3">
        <v>100</v>
      </c>
      <c r="D17" s="3">
        <v>100</v>
      </c>
      <c r="E17" s="3">
        <v>100</v>
      </c>
      <c r="J17" s="3">
        <v>15</v>
      </c>
      <c r="K17" s="1">
        <f t="shared" si="5"/>
        <v>0.56761719043863079</v>
      </c>
      <c r="L17" s="1">
        <f t="shared" si="0"/>
        <v>0.7772705986717775</v>
      </c>
      <c r="M17" s="1">
        <f t="shared" si="1"/>
        <v>0.41503638249018948</v>
      </c>
      <c r="O17" s="1">
        <v>20</v>
      </c>
      <c r="P17" s="1">
        <v>0.54491250282108539</v>
      </c>
      <c r="Q17" s="1">
        <v>0.52854400709680871</v>
      </c>
      <c r="R17" s="1">
        <v>0.39843492719058193</v>
      </c>
      <c r="S17" s="5"/>
      <c r="T17" s="17">
        <v>13</v>
      </c>
      <c r="U17" s="6">
        <v>54738</v>
      </c>
      <c r="V17" s="6">
        <v>891865</v>
      </c>
      <c r="W17" s="6">
        <v>45025</v>
      </c>
      <c r="X17" s="6">
        <v>185670</v>
      </c>
      <c r="Y17" s="6">
        <v>9713</v>
      </c>
      <c r="Z17" s="6">
        <v>220753</v>
      </c>
      <c r="AA17" s="6">
        <v>706195</v>
      </c>
      <c r="AC17" s="3">
        <v>8</v>
      </c>
      <c r="AD17" s="3">
        <v>82</v>
      </c>
      <c r="AE17" s="3">
        <v>34</v>
      </c>
      <c r="AF17" s="3">
        <v>122</v>
      </c>
      <c r="AG17" s="1">
        <f t="shared" si="8"/>
        <v>0.98301698301698293</v>
      </c>
      <c r="AH17" s="1">
        <f t="shared" si="9"/>
        <v>0.55813953488372092</v>
      </c>
      <c r="AI17" s="1">
        <f t="shared" si="10"/>
        <v>1.0693937180423667</v>
      </c>
      <c r="AJ17" s="1">
        <f t="shared" si="11"/>
        <v>0.84804128371941445</v>
      </c>
      <c r="AK17" s="1">
        <f t="shared" si="12"/>
        <v>8.3735247914987507</v>
      </c>
      <c r="AL17" s="1">
        <f t="shared" si="13"/>
        <v>16.043649034405568</v>
      </c>
      <c r="AM17" s="26"/>
      <c r="AN17" s="26"/>
      <c r="AO17" s="26"/>
    </row>
    <row r="18" spans="2:41">
      <c r="B18" s="3">
        <v>16</v>
      </c>
      <c r="C18" s="3">
        <v>98</v>
      </c>
      <c r="D18" s="3">
        <v>98</v>
      </c>
      <c r="E18" s="3">
        <v>98</v>
      </c>
      <c r="J18" s="3">
        <v>16</v>
      </c>
      <c r="K18" s="1">
        <f t="shared" si="5"/>
        <v>0.55626484662985809</v>
      </c>
      <c r="L18" s="1">
        <f t="shared" si="0"/>
        <v>0.76172518669834199</v>
      </c>
      <c r="M18" s="1">
        <f t="shared" si="1"/>
        <v>0.40673565484038565</v>
      </c>
      <c r="O18" s="1">
        <v>21</v>
      </c>
      <c r="P18" s="1">
        <v>0.5222078152035402</v>
      </c>
      <c r="Q18" s="1">
        <v>0.43527153525619539</v>
      </c>
      <c r="R18" s="1">
        <v>0.41503638249018948</v>
      </c>
      <c r="S18" s="5"/>
      <c r="T18" s="17">
        <v>14</v>
      </c>
      <c r="U18" s="6">
        <v>55480</v>
      </c>
      <c r="V18" s="6">
        <v>943701</v>
      </c>
      <c r="W18" s="6">
        <v>45804</v>
      </c>
      <c r="X18" s="6">
        <v>192729</v>
      </c>
      <c r="Y18" s="6">
        <v>9676</v>
      </c>
      <c r="Z18" s="6">
        <v>223321</v>
      </c>
      <c r="AA18" s="6">
        <v>750972</v>
      </c>
      <c r="AC18" s="3">
        <v>9</v>
      </c>
      <c r="AD18" s="3">
        <v>90</v>
      </c>
      <c r="AE18" s="3">
        <v>64</v>
      </c>
      <c r="AF18" s="3">
        <v>108</v>
      </c>
      <c r="AG18" s="1">
        <f t="shared" si="8"/>
        <v>1.0789210789210788</v>
      </c>
      <c r="AH18" s="1">
        <f t="shared" si="9"/>
        <v>1.0506155950752394</v>
      </c>
      <c r="AI18" s="1">
        <f t="shared" si="10"/>
        <v>0.94667640613586568</v>
      </c>
      <c r="AJ18" s="1">
        <f t="shared" si="11"/>
        <v>0.93077701871643048</v>
      </c>
      <c r="AK18" s="1">
        <f t="shared" si="12"/>
        <v>15.761929019291765</v>
      </c>
      <c r="AL18" s="1">
        <f t="shared" si="13"/>
        <v>14.202574555047555</v>
      </c>
      <c r="AM18" s="26"/>
      <c r="AN18" s="26"/>
      <c r="AO18" s="26"/>
    </row>
    <row r="19" spans="2:41">
      <c r="B19" s="3">
        <v>17</v>
      </c>
      <c r="C19" s="3">
        <v>98</v>
      </c>
      <c r="D19" s="3">
        <v>98</v>
      </c>
      <c r="E19" s="3">
        <v>94</v>
      </c>
      <c r="J19" s="3">
        <v>17</v>
      </c>
      <c r="K19" s="1">
        <f t="shared" si="5"/>
        <v>0.55626484662985809</v>
      </c>
      <c r="L19" s="1">
        <f t="shared" si="0"/>
        <v>0.76172518669834199</v>
      </c>
      <c r="M19" s="1">
        <f t="shared" si="1"/>
        <v>0.3901341995407781</v>
      </c>
      <c r="O19" s="1">
        <v>22</v>
      </c>
      <c r="P19" s="1">
        <v>0.49950312758599508</v>
      </c>
      <c r="Q19" s="1">
        <v>0.35754447538901762</v>
      </c>
      <c r="R19" s="1">
        <v>0.45654002073920841</v>
      </c>
      <c r="S19" s="5"/>
      <c r="T19" s="17">
        <v>15</v>
      </c>
      <c r="U19" s="6">
        <v>55735</v>
      </c>
      <c r="V19" s="6">
        <v>960253</v>
      </c>
      <c r="W19" s="6">
        <v>46256</v>
      </c>
      <c r="X19" s="6">
        <v>192695</v>
      </c>
      <c r="Y19" s="6">
        <v>9479</v>
      </c>
      <c r="Z19" s="6">
        <v>222105</v>
      </c>
      <c r="AA19" s="6">
        <v>767558</v>
      </c>
      <c r="AC19" s="3">
        <v>10</v>
      </c>
      <c r="AD19" s="3">
        <v>94</v>
      </c>
      <c r="AE19" s="3">
        <v>90</v>
      </c>
      <c r="AF19" s="3">
        <v>100</v>
      </c>
      <c r="AG19" s="1">
        <f>AD19/AVERAGE(AD$15:AD$38)</f>
        <v>1.1268731268731269</v>
      </c>
      <c r="AH19" s="1">
        <f t="shared" si="9"/>
        <v>1.4774281805745555</v>
      </c>
      <c r="AI19" s="1">
        <f t="shared" si="10"/>
        <v>0.87655222790357934</v>
      </c>
      <c r="AJ19" s="1">
        <f t="shared" si="11"/>
        <v>0.97214488621493855</v>
      </c>
      <c r="AK19" s="1">
        <f t="shared" si="12"/>
        <v>22.16521268337905</v>
      </c>
      <c r="AL19" s="1">
        <f t="shared" si="13"/>
        <v>13.150531995414402</v>
      </c>
      <c r="AM19" s="26"/>
      <c r="AN19" s="26"/>
      <c r="AO19" s="26"/>
    </row>
    <row r="20" spans="2:41">
      <c r="B20" s="3">
        <v>18</v>
      </c>
      <c r="C20" s="3">
        <v>96</v>
      </c>
      <c r="D20" s="3">
        <v>94</v>
      </c>
      <c r="E20" s="3">
        <v>90</v>
      </c>
      <c r="J20" s="3">
        <v>18</v>
      </c>
      <c r="K20" s="1">
        <f t="shared" si="5"/>
        <v>0.54491250282108539</v>
      </c>
      <c r="L20" s="1">
        <f t="shared" si="0"/>
        <v>0.73063436275147087</v>
      </c>
      <c r="M20" s="1">
        <f t="shared" si="1"/>
        <v>0.3735327442411705</v>
      </c>
      <c r="O20" s="1">
        <v>23</v>
      </c>
      <c r="P20" s="1">
        <v>0.46544609615967714</v>
      </c>
      <c r="Q20" s="1">
        <v>0.29536282749527543</v>
      </c>
      <c r="R20" s="1">
        <v>0.5810509354862653</v>
      </c>
      <c r="S20" s="5"/>
      <c r="T20" s="17">
        <v>16</v>
      </c>
      <c r="U20" s="18">
        <v>56200</v>
      </c>
      <c r="V20" s="18">
        <v>1030731</v>
      </c>
      <c r="W20" s="18">
        <v>46840</v>
      </c>
      <c r="X20" s="18">
        <v>201421</v>
      </c>
      <c r="Y20" s="18">
        <v>9360</v>
      </c>
      <c r="Z20" s="18">
        <v>230919</v>
      </c>
      <c r="AA20" s="18">
        <v>829310</v>
      </c>
      <c r="AC20" s="3">
        <v>11</v>
      </c>
      <c r="AD20" s="3">
        <v>96</v>
      </c>
      <c r="AE20" s="3">
        <v>98</v>
      </c>
      <c r="AF20" s="3">
        <v>100</v>
      </c>
      <c r="AG20" s="1">
        <f t="shared" si="8"/>
        <v>1.1508491508491507</v>
      </c>
      <c r="AH20" s="1">
        <f t="shared" si="9"/>
        <v>1.6087551299589604</v>
      </c>
      <c r="AI20" s="1">
        <f t="shared" si="10"/>
        <v>0.87655222790357934</v>
      </c>
      <c r="AJ20" s="1">
        <f t="shared" si="11"/>
        <v>0.99282881996419248</v>
      </c>
      <c r="AK20" s="1">
        <f t="shared" si="12"/>
        <v>24.135453810790519</v>
      </c>
      <c r="AL20" s="1">
        <f t="shared" si="13"/>
        <v>13.150531995414402</v>
      </c>
      <c r="AM20" s="26"/>
      <c r="AN20" s="26"/>
      <c r="AO20" s="26"/>
    </row>
    <row r="21" spans="2:41">
      <c r="B21" s="3">
        <v>19</v>
      </c>
      <c r="C21" s="3">
        <v>98</v>
      </c>
      <c r="D21" s="3">
        <v>82</v>
      </c>
      <c r="E21" s="3">
        <v>90</v>
      </c>
      <c r="J21" s="3">
        <v>19</v>
      </c>
      <c r="K21" s="1">
        <f t="shared" si="5"/>
        <v>0.55626484662985809</v>
      </c>
      <c r="L21" s="1">
        <f t="shared" si="0"/>
        <v>0.6373618909108576</v>
      </c>
      <c r="M21" s="1">
        <f t="shared" si="1"/>
        <v>0.3735327442411705</v>
      </c>
      <c r="O21" s="1">
        <v>24</v>
      </c>
      <c r="P21" s="1">
        <v>0.42003672092458672</v>
      </c>
      <c r="Q21" s="1">
        <v>0.26427200354840436</v>
      </c>
      <c r="R21" s="1">
        <v>0.5810509354862653</v>
      </c>
      <c r="S21" s="5"/>
      <c r="T21" s="17">
        <v>17</v>
      </c>
      <c r="U21" s="6">
        <v>56642</v>
      </c>
      <c r="V21" s="6">
        <v>1109016</v>
      </c>
      <c r="W21" s="6">
        <v>47488</v>
      </c>
      <c r="X21" s="6">
        <v>210709</v>
      </c>
      <c r="Y21" s="6">
        <v>9154</v>
      </c>
      <c r="Z21" s="6">
        <v>238678</v>
      </c>
      <c r="AA21" s="6">
        <v>898307</v>
      </c>
      <c r="AC21" s="3">
        <v>12</v>
      </c>
      <c r="AD21" s="3">
        <v>98</v>
      </c>
      <c r="AE21" s="3">
        <v>100</v>
      </c>
      <c r="AF21" s="3">
        <v>90</v>
      </c>
      <c r="AG21" s="1">
        <f t="shared" si="8"/>
        <v>1.1748251748251748</v>
      </c>
      <c r="AH21" s="1">
        <f t="shared" si="9"/>
        <v>1.6415868673050615</v>
      </c>
      <c r="AI21" s="1">
        <f t="shared" si="10"/>
        <v>0.78889700511322136</v>
      </c>
      <c r="AJ21" s="1">
        <f t="shared" si="11"/>
        <v>1.0135127537134465</v>
      </c>
      <c r="AK21" s="1">
        <f t="shared" si="12"/>
        <v>24.628014092643383</v>
      </c>
      <c r="AL21" s="1">
        <f t="shared" si="13"/>
        <v>11.835478795872961</v>
      </c>
      <c r="AM21" s="26"/>
      <c r="AN21" s="26"/>
      <c r="AO21" s="26"/>
    </row>
    <row r="22" spans="2:41">
      <c r="B22" s="3">
        <v>20</v>
      </c>
      <c r="C22" s="3">
        <v>96</v>
      </c>
      <c r="D22" s="3">
        <v>68</v>
      </c>
      <c r="E22" s="3">
        <v>96</v>
      </c>
      <c r="J22" s="3">
        <v>20</v>
      </c>
      <c r="K22" s="1">
        <f t="shared" si="5"/>
        <v>0.54491250282108539</v>
      </c>
      <c r="L22" s="1">
        <f t="shared" si="0"/>
        <v>0.52854400709680871</v>
      </c>
      <c r="M22" s="1">
        <f t="shared" si="1"/>
        <v>0.39843492719058193</v>
      </c>
      <c r="O22" s="1">
        <v>1</v>
      </c>
      <c r="P22" s="1">
        <v>0.37462734568949624</v>
      </c>
      <c r="Q22" s="1">
        <v>0.20209035565466216</v>
      </c>
      <c r="R22" s="1">
        <v>0.5810509354862653</v>
      </c>
      <c r="S22" s="5"/>
      <c r="T22" s="17">
        <v>18</v>
      </c>
      <c r="U22" s="6">
        <v>59020</v>
      </c>
      <c r="V22" s="6">
        <v>1164661</v>
      </c>
      <c r="W22" s="6">
        <v>50071</v>
      </c>
      <c r="X22" s="6">
        <v>211512</v>
      </c>
      <c r="Y22" s="6">
        <v>8949</v>
      </c>
      <c r="Z22" s="18">
        <v>251672</v>
      </c>
      <c r="AA22" s="6">
        <v>953149</v>
      </c>
      <c r="AC22" s="3">
        <v>13</v>
      </c>
      <c r="AD22" s="3">
        <v>98</v>
      </c>
      <c r="AE22" s="3">
        <v>100</v>
      </c>
      <c r="AF22" s="3">
        <v>90</v>
      </c>
      <c r="AG22" s="1">
        <f t="shared" si="8"/>
        <v>1.1748251748251748</v>
      </c>
      <c r="AH22" s="1">
        <f t="shared" si="9"/>
        <v>1.6415868673050615</v>
      </c>
      <c r="AI22" s="1">
        <f t="shared" si="10"/>
        <v>0.78889700511322136</v>
      </c>
      <c r="AJ22" s="1">
        <f>$AH$9*AG22/24</f>
        <v>1.0135127537134465</v>
      </c>
      <c r="AK22" s="1">
        <f t="shared" si="12"/>
        <v>24.628014092643383</v>
      </c>
      <c r="AL22" s="1">
        <f t="shared" si="13"/>
        <v>11.835478795872961</v>
      </c>
      <c r="AM22" s="26"/>
      <c r="AN22" s="26"/>
      <c r="AO22" s="26"/>
    </row>
    <row r="23" spans="2:41">
      <c r="B23" s="3">
        <v>21</v>
      </c>
      <c r="C23" s="3">
        <v>92</v>
      </c>
      <c r="D23" s="3">
        <v>56</v>
      </c>
      <c r="E23" s="3">
        <v>100</v>
      </c>
      <c r="J23" s="3">
        <v>21</v>
      </c>
      <c r="K23" s="1">
        <f t="shared" si="5"/>
        <v>0.5222078152035402</v>
      </c>
      <c r="L23" s="1">
        <f t="shared" si="0"/>
        <v>0.43527153525619539</v>
      </c>
      <c r="M23" s="1">
        <f t="shared" si="1"/>
        <v>0.41503638249018948</v>
      </c>
      <c r="O23" s="1">
        <v>2</v>
      </c>
      <c r="P23" s="1">
        <v>0.34057031426317841</v>
      </c>
      <c r="Q23" s="1">
        <v>0.18654494368122659</v>
      </c>
      <c r="R23" s="1">
        <v>0.5810509354862653</v>
      </c>
      <c r="S23" s="5"/>
      <c r="T23" s="17">
        <v>19</v>
      </c>
      <c r="U23" s="6">
        <v>59227</v>
      </c>
      <c r="V23" s="6">
        <v>1227675</v>
      </c>
      <c r="W23" s="6">
        <v>50437</v>
      </c>
      <c r="X23" s="6">
        <v>222398</v>
      </c>
      <c r="Y23" s="6">
        <v>8790</v>
      </c>
      <c r="Z23" s="18">
        <v>258963</v>
      </c>
      <c r="AA23" s="6">
        <v>1005277</v>
      </c>
      <c r="AC23" s="3">
        <v>14</v>
      </c>
      <c r="AD23" s="3">
        <v>100</v>
      </c>
      <c r="AE23" s="3">
        <v>100</v>
      </c>
      <c r="AF23" s="3">
        <v>96</v>
      </c>
      <c r="AG23" s="1">
        <f t="shared" si="8"/>
        <v>1.1988011988011988</v>
      </c>
      <c r="AH23" s="1">
        <f t="shared" si="9"/>
        <v>1.6415868673050615</v>
      </c>
      <c r="AI23" s="1">
        <f t="shared" si="10"/>
        <v>0.84149013878743617</v>
      </c>
      <c r="AJ23" s="1">
        <f t="shared" si="11"/>
        <v>1.0341966874627007</v>
      </c>
      <c r="AK23" s="1">
        <f t="shared" si="12"/>
        <v>24.628014092643383</v>
      </c>
      <c r="AL23" s="1">
        <f t="shared" si="13"/>
        <v>12.624510715597827</v>
      </c>
      <c r="AM23" s="26"/>
      <c r="AN23" s="26"/>
      <c r="AO23" s="26"/>
    </row>
    <row r="24" spans="2:41">
      <c r="B24" s="3">
        <v>22</v>
      </c>
      <c r="C24" s="3">
        <v>88</v>
      </c>
      <c r="D24" s="3">
        <v>46</v>
      </c>
      <c r="E24" s="3">
        <v>110</v>
      </c>
      <c r="J24" s="3">
        <v>22</v>
      </c>
      <c r="K24" s="1">
        <f t="shared" si="5"/>
        <v>0.49950312758599508</v>
      </c>
      <c r="L24" s="1">
        <f t="shared" si="0"/>
        <v>0.35754447538901762</v>
      </c>
      <c r="M24" s="1">
        <f t="shared" si="1"/>
        <v>0.45654002073920841</v>
      </c>
      <c r="O24" s="1">
        <v>3</v>
      </c>
      <c r="P24" s="1">
        <v>0.30651328283686058</v>
      </c>
      <c r="Q24" s="1">
        <v>0.17099953170779106</v>
      </c>
      <c r="R24" s="1">
        <v>0.5810509354862653</v>
      </c>
      <c r="S24" s="5"/>
      <c r="T24" s="17">
        <v>20</v>
      </c>
      <c r="U24" s="6">
        <v>58839</v>
      </c>
      <c r="V24" s="6">
        <v>1131866</v>
      </c>
      <c r="W24" s="6">
        <v>50360</v>
      </c>
      <c r="X24" s="6">
        <v>220590</v>
      </c>
      <c r="Y24" s="6">
        <v>8479</v>
      </c>
      <c r="Z24" s="6">
        <v>266129</v>
      </c>
      <c r="AA24" s="6">
        <v>911276</v>
      </c>
      <c r="AC24" s="3">
        <v>15</v>
      </c>
      <c r="AD24" s="3">
        <v>100</v>
      </c>
      <c r="AE24" s="3">
        <v>100</v>
      </c>
      <c r="AF24" s="3">
        <v>100</v>
      </c>
      <c r="AG24" s="1">
        <f t="shared" si="8"/>
        <v>1.1988011988011988</v>
      </c>
      <c r="AH24" s="1">
        <f t="shared" si="9"/>
        <v>1.6415868673050615</v>
      </c>
      <c r="AI24" s="1">
        <f t="shared" si="10"/>
        <v>0.87655222790357934</v>
      </c>
      <c r="AJ24" s="1">
        <f>$AH$9*AG24/24</f>
        <v>1.0341966874627007</v>
      </c>
      <c r="AK24" s="1">
        <f t="shared" si="12"/>
        <v>24.628014092643383</v>
      </c>
      <c r="AL24" s="1">
        <f t="shared" si="13"/>
        <v>13.150531995414402</v>
      </c>
      <c r="AM24" s="26"/>
      <c r="AN24" s="26"/>
      <c r="AO24" s="26"/>
    </row>
    <row r="25" spans="2:41">
      <c r="B25" s="3">
        <v>23</v>
      </c>
      <c r="C25" s="3">
        <v>82</v>
      </c>
      <c r="D25" s="3">
        <v>38</v>
      </c>
      <c r="E25" s="3">
        <v>140</v>
      </c>
      <c r="J25" s="3">
        <v>23</v>
      </c>
      <c r="K25" s="1">
        <f t="shared" si="5"/>
        <v>0.46544609615967714</v>
      </c>
      <c r="L25" s="1">
        <f t="shared" si="0"/>
        <v>0.29536282749527543</v>
      </c>
      <c r="M25" s="1">
        <f t="shared" si="1"/>
        <v>0.5810509354862653</v>
      </c>
      <c r="O25" s="1">
        <v>4</v>
      </c>
      <c r="P25" s="1">
        <v>0.30651328283686058</v>
      </c>
      <c r="Q25" s="1">
        <v>0.17099953170779106</v>
      </c>
      <c r="R25" s="1">
        <v>0.5810509354862653</v>
      </c>
      <c r="S25" s="5"/>
      <c r="T25" s="17">
        <v>21</v>
      </c>
      <c r="U25" s="6">
        <v>58819</v>
      </c>
      <c r="V25" s="6">
        <v>1121766</v>
      </c>
      <c r="W25" s="6">
        <v>50558</v>
      </c>
      <c r="X25" s="6">
        <v>221534</v>
      </c>
      <c r="Y25" s="6">
        <v>8261</v>
      </c>
      <c r="Z25" s="6">
        <v>243830</v>
      </c>
      <c r="AA25" s="6">
        <v>900232</v>
      </c>
      <c r="AC25" s="3">
        <v>16</v>
      </c>
      <c r="AD25" s="3">
        <v>98</v>
      </c>
      <c r="AE25" s="3">
        <v>98</v>
      </c>
      <c r="AF25" s="3">
        <v>98</v>
      </c>
      <c r="AG25" s="1">
        <f t="shared" si="8"/>
        <v>1.1748251748251748</v>
      </c>
      <c r="AH25" s="1">
        <f t="shared" si="9"/>
        <v>1.6087551299589604</v>
      </c>
      <c r="AI25" s="1">
        <f t="shared" si="10"/>
        <v>0.8590211833455077</v>
      </c>
      <c r="AJ25" s="1">
        <f t="shared" si="11"/>
        <v>1.0135127537134465</v>
      </c>
      <c r="AK25" s="1">
        <f t="shared" si="12"/>
        <v>24.135453810790519</v>
      </c>
      <c r="AL25" s="1">
        <f t="shared" si="13"/>
        <v>12.887521355506111</v>
      </c>
      <c r="AM25" s="26"/>
      <c r="AN25" s="26"/>
      <c r="AO25" s="26"/>
    </row>
    <row r="26" spans="2:41">
      <c r="B26" s="3">
        <v>24</v>
      </c>
      <c r="C26" s="3">
        <v>74</v>
      </c>
      <c r="D26" s="3">
        <v>34</v>
      </c>
      <c r="E26" s="3">
        <v>140</v>
      </c>
      <c r="J26" s="3">
        <v>24</v>
      </c>
      <c r="K26" s="1">
        <f t="shared" si="5"/>
        <v>0.42003672092458672</v>
      </c>
      <c r="L26" s="1">
        <f t="shared" si="0"/>
        <v>0.26427200354840436</v>
      </c>
      <c r="M26" s="1">
        <f t="shared" si="1"/>
        <v>0.5810509354862653</v>
      </c>
      <c r="O26" s="1">
        <v>5</v>
      </c>
      <c r="P26" s="1">
        <v>0.31786562664563317</v>
      </c>
      <c r="Q26" s="1">
        <v>0.17099953170779106</v>
      </c>
      <c r="R26" s="1">
        <v>0.5810509354862653</v>
      </c>
      <c r="S26" s="5"/>
      <c r="T26" s="17">
        <v>22</v>
      </c>
      <c r="U26" s="6">
        <v>59014</v>
      </c>
      <c r="V26" s="6">
        <v>1230728</v>
      </c>
      <c r="W26" s="6">
        <v>50877</v>
      </c>
      <c r="X26" s="6">
        <v>239161</v>
      </c>
      <c r="Y26" s="6">
        <v>8137</v>
      </c>
      <c r="Z26" s="6">
        <v>252502</v>
      </c>
      <c r="AA26" s="6">
        <v>991567</v>
      </c>
      <c r="AC26" s="3">
        <v>17</v>
      </c>
      <c r="AD26" s="3">
        <v>98</v>
      </c>
      <c r="AE26" s="3">
        <v>98</v>
      </c>
      <c r="AF26" s="3">
        <v>94</v>
      </c>
      <c r="AG26" s="1">
        <f t="shared" si="8"/>
        <v>1.1748251748251748</v>
      </c>
      <c r="AH26" s="1">
        <f t="shared" si="9"/>
        <v>1.6087551299589604</v>
      </c>
      <c r="AI26" s="1">
        <f t="shared" si="10"/>
        <v>0.82395909422936453</v>
      </c>
      <c r="AJ26" s="1">
        <f t="shared" si="11"/>
        <v>1.0135127537134465</v>
      </c>
      <c r="AK26" s="1">
        <f t="shared" si="12"/>
        <v>24.135453810790519</v>
      </c>
      <c r="AL26" s="1">
        <f t="shared" si="13"/>
        <v>12.361500075689536</v>
      </c>
      <c r="AM26" s="26"/>
      <c r="AN26" s="26"/>
      <c r="AO26" s="26"/>
    </row>
    <row r="27" spans="2:41">
      <c r="R27" s="2"/>
      <c r="S27" s="2"/>
      <c r="T27" s="17">
        <v>23</v>
      </c>
      <c r="U27" s="6">
        <v>59089</v>
      </c>
      <c r="V27" s="6">
        <v>1180041</v>
      </c>
      <c r="W27" s="6">
        <v>51143</v>
      </c>
      <c r="X27" s="6">
        <v>234157</v>
      </c>
      <c r="Y27" s="6">
        <v>7946</v>
      </c>
      <c r="Z27" s="6">
        <v>240704</v>
      </c>
      <c r="AA27" s="6">
        <v>945884</v>
      </c>
      <c r="AC27" s="3">
        <v>18</v>
      </c>
      <c r="AD27" s="3">
        <v>96</v>
      </c>
      <c r="AE27" s="3">
        <v>94</v>
      </c>
      <c r="AF27" s="3">
        <v>90</v>
      </c>
      <c r="AG27" s="1">
        <f t="shared" si="8"/>
        <v>1.1508491508491507</v>
      </c>
      <c r="AH27" s="1">
        <f t="shared" si="9"/>
        <v>1.543091655266758</v>
      </c>
      <c r="AI27" s="1">
        <f t="shared" si="10"/>
        <v>0.78889700511322136</v>
      </c>
      <c r="AJ27" s="1">
        <f t="shared" si="11"/>
        <v>0.99282881996419248</v>
      </c>
      <c r="AK27" s="1">
        <f t="shared" si="12"/>
        <v>23.150333247084784</v>
      </c>
      <c r="AL27" s="1">
        <f t="shared" si="13"/>
        <v>11.835478795872961</v>
      </c>
      <c r="AM27" s="26"/>
      <c r="AN27" s="26"/>
      <c r="AO27" s="26"/>
    </row>
    <row r="28" spans="2:41">
      <c r="B28" s="4"/>
      <c r="C28" s="4"/>
      <c r="J28" s="1" t="s">
        <v>7</v>
      </c>
      <c r="K28" s="1">
        <f>AVERAGE(K3:K26)</f>
        <v>0.47348733969089124</v>
      </c>
      <c r="L28" s="1">
        <f t="shared" ref="L28:M28" si="14">AVERAGE(L3:L26)</f>
        <v>0.47348733969089118</v>
      </c>
      <c r="M28" s="1">
        <f t="shared" si="14"/>
        <v>0.47348733969089124</v>
      </c>
      <c r="R28" s="2"/>
      <c r="S28" s="2"/>
      <c r="T28" s="17">
        <v>24</v>
      </c>
      <c r="U28" s="6">
        <v>59205</v>
      </c>
      <c r="V28" s="6">
        <v>1166112</v>
      </c>
      <c r="W28" s="6">
        <v>51453</v>
      </c>
      <c r="X28" s="6">
        <v>232219</v>
      </c>
      <c r="Y28" s="6">
        <v>7752</v>
      </c>
      <c r="Z28" s="6">
        <v>240731</v>
      </c>
      <c r="AA28" s="6">
        <v>933894</v>
      </c>
      <c r="AC28" s="3">
        <v>19</v>
      </c>
      <c r="AD28" s="3">
        <v>98</v>
      </c>
      <c r="AE28" s="3">
        <v>82</v>
      </c>
      <c r="AF28" s="3">
        <v>90</v>
      </c>
      <c r="AG28" s="1">
        <f t="shared" si="8"/>
        <v>1.1748251748251748</v>
      </c>
      <c r="AH28" s="1">
        <f t="shared" si="9"/>
        <v>1.3461012311901506</v>
      </c>
      <c r="AI28" s="1">
        <f t="shared" si="10"/>
        <v>0.78889700511322136</v>
      </c>
      <c r="AJ28" s="1">
        <f t="shared" si="11"/>
        <v>1.0135127537134465</v>
      </c>
      <c r="AK28" s="1">
        <f t="shared" si="12"/>
        <v>20.194971555967577</v>
      </c>
      <c r="AL28" s="1">
        <f t="shared" si="13"/>
        <v>11.835478795872961</v>
      </c>
      <c r="AM28" s="26"/>
      <c r="AN28" s="26"/>
      <c r="AO28" s="26"/>
    </row>
    <row r="29" spans="2:41">
      <c r="J29" s="1" t="s">
        <v>8</v>
      </c>
      <c r="K29" s="1">
        <f>SUM(K3:K26)</f>
        <v>11.36369615258139</v>
      </c>
      <c r="L29" s="1">
        <f t="shared" ref="L29:M29" si="15">SUM(L3:L26)</f>
        <v>11.363696152581388</v>
      </c>
      <c r="M29" s="1">
        <f t="shared" si="15"/>
        <v>11.36369615258139</v>
      </c>
      <c r="R29" s="2"/>
      <c r="S29" s="2"/>
      <c r="T29" s="17">
        <v>25</v>
      </c>
      <c r="U29" s="6">
        <v>59218</v>
      </c>
      <c r="V29" s="6">
        <v>1178248</v>
      </c>
      <c r="W29" s="6">
        <v>51678</v>
      </c>
      <c r="X29" s="6">
        <v>231176</v>
      </c>
      <c r="Y29" s="6">
        <v>7540</v>
      </c>
      <c r="Z29" s="6">
        <v>237749</v>
      </c>
      <c r="AA29" s="6">
        <v>947072</v>
      </c>
      <c r="AC29" s="3">
        <v>20</v>
      </c>
      <c r="AD29" s="3">
        <v>96</v>
      </c>
      <c r="AE29" s="3">
        <v>68</v>
      </c>
      <c r="AF29" s="3">
        <v>96</v>
      </c>
      <c r="AG29" s="1">
        <f t="shared" si="8"/>
        <v>1.1508491508491507</v>
      </c>
      <c r="AH29" s="1">
        <f t="shared" si="9"/>
        <v>1.1162790697674418</v>
      </c>
      <c r="AI29" s="1">
        <f t="shared" si="10"/>
        <v>0.84149013878743617</v>
      </c>
      <c r="AJ29" s="1">
        <f t="shared" si="11"/>
        <v>0.99282881996419248</v>
      </c>
      <c r="AK29" s="1">
        <f t="shared" si="12"/>
        <v>16.747049582997501</v>
      </c>
      <c r="AL29" s="1">
        <f t="shared" si="13"/>
        <v>12.624510715597827</v>
      </c>
      <c r="AM29" s="26"/>
      <c r="AN29" s="26"/>
      <c r="AO29" s="26"/>
    </row>
    <row r="30" spans="2:41">
      <c r="R30" s="2"/>
      <c r="S30" s="2"/>
      <c r="T30" s="17">
        <v>26</v>
      </c>
      <c r="U30" s="6">
        <v>60093</v>
      </c>
      <c r="V30" s="6">
        <v>1187483</v>
      </c>
      <c r="W30" s="6">
        <v>52621</v>
      </c>
      <c r="X30" s="6">
        <v>227704</v>
      </c>
      <c r="Y30" s="6">
        <v>7472</v>
      </c>
      <c r="Z30" s="6">
        <v>239886</v>
      </c>
      <c r="AA30" s="6">
        <v>959779</v>
      </c>
      <c r="AC30" s="3">
        <v>21</v>
      </c>
      <c r="AD30" s="3">
        <v>92</v>
      </c>
      <c r="AE30" s="3">
        <v>56</v>
      </c>
      <c r="AF30" s="3">
        <v>100</v>
      </c>
      <c r="AG30" s="1">
        <f t="shared" si="8"/>
        <v>1.1028971028971029</v>
      </c>
      <c r="AH30" s="1">
        <f t="shared" si="9"/>
        <v>0.91928864569083446</v>
      </c>
      <c r="AI30" s="1">
        <f t="shared" si="10"/>
        <v>0.87655222790357934</v>
      </c>
      <c r="AJ30" s="1">
        <f t="shared" si="11"/>
        <v>0.95146095246568452</v>
      </c>
      <c r="AK30" s="1">
        <f t="shared" si="12"/>
        <v>13.791687891880295</v>
      </c>
      <c r="AL30" s="1">
        <f t="shared" si="13"/>
        <v>13.150531995414402</v>
      </c>
      <c r="AM30" s="26"/>
      <c r="AN30" s="26"/>
      <c r="AO30" s="26"/>
    </row>
    <row r="31" spans="2:41">
      <c r="T31" s="21">
        <v>27</v>
      </c>
      <c r="U31" s="22">
        <v>60479</v>
      </c>
      <c r="V31" s="22">
        <v>1180800</v>
      </c>
      <c r="W31" s="22">
        <v>53172</v>
      </c>
      <c r="X31" s="22">
        <v>220496</v>
      </c>
      <c r="Y31" s="22">
        <v>7307</v>
      </c>
      <c r="Z31" s="22">
        <v>236830</v>
      </c>
      <c r="AA31" s="22">
        <v>960304</v>
      </c>
      <c r="AC31" s="3">
        <v>22</v>
      </c>
      <c r="AD31" s="3">
        <v>88</v>
      </c>
      <c r="AE31" s="3">
        <v>46</v>
      </c>
      <c r="AF31" s="3">
        <v>110</v>
      </c>
      <c r="AG31" s="1">
        <f t="shared" si="8"/>
        <v>1.054945054945055</v>
      </c>
      <c r="AH31" s="1">
        <f t="shared" si="9"/>
        <v>0.75512995896032831</v>
      </c>
      <c r="AI31" s="1">
        <f t="shared" si="10"/>
        <v>0.96420745069393721</v>
      </c>
      <c r="AJ31" s="1">
        <f t="shared" si="11"/>
        <v>0.91009308496717667</v>
      </c>
      <c r="AK31" s="1">
        <f t="shared" si="12"/>
        <v>11.328886482615957</v>
      </c>
      <c r="AL31" s="1">
        <f t="shared" si="13"/>
        <v>14.465585194955841</v>
      </c>
      <c r="AM31" s="26"/>
      <c r="AN31" s="26"/>
      <c r="AO31" s="26"/>
    </row>
    <row r="32" spans="2:41">
      <c r="T32" s="19" t="s">
        <v>25</v>
      </c>
      <c r="U32" s="20"/>
      <c r="V32" s="20"/>
      <c r="W32" s="20"/>
      <c r="X32" s="20"/>
      <c r="Y32" s="27" t="s">
        <v>26</v>
      </c>
      <c r="Z32" s="27"/>
      <c r="AA32" s="27"/>
      <c r="AC32" s="3">
        <v>23</v>
      </c>
      <c r="AD32" s="3">
        <v>82</v>
      </c>
      <c r="AE32" s="3">
        <v>38</v>
      </c>
      <c r="AF32" s="3">
        <v>140</v>
      </c>
      <c r="AG32" s="1">
        <f t="shared" si="8"/>
        <v>0.98301698301698293</v>
      </c>
      <c r="AH32" s="1">
        <f t="shared" si="9"/>
        <v>0.62380300957592338</v>
      </c>
      <c r="AI32" s="1">
        <f t="shared" si="10"/>
        <v>1.227173119065011</v>
      </c>
      <c r="AJ32" s="1">
        <f t="shared" si="11"/>
        <v>0.84804128371941445</v>
      </c>
      <c r="AK32" s="1">
        <f t="shared" si="12"/>
        <v>9.3586453552044855</v>
      </c>
      <c r="AL32" s="1">
        <f t="shared" si="13"/>
        <v>18.410744793580161</v>
      </c>
      <c r="AM32" s="26"/>
      <c r="AN32" s="26"/>
      <c r="AO32" s="26"/>
    </row>
    <row r="33" spans="20:41">
      <c r="AC33" s="3">
        <v>24</v>
      </c>
      <c r="AD33" s="3">
        <v>74</v>
      </c>
      <c r="AE33" s="3">
        <v>34</v>
      </c>
      <c r="AF33" s="3">
        <v>140</v>
      </c>
      <c r="AG33" s="1">
        <f t="shared" si="8"/>
        <v>0.88711288711288705</v>
      </c>
      <c r="AH33" s="1">
        <f t="shared" si="9"/>
        <v>0.55813953488372092</v>
      </c>
      <c r="AI33" s="1">
        <f t="shared" si="10"/>
        <v>1.227173119065011</v>
      </c>
      <c r="AJ33" s="1">
        <f t="shared" si="11"/>
        <v>0.76530554872239842</v>
      </c>
      <c r="AK33" s="1">
        <f t="shared" si="12"/>
        <v>8.3735247914987507</v>
      </c>
      <c r="AL33" s="1">
        <f t="shared" si="13"/>
        <v>18.410744793580161</v>
      </c>
      <c r="AM33" s="26"/>
      <c r="AN33" s="26"/>
      <c r="AO33" s="26"/>
    </row>
    <row r="34" spans="20:41">
      <c r="T34" s="45" t="s">
        <v>46</v>
      </c>
      <c r="U34" s="45"/>
      <c r="V34" s="45"/>
      <c r="W34" s="45"/>
      <c r="X34" s="45"/>
      <c r="AC34" s="3">
        <v>1</v>
      </c>
      <c r="AD34" s="3">
        <v>66</v>
      </c>
      <c r="AE34" s="3">
        <v>26</v>
      </c>
      <c r="AF34" s="3">
        <v>140</v>
      </c>
      <c r="AG34" s="1">
        <f t="shared" si="8"/>
        <v>0.79120879120879117</v>
      </c>
      <c r="AH34" s="1">
        <f t="shared" si="9"/>
        <v>0.426812585499316</v>
      </c>
      <c r="AI34" s="1">
        <f t="shared" si="10"/>
        <v>1.227173119065011</v>
      </c>
      <c r="AJ34" s="1">
        <f t="shared" si="11"/>
        <v>0.6825698137253825</v>
      </c>
      <c r="AK34" s="1">
        <f t="shared" si="12"/>
        <v>6.4032836640872794</v>
      </c>
      <c r="AL34" s="1">
        <f t="shared" si="13"/>
        <v>18.410744793580161</v>
      </c>
      <c r="AM34" s="26"/>
      <c r="AN34" s="26"/>
      <c r="AO34" s="26"/>
    </row>
    <row r="35" spans="20:41">
      <c r="T35" s="37"/>
      <c r="U35" s="37"/>
      <c r="V35" s="37"/>
      <c r="W35" s="37" t="s">
        <v>47</v>
      </c>
      <c r="X35" s="37"/>
      <c r="Y35" s="48"/>
      <c r="Z35" s="48"/>
      <c r="AA35" s="48"/>
      <c r="AC35" s="3">
        <v>2</v>
      </c>
      <c r="AD35" s="3">
        <v>60</v>
      </c>
      <c r="AE35" s="3">
        <v>24</v>
      </c>
      <c r="AF35" s="3">
        <v>140</v>
      </c>
      <c r="AG35" s="1">
        <f t="shared" si="8"/>
        <v>0.71928071928071924</v>
      </c>
      <c r="AH35" s="1">
        <f t="shared" si="9"/>
        <v>0.39398084815321477</v>
      </c>
      <c r="AI35" s="1">
        <f t="shared" si="10"/>
        <v>1.227173119065011</v>
      </c>
      <c r="AJ35" s="1">
        <f t="shared" si="11"/>
        <v>0.62051801247762028</v>
      </c>
      <c r="AK35" s="1">
        <f t="shared" si="12"/>
        <v>5.9107233822344121</v>
      </c>
      <c r="AL35" s="1">
        <f t="shared" si="13"/>
        <v>18.410744793580161</v>
      </c>
      <c r="AM35" s="26"/>
      <c r="AN35" s="26"/>
      <c r="AO35" s="26"/>
    </row>
    <row r="36" spans="20:41">
      <c r="T36" s="37"/>
      <c r="U36" s="37"/>
      <c r="V36" s="37"/>
      <c r="W36" s="37" t="s">
        <v>48</v>
      </c>
      <c r="X36" s="37"/>
      <c r="Y36" s="48"/>
      <c r="Z36" s="48"/>
      <c r="AA36" s="48"/>
      <c r="AC36" s="3">
        <v>3</v>
      </c>
      <c r="AD36" s="3">
        <v>54</v>
      </c>
      <c r="AE36" s="3">
        <v>22</v>
      </c>
      <c r="AF36" s="3">
        <v>140</v>
      </c>
      <c r="AG36" s="1">
        <f t="shared" si="8"/>
        <v>0.6473526473526473</v>
      </c>
      <c r="AH36" s="1">
        <f t="shared" si="9"/>
        <v>0.36114911080711354</v>
      </c>
      <c r="AI36" s="1">
        <f t="shared" si="10"/>
        <v>1.227173119065011</v>
      </c>
      <c r="AJ36" s="1">
        <f t="shared" si="11"/>
        <v>0.55846621122985829</v>
      </c>
      <c r="AK36" s="1">
        <f t="shared" si="12"/>
        <v>5.4181631003815447</v>
      </c>
      <c r="AL36" s="1">
        <f t="shared" si="13"/>
        <v>18.410744793580161</v>
      </c>
      <c r="AM36" s="26"/>
      <c r="AN36" s="26"/>
      <c r="AO36" s="26"/>
    </row>
    <row r="37" spans="20:41">
      <c r="Y37" s="49"/>
      <c r="Z37" s="48"/>
      <c r="AA37" s="48"/>
      <c r="AC37" s="3">
        <v>4</v>
      </c>
      <c r="AD37" s="3">
        <v>54</v>
      </c>
      <c r="AE37" s="3">
        <v>22</v>
      </c>
      <c r="AF37" s="3">
        <v>140</v>
      </c>
      <c r="AG37" s="1">
        <f t="shared" si="8"/>
        <v>0.6473526473526473</v>
      </c>
      <c r="AH37" s="1">
        <f t="shared" si="9"/>
        <v>0.36114911080711354</v>
      </c>
      <c r="AI37" s="1">
        <f t="shared" si="10"/>
        <v>1.227173119065011</v>
      </c>
      <c r="AJ37" s="1">
        <f t="shared" si="11"/>
        <v>0.55846621122985829</v>
      </c>
      <c r="AK37" s="1">
        <f t="shared" si="12"/>
        <v>5.4181631003815447</v>
      </c>
      <c r="AL37" s="1">
        <f t="shared" si="13"/>
        <v>18.410744793580161</v>
      </c>
      <c r="AM37" s="26"/>
      <c r="AN37" s="26"/>
      <c r="AO37" s="26"/>
    </row>
    <row r="38" spans="20:41">
      <c r="T38" s="39" t="s">
        <v>49</v>
      </c>
      <c r="U38" s="39" t="s">
        <v>50</v>
      </c>
      <c r="V38" s="39" t="s">
        <v>51</v>
      </c>
      <c r="W38" s="39" t="s">
        <v>52</v>
      </c>
      <c r="X38" s="46" t="s">
        <v>53</v>
      </c>
      <c r="Y38" s="48"/>
      <c r="Z38" s="48"/>
      <c r="AA38" s="48"/>
      <c r="AC38" s="3">
        <v>5</v>
      </c>
      <c r="AD38" s="3">
        <v>56</v>
      </c>
      <c r="AE38" s="3">
        <v>22</v>
      </c>
      <c r="AF38" s="3">
        <v>140</v>
      </c>
      <c r="AG38" s="1">
        <f t="shared" si="8"/>
        <v>0.67132867132867124</v>
      </c>
      <c r="AH38" s="1">
        <f t="shared" si="9"/>
        <v>0.36114911080711354</v>
      </c>
      <c r="AI38" s="1">
        <f t="shared" si="10"/>
        <v>1.227173119065011</v>
      </c>
      <c r="AJ38" s="1">
        <f t="shared" si="11"/>
        <v>0.57915014497911232</v>
      </c>
      <c r="AK38" s="1">
        <f t="shared" si="12"/>
        <v>5.4181631003815447</v>
      </c>
      <c r="AL38" s="1">
        <f t="shared" si="13"/>
        <v>18.410744793580161</v>
      </c>
      <c r="AM38" s="26"/>
      <c r="AN38" s="26"/>
      <c r="AO38" s="26"/>
    </row>
    <row r="39" spans="20:41">
      <c r="T39" s="38" t="s">
        <v>54</v>
      </c>
      <c r="U39" s="42">
        <v>2316</v>
      </c>
      <c r="V39" s="42">
        <v>2511</v>
      </c>
      <c r="W39" s="42">
        <v>2869</v>
      </c>
      <c r="X39" s="47">
        <v>5380</v>
      </c>
      <c r="Y39" s="48"/>
      <c r="Z39" s="48"/>
      <c r="AA39" s="48"/>
      <c r="AG39">
        <f t="shared" ref="AG39:AI39" si="16">SUM(AG15:AG38)</f>
        <v>24</v>
      </c>
      <c r="AH39">
        <f t="shared" si="16"/>
        <v>23.999999999999996</v>
      </c>
      <c r="AI39">
        <f t="shared" si="16"/>
        <v>24</v>
      </c>
      <c r="AJ39" s="26">
        <f>SUM(AJ15:AJ38)</f>
        <v>20.704617683003267</v>
      </c>
      <c r="AK39">
        <f t="shared" ref="AK39:AL39" si="17">SUM(AK15:AK38)</f>
        <v>360.06156603444629</v>
      </c>
      <c r="AL39">
        <f t="shared" si="17"/>
        <v>360.06156603444623</v>
      </c>
    </row>
    <row r="40" spans="20:41">
      <c r="T40" s="38" t="s">
        <v>55</v>
      </c>
      <c r="U40" s="42">
        <v>3205</v>
      </c>
      <c r="V40" s="42">
        <v>3771</v>
      </c>
      <c r="W40" s="42">
        <v>3974</v>
      </c>
      <c r="X40" s="47">
        <v>7745</v>
      </c>
      <c r="Y40" s="50"/>
      <c r="Z40" s="48"/>
      <c r="AA40" s="48"/>
    </row>
    <row r="41" spans="20:41">
      <c r="T41" s="38" t="s">
        <v>56</v>
      </c>
      <c r="U41" s="42">
        <v>3758</v>
      </c>
      <c r="V41" s="42">
        <v>4875</v>
      </c>
      <c r="W41" s="42">
        <v>4899</v>
      </c>
      <c r="X41" s="47">
        <v>9774</v>
      </c>
      <c r="Y41" s="50"/>
      <c r="Z41" s="48"/>
      <c r="AA41" s="48"/>
    </row>
    <row r="42" spans="20:41">
      <c r="T42" s="38" t="s">
        <v>57</v>
      </c>
      <c r="U42" s="42">
        <v>1160</v>
      </c>
      <c r="V42" s="42">
        <v>1730</v>
      </c>
      <c r="W42" s="42">
        <v>1748</v>
      </c>
      <c r="X42" s="47">
        <v>3478</v>
      </c>
      <c r="Y42" s="50"/>
      <c r="Z42" s="48"/>
      <c r="AA42" s="48"/>
    </row>
    <row r="43" spans="20:41">
      <c r="T43" s="38" t="s">
        <v>58</v>
      </c>
      <c r="U43" s="42">
        <v>2619</v>
      </c>
      <c r="V43" s="42">
        <v>3736</v>
      </c>
      <c r="W43" s="42">
        <v>3920</v>
      </c>
      <c r="X43" s="47">
        <v>7656</v>
      </c>
      <c r="Y43" s="50"/>
      <c r="Z43" s="48"/>
      <c r="AA43" s="48"/>
    </row>
    <row r="44" spans="20:41">
      <c r="T44" s="38" t="s">
        <v>59</v>
      </c>
      <c r="U44" s="42">
        <v>3783</v>
      </c>
      <c r="V44" s="42">
        <v>5297</v>
      </c>
      <c r="W44" s="42">
        <v>5539</v>
      </c>
      <c r="X44" s="47">
        <v>10836</v>
      </c>
      <c r="Y44" s="48"/>
      <c r="Z44" s="48"/>
      <c r="AA44" s="48"/>
    </row>
    <row r="45" spans="20:41">
      <c r="T45" s="38" t="s">
        <v>60</v>
      </c>
      <c r="U45" s="42">
        <v>2061</v>
      </c>
      <c r="V45" s="42">
        <v>3017</v>
      </c>
      <c r="W45" s="42">
        <v>3042</v>
      </c>
      <c r="X45" s="47">
        <v>6059</v>
      </c>
      <c r="Y45" s="48"/>
      <c r="Z45" s="48"/>
      <c r="AA45" s="48"/>
    </row>
    <row r="46" spans="20:41">
      <c r="T46" s="38" t="s">
        <v>61</v>
      </c>
      <c r="U46" s="42">
        <v>147</v>
      </c>
      <c r="V46" s="42">
        <v>205</v>
      </c>
      <c r="W46" s="42">
        <v>236</v>
      </c>
      <c r="X46" s="42">
        <v>441</v>
      </c>
    </row>
    <row r="47" spans="20:41">
      <c r="T47" s="38" t="s">
        <v>62</v>
      </c>
      <c r="U47" s="42">
        <v>2042</v>
      </c>
      <c r="V47" s="42">
        <v>2903</v>
      </c>
      <c r="W47" s="42">
        <v>3027</v>
      </c>
      <c r="X47" s="42">
        <v>5930</v>
      </c>
    </row>
    <row r="48" spans="20:41">
      <c r="T48" s="38" t="s">
        <v>63</v>
      </c>
      <c r="U48" s="42">
        <v>809</v>
      </c>
      <c r="V48" s="42">
        <v>1396</v>
      </c>
      <c r="W48" s="42">
        <v>1439</v>
      </c>
      <c r="X48" s="42">
        <v>2835</v>
      </c>
    </row>
    <row r="49" spans="20:24">
      <c r="T49" s="38" t="s">
        <v>64</v>
      </c>
      <c r="U49" s="42">
        <v>1506</v>
      </c>
      <c r="V49" s="42">
        <v>2209</v>
      </c>
      <c r="W49" s="42">
        <v>2407</v>
      </c>
      <c r="X49" s="42">
        <v>4616</v>
      </c>
    </row>
    <row r="50" spans="20:24">
      <c r="T50" s="38" t="s">
        <v>65</v>
      </c>
      <c r="U50" s="42">
        <v>1520</v>
      </c>
      <c r="V50" s="42">
        <v>2347</v>
      </c>
      <c r="W50" s="42">
        <v>2457</v>
      </c>
      <c r="X50" s="42">
        <v>4804</v>
      </c>
    </row>
    <row r="51" spans="20:24">
      <c r="T51" s="38" t="s">
        <v>66</v>
      </c>
      <c r="U51" s="42">
        <v>545</v>
      </c>
      <c r="V51" s="42">
        <v>843</v>
      </c>
      <c r="W51" s="42">
        <v>896</v>
      </c>
      <c r="X51" s="42">
        <v>1739</v>
      </c>
    </row>
    <row r="52" spans="20:24">
      <c r="T52" s="38" t="s">
        <v>67</v>
      </c>
      <c r="U52" s="42">
        <v>1170</v>
      </c>
      <c r="V52" s="42">
        <v>1778</v>
      </c>
      <c r="W52" s="42">
        <v>1875</v>
      </c>
      <c r="X52" s="42">
        <v>3653</v>
      </c>
    </row>
    <row r="53" spans="20:24">
      <c r="T53" s="38" t="s">
        <v>68</v>
      </c>
      <c r="U53" s="42">
        <v>983</v>
      </c>
      <c r="V53" s="42">
        <v>1622</v>
      </c>
      <c r="W53" s="42">
        <v>1731</v>
      </c>
      <c r="X53" s="42">
        <v>3353</v>
      </c>
    </row>
    <row r="54" spans="20:24">
      <c r="T54" s="38" t="s">
        <v>69</v>
      </c>
      <c r="U54" s="42">
        <v>950</v>
      </c>
      <c r="V54" s="42">
        <v>1649</v>
      </c>
      <c r="W54" s="42">
        <v>1695</v>
      </c>
      <c r="X54" s="42">
        <v>3344</v>
      </c>
    </row>
    <row r="55" spans="20:24" ht="14.25" thickBot="1">
      <c r="T55" s="41" t="s">
        <v>70</v>
      </c>
      <c r="U55" s="43">
        <v>603</v>
      </c>
      <c r="V55" s="43">
        <v>968</v>
      </c>
      <c r="W55" s="43">
        <v>1003</v>
      </c>
      <c r="X55" s="43">
        <v>1971</v>
      </c>
    </row>
    <row r="56" spans="20:24" ht="14.25" thickTop="1">
      <c r="T56" s="40" t="s">
        <v>71</v>
      </c>
      <c r="U56" s="44">
        <v>29177</v>
      </c>
      <c r="V56" s="44">
        <v>40857</v>
      </c>
      <c r="W56" s="44">
        <v>42757</v>
      </c>
      <c r="X56" s="44">
        <v>83614</v>
      </c>
    </row>
  </sheetData>
  <mergeCells count="8">
    <mergeCell ref="T34:X34"/>
    <mergeCell ref="Y32:AA32"/>
    <mergeCell ref="AG14:AI14"/>
    <mergeCell ref="AM14:AO14"/>
    <mergeCell ref="T2:T3"/>
    <mergeCell ref="U2:V2"/>
    <mergeCell ref="W2:X2"/>
    <mergeCell ref="Y2:AA2"/>
  </mergeCells>
  <phoneticPr fontId="1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33ABF72FC0E4D4BADB3AF7566C25AEC" ma:contentTypeVersion="12" ma:contentTypeDescription="新しいドキュメントを作成します。" ma:contentTypeScope="" ma:versionID="b58a254dd543537bbe500a52b9b239f1">
  <xsd:schema xmlns:xsd="http://www.w3.org/2001/XMLSchema" xmlns:xs="http://www.w3.org/2001/XMLSchema" xmlns:p="http://schemas.microsoft.com/office/2006/metadata/properties" xmlns:ns2="5eba3aeb-5540-47ef-a1e4-583c343ada2b" xmlns:ns3="f89fe9af-6549-4758-9f01-e2729b6ab598" targetNamespace="http://schemas.microsoft.com/office/2006/metadata/properties" ma:root="true" ma:fieldsID="d2f4371c282923438e53bc29a909b7e8" ns2:_="" ns3:_="">
    <xsd:import namespace="5eba3aeb-5540-47ef-a1e4-583c343ada2b"/>
    <xsd:import namespace="f89fe9af-6549-4758-9f01-e2729b6ab5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a3aeb-5540-47ef-a1e4-583c343ad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fe9af-6549-4758-9f01-e2729b6ab59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220ADB-9DA0-4055-963A-5771EC5CD00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eba3aeb-5540-47ef-a1e4-583c343ada2b"/>
    <ds:schemaRef ds:uri="f89fe9af-6549-4758-9f01-e2729b6ab598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1AE4D1-0909-4662-AC7E-124140F7E3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D80A62-491A-4840-8E5B-E1993853E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ba3aeb-5540-47ef-a1e4-583c343ada2b"/>
    <ds:schemaRef ds:uri="f89fe9af-6549-4758-9f01-e2729b6ab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0x010100833ABF72FC0E4D4BADB3AF7566C25AEC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